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HOTA\OBRA\1. CHOTA\VALORIZACIONES\VALORIZACION 03\"/>
    </mc:Choice>
  </mc:AlternateContent>
  <bookViews>
    <workbookView xWindow="0" yWindow="0" windowWidth="20490" windowHeight="7650" tabRatio="920" activeTab="7"/>
  </bookViews>
  <sheets>
    <sheet name="1. Res." sheetId="1" r:id="rId1"/>
    <sheet name="2. Val." sheetId="2" r:id="rId2"/>
    <sheet name="3. A.A.Direct." sheetId="9" r:id="rId3"/>
    <sheet name="4. Formato E4 " sheetId="26" r:id="rId4"/>
    <sheet name="5. METRADO" sheetId="25" r:id="rId5"/>
    <sheet name="5.1. JUSTIFICACIÓN DE METRADOS" sheetId="27" r:id="rId6"/>
    <sheet name="6. Prog-Pag" sheetId="20" r:id="rId7"/>
    <sheet name="7. C.Av." sheetId="12" r:id="rId8"/>
    <sheet name="8. C.Fina" sheetId="13" r:id="rId9"/>
    <sheet name="R.Pag" sheetId="21" state="hidden" r:id="rId10"/>
    <sheet name="CG. VAL" sheetId="24" state="hidden" r:id="rId11"/>
    <sheet name="Prog." sheetId="14" state="hidden" r:id="rId12"/>
    <sheet name="K" sheetId="6" state="hidden" r:id="rId13"/>
    <sheet name="Reaj." sheetId="7" state="hidden" r:id="rId14"/>
    <sheet name="Reint." sheetId="8" state="hidden" r:id="rId15"/>
    <sheet name="dqnad" sheetId="10" state="hidden" r:id="rId16"/>
    <sheet name="A.A.Mat." sheetId="15" state="hidden" r:id="rId17"/>
    <sheet name="dqnam" sheetId="16" state="hidden" r:id="rId18"/>
    <sheet name="C.Ad.mat" sheetId="17" state="hidden" r:id="rId19"/>
    <sheet name="CAOV" sheetId="23" state="hidden" r:id="rId20"/>
  </sheets>
  <externalReferences>
    <externalReference r:id="rId21"/>
  </externalReferences>
  <definedNames>
    <definedName name="_xlnm.Print_Area" localSheetId="0">'1. Res.'!$A$1:$L$46</definedName>
    <definedName name="_xlnm.Print_Area" localSheetId="1">'2. Val.'!$A$1:$Q$91</definedName>
    <definedName name="_xlnm.Print_Area" localSheetId="2">'3. A.A.Direct.'!$A$1:$L$28</definedName>
    <definedName name="_xlnm.Print_Area" localSheetId="3">'4. Formato E4 '!$A$1:$V$42</definedName>
    <definedName name="_xlnm.Print_Area" localSheetId="4">'5. METRADO'!$A$1:$J$84</definedName>
    <definedName name="_xlnm.Print_Area" localSheetId="5">'5.1. JUSTIFICACIÓN DE METRADOS'!$A$1:$J$83</definedName>
    <definedName name="_xlnm.Print_Area" localSheetId="6">'6. Prog-Pag'!$A$1:$K$25</definedName>
    <definedName name="_xlnm.Print_Area" localSheetId="7">'7. C.Av.'!$A$1:$Q$44</definedName>
    <definedName name="_xlnm.Print_Area" localSheetId="8">'8. C.Fina'!$A$1:$P$44</definedName>
    <definedName name="_xlnm.Print_Area" localSheetId="16">A.A.Mat.!$A$1:$J$31</definedName>
    <definedName name="_xlnm.Print_Area" localSheetId="18">C.Ad.mat!$A$1:$K$53</definedName>
    <definedName name="_xlnm.Print_Area" localSheetId="19">CAOV!$B$1:$R$3895</definedName>
    <definedName name="_xlnm.Print_Area" localSheetId="10">'CG. VAL'!$A$1:$M$19</definedName>
    <definedName name="_xlnm.Print_Area" localSheetId="15">dqnad!$A$1:$L$124</definedName>
    <definedName name="_xlnm.Print_Area" localSheetId="17">dqnam!$A$1:$S$106</definedName>
    <definedName name="_xlnm.Print_Area" localSheetId="12">K!$A$1:$K$27</definedName>
    <definedName name="_xlnm.Print_Area" localSheetId="11">Prog.!$A$1:$F$22</definedName>
    <definedName name="_xlnm.Print_Area" localSheetId="9">R.Pag!$A$1:$J$26</definedName>
    <definedName name="_xlnm.Print_Area" localSheetId="13">Reaj.!$A$1:$M$48</definedName>
    <definedName name="_xlnm.Print_Area" localSheetId="14">Reint.!$A$1:$K$50</definedName>
    <definedName name="_xlnm.Print_Titles" localSheetId="1">'2. Val.'!$1:$14</definedName>
    <definedName name="_xlnm.Print_Titles" localSheetId="4">'5. METRADO'!$1:$14</definedName>
    <definedName name="_xlnm.Print_Titles" localSheetId="5">'5.1. JUSTIFICACIÓN DE METRADOS'!$1:$15</definedName>
    <definedName name="_xlnm.Print_Titles" localSheetId="19">CAOV!$1:$10</definedName>
    <definedName name="_xlnm.Print_Titles" localSheetId="15">dqnad!$1:$22</definedName>
    <definedName name="_xlnm.Print_Titles" localSheetId="17">dqnam!$2:$14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27" l="1"/>
  <c r="J77" i="27" s="1"/>
  <c r="I55" i="27"/>
  <c r="J55" i="27" s="1"/>
  <c r="I50" i="27"/>
  <c r="J50" i="27" s="1"/>
  <c r="I45" i="27" l="1"/>
  <c r="J45" i="27" s="1"/>
  <c r="J44" i="27"/>
  <c r="I44" i="27"/>
  <c r="V21" i="26" l="1"/>
  <c r="V20" i="26"/>
  <c r="F25" i="1"/>
  <c r="H21" i="9"/>
  <c r="I89" i="2"/>
  <c r="I86" i="2"/>
  <c r="I85" i="2"/>
  <c r="G20" i="1"/>
  <c r="F20" i="1"/>
  <c r="I51" i="27" l="1"/>
  <c r="J51" i="27" s="1"/>
  <c r="I20" i="1"/>
  <c r="H20" i="9"/>
  <c r="G20" i="9"/>
  <c r="I18" i="20"/>
  <c r="H18" i="20"/>
  <c r="N39" i="13"/>
  <c r="O38" i="12"/>
  <c r="M38" i="1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17" i="2"/>
  <c r="B10" i="27" l="1"/>
  <c r="B11" i="27"/>
  <c r="B9" i="27"/>
  <c r="G9" i="27"/>
  <c r="G10" i="27" s="1"/>
  <c r="G8" i="27"/>
  <c r="B6" i="27"/>
  <c r="B4" i="27"/>
  <c r="I80" i="27"/>
  <c r="J80" i="27" s="1"/>
  <c r="I79" i="27"/>
  <c r="J79" i="27" s="1"/>
  <c r="I23" i="27"/>
  <c r="J23" i="27" s="1"/>
  <c r="I21" i="27"/>
  <c r="J21" i="27" s="1"/>
  <c r="V9" i="26"/>
  <c r="K41" i="26"/>
  <c r="T41" i="26"/>
  <c r="D19" i="26"/>
  <c r="D26" i="26" s="1"/>
  <c r="B10" i="26"/>
  <c r="U26" i="26"/>
  <c r="Q26" i="26"/>
  <c r="N26" i="26"/>
  <c r="K26" i="26"/>
  <c r="J26" i="26"/>
  <c r="I26" i="26"/>
  <c r="H26" i="26"/>
  <c r="H12" i="27" l="1"/>
  <c r="C4" i="25" l="1"/>
  <c r="C10" i="25"/>
  <c r="C11" i="25"/>
  <c r="I83" i="25"/>
  <c r="H83" i="25"/>
  <c r="I82" i="25"/>
  <c r="H82" i="25"/>
  <c r="I81" i="25"/>
  <c r="H81" i="25"/>
  <c r="I80" i="25"/>
  <c r="H80" i="25"/>
  <c r="I79" i="25"/>
  <c r="H79" i="25"/>
  <c r="L78" i="25"/>
  <c r="I78" i="25"/>
  <c r="H78" i="25"/>
  <c r="I77" i="25"/>
  <c r="H77" i="25"/>
  <c r="L76" i="25"/>
  <c r="I76" i="25"/>
  <c r="H76" i="25"/>
  <c r="I75" i="25"/>
  <c r="H75" i="25"/>
  <c r="L74" i="25"/>
  <c r="I74" i="25"/>
  <c r="H74" i="25"/>
  <c r="I73" i="25"/>
  <c r="H73" i="25"/>
  <c r="I72" i="25"/>
  <c r="H72" i="25"/>
  <c r="I71" i="25"/>
  <c r="H71" i="25"/>
  <c r="I70" i="25"/>
  <c r="H70" i="25"/>
  <c r="I69" i="25"/>
  <c r="H69" i="25"/>
  <c r="I68" i="25"/>
  <c r="H68" i="25"/>
  <c r="I67" i="25"/>
  <c r="H67" i="25"/>
  <c r="I66" i="25"/>
  <c r="H66" i="25"/>
  <c r="L65" i="25"/>
  <c r="I65" i="25"/>
  <c r="H65" i="25"/>
  <c r="I64" i="25"/>
  <c r="H64" i="25"/>
  <c r="I63" i="25"/>
  <c r="H63" i="25"/>
  <c r="I62" i="25"/>
  <c r="H62" i="25"/>
  <c r="L61" i="25"/>
  <c r="I61" i="25"/>
  <c r="H61" i="25"/>
  <c r="I60" i="25"/>
  <c r="H60" i="25"/>
  <c r="L59" i="25"/>
  <c r="I59" i="25"/>
  <c r="H59" i="25"/>
  <c r="I58" i="25"/>
  <c r="H58" i="25"/>
  <c r="I57" i="25"/>
  <c r="H57" i="25"/>
  <c r="I56" i="25"/>
  <c r="H56" i="25"/>
  <c r="I55" i="25"/>
  <c r="H55" i="25"/>
  <c r="I54" i="25"/>
  <c r="H54" i="25"/>
  <c r="I53" i="25"/>
  <c r="H53" i="25"/>
  <c r="I52" i="25"/>
  <c r="H52" i="25"/>
  <c r="I51" i="25"/>
  <c r="H51" i="25"/>
  <c r="I50" i="25"/>
  <c r="H50" i="25"/>
  <c r="I49" i="25"/>
  <c r="H49" i="25"/>
  <c r="I48" i="25"/>
  <c r="H48" i="25"/>
  <c r="L47" i="25"/>
  <c r="I47" i="25"/>
  <c r="H47" i="25"/>
  <c r="I46" i="25"/>
  <c r="H46" i="25"/>
  <c r="I45" i="25"/>
  <c r="H45" i="25"/>
  <c r="I44" i="25"/>
  <c r="H44" i="25"/>
  <c r="L43" i="25"/>
  <c r="I43" i="25"/>
  <c r="H43" i="25"/>
  <c r="I42" i="25"/>
  <c r="H42" i="25"/>
  <c r="I41" i="25"/>
  <c r="H41" i="25"/>
  <c r="L40" i="25"/>
  <c r="I40" i="25"/>
  <c r="H40" i="25"/>
  <c r="L39" i="25"/>
  <c r="I39" i="25"/>
  <c r="H39" i="25"/>
  <c r="I38" i="25"/>
  <c r="H38" i="25"/>
  <c r="I37" i="25"/>
  <c r="H37" i="25"/>
  <c r="I36" i="25"/>
  <c r="H36" i="25"/>
  <c r="I35" i="25"/>
  <c r="H35" i="25"/>
  <c r="L34" i="25"/>
  <c r="I34" i="25"/>
  <c r="H34" i="25"/>
  <c r="I33" i="25"/>
  <c r="H33" i="25"/>
  <c r="I32" i="25"/>
  <c r="H32" i="25"/>
  <c r="I31" i="25"/>
  <c r="H31" i="25"/>
  <c r="I30" i="25"/>
  <c r="H30" i="25"/>
  <c r="I29" i="25"/>
  <c r="L29" i="25" s="1"/>
  <c r="H29" i="25"/>
  <c r="L28" i="25"/>
  <c r="I28" i="25"/>
  <c r="H28" i="25"/>
  <c r="I27" i="25"/>
  <c r="H27" i="25"/>
  <c r="I26" i="25"/>
  <c r="H26" i="25"/>
  <c r="I25" i="25"/>
  <c r="H25" i="25"/>
  <c r="L24" i="25"/>
  <c r="I24" i="25"/>
  <c r="H24" i="25"/>
  <c r="I23" i="25"/>
  <c r="H23" i="25"/>
  <c r="L22" i="25"/>
  <c r="I22" i="25"/>
  <c r="H22" i="25"/>
  <c r="I21" i="25"/>
  <c r="L21" i="25" s="1"/>
  <c r="H21" i="25"/>
  <c r="I20" i="25"/>
  <c r="H20" i="25"/>
  <c r="I19" i="25"/>
  <c r="H19" i="25"/>
  <c r="I18" i="25"/>
  <c r="H18" i="25"/>
  <c r="I17" i="25"/>
  <c r="H17" i="25"/>
  <c r="B3" i="25"/>
  <c r="A2" i="27" s="1"/>
  <c r="L23" i="25" l="1"/>
  <c r="L20" i="25"/>
  <c r="L26" i="25"/>
  <c r="L18" i="25"/>
  <c r="L27" i="25"/>
  <c r="L30" i="25"/>
  <c r="L31" i="25"/>
  <c r="L32" i="25"/>
  <c r="L33" i="25"/>
  <c r="L35" i="25"/>
  <c r="L36" i="25"/>
  <c r="L37" i="25"/>
  <c r="L38" i="25"/>
  <c r="L41" i="25"/>
  <c r="L42" i="25"/>
  <c r="L44" i="25"/>
  <c r="L45" i="25"/>
  <c r="L46" i="25"/>
  <c r="L48" i="25"/>
  <c r="L49" i="25"/>
  <c r="L50" i="25"/>
  <c r="L51" i="25"/>
  <c r="L52" i="25"/>
  <c r="L53" i="25"/>
  <c r="L54" i="25"/>
  <c r="L55" i="25"/>
  <c r="L56" i="25"/>
  <c r="L57" i="25"/>
  <c r="L58" i="25"/>
  <c r="L60" i="25"/>
  <c r="L62" i="25"/>
  <c r="L63" i="25"/>
  <c r="L64" i="25"/>
  <c r="L66" i="25"/>
  <c r="L67" i="25"/>
  <c r="L68" i="25"/>
  <c r="L69" i="25"/>
  <c r="L70" i="25"/>
  <c r="L71" i="25"/>
  <c r="L72" i="25"/>
  <c r="L73" i="25"/>
  <c r="L75" i="25"/>
  <c r="L77" i="25"/>
  <c r="L79" i="25"/>
  <c r="L80" i="25"/>
  <c r="L81" i="25"/>
  <c r="L82" i="25"/>
  <c r="L83" i="25"/>
  <c r="K85" i="25"/>
  <c r="L19" i="25"/>
  <c r="L25" i="25"/>
  <c r="D8" i="12"/>
  <c r="B8" i="12"/>
  <c r="L85" i="25" l="1"/>
  <c r="H13" i="9"/>
  <c r="K87" i="25" l="1"/>
  <c r="K86" i="25"/>
  <c r="L86" i="25"/>
  <c r="L87" i="25"/>
  <c r="G90" i="25"/>
  <c r="K88" i="25"/>
  <c r="D23" i="20"/>
  <c r="D19" i="20"/>
  <c r="D20" i="20"/>
  <c r="D21" i="20"/>
  <c r="D18" i="20"/>
  <c r="B19" i="20"/>
  <c r="B20" i="20"/>
  <c r="B21" i="20"/>
  <c r="B18" i="20"/>
  <c r="H18" i="24"/>
  <c r="D18" i="24"/>
  <c r="G40" i="13"/>
  <c r="G41" i="13" s="1"/>
  <c r="G42" i="13" s="1"/>
  <c r="E40" i="13"/>
  <c r="E41" i="13" s="1"/>
  <c r="E42" i="13" s="1"/>
  <c r="E39" i="13"/>
  <c r="B41" i="13"/>
  <c r="K41" i="13" s="1"/>
  <c r="G39" i="12"/>
  <c r="G40" i="12" s="1"/>
  <c r="G41" i="12" s="1"/>
  <c r="D39" i="12"/>
  <c r="D40" i="12"/>
  <c r="D41" i="12"/>
  <c r="D38" i="12"/>
  <c r="K40" i="12"/>
  <c r="D16" i="21"/>
  <c r="C8" i="21"/>
  <c r="C9" i="21"/>
  <c r="C6" i="21"/>
  <c r="C7" i="21"/>
  <c r="C5" i="21"/>
  <c r="B17" i="14"/>
  <c r="B18" i="14"/>
  <c r="B19" i="14"/>
  <c r="B16" i="14"/>
  <c r="N7" i="13"/>
  <c r="N6" i="13"/>
  <c r="N5" i="13"/>
  <c r="D8" i="13"/>
  <c r="B8" i="13"/>
  <c r="C9" i="20"/>
  <c r="C7" i="20"/>
  <c r="C8" i="20"/>
  <c r="C4" i="20"/>
  <c r="C8" i="24"/>
  <c r="C6" i="24"/>
  <c r="D8" i="14"/>
  <c r="B8" i="14"/>
  <c r="D9" i="9"/>
  <c r="D8" i="9"/>
  <c r="D8" i="6"/>
  <c r="B8" i="6"/>
  <c r="H14" i="9"/>
  <c r="C10" i="2"/>
  <c r="C11" i="2"/>
  <c r="N17" i="2"/>
  <c r="P17" i="2" s="1"/>
  <c r="O22" i="2"/>
  <c r="O24" i="2"/>
  <c r="O28" i="2"/>
  <c r="O34" i="2"/>
  <c r="O39" i="2"/>
  <c r="O40" i="2"/>
  <c r="O43" i="2"/>
  <c r="O47" i="2"/>
  <c r="O59" i="2"/>
  <c r="O61" i="2"/>
  <c r="O65" i="2"/>
  <c r="O74" i="2"/>
  <c r="O76" i="2"/>
  <c r="O78" i="2"/>
  <c r="M22" i="2"/>
  <c r="M24" i="2"/>
  <c r="M28" i="2"/>
  <c r="M34" i="2"/>
  <c r="M39" i="2"/>
  <c r="M40" i="2"/>
  <c r="M43" i="2"/>
  <c r="M47" i="2"/>
  <c r="M59" i="2"/>
  <c r="M61" i="2"/>
  <c r="M65" i="2"/>
  <c r="M74" i="2"/>
  <c r="M76" i="2"/>
  <c r="M78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L17" i="2"/>
  <c r="M17" i="2" s="1"/>
  <c r="K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L88" i="25" l="1"/>
  <c r="K89" i="25"/>
  <c r="O17" i="2"/>
  <c r="F90" i="25" l="1"/>
  <c r="L89" i="25"/>
  <c r="L18" i="2"/>
  <c r="M18" i="2" s="1"/>
  <c r="N18" i="2"/>
  <c r="L19" i="2"/>
  <c r="M19" i="2" s="1"/>
  <c r="N19" i="2"/>
  <c r="L20" i="2"/>
  <c r="M20" i="2" s="1"/>
  <c r="N20" i="2"/>
  <c r="O20" i="2" s="1"/>
  <c r="L21" i="2"/>
  <c r="M21" i="2" s="1"/>
  <c r="N21" i="2"/>
  <c r="L22" i="2"/>
  <c r="N22" i="2"/>
  <c r="S22" i="2" s="1"/>
  <c r="L23" i="2"/>
  <c r="M23" i="2" s="1"/>
  <c r="N23" i="2"/>
  <c r="L24" i="2"/>
  <c r="N24" i="2"/>
  <c r="P24" i="2"/>
  <c r="L25" i="2"/>
  <c r="M25" i="2" s="1"/>
  <c r="N25" i="2"/>
  <c r="L26" i="2"/>
  <c r="M26" i="2" s="1"/>
  <c r="N26" i="2"/>
  <c r="L27" i="2"/>
  <c r="M27" i="2" s="1"/>
  <c r="N27" i="2"/>
  <c r="L28" i="2"/>
  <c r="N28" i="2"/>
  <c r="P28" i="2"/>
  <c r="L29" i="2"/>
  <c r="M29" i="2" s="1"/>
  <c r="N29" i="2"/>
  <c r="O29" i="2" s="1"/>
  <c r="L30" i="2"/>
  <c r="M30" i="2" s="1"/>
  <c r="N30" i="2"/>
  <c r="O30" i="2" s="1"/>
  <c r="L31" i="2"/>
  <c r="M31" i="2" s="1"/>
  <c r="N31" i="2"/>
  <c r="L32" i="2"/>
  <c r="M32" i="2" s="1"/>
  <c r="N32" i="2"/>
  <c r="L33" i="2"/>
  <c r="M33" i="2" s="1"/>
  <c r="N33" i="2"/>
  <c r="O33" i="2" s="1"/>
  <c r="L34" i="2"/>
  <c r="N34" i="2"/>
  <c r="S34" i="2"/>
  <c r="P34" i="2"/>
  <c r="L35" i="2"/>
  <c r="M35" i="2" s="1"/>
  <c r="N35" i="2"/>
  <c r="O35" i="2" s="1"/>
  <c r="L36" i="2"/>
  <c r="M36" i="2" s="1"/>
  <c r="N36" i="2"/>
  <c r="O36" i="2" s="1"/>
  <c r="N37" i="2"/>
  <c r="O37" i="2" s="1"/>
  <c r="L37" i="2"/>
  <c r="M37" i="2" s="1"/>
  <c r="N39" i="2"/>
  <c r="P39" i="2"/>
  <c r="L40" i="2"/>
  <c r="N40" i="2"/>
  <c r="P40" i="2"/>
  <c r="N41" i="2"/>
  <c r="O41" i="2" s="1"/>
  <c r="L42" i="2"/>
  <c r="M42" i="2" s="1"/>
  <c r="L43" i="2"/>
  <c r="N43" i="2"/>
  <c r="P43" i="2"/>
  <c r="N45" i="2"/>
  <c r="O45" i="2" s="1"/>
  <c r="N46" i="2"/>
  <c r="O46" i="2" s="1"/>
  <c r="N48" i="2"/>
  <c r="O48" i="2" s="1"/>
  <c r="L49" i="2"/>
  <c r="M49" i="2" s="1"/>
  <c r="N49" i="2"/>
  <c r="O49" i="2" s="1"/>
  <c r="L50" i="2"/>
  <c r="M50" i="2" s="1"/>
  <c r="N51" i="2"/>
  <c r="O51" i="2" s="1"/>
  <c r="L51" i="2"/>
  <c r="M51" i="2" s="1"/>
  <c r="L52" i="2"/>
  <c r="M52" i="2" s="1"/>
  <c r="L53" i="2"/>
  <c r="M53" i="2" s="1"/>
  <c r="N53" i="2"/>
  <c r="O53" i="2" s="1"/>
  <c r="N55" i="2"/>
  <c r="O55" i="2" s="1"/>
  <c r="N57" i="2"/>
  <c r="O57" i="2" s="1"/>
  <c r="L58" i="2"/>
  <c r="M58" i="2" s="1"/>
  <c r="N58" i="2"/>
  <c r="L59" i="2"/>
  <c r="N59" i="2"/>
  <c r="P59" i="2" s="1"/>
  <c r="L60" i="2"/>
  <c r="M60" i="2" s="1"/>
  <c r="N60" i="2"/>
  <c r="O60" i="2" s="1"/>
  <c r="L62" i="2"/>
  <c r="M62" i="2" s="1"/>
  <c r="N62" i="2"/>
  <c r="N63" i="2"/>
  <c r="L64" i="2"/>
  <c r="M64" i="2" s="1"/>
  <c r="N64" i="2"/>
  <c r="O64" i="2" s="1"/>
  <c r="N65" i="2"/>
  <c r="L65" i="2"/>
  <c r="L67" i="2"/>
  <c r="M67" i="2" s="1"/>
  <c r="N67" i="2"/>
  <c r="O67" i="2" s="1"/>
  <c r="L68" i="2"/>
  <c r="M68" i="2" s="1"/>
  <c r="N68" i="2"/>
  <c r="L69" i="2"/>
  <c r="M69" i="2" s="1"/>
  <c r="N69" i="2"/>
  <c r="N70" i="2"/>
  <c r="O70" i="2" s="1"/>
  <c r="N74" i="2"/>
  <c r="L74" i="2"/>
  <c r="L76" i="2"/>
  <c r="N76" i="2"/>
  <c r="P76" i="2"/>
  <c r="L77" i="2"/>
  <c r="M77" i="2" s="1"/>
  <c r="N77" i="2"/>
  <c r="O77" i="2" s="1"/>
  <c r="L78" i="2"/>
  <c r="N78" i="2"/>
  <c r="P78" i="2" s="1"/>
  <c r="L79" i="2"/>
  <c r="M79" i="2" s="1"/>
  <c r="N79" i="2"/>
  <c r="O79" i="2" s="1"/>
  <c r="L80" i="2"/>
  <c r="M80" i="2" s="1"/>
  <c r="N80" i="2"/>
  <c r="O80" i="2" s="1"/>
  <c r="L81" i="2"/>
  <c r="M81" i="2" s="1"/>
  <c r="N81" i="2"/>
  <c r="O81" i="2" s="1"/>
  <c r="L82" i="2"/>
  <c r="M82" i="2" s="1"/>
  <c r="N82" i="2"/>
  <c r="O82" i="2" s="1"/>
  <c r="L83" i="2"/>
  <c r="M83" i="2" s="1"/>
  <c r="N83" i="2"/>
  <c r="O83" i="2" s="1"/>
  <c r="P49" i="2" l="1"/>
  <c r="P62" i="2"/>
  <c r="O62" i="2"/>
  <c r="S62" i="2" s="1"/>
  <c r="P19" i="2"/>
  <c r="O19" i="2"/>
  <c r="S19" i="2" s="1"/>
  <c r="P26" i="2"/>
  <c r="O26" i="2"/>
  <c r="S26" i="2" s="1"/>
  <c r="P63" i="2"/>
  <c r="O63" i="2"/>
  <c r="P27" i="2"/>
  <c r="O27" i="2"/>
  <c r="S27" i="2" s="1"/>
  <c r="O18" i="2"/>
  <c r="O32" i="2"/>
  <c r="S32" i="2" s="1"/>
  <c r="O21" i="2"/>
  <c r="S21" i="2" s="1"/>
  <c r="P68" i="2"/>
  <c r="O68" i="2"/>
  <c r="P25" i="2"/>
  <c r="O25" i="2"/>
  <c r="S25" i="2" s="1"/>
  <c r="P69" i="2"/>
  <c r="O69" i="2"/>
  <c r="S69" i="2" s="1"/>
  <c r="P58" i="2"/>
  <c r="O58" i="2"/>
  <c r="S58" i="2" s="1"/>
  <c r="P31" i="2"/>
  <c r="O31" i="2"/>
  <c r="H90" i="25"/>
  <c r="L90" i="25"/>
  <c r="K90" i="25"/>
  <c r="P23" i="2"/>
  <c r="O23" i="2"/>
  <c r="S23" i="2" s="1"/>
  <c r="S77" i="2"/>
  <c r="P82" i="2"/>
  <c r="S82" i="2"/>
  <c r="P80" i="2"/>
  <c r="S80" i="2"/>
  <c r="P29" i="2"/>
  <c r="P35" i="2"/>
  <c r="S81" i="2"/>
  <c r="P60" i="2"/>
  <c r="S31" i="2"/>
  <c r="P18" i="2"/>
  <c r="P64" i="2"/>
  <c r="S24" i="2"/>
  <c r="S53" i="2"/>
  <c r="S60" i="2"/>
  <c r="P81" i="2"/>
  <c r="S63" i="2"/>
  <c r="S48" i="2"/>
  <c r="L45" i="2"/>
  <c r="M45" i="2" s="1"/>
  <c r="S64" i="2"/>
  <c r="S33" i="2"/>
  <c r="S78" i="2"/>
  <c r="N72" i="2"/>
  <c r="L70" i="2"/>
  <c r="M70" i="2" s="1"/>
  <c r="P36" i="2"/>
  <c r="P79" i="2"/>
  <c r="P77" i="2"/>
  <c r="L72" i="2"/>
  <c r="M72" i="2" s="1"/>
  <c r="P67" i="2"/>
  <c r="P53" i="2"/>
  <c r="S30" i="2"/>
  <c r="P21" i="2"/>
  <c r="S40" i="2"/>
  <c r="S68" i="2"/>
  <c r="S51" i="2"/>
  <c r="P51" i="2"/>
  <c r="S67" i="2"/>
  <c r="L63" i="2"/>
  <c r="M63" i="2" s="1"/>
  <c r="P57" i="2"/>
  <c r="L55" i="2"/>
  <c r="M55" i="2" s="1"/>
  <c r="S79" i="2"/>
  <c r="S43" i="2"/>
  <c r="S59" i="2"/>
  <c r="P48" i="2"/>
  <c r="L46" i="2"/>
  <c r="M46" i="2" s="1"/>
  <c r="S29" i="2"/>
  <c r="S28" i="2"/>
  <c r="S49" i="2"/>
  <c r="N42" i="2"/>
  <c r="O42" i="2" s="1"/>
  <c r="S36" i="2"/>
  <c r="S35" i="2"/>
  <c r="N73" i="2"/>
  <c r="S57" i="2"/>
  <c r="N54" i="2"/>
  <c r="N52" i="2"/>
  <c r="O52" i="2" s="1"/>
  <c r="N50" i="2"/>
  <c r="O50" i="2" s="1"/>
  <c r="N44" i="2"/>
  <c r="O44" i="2" s="1"/>
  <c r="P33" i="2"/>
  <c r="P32" i="2"/>
  <c r="L54" i="2"/>
  <c r="M54" i="2" s="1"/>
  <c r="L66" i="2"/>
  <c r="M66" i="2" s="1"/>
  <c r="N66" i="2"/>
  <c r="O66" i="2" s="1"/>
  <c r="P45" i="2"/>
  <c r="L47" i="2"/>
  <c r="N47" i="2"/>
  <c r="S83" i="2"/>
  <c r="P83" i="2"/>
  <c r="S74" i="2"/>
  <c r="P74" i="2"/>
  <c r="S37" i="2"/>
  <c r="P37" i="2"/>
  <c r="S70" i="2"/>
  <c r="P70" i="2"/>
  <c r="S55" i="2"/>
  <c r="P55" i="2"/>
  <c r="P65" i="2"/>
  <c r="S45" i="2"/>
  <c r="S20" i="2"/>
  <c r="P20" i="2"/>
  <c r="S76" i="2"/>
  <c r="S46" i="2"/>
  <c r="P46" i="2"/>
  <c r="S39" i="2"/>
  <c r="L75" i="2"/>
  <c r="M75" i="2" s="1"/>
  <c r="N75" i="2"/>
  <c r="O75" i="2" s="1"/>
  <c r="S65" i="2"/>
  <c r="S41" i="2"/>
  <c r="P41" i="2"/>
  <c r="L38" i="2"/>
  <c r="M38" i="2" s="1"/>
  <c r="N38" i="2"/>
  <c r="O38" i="2" s="1"/>
  <c r="L71" i="2"/>
  <c r="M71" i="2" s="1"/>
  <c r="N71" i="2"/>
  <c r="O71" i="2" s="1"/>
  <c r="L61" i="2"/>
  <c r="N61" i="2"/>
  <c r="L56" i="2"/>
  <c r="M56" i="2" s="1"/>
  <c r="M85" i="2" s="1"/>
  <c r="M87" i="2" s="1"/>
  <c r="N56" i="2"/>
  <c r="O56" i="2" s="1"/>
  <c r="O85" i="2" s="1"/>
  <c r="O86" i="2" s="1"/>
  <c r="L41" i="2"/>
  <c r="M41" i="2" s="1"/>
  <c r="L73" i="2"/>
  <c r="M73" i="2" s="1"/>
  <c r="L57" i="2"/>
  <c r="M57" i="2" s="1"/>
  <c r="L48" i="2"/>
  <c r="M48" i="2" s="1"/>
  <c r="L44" i="2"/>
  <c r="M44" i="2" s="1"/>
  <c r="L39" i="2"/>
  <c r="P30" i="2"/>
  <c r="P22" i="2"/>
  <c r="M86" i="2" l="1"/>
  <c r="P73" i="2"/>
  <c r="O73" i="2"/>
  <c r="S73" i="2" s="1"/>
  <c r="S18" i="2"/>
  <c r="O54" i="2"/>
  <c r="O72" i="2"/>
  <c r="S72" i="2" s="1"/>
  <c r="P54" i="2"/>
  <c r="P72" i="2"/>
  <c r="S44" i="2"/>
  <c r="P44" i="2"/>
  <c r="S42" i="2"/>
  <c r="P42" i="2"/>
  <c r="P50" i="2"/>
  <c r="S50" i="2"/>
  <c r="P52" i="2"/>
  <c r="S52" i="2"/>
  <c r="S47" i="2"/>
  <c r="P47" i="2"/>
  <c r="S66" i="2"/>
  <c r="P66" i="2"/>
  <c r="S75" i="2"/>
  <c r="P75" i="2"/>
  <c r="S61" i="2"/>
  <c r="P61" i="2"/>
  <c r="S38" i="2"/>
  <c r="P38" i="2"/>
  <c r="S71" i="2"/>
  <c r="P71" i="2"/>
  <c r="S56" i="2"/>
  <c r="P56" i="2"/>
  <c r="O87" i="2" l="1"/>
  <c r="S54" i="2"/>
  <c r="K18" i="24"/>
  <c r="L18" i="24" s="1"/>
  <c r="M18" i="24" s="1"/>
  <c r="C4" i="21"/>
  <c r="D43" i="12" l="1"/>
  <c r="F40" i="12" l="1"/>
  <c r="C5" i="24"/>
  <c r="C7" i="24"/>
  <c r="C9" i="24"/>
  <c r="J19" i="24"/>
  <c r="I19" i="24"/>
  <c r="C4" i="24"/>
  <c r="M53" i="13" l="1"/>
  <c r="M54" i="13"/>
  <c r="B40" i="13" l="1"/>
  <c r="Q3898" i="23"/>
  <c r="P3898" i="23"/>
  <c r="O3898" i="23"/>
  <c r="N3898" i="23"/>
  <c r="M3898" i="23"/>
  <c r="L3898" i="23"/>
  <c r="K3898" i="23"/>
  <c r="J3898" i="23"/>
  <c r="I3898" i="23"/>
  <c r="Q3885" i="23"/>
  <c r="P3885" i="23"/>
  <c r="O3885" i="23"/>
  <c r="N3885" i="23"/>
  <c r="M3885" i="23"/>
  <c r="L3885" i="23"/>
  <c r="K3885" i="23"/>
  <c r="J3885" i="23"/>
  <c r="I3885" i="23"/>
  <c r="H3885" i="23"/>
  <c r="Q3884" i="23"/>
  <c r="P3884" i="23"/>
  <c r="O3884" i="23"/>
  <c r="N3884" i="23"/>
  <c r="M3884" i="23"/>
  <c r="L3884" i="23"/>
  <c r="K3884" i="23"/>
  <c r="J3884" i="23"/>
  <c r="I3884" i="23"/>
  <c r="H3884" i="23"/>
  <c r="Q3883" i="23"/>
  <c r="P3883" i="23"/>
  <c r="O3883" i="23"/>
  <c r="N3883" i="23"/>
  <c r="M3883" i="23"/>
  <c r="L3883" i="23"/>
  <c r="K3883" i="23"/>
  <c r="J3883" i="23"/>
  <c r="I3883" i="23"/>
  <c r="H3883" i="23"/>
  <c r="Q3882" i="23"/>
  <c r="P3882" i="23"/>
  <c r="O3882" i="23"/>
  <c r="N3882" i="23"/>
  <c r="M3882" i="23"/>
  <c r="L3882" i="23"/>
  <c r="K3882" i="23"/>
  <c r="J3882" i="23"/>
  <c r="I3882" i="23"/>
  <c r="H3882" i="23"/>
  <c r="Q3881" i="23"/>
  <c r="P3881" i="23"/>
  <c r="O3881" i="23"/>
  <c r="N3881" i="23"/>
  <c r="M3881" i="23"/>
  <c r="L3881" i="23"/>
  <c r="K3881" i="23"/>
  <c r="J3881" i="23"/>
  <c r="I3881" i="23"/>
  <c r="H3881" i="23"/>
  <c r="Q3880" i="23"/>
  <c r="P3880" i="23"/>
  <c r="O3880" i="23"/>
  <c r="N3880" i="23"/>
  <c r="M3880" i="23"/>
  <c r="L3880" i="23"/>
  <c r="K3880" i="23"/>
  <c r="J3880" i="23"/>
  <c r="I3880" i="23"/>
  <c r="H3880" i="23"/>
  <c r="Q3879" i="23"/>
  <c r="P3879" i="23"/>
  <c r="O3879" i="23"/>
  <c r="N3879" i="23"/>
  <c r="M3879" i="23"/>
  <c r="L3879" i="23"/>
  <c r="K3879" i="23"/>
  <c r="J3879" i="23"/>
  <c r="I3879" i="23"/>
  <c r="H3879" i="23"/>
  <c r="Q3878" i="23"/>
  <c r="P3878" i="23"/>
  <c r="O3878" i="23"/>
  <c r="N3878" i="23"/>
  <c r="M3878" i="23"/>
  <c r="L3878" i="23"/>
  <c r="K3878" i="23"/>
  <c r="J3878" i="23"/>
  <c r="I3878" i="23"/>
  <c r="H3878" i="23"/>
  <c r="Q3877" i="23"/>
  <c r="P3877" i="23"/>
  <c r="O3877" i="23"/>
  <c r="N3877" i="23"/>
  <c r="M3877" i="23"/>
  <c r="L3877" i="23"/>
  <c r="K3877" i="23"/>
  <c r="J3877" i="23"/>
  <c r="I3877" i="23"/>
  <c r="H3877" i="23"/>
  <c r="Q3876" i="23"/>
  <c r="P3876" i="23"/>
  <c r="O3876" i="23"/>
  <c r="N3876" i="23"/>
  <c r="M3876" i="23"/>
  <c r="L3876" i="23"/>
  <c r="K3876" i="23"/>
  <c r="J3876" i="23"/>
  <c r="I3876" i="23"/>
  <c r="H3876" i="23"/>
  <c r="Q3875" i="23"/>
  <c r="P3875" i="23"/>
  <c r="O3875" i="23"/>
  <c r="N3875" i="23"/>
  <c r="M3875" i="23"/>
  <c r="L3875" i="23"/>
  <c r="K3875" i="23"/>
  <c r="J3875" i="23"/>
  <c r="I3875" i="23"/>
  <c r="H3875" i="23"/>
  <c r="Q3874" i="23"/>
  <c r="P3874" i="23"/>
  <c r="O3874" i="23"/>
  <c r="N3874" i="23"/>
  <c r="M3874" i="23"/>
  <c r="L3874" i="23"/>
  <c r="K3874" i="23"/>
  <c r="J3874" i="23"/>
  <c r="I3874" i="23"/>
  <c r="H3874" i="23"/>
  <c r="Q3873" i="23"/>
  <c r="P3873" i="23"/>
  <c r="O3873" i="23"/>
  <c r="N3873" i="23"/>
  <c r="M3873" i="23"/>
  <c r="L3873" i="23"/>
  <c r="K3873" i="23"/>
  <c r="J3873" i="23"/>
  <c r="I3873" i="23"/>
  <c r="H3873" i="23"/>
  <c r="Q3872" i="23"/>
  <c r="P3872" i="23"/>
  <c r="O3872" i="23"/>
  <c r="N3872" i="23"/>
  <c r="M3872" i="23"/>
  <c r="L3872" i="23"/>
  <c r="K3872" i="23"/>
  <c r="J3872" i="23"/>
  <c r="I3872" i="23"/>
  <c r="H3872" i="23"/>
  <c r="Q3871" i="23"/>
  <c r="P3871" i="23"/>
  <c r="O3871" i="23"/>
  <c r="N3871" i="23"/>
  <c r="M3871" i="23"/>
  <c r="L3871" i="23"/>
  <c r="K3871" i="23"/>
  <c r="J3871" i="23"/>
  <c r="I3871" i="23"/>
  <c r="H3871" i="23"/>
  <c r="Q3870" i="23"/>
  <c r="P3870" i="23"/>
  <c r="O3870" i="23"/>
  <c r="N3870" i="23"/>
  <c r="M3870" i="23"/>
  <c r="L3870" i="23"/>
  <c r="K3870" i="23"/>
  <c r="J3870" i="23"/>
  <c r="I3870" i="23"/>
  <c r="H3870" i="23"/>
  <c r="Q3869" i="23"/>
  <c r="P3869" i="23"/>
  <c r="O3869" i="23"/>
  <c r="N3869" i="23"/>
  <c r="M3869" i="23"/>
  <c r="L3869" i="23"/>
  <c r="K3869" i="23"/>
  <c r="J3869" i="23"/>
  <c r="I3869" i="23"/>
  <c r="H3869" i="23"/>
  <c r="Q3868" i="23"/>
  <c r="P3868" i="23"/>
  <c r="O3868" i="23"/>
  <c r="N3868" i="23"/>
  <c r="M3868" i="23"/>
  <c r="L3868" i="23"/>
  <c r="K3868" i="23"/>
  <c r="J3868" i="23"/>
  <c r="I3868" i="23"/>
  <c r="H3868" i="23"/>
  <c r="Q3867" i="23"/>
  <c r="P3867" i="23"/>
  <c r="O3867" i="23"/>
  <c r="N3867" i="23"/>
  <c r="M3867" i="23"/>
  <c r="L3867" i="23"/>
  <c r="K3867" i="23"/>
  <c r="J3867" i="23"/>
  <c r="I3867" i="23"/>
  <c r="H3867" i="23"/>
  <c r="Q3866" i="23"/>
  <c r="P3866" i="23"/>
  <c r="O3866" i="23"/>
  <c r="N3866" i="23"/>
  <c r="M3866" i="23"/>
  <c r="L3866" i="23"/>
  <c r="K3866" i="23"/>
  <c r="J3866" i="23"/>
  <c r="I3866" i="23"/>
  <c r="H3866" i="23"/>
  <c r="Q3865" i="23"/>
  <c r="P3865" i="23"/>
  <c r="O3865" i="23"/>
  <c r="N3865" i="23"/>
  <c r="M3865" i="23"/>
  <c r="L3865" i="23"/>
  <c r="K3865" i="23"/>
  <c r="J3865" i="23"/>
  <c r="I3865" i="23"/>
  <c r="H3865" i="23"/>
  <c r="Q3864" i="23"/>
  <c r="P3864" i="23"/>
  <c r="O3864" i="23"/>
  <c r="N3864" i="23"/>
  <c r="M3864" i="23"/>
  <c r="L3864" i="23"/>
  <c r="K3864" i="23"/>
  <c r="J3864" i="23"/>
  <c r="I3864" i="23"/>
  <c r="H3864" i="23"/>
  <c r="Q3863" i="23"/>
  <c r="P3863" i="23"/>
  <c r="O3863" i="23"/>
  <c r="N3863" i="23"/>
  <c r="M3863" i="23"/>
  <c r="L3863" i="23"/>
  <c r="K3863" i="23"/>
  <c r="J3863" i="23"/>
  <c r="I3863" i="23"/>
  <c r="H3863" i="23"/>
  <c r="Q3862" i="23"/>
  <c r="P3862" i="23"/>
  <c r="O3862" i="23"/>
  <c r="N3862" i="23"/>
  <c r="M3862" i="23"/>
  <c r="L3862" i="23"/>
  <c r="K3862" i="23"/>
  <c r="J3862" i="23"/>
  <c r="I3862" i="23"/>
  <c r="H3862" i="23"/>
  <c r="Q3861" i="23"/>
  <c r="P3861" i="23"/>
  <c r="O3861" i="23"/>
  <c r="N3861" i="23"/>
  <c r="M3861" i="23"/>
  <c r="L3861" i="23"/>
  <c r="K3861" i="23"/>
  <c r="J3861" i="23"/>
  <c r="I3861" i="23"/>
  <c r="H3861" i="23"/>
  <c r="Q3860" i="23"/>
  <c r="P3860" i="23"/>
  <c r="O3860" i="23"/>
  <c r="N3860" i="23"/>
  <c r="M3860" i="23"/>
  <c r="L3860" i="23"/>
  <c r="K3860" i="23"/>
  <c r="J3860" i="23"/>
  <c r="I3860" i="23"/>
  <c r="H3860" i="23"/>
  <c r="Q3859" i="23"/>
  <c r="P3859" i="23"/>
  <c r="O3859" i="23"/>
  <c r="N3859" i="23"/>
  <c r="M3859" i="23"/>
  <c r="L3859" i="23"/>
  <c r="K3859" i="23"/>
  <c r="J3859" i="23"/>
  <c r="I3859" i="23"/>
  <c r="H3859" i="23"/>
  <c r="Q3858" i="23"/>
  <c r="P3858" i="23"/>
  <c r="O3858" i="23"/>
  <c r="N3858" i="23"/>
  <c r="M3858" i="23"/>
  <c r="L3858" i="23"/>
  <c r="K3858" i="23"/>
  <c r="J3858" i="23"/>
  <c r="I3858" i="23"/>
  <c r="H3858" i="23"/>
  <c r="Q3857" i="23"/>
  <c r="P3857" i="23"/>
  <c r="O3857" i="23"/>
  <c r="N3857" i="23"/>
  <c r="M3857" i="23"/>
  <c r="L3857" i="23"/>
  <c r="K3857" i="23"/>
  <c r="J3857" i="23"/>
  <c r="I3857" i="23"/>
  <c r="H3857" i="23"/>
  <c r="Q3856" i="23"/>
  <c r="P3856" i="23"/>
  <c r="O3856" i="23"/>
  <c r="N3856" i="23"/>
  <c r="M3856" i="23"/>
  <c r="L3856" i="23"/>
  <c r="K3856" i="23"/>
  <c r="J3856" i="23"/>
  <c r="I3856" i="23"/>
  <c r="H3856" i="23"/>
  <c r="Q3855" i="23"/>
  <c r="P3855" i="23"/>
  <c r="O3855" i="23"/>
  <c r="N3855" i="23"/>
  <c r="M3855" i="23"/>
  <c r="L3855" i="23"/>
  <c r="K3855" i="23"/>
  <c r="J3855" i="23"/>
  <c r="I3855" i="23"/>
  <c r="H3855" i="23"/>
  <c r="Q3854" i="23"/>
  <c r="P3854" i="23"/>
  <c r="O3854" i="23"/>
  <c r="N3854" i="23"/>
  <c r="M3854" i="23"/>
  <c r="L3854" i="23"/>
  <c r="K3854" i="23"/>
  <c r="J3854" i="23"/>
  <c r="I3854" i="23"/>
  <c r="H3854" i="23"/>
  <c r="Q3853" i="23"/>
  <c r="P3853" i="23"/>
  <c r="O3853" i="23"/>
  <c r="N3853" i="23"/>
  <c r="M3853" i="23"/>
  <c r="L3853" i="23"/>
  <c r="K3853" i="23"/>
  <c r="J3853" i="23"/>
  <c r="I3853" i="23"/>
  <c r="H3853" i="23"/>
  <c r="Q3852" i="23"/>
  <c r="P3852" i="23"/>
  <c r="O3852" i="23"/>
  <c r="N3852" i="23"/>
  <c r="M3852" i="23"/>
  <c r="L3852" i="23"/>
  <c r="K3852" i="23"/>
  <c r="J3852" i="23"/>
  <c r="I3852" i="23"/>
  <c r="H3852" i="23"/>
  <c r="Q3851" i="23"/>
  <c r="P3851" i="23"/>
  <c r="O3851" i="23"/>
  <c r="N3851" i="23"/>
  <c r="M3851" i="23"/>
  <c r="L3851" i="23"/>
  <c r="K3851" i="23"/>
  <c r="J3851" i="23"/>
  <c r="I3851" i="23"/>
  <c r="H3851" i="23"/>
  <c r="Q3850" i="23"/>
  <c r="P3850" i="23"/>
  <c r="O3850" i="23"/>
  <c r="N3850" i="23"/>
  <c r="M3850" i="23"/>
  <c r="L3850" i="23"/>
  <c r="K3850" i="23"/>
  <c r="J3850" i="23"/>
  <c r="I3850" i="23"/>
  <c r="H3850" i="23"/>
  <c r="Q3849" i="23"/>
  <c r="P3849" i="23"/>
  <c r="O3849" i="23"/>
  <c r="N3849" i="23"/>
  <c r="M3849" i="23"/>
  <c r="L3849" i="23"/>
  <c r="K3849" i="23"/>
  <c r="J3849" i="23"/>
  <c r="I3849" i="23"/>
  <c r="H3849" i="23"/>
  <c r="Q3848" i="23"/>
  <c r="P3848" i="23"/>
  <c r="O3848" i="23"/>
  <c r="N3848" i="23"/>
  <c r="M3848" i="23"/>
  <c r="L3848" i="23"/>
  <c r="K3848" i="23"/>
  <c r="J3848" i="23"/>
  <c r="I3848" i="23"/>
  <c r="H3848" i="23"/>
  <c r="Q3847" i="23"/>
  <c r="P3847" i="23"/>
  <c r="O3847" i="23"/>
  <c r="N3847" i="23"/>
  <c r="M3847" i="23"/>
  <c r="L3847" i="23"/>
  <c r="K3847" i="23"/>
  <c r="J3847" i="23"/>
  <c r="I3847" i="23"/>
  <c r="H3847" i="23"/>
  <c r="Q3846" i="23"/>
  <c r="P3846" i="23"/>
  <c r="O3846" i="23"/>
  <c r="N3846" i="23"/>
  <c r="M3846" i="23"/>
  <c r="L3846" i="23"/>
  <c r="K3846" i="23"/>
  <c r="J3846" i="23"/>
  <c r="I3846" i="23"/>
  <c r="H3846" i="23"/>
  <c r="Q3845" i="23"/>
  <c r="P3845" i="23"/>
  <c r="O3845" i="23"/>
  <c r="N3845" i="23"/>
  <c r="M3845" i="23"/>
  <c r="L3845" i="23"/>
  <c r="K3845" i="23"/>
  <c r="J3845" i="23"/>
  <c r="I3845" i="23"/>
  <c r="H3845" i="23"/>
  <c r="Q3844" i="23"/>
  <c r="P3844" i="23"/>
  <c r="O3844" i="23"/>
  <c r="N3844" i="23"/>
  <c r="M3844" i="23"/>
  <c r="L3844" i="23"/>
  <c r="K3844" i="23"/>
  <c r="J3844" i="23"/>
  <c r="I3844" i="23"/>
  <c r="H3844" i="23"/>
  <c r="Q3843" i="23"/>
  <c r="P3843" i="23"/>
  <c r="O3843" i="23"/>
  <c r="N3843" i="23"/>
  <c r="M3843" i="23"/>
  <c r="L3843" i="23"/>
  <c r="K3843" i="23"/>
  <c r="J3843" i="23"/>
  <c r="I3843" i="23"/>
  <c r="H3843" i="23"/>
  <c r="Q3842" i="23"/>
  <c r="P3842" i="23"/>
  <c r="O3842" i="23"/>
  <c r="N3842" i="23"/>
  <c r="M3842" i="23"/>
  <c r="L3842" i="23"/>
  <c r="K3842" i="23"/>
  <c r="J3842" i="23"/>
  <c r="I3842" i="23"/>
  <c r="H3842" i="23"/>
  <c r="Q3841" i="23"/>
  <c r="P3841" i="23"/>
  <c r="O3841" i="23"/>
  <c r="N3841" i="23"/>
  <c r="M3841" i="23"/>
  <c r="L3841" i="23"/>
  <c r="K3841" i="23"/>
  <c r="J3841" i="23"/>
  <c r="I3841" i="23"/>
  <c r="H3841" i="23"/>
  <c r="Q3840" i="23"/>
  <c r="P3840" i="23"/>
  <c r="O3840" i="23"/>
  <c r="N3840" i="23"/>
  <c r="M3840" i="23"/>
  <c r="L3840" i="23"/>
  <c r="K3840" i="23"/>
  <c r="J3840" i="23"/>
  <c r="I3840" i="23"/>
  <c r="H3840" i="23"/>
  <c r="Q3839" i="23"/>
  <c r="P3839" i="23"/>
  <c r="O3839" i="23"/>
  <c r="N3839" i="23"/>
  <c r="M3839" i="23"/>
  <c r="L3839" i="23"/>
  <c r="K3839" i="23"/>
  <c r="J3839" i="23"/>
  <c r="I3839" i="23"/>
  <c r="H3839" i="23"/>
  <c r="Q3838" i="23"/>
  <c r="P3838" i="23"/>
  <c r="O3838" i="23"/>
  <c r="N3838" i="23"/>
  <c r="M3838" i="23"/>
  <c r="L3838" i="23"/>
  <c r="K3838" i="23"/>
  <c r="J3838" i="23"/>
  <c r="I3838" i="23"/>
  <c r="H3838" i="23"/>
  <c r="Q3837" i="23"/>
  <c r="P3837" i="23"/>
  <c r="O3837" i="23"/>
  <c r="N3837" i="23"/>
  <c r="M3837" i="23"/>
  <c r="L3837" i="23"/>
  <c r="K3837" i="23"/>
  <c r="J3837" i="23"/>
  <c r="I3837" i="23"/>
  <c r="H3837" i="23"/>
  <c r="Q3836" i="23"/>
  <c r="P3836" i="23"/>
  <c r="O3836" i="23"/>
  <c r="N3836" i="23"/>
  <c r="M3836" i="23"/>
  <c r="L3836" i="23"/>
  <c r="K3836" i="23"/>
  <c r="J3836" i="23"/>
  <c r="I3836" i="23"/>
  <c r="H3836" i="23"/>
  <c r="Q3835" i="23"/>
  <c r="P3835" i="23"/>
  <c r="O3835" i="23"/>
  <c r="N3835" i="23"/>
  <c r="M3835" i="23"/>
  <c r="L3835" i="23"/>
  <c r="K3835" i="23"/>
  <c r="J3835" i="23"/>
  <c r="I3835" i="23"/>
  <c r="H3835" i="23"/>
  <c r="Q3834" i="23"/>
  <c r="P3834" i="23"/>
  <c r="O3834" i="23"/>
  <c r="N3834" i="23"/>
  <c r="M3834" i="23"/>
  <c r="L3834" i="23"/>
  <c r="K3834" i="23"/>
  <c r="J3834" i="23"/>
  <c r="I3834" i="23"/>
  <c r="H3834" i="23"/>
  <c r="Q3833" i="23"/>
  <c r="P3833" i="23"/>
  <c r="O3833" i="23"/>
  <c r="N3833" i="23"/>
  <c r="M3833" i="23"/>
  <c r="L3833" i="23"/>
  <c r="K3833" i="23"/>
  <c r="J3833" i="23"/>
  <c r="I3833" i="23"/>
  <c r="H3833" i="23"/>
  <c r="Q3832" i="23"/>
  <c r="P3832" i="23"/>
  <c r="O3832" i="23"/>
  <c r="N3832" i="23"/>
  <c r="M3832" i="23"/>
  <c r="L3832" i="23"/>
  <c r="K3832" i="23"/>
  <c r="J3832" i="23"/>
  <c r="I3832" i="23"/>
  <c r="H3832" i="23"/>
  <c r="Q3831" i="23"/>
  <c r="P3831" i="23"/>
  <c r="O3831" i="23"/>
  <c r="N3831" i="23"/>
  <c r="M3831" i="23"/>
  <c r="L3831" i="23"/>
  <c r="K3831" i="23"/>
  <c r="J3831" i="23"/>
  <c r="I3831" i="23"/>
  <c r="H3831" i="23"/>
  <c r="Q3830" i="23"/>
  <c r="P3830" i="23"/>
  <c r="O3830" i="23"/>
  <c r="N3830" i="23"/>
  <c r="M3830" i="23"/>
  <c r="L3830" i="23"/>
  <c r="K3830" i="23"/>
  <c r="J3830" i="23"/>
  <c r="I3830" i="23"/>
  <c r="H3830" i="23"/>
  <c r="Q3829" i="23"/>
  <c r="P3829" i="23"/>
  <c r="O3829" i="23"/>
  <c r="N3829" i="23"/>
  <c r="M3829" i="23"/>
  <c r="L3829" i="23"/>
  <c r="K3829" i="23"/>
  <c r="J3829" i="23"/>
  <c r="I3829" i="23"/>
  <c r="H3829" i="23"/>
  <c r="Q3828" i="23"/>
  <c r="P3828" i="23"/>
  <c r="O3828" i="23"/>
  <c r="N3828" i="23"/>
  <c r="M3828" i="23"/>
  <c r="L3828" i="23"/>
  <c r="K3828" i="23"/>
  <c r="J3828" i="23"/>
  <c r="I3828" i="23"/>
  <c r="H3828" i="23"/>
  <c r="Q3827" i="23"/>
  <c r="P3827" i="23"/>
  <c r="O3827" i="23"/>
  <c r="N3827" i="23"/>
  <c r="M3827" i="23"/>
  <c r="L3827" i="23"/>
  <c r="K3827" i="23"/>
  <c r="J3827" i="23"/>
  <c r="I3827" i="23"/>
  <c r="H3827" i="23"/>
  <c r="Q3826" i="23"/>
  <c r="P3826" i="23"/>
  <c r="O3826" i="23"/>
  <c r="N3826" i="23"/>
  <c r="M3826" i="23"/>
  <c r="L3826" i="23"/>
  <c r="K3826" i="23"/>
  <c r="J3826" i="23"/>
  <c r="I3826" i="23"/>
  <c r="H3826" i="23"/>
  <c r="Q3825" i="23"/>
  <c r="P3825" i="23"/>
  <c r="O3825" i="23"/>
  <c r="N3825" i="23"/>
  <c r="M3825" i="23"/>
  <c r="L3825" i="23"/>
  <c r="K3825" i="23"/>
  <c r="J3825" i="23"/>
  <c r="I3825" i="23"/>
  <c r="H3825" i="23"/>
  <c r="Q3824" i="23"/>
  <c r="P3824" i="23"/>
  <c r="O3824" i="23"/>
  <c r="N3824" i="23"/>
  <c r="M3824" i="23"/>
  <c r="L3824" i="23"/>
  <c r="K3824" i="23"/>
  <c r="J3824" i="23"/>
  <c r="I3824" i="23"/>
  <c r="H3824" i="23"/>
  <c r="Q3823" i="23"/>
  <c r="P3823" i="23"/>
  <c r="O3823" i="23"/>
  <c r="N3823" i="23"/>
  <c r="M3823" i="23"/>
  <c r="L3823" i="23"/>
  <c r="K3823" i="23"/>
  <c r="J3823" i="23"/>
  <c r="I3823" i="23"/>
  <c r="H3823" i="23"/>
  <c r="Q3822" i="23"/>
  <c r="P3822" i="23"/>
  <c r="O3822" i="23"/>
  <c r="N3822" i="23"/>
  <c r="M3822" i="23"/>
  <c r="L3822" i="23"/>
  <c r="K3822" i="23"/>
  <c r="J3822" i="23"/>
  <c r="I3822" i="23"/>
  <c r="H3822" i="23"/>
  <c r="Q3821" i="23"/>
  <c r="P3821" i="23"/>
  <c r="O3821" i="23"/>
  <c r="N3821" i="23"/>
  <c r="M3821" i="23"/>
  <c r="L3821" i="23"/>
  <c r="K3821" i="23"/>
  <c r="J3821" i="23"/>
  <c r="I3821" i="23"/>
  <c r="H3821" i="23"/>
  <c r="Q3820" i="23"/>
  <c r="P3820" i="23"/>
  <c r="O3820" i="23"/>
  <c r="N3820" i="23"/>
  <c r="M3820" i="23"/>
  <c r="L3820" i="23"/>
  <c r="K3820" i="23"/>
  <c r="J3820" i="23"/>
  <c r="I3820" i="23"/>
  <c r="H3820" i="23"/>
  <c r="Q3819" i="23"/>
  <c r="P3819" i="23"/>
  <c r="O3819" i="23"/>
  <c r="N3819" i="23"/>
  <c r="M3819" i="23"/>
  <c r="L3819" i="23"/>
  <c r="K3819" i="23"/>
  <c r="J3819" i="23"/>
  <c r="I3819" i="23"/>
  <c r="H3819" i="23"/>
  <c r="Q3818" i="23"/>
  <c r="P3818" i="23"/>
  <c r="O3818" i="23"/>
  <c r="N3818" i="23"/>
  <c r="M3818" i="23"/>
  <c r="L3818" i="23"/>
  <c r="K3818" i="23"/>
  <c r="J3818" i="23"/>
  <c r="I3818" i="23"/>
  <c r="H3818" i="23"/>
  <c r="Q3817" i="23"/>
  <c r="P3817" i="23"/>
  <c r="O3817" i="23"/>
  <c r="N3817" i="23"/>
  <c r="M3817" i="23"/>
  <c r="L3817" i="23"/>
  <c r="K3817" i="23"/>
  <c r="J3817" i="23"/>
  <c r="I3817" i="23"/>
  <c r="H3817" i="23"/>
  <c r="Q3816" i="23"/>
  <c r="P3816" i="23"/>
  <c r="O3816" i="23"/>
  <c r="N3816" i="23"/>
  <c r="M3816" i="23"/>
  <c r="L3816" i="23"/>
  <c r="K3816" i="23"/>
  <c r="J3816" i="23"/>
  <c r="I3816" i="23"/>
  <c r="H3816" i="23"/>
  <c r="Q3815" i="23"/>
  <c r="P3815" i="23"/>
  <c r="O3815" i="23"/>
  <c r="N3815" i="23"/>
  <c r="M3815" i="23"/>
  <c r="L3815" i="23"/>
  <c r="K3815" i="23"/>
  <c r="J3815" i="23"/>
  <c r="I3815" i="23"/>
  <c r="H3815" i="23"/>
  <c r="Q3814" i="23"/>
  <c r="P3814" i="23"/>
  <c r="O3814" i="23"/>
  <c r="N3814" i="23"/>
  <c r="M3814" i="23"/>
  <c r="L3814" i="23"/>
  <c r="K3814" i="23"/>
  <c r="J3814" i="23"/>
  <c r="I3814" i="23"/>
  <c r="H3814" i="23"/>
  <c r="Q3813" i="23"/>
  <c r="P3813" i="23"/>
  <c r="O3813" i="23"/>
  <c r="N3813" i="23"/>
  <c r="M3813" i="23"/>
  <c r="L3813" i="23"/>
  <c r="K3813" i="23"/>
  <c r="J3813" i="23"/>
  <c r="I3813" i="23"/>
  <c r="H3813" i="23"/>
  <c r="Q3812" i="23"/>
  <c r="P3812" i="23"/>
  <c r="O3812" i="23"/>
  <c r="N3812" i="23"/>
  <c r="M3812" i="23"/>
  <c r="L3812" i="23"/>
  <c r="K3812" i="23"/>
  <c r="J3812" i="23"/>
  <c r="I3812" i="23"/>
  <c r="H3812" i="23"/>
  <c r="Q3811" i="23"/>
  <c r="P3811" i="23"/>
  <c r="O3811" i="23"/>
  <c r="N3811" i="23"/>
  <c r="M3811" i="23"/>
  <c r="L3811" i="23"/>
  <c r="K3811" i="23"/>
  <c r="J3811" i="23"/>
  <c r="I3811" i="23"/>
  <c r="H3811" i="23"/>
  <c r="Q3810" i="23"/>
  <c r="P3810" i="23"/>
  <c r="O3810" i="23"/>
  <c r="N3810" i="23"/>
  <c r="M3810" i="23"/>
  <c r="L3810" i="23"/>
  <c r="K3810" i="23"/>
  <c r="J3810" i="23"/>
  <c r="I3810" i="23"/>
  <c r="H3810" i="23"/>
  <c r="Q3809" i="23"/>
  <c r="P3809" i="23"/>
  <c r="O3809" i="23"/>
  <c r="N3809" i="23"/>
  <c r="M3809" i="23"/>
  <c r="L3809" i="23"/>
  <c r="K3809" i="23"/>
  <c r="J3809" i="23"/>
  <c r="I3809" i="23"/>
  <c r="H3809" i="23"/>
  <c r="Q3808" i="23"/>
  <c r="P3808" i="23"/>
  <c r="O3808" i="23"/>
  <c r="N3808" i="23"/>
  <c r="M3808" i="23"/>
  <c r="L3808" i="23"/>
  <c r="K3808" i="23"/>
  <c r="J3808" i="23"/>
  <c r="I3808" i="23"/>
  <c r="H3808" i="23"/>
  <c r="Q3807" i="23"/>
  <c r="P3807" i="23"/>
  <c r="O3807" i="23"/>
  <c r="N3807" i="23"/>
  <c r="M3807" i="23"/>
  <c r="L3807" i="23"/>
  <c r="K3807" i="23"/>
  <c r="J3807" i="23"/>
  <c r="I3807" i="23"/>
  <c r="H3807" i="23"/>
  <c r="Q3806" i="23"/>
  <c r="P3806" i="23"/>
  <c r="O3806" i="23"/>
  <c r="N3806" i="23"/>
  <c r="M3806" i="23"/>
  <c r="L3806" i="23"/>
  <c r="K3806" i="23"/>
  <c r="J3806" i="23"/>
  <c r="I3806" i="23"/>
  <c r="H3806" i="23"/>
  <c r="Q3805" i="23"/>
  <c r="P3805" i="23"/>
  <c r="O3805" i="23"/>
  <c r="N3805" i="23"/>
  <c r="M3805" i="23"/>
  <c r="L3805" i="23"/>
  <c r="K3805" i="23"/>
  <c r="J3805" i="23"/>
  <c r="I3805" i="23"/>
  <c r="H3805" i="23"/>
  <c r="Q3804" i="23"/>
  <c r="P3804" i="23"/>
  <c r="O3804" i="23"/>
  <c r="N3804" i="23"/>
  <c r="M3804" i="23"/>
  <c r="L3804" i="23"/>
  <c r="K3804" i="23"/>
  <c r="J3804" i="23"/>
  <c r="I3804" i="23"/>
  <c r="H3804" i="23"/>
  <c r="Q3803" i="23"/>
  <c r="P3803" i="23"/>
  <c r="O3803" i="23"/>
  <c r="N3803" i="23"/>
  <c r="M3803" i="23"/>
  <c r="L3803" i="23"/>
  <c r="K3803" i="23"/>
  <c r="J3803" i="23"/>
  <c r="I3803" i="23"/>
  <c r="H3803" i="23"/>
  <c r="Q3802" i="23"/>
  <c r="P3802" i="23"/>
  <c r="O3802" i="23"/>
  <c r="N3802" i="23"/>
  <c r="M3802" i="23"/>
  <c r="L3802" i="23"/>
  <c r="K3802" i="23"/>
  <c r="J3802" i="23"/>
  <c r="I3802" i="23"/>
  <c r="H3802" i="23"/>
  <c r="Q3801" i="23"/>
  <c r="P3801" i="23"/>
  <c r="O3801" i="23"/>
  <c r="N3801" i="23"/>
  <c r="M3801" i="23"/>
  <c r="L3801" i="23"/>
  <c r="K3801" i="23"/>
  <c r="J3801" i="23"/>
  <c r="I3801" i="23"/>
  <c r="H3801" i="23"/>
  <c r="Q3800" i="23"/>
  <c r="P3800" i="23"/>
  <c r="O3800" i="23"/>
  <c r="N3800" i="23"/>
  <c r="M3800" i="23"/>
  <c r="L3800" i="23"/>
  <c r="K3800" i="23"/>
  <c r="J3800" i="23"/>
  <c r="I3800" i="23"/>
  <c r="H3800" i="23"/>
  <c r="Q3799" i="23"/>
  <c r="P3799" i="23"/>
  <c r="O3799" i="23"/>
  <c r="N3799" i="23"/>
  <c r="M3799" i="23"/>
  <c r="L3799" i="23"/>
  <c r="K3799" i="23"/>
  <c r="J3799" i="23"/>
  <c r="I3799" i="23"/>
  <c r="H3799" i="23"/>
  <c r="Q3798" i="23"/>
  <c r="P3798" i="23"/>
  <c r="O3798" i="23"/>
  <c r="N3798" i="23"/>
  <c r="M3798" i="23"/>
  <c r="L3798" i="23"/>
  <c r="K3798" i="23"/>
  <c r="J3798" i="23"/>
  <c r="I3798" i="23"/>
  <c r="H3798" i="23"/>
  <c r="Q3797" i="23"/>
  <c r="P3797" i="23"/>
  <c r="O3797" i="23"/>
  <c r="N3797" i="23"/>
  <c r="M3797" i="23"/>
  <c r="L3797" i="23"/>
  <c r="K3797" i="23"/>
  <c r="J3797" i="23"/>
  <c r="I3797" i="23"/>
  <c r="H3797" i="23"/>
  <c r="Q3796" i="23"/>
  <c r="P3796" i="23"/>
  <c r="O3796" i="23"/>
  <c r="N3796" i="23"/>
  <c r="M3796" i="23"/>
  <c r="L3796" i="23"/>
  <c r="K3796" i="23"/>
  <c r="J3796" i="23"/>
  <c r="I3796" i="23"/>
  <c r="H3796" i="23"/>
  <c r="Q3795" i="23"/>
  <c r="P3795" i="23"/>
  <c r="O3795" i="23"/>
  <c r="N3795" i="23"/>
  <c r="M3795" i="23"/>
  <c r="L3795" i="23"/>
  <c r="K3795" i="23"/>
  <c r="J3795" i="23"/>
  <c r="I3795" i="23"/>
  <c r="H3795" i="23"/>
  <c r="Q3794" i="23"/>
  <c r="P3794" i="23"/>
  <c r="O3794" i="23"/>
  <c r="N3794" i="23"/>
  <c r="M3794" i="23"/>
  <c r="L3794" i="23"/>
  <c r="K3794" i="23"/>
  <c r="J3794" i="23"/>
  <c r="I3794" i="23"/>
  <c r="H3794" i="23"/>
  <c r="Q3793" i="23"/>
  <c r="P3793" i="23"/>
  <c r="O3793" i="23"/>
  <c r="N3793" i="23"/>
  <c r="M3793" i="23"/>
  <c r="L3793" i="23"/>
  <c r="K3793" i="23"/>
  <c r="J3793" i="23"/>
  <c r="I3793" i="23"/>
  <c r="H3793" i="23"/>
  <c r="Q3792" i="23"/>
  <c r="P3792" i="23"/>
  <c r="O3792" i="23"/>
  <c r="N3792" i="23"/>
  <c r="M3792" i="23"/>
  <c r="L3792" i="23"/>
  <c r="K3792" i="23"/>
  <c r="J3792" i="23"/>
  <c r="I3792" i="23"/>
  <c r="H3792" i="23"/>
  <c r="Q3791" i="23"/>
  <c r="P3791" i="23"/>
  <c r="O3791" i="23"/>
  <c r="N3791" i="23"/>
  <c r="M3791" i="23"/>
  <c r="L3791" i="23"/>
  <c r="K3791" i="23"/>
  <c r="J3791" i="23"/>
  <c r="I3791" i="23"/>
  <c r="H3791" i="23"/>
  <c r="Q3790" i="23"/>
  <c r="P3790" i="23"/>
  <c r="O3790" i="23"/>
  <c r="N3790" i="23"/>
  <c r="M3790" i="23"/>
  <c r="L3790" i="23"/>
  <c r="K3790" i="23"/>
  <c r="J3790" i="23"/>
  <c r="I3790" i="23"/>
  <c r="H3790" i="23"/>
  <c r="Q3789" i="23"/>
  <c r="P3789" i="23"/>
  <c r="O3789" i="23"/>
  <c r="N3789" i="23"/>
  <c r="M3789" i="23"/>
  <c r="L3789" i="23"/>
  <c r="K3789" i="23"/>
  <c r="J3789" i="23"/>
  <c r="I3789" i="23"/>
  <c r="H3789" i="23"/>
  <c r="Q3788" i="23"/>
  <c r="P3788" i="23"/>
  <c r="O3788" i="23"/>
  <c r="N3788" i="23"/>
  <c r="M3788" i="23"/>
  <c r="L3788" i="23"/>
  <c r="K3788" i="23"/>
  <c r="J3788" i="23"/>
  <c r="I3788" i="23"/>
  <c r="H3788" i="23"/>
  <c r="Q3787" i="23"/>
  <c r="P3787" i="23"/>
  <c r="O3787" i="23"/>
  <c r="N3787" i="23"/>
  <c r="M3787" i="23"/>
  <c r="L3787" i="23"/>
  <c r="K3787" i="23"/>
  <c r="J3787" i="23"/>
  <c r="I3787" i="23"/>
  <c r="H3787" i="23"/>
  <c r="Q3786" i="23"/>
  <c r="P3786" i="23"/>
  <c r="O3786" i="23"/>
  <c r="N3786" i="23"/>
  <c r="M3786" i="23"/>
  <c r="L3786" i="23"/>
  <c r="K3786" i="23"/>
  <c r="J3786" i="23"/>
  <c r="I3786" i="23"/>
  <c r="H3786" i="23"/>
  <c r="Q3785" i="23"/>
  <c r="P3785" i="23"/>
  <c r="O3785" i="23"/>
  <c r="N3785" i="23"/>
  <c r="M3785" i="23"/>
  <c r="L3785" i="23"/>
  <c r="K3785" i="23"/>
  <c r="J3785" i="23"/>
  <c r="I3785" i="23"/>
  <c r="H3785" i="23"/>
  <c r="Q3784" i="23"/>
  <c r="P3784" i="23"/>
  <c r="O3784" i="23"/>
  <c r="N3784" i="23"/>
  <c r="M3784" i="23"/>
  <c r="L3784" i="23"/>
  <c r="K3784" i="23"/>
  <c r="J3784" i="23"/>
  <c r="I3784" i="23"/>
  <c r="H3784" i="23"/>
  <c r="Q3783" i="23"/>
  <c r="P3783" i="23"/>
  <c r="O3783" i="23"/>
  <c r="N3783" i="23"/>
  <c r="M3783" i="23"/>
  <c r="L3783" i="23"/>
  <c r="K3783" i="23"/>
  <c r="J3783" i="23"/>
  <c r="I3783" i="23"/>
  <c r="H3783" i="23"/>
  <c r="Q3782" i="23"/>
  <c r="P3782" i="23"/>
  <c r="O3782" i="23"/>
  <c r="N3782" i="23"/>
  <c r="M3782" i="23"/>
  <c r="L3782" i="23"/>
  <c r="K3782" i="23"/>
  <c r="J3782" i="23"/>
  <c r="I3782" i="23"/>
  <c r="H3782" i="23"/>
  <c r="Q3781" i="23"/>
  <c r="P3781" i="23"/>
  <c r="O3781" i="23"/>
  <c r="N3781" i="23"/>
  <c r="M3781" i="23"/>
  <c r="L3781" i="23"/>
  <c r="K3781" i="23"/>
  <c r="J3781" i="23"/>
  <c r="I3781" i="23"/>
  <c r="H3781" i="23"/>
  <c r="Q3780" i="23"/>
  <c r="P3780" i="23"/>
  <c r="O3780" i="23"/>
  <c r="N3780" i="23"/>
  <c r="M3780" i="23"/>
  <c r="L3780" i="23"/>
  <c r="K3780" i="23"/>
  <c r="J3780" i="23"/>
  <c r="I3780" i="23"/>
  <c r="H3780" i="23"/>
  <c r="Q3779" i="23"/>
  <c r="P3779" i="23"/>
  <c r="O3779" i="23"/>
  <c r="N3779" i="23"/>
  <c r="M3779" i="23"/>
  <c r="L3779" i="23"/>
  <c r="K3779" i="23"/>
  <c r="J3779" i="23"/>
  <c r="I3779" i="23"/>
  <c r="H3779" i="23"/>
  <c r="Q3778" i="23"/>
  <c r="P3778" i="23"/>
  <c r="O3778" i="23"/>
  <c r="N3778" i="23"/>
  <c r="M3778" i="23"/>
  <c r="L3778" i="23"/>
  <c r="K3778" i="23"/>
  <c r="J3778" i="23"/>
  <c r="I3778" i="23"/>
  <c r="H3778" i="23"/>
  <c r="Q3777" i="23"/>
  <c r="P3777" i="23"/>
  <c r="O3777" i="23"/>
  <c r="N3777" i="23"/>
  <c r="M3777" i="23"/>
  <c r="L3777" i="23"/>
  <c r="K3777" i="23"/>
  <c r="J3777" i="23"/>
  <c r="I3777" i="23"/>
  <c r="H3777" i="23"/>
  <c r="Q3776" i="23"/>
  <c r="P3776" i="23"/>
  <c r="O3776" i="23"/>
  <c r="N3776" i="23"/>
  <c r="M3776" i="23"/>
  <c r="L3776" i="23"/>
  <c r="K3776" i="23"/>
  <c r="J3776" i="23"/>
  <c r="I3776" i="23"/>
  <c r="H3776" i="23"/>
  <c r="Q3775" i="23"/>
  <c r="P3775" i="23"/>
  <c r="O3775" i="23"/>
  <c r="N3775" i="23"/>
  <c r="M3775" i="23"/>
  <c r="L3775" i="23"/>
  <c r="K3775" i="23"/>
  <c r="J3775" i="23"/>
  <c r="I3775" i="23"/>
  <c r="H3775" i="23"/>
  <c r="Q3774" i="23"/>
  <c r="P3774" i="23"/>
  <c r="O3774" i="23"/>
  <c r="N3774" i="23"/>
  <c r="M3774" i="23"/>
  <c r="L3774" i="23"/>
  <c r="K3774" i="23"/>
  <c r="J3774" i="23"/>
  <c r="I3774" i="23"/>
  <c r="H3774" i="23"/>
  <c r="Q3773" i="23"/>
  <c r="P3773" i="23"/>
  <c r="O3773" i="23"/>
  <c r="N3773" i="23"/>
  <c r="M3773" i="23"/>
  <c r="L3773" i="23"/>
  <c r="K3773" i="23"/>
  <c r="J3773" i="23"/>
  <c r="I3773" i="23"/>
  <c r="H3773" i="23"/>
  <c r="Q3772" i="23"/>
  <c r="P3772" i="23"/>
  <c r="O3772" i="23"/>
  <c r="N3772" i="23"/>
  <c r="M3772" i="23"/>
  <c r="L3772" i="23"/>
  <c r="K3772" i="23"/>
  <c r="J3772" i="23"/>
  <c r="I3772" i="23"/>
  <c r="H3772" i="23"/>
  <c r="Q3771" i="23"/>
  <c r="P3771" i="23"/>
  <c r="O3771" i="23"/>
  <c r="N3771" i="23"/>
  <c r="M3771" i="23"/>
  <c r="L3771" i="23"/>
  <c r="K3771" i="23"/>
  <c r="J3771" i="23"/>
  <c r="I3771" i="23"/>
  <c r="H3771" i="23"/>
  <c r="Q3770" i="23"/>
  <c r="P3770" i="23"/>
  <c r="O3770" i="23"/>
  <c r="N3770" i="23"/>
  <c r="M3770" i="23"/>
  <c r="L3770" i="23"/>
  <c r="K3770" i="23"/>
  <c r="J3770" i="23"/>
  <c r="I3770" i="23"/>
  <c r="H3770" i="23"/>
  <c r="Q3769" i="23"/>
  <c r="P3769" i="23"/>
  <c r="O3769" i="23"/>
  <c r="N3769" i="23"/>
  <c r="M3769" i="23"/>
  <c r="L3769" i="23"/>
  <c r="K3769" i="23"/>
  <c r="J3769" i="23"/>
  <c r="I3769" i="23"/>
  <c r="H3769" i="23"/>
  <c r="Q3768" i="23"/>
  <c r="P3768" i="23"/>
  <c r="O3768" i="23"/>
  <c r="N3768" i="23"/>
  <c r="M3768" i="23"/>
  <c r="L3768" i="23"/>
  <c r="K3768" i="23"/>
  <c r="J3768" i="23"/>
  <c r="I3768" i="23"/>
  <c r="H3768" i="23"/>
  <c r="Q3767" i="23"/>
  <c r="P3767" i="23"/>
  <c r="O3767" i="23"/>
  <c r="N3767" i="23"/>
  <c r="M3767" i="23"/>
  <c r="L3767" i="23"/>
  <c r="K3767" i="23"/>
  <c r="J3767" i="23"/>
  <c r="I3767" i="23"/>
  <c r="H3767" i="23"/>
  <c r="Q3766" i="23"/>
  <c r="P3766" i="23"/>
  <c r="O3766" i="23"/>
  <c r="N3766" i="23"/>
  <c r="M3766" i="23"/>
  <c r="L3766" i="23"/>
  <c r="K3766" i="23"/>
  <c r="J3766" i="23"/>
  <c r="I3766" i="23"/>
  <c r="H3766" i="23"/>
  <c r="Q3765" i="23"/>
  <c r="P3765" i="23"/>
  <c r="O3765" i="23"/>
  <c r="N3765" i="23"/>
  <c r="M3765" i="23"/>
  <c r="L3765" i="23"/>
  <c r="K3765" i="23"/>
  <c r="J3765" i="23"/>
  <c r="I3765" i="23"/>
  <c r="H3765" i="23"/>
  <c r="Q3764" i="23"/>
  <c r="P3764" i="23"/>
  <c r="O3764" i="23"/>
  <c r="N3764" i="23"/>
  <c r="M3764" i="23"/>
  <c r="L3764" i="23"/>
  <c r="K3764" i="23"/>
  <c r="J3764" i="23"/>
  <c r="I3764" i="23"/>
  <c r="H3764" i="23"/>
  <c r="Q3763" i="23"/>
  <c r="P3763" i="23"/>
  <c r="O3763" i="23"/>
  <c r="N3763" i="23"/>
  <c r="M3763" i="23"/>
  <c r="L3763" i="23"/>
  <c r="K3763" i="23"/>
  <c r="J3763" i="23"/>
  <c r="I3763" i="23"/>
  <c r="H3763" i="23"/>
  <c r="Q3762" i="23"/>
  <c r="P3762" i="23"/>
  <c r="O3762" i="23"/>
  <c r="N3762" i="23"/>
  <c r="M3762" i="23"/>
  <c r="L3762" i="23"/>
  <c r="K3762" i="23"/>
  <c r="J3762" i="23"/>
  <c r="I3762" i="23"/>
  <c r="H3762" i="23"/>
  <c r="Q3761" i="23"/>
  <c r="P3761" i="23"/>
  <c r="O3761" i="23"/>
  <c r="N3761" i="23"/>
  <c r="M3761" i="23"/>
  <c r="L3761" i="23"/>
  <c r="K3761" i="23"/>
  <c r="J3761" i="23"/>
  <c r="I3761" i="23"/>
  <c r="H3761" i="23"/>
  <c r="Q3760" i="23"/>
  <c r="P3760" i="23"/>
  <c r="O3760" i="23"/>
  <c r="N3760" i="23"/>
  <c r="M3760" i="23"/>
  <c r="L3760" i="23"/>
  <c r="K3760" i="23"/>
  <c r="J3760" i="23"/>
  <c r="I3760" i="23"/>
  <c r="H3760" i="23"/>
  <c r="Q3759" i="23"/>
  <c r="P3759" i="23"/>
  <c r="O3759" i="23"/>
  <c r="N3759" i="23"/>
  <c r="M3759" i="23"/>
  <c r="L3759" i="23"/>
  <c r="K3759" i="23"/>
  <c r="J3759" i="23"/>
  <c r="I3759" i="23"/>
  <c r="H3759" i="23"/>
  <c r="Q3758" i="23"/>
  <c r="P3758" i="23"/>
  <c r="O3758" i="23"/>
  <c r="N3758" i="23"/>
  <c r="M3758" i="23"/>
  <c r="L3758" i="23"/>
  <c r="K3758" i="23"/>
  <c r="J3758" i="23"/>
  <c r="I3758" i="23"/>
  <c r="H3758" i="23"/>
  <c r="Q3757" i="23"/>
  <c r="P3757" i="23"/>
  <c r="O3757" i="23"/>
  <c r="N3757" i="23"/>
  <c r="M3757" i="23"/>
  <c r="L3757" i="23"/>
  <c r="K3757" i="23"/>
  <c r="J3757" i="23"/>
  <c r="I3757" i="23"/>
  <c r="H3757" i="23"/>
  <c r="Q3756" i="23"/>
  <c r="P3756" i="23"/>
  <c r="O3756" i="23"/>
  <c r="N3756" i="23"/>
  <c r="M3756" i="23"/>
  <c r="L3756" i="23"/>
  <c r="K3756" i="23"/>
  <c r="J3756" i="23"/>
  <c r="I3756" i="23"/>
  <c r="H3756" i="23"/>
  <c r="Q3755" i="23"/>
  <c r="P3755" i="23"/>
  <c r="O3755" i="23"/>
  <c r="N3755" i="23"/>
  <c r="M3755" i="23"/>
  <c r="L3755" i="23"/>
  <c r="K3755" i="23"/>
  <c r="J3755" i="23"/>
  <c r="I3755" i="23"/>
  <c r="H3755" i="23"/>
  <c r="Q3754" i="23"/>
  <c r="P3754" i="23"/>
  <c r="O3754" i="23"/>
  <c r="N3754" i="23"/>
  <c r="M3754" i="23"/>
  <c r="L3754" i="23"/>
  <c r="K3754" i="23"/>
  <c r="J3754" i="23"/>
  <c r="I3754" i="23"/>
  <c r="H3754" i="23"/>
  <c r="Q3753" i="23"/>
  <c r="P3753" i="23"/>
  <c r="O3753" i="23"/>
  <c r="N3753" i="23"/>
  <c r="M3753" i="23"/>
  <c r="L3753" i="23"/>
  <c r="K3753" i="23"/>
  <c r="J3753" i="23"/>
  <c r="I3753" i="23"/>
  <c r="H3753" i="23"/>
  <c r="Q3752" i="23"/>
  <c r="P3752" i="23"/>
  <c r="O3752" i="23"/>
  <c r="N3752" i="23"/>
  <c r="M3752" i="23"/>
  <c r="L3752" i="23"/>
  <c r="K3752" i="23"/>
  <c r="J3752" i="23"/>
  <c r="I3752" i="23"/>
  <c r="H3752" i="23"/>
  <c r="Q3751" i="23"/>
  <c r="P3751" i="23"/>
  <c r="O3751" i="23"/>
  <c r="N3751" i="23"/>
  <c r="M3751" i="23"/>
  <c r="L3751" i="23"/>
  <c r="K3751" i="23"/>
  <c r="J3751" i="23"/>
  <c r="I3751" i="23"/>
  <c r="H3751" i="23"/>
  <c r="Q3750" i="23"/>
  <c r="P3750" i="23"/>
  <c r="O3750" i="23"/>
  <c r="N3750" i="23"/>
  <c r="M3750" i="23"/>
  <c r="L3750" i="23"/>
  <c r="K3750" i="23"/>
  <c r="J3750" i="23"/>
  <c r="I3750" i="23"/>
  <c r="H3750" i="23"/>
  <c r="Q3749" i="23"/>
  <c r="P3749" i="23"/>
  <c r="O3749" i="23"/>
  <c r="N3749" i="23"/>
  <c r="M3749" i="23"/>
  <c r="L3749" i="23"/>
  <c r="K3749" i="23"/>
  <c r="J3749" i="23"/>
  <c r="I3749" i="23"/>
  <c r="H3749" i="23"/>
  <c r="Q3748" i="23"/>
  <c r="P3748" i="23"/>
  <c r="O3748" i="23"/>
  <c r="N3748" i="23"/>
  <c r="M3748" i="23"/>
  <c r="L3748" i="23"/>
  <c r="K3748" i="23"/>
  <c r="J3748" i="23"/>
  <c r="I3748" i="23"/>
  <c r="H3748" i="23"/>
  <c r="Q3747" i="23"/>
  <c r="P3747" i="23"/>
  <c r="O3747" i="23"/>
  <c r="N3747" i="23"/>
  <c r="M3747" i="23"/>
  <c r="L3747" i="23"/>
  <c r="K3747" i="23"/>
  <c r="J3747" i="23"/>
  <c r="I3747" i="23"/>
  <c r="H3747" i="23"/>
  <c r="Q3746" i="23"/>
  <c r="P3746" i="23"/>
  <c r="O3746" i="23"/>
  <c r="N3746" i="23"/>
  <c r="M3746" i="23"/>
  <c r="L3746" i="23"/>
  <c r="K3746" i="23"/>
  <c r="J3746" i="23"/>
  <c r="I3746" i="23"/>
  <c r="H3746" i="23"/>
  <c r="Q3745" i="23"/>
  <c r="P3745" i="23"/>
  <c r="O3745" i="23"/>
  <c r="N3745" i="23"/>
  <c r="M3745" i="23"/>
  <c r="L3745" i="23"/>
  <c r="K3745" i="23"/>
  <c r="J3745" i="23"/>
  <c r="I3745" i="23"/>
  <c r="H3745" i="23"/>
  <c r="Q3744" i="23"/>
  <c r="P3744" i="23"/>
  <c r="O3744" i="23"/>
  <c r="N3744" i="23"/>
  <c r="M3744" i="23"/>
  <c r="L3744" i="23"/>
  <c r="K3744" i="23"/>
  <c r="J3744" i="23"/>
  <c r="I3744" i="23"/>
  <c r="H3744" i="23"/>
  <c r="Q3743" i="23"/>
  <c r="P3743" i="23"/>
  <c r="O3743" i="23"/>
  <c r="N3743" i="23"/>
  <c r="M3743" i="23"/>
  <c r="L3743" i="23"/>
  <c r="K3743" i="23"/>
  <c r="J3743" i="23"/>
  <c r="I3743" i="23"/>
  <c r="H3743" i="23"/>
  <c r="Q3742" i="23"/>
  <c r="P3742" i="23"/>
  <c r="O3742" i="23"/>
  <c r="N3742" i="23"/>
  <c r="M3742" i="23"/>
  <c r="L3742" i="23"/>
  <c r="K3742" i="23"/>
  <c r="J3742" i="23"/>
  <c r="I3742" i="23"/>
  <c r="H3742" i="23"/>
  <c r="Q3741" i="23"/>
  <c r="P3741" i="23"/>
  <c r="O3741" i="23"/>
  <c r="N3741" i="23"/>
  <c r="M3741" i="23"/>
  <c r="L3741" i="23"/>
  <c r="K3741" i="23"/>
  <c r="J3741" i="23"/>
  <c r="I3741" i="23"/>
  <c r="H3741" i="23"/>
  <c r="Q3740" i="23"/>
  <c r="P3740" i="23"/>
  <c r="O3740" i="23"/>
  <c r="N3740" i="23"/>
  <c r="M3740" i="23"/>
  <c r="L3740" i="23"/>
  <c r="K3740" i="23"/>
  <c r="J3740" i="23"/>
  <c r="I3740" i="23"/>
  <c r="H3740" i="23"/>
  <c r="Q3739" i="23"/>
  <c r="P3739" i="23"/>
  <c r="O3739" i="23"/>
  <c r="N3739" i="23"/>
  <c r="M3739" i="23"/>
  <c r="L3739" i="23"/>
  <c r="K3739" i="23"/>
  <c r="J3739" i="23"/>
  <c r="I3739" i="23"/>
  <c r="H3739" i="23"/>
  <c r="Q3738" i="23"/>
  <c r="P3738" i="23"/>
  <c r="O3738" i="23"/>
  <c r="N3738" i="23"/>
  <c r="M3738" i="23"/>
  <c r="L3738" i="23"/>
  <c r="K3738" i="23"/>
  <c r="J3738" i="23"/>
  <c r="I3738" i="23"/>
  <c r="H3738" i="23"/>
  <c r="Q3737" i="23"/>
  <c r="P3737" i="23"/>
  <c r="O3737" i="23"/>
  <c r="N3737" i="23"/>
  <c r="M3737" i="23"/>
  <c r="L3737" i="23"/>
  <c r="K3737" i="23"/>
  <c r="J3737" i="23"/>
  <c r="I3737" i="23"/>
  <c r="H3737" i="23"/>
  <c r="Q3736" i="23"/>
  <c r="P3736" i="23"/>
  <c r="O3736" i="23"/>
  <c r="N3736" i="23"/>
  <c r="M3736" i="23"/>
  <c r="L3736" i="23"/>
  <c r="K3736" i="23"/>
  <c r="J3736" i="23"/>
  <c r="I3736" i="23"/>
  <c r="H3736" i="23"/>
  <c r="Q3735" i="23"/>
  <c r="P3735" i="23"/>
  <c r="O3735" i="23"/>
  <c r="N3735" i="23"/>
  <c r="M3735" i="23"/>
  <c r="L3735" i="23"/>
  <c r="K3735" i="23"/>
  <c r="J3735" i="23"/>
  <c r="I3735" i="23"/>
  <c r="H3735" i="23"/>
  <c r="Q3734" i="23"/>
  <c r="P3734" i="23"/>
  <c r="O3734" i="23"/>
  <c r="N3734" i="23"/>
  <c r="M3734" i="23"/>
  <c r="L3734" i="23"/>
  <c r="K3734" i="23"/>
  <c r="J3734" i="23"/>
  <c r="I3734" i="23"/>
  <c r="H3734" i="23"/>
  <c r="Q3733" i="23"/>
  <c r="P3733" i="23"/>
  <c r="O3733" i="23"/>
  <c r="N3733" i="23"/>
  <c r="M3733" i="23"/>
  <c r="L3733" i="23"/>
  <c r="K3733" i="23"/>
  <c r="J3733" i="23"/>
  <c r="I3733" i="23"/>
  <c r="H3733" i="23"/>
  <c r="Q3732" i="23"/>
  <c r="P3732" i="23"/>
  <c r="O3732" i="23"/>
  <c r="N3732" i="23"/>
  <c r="M3732" i="23"/>
  <c r="L3732" i="23"/>
  <c r="K3732" i="23"/>
  <c r="J3732" i="23"/>
  <c r="I3732" i="23"/>
  <c r="H3732" i="23"/>
  <c r="Q3731" i="23"/>
  <c r="P3731" i="23"/>
  <c r="O3731" i="23"/>
  <c r="N3731" i="23"/>
  <c r="M3731" i="23"/>
  <c r="L3731" i="23"/>
  <c r="K3731" i="23"/>
  <c r="J3731" i="23"/>
  <c r="I3731" i="23"/>
  <c r="H3731" i="23"/>
  <c r="Q3730" i="23"/>
  <c r="P3730" i="23"/>
  <c r="O3730" i="23"/>
  <c r="N3730" i="23"/>
  <c r="M3730" i="23"/>
  <c r="L3730" i="23"/>
  <c r="K3730" i="23"/>
  <c r="J3730" i="23"/>
  <c r="I3730" i="23"/>
  <c r="H3730" i="23"/>
  <c r="Q3729" i="23"/>
  <c r="P3729" i="23"/>
  <c r="O3729" i="23"/>
  <c r="N3729" i="23"/>
  <c r="M3729" i="23"/>
  <c r="L3729" i="23"/>
  <c r="K3729" i="23"/>
  <c r="J3729" i="23"/>
  <c r="I3729" i="23"/>
  <c r="H3729" i="23"/>
  <c r="Q3728" i="23"/>
  <c r="P3728" i="23"/>
  <c r="O3728" i="23"/>
  <c r="N3728" i="23"/>
  <c r="M3728" i="23"/>
  <c r="L3728" i="23"/>
  <c r="K3728" i="23"/>
  <c r="J3728" i="23"/>
  <c r="I3728" i="23"/>
  <c r="H3728" i="23"/>
  <c r="Q3727" i="23"/>
  <c r="P3727" i="23"/>
  <c r="O3727" i="23"/>
  <c r="N3727" i="23"/>
  <c r="M3727" i="23"/>
  <c r="L3727" i="23"/>
  <c r="K3727" i="23"/>
  <c r="J3727" i="23"/>
  <c r="I3727" i="23"/>
  <c r="H3727" i="23"/>
  <c r="Q3726" i="23"/>
  <c r="P3726" i="23"/>
  <c r="O3726" i="23"/>
  <c r="N3726" i="23"/>
  <c r="M3726" i="23"/>
  <c r="L3726" i="23"/>
  <c r="K3726" i="23"/>
  <c r="J3726" i="23"/>
  <c r="I3726" i="23"/>
  <c r="H3726" i="23"/>
  <c r="Q3725" i="23"/>
  <c r="P3725" i="23"/>
  <c r="O3725" i="23"/>
  <c r="N3725" i="23"/>
  <c r="M3725" i="23"/>
  <c r="L3725" i="23"/>
  <c r="K3725" i="23"/>
  <c r="J3725" i="23"/>
  <c r="I3725" i="23"/>
  <c r="H3725" i="23"/>
  <c r="Q3724" i="23"/>
  <c r="P3724" i="23"/>
  <c r="O3724" i="23"/>
  <c r="N3724" i="23"/>
  <c r="M3724" i="23"/>
  <c r="L3724" i="23"/>
  <c r="K3724" i="23"/>
  <c r="J3724" i="23"/>
  <c r="I3724" i="23"/>
  <c r="H3724" i="23"/>
  <c r="Q3723" i="23"/>
  <c r="P3723" i="23"/>
  <c r="O3723" i="23"/>
  <c r="N3723" i="23"/>
  <c r="M3723" i="23"/>
  <c r="L3723" i="23"/>
  <c r="K3723" i="23"/>
  <c r="J3723" i="23"/>
  <c r="I3723" i="23"/>
  <c r="H3723" i="23"/>
  <c r="Q3722" i="23"/>
  <c r="P3722" i="23"/>
  <c r="O3722" i="23"/>
  <c r="N3722" i="23"/>
  <c r="M3722" i="23"/>
  <c r="L3722" i="23"/>
  <c r="K3722" i="23"/>
  <c r="J3722" i="23"/>
  <c r="I3722" i="23"/>
  <c r="H3722" i="23"/>
  <c r="Q3721" i="23"/>
  <c r="P3721" i="23"/>
  <c r="O3721" i="23"/>
  <c r="N3721" i="23"/>
  <c r="M3721" i="23"/>
  <c r="L3721" i="23"/>
  <c r="K3721" i="23"/>
  <c r="J3721" i="23"/>
  <c r="I3721" i="23"/>
  <c r="H3721" i="23"/>
  <c r="Q3720" i="23"/>
  <c r="P3720" i="23"/>
  <c r="O3720" i="23"/>
  <c r="N3720" i="23"/>
  <c r="M3720" i="23"/>
  <c r="L3720" i="23"/>
  <c r="K3720" i="23"/>
  <c r="J3720" i="23"/>
  <c r="I3720" i="23"/>
  <c r="H3720" i="23"/>
  <c r="Q3719" i="23"/>
  <c r="P3719" i="23"/>
  <c r="O3719" i="23"/>
  <c r="N3719" i="23"/>
  <c r="M3719" i="23"/>
  <c r="L3719" i="23"/>
  <c r="K3719" i="23"/>
  <c r="J3719" i="23"/>
  <c r="I3719" i="23"/>
  <c r="H3719" i="23"/>
  <c r="Q3718" i="23"/>
  <c r="P3718" i="23"/>
  <c r="O3718" i="23"/>
  <c r="N3718" i="23"/>
  <c r="M3718" i="23"/>
  <c r="L3718" i="23"/>
  <c r="K3718" i="23"/>
  <c r="J3718" i="23"/>
  <c r="I3718" i="23"/>
  <c r="H3718" i="23"/>
  <c r="Q3717" i="23"/>
  <c r="P3717" i="23"/>
  <c r="O3717" i="23"/>
  <c r="N3717" i="23"/>
  <c r="M3717" i="23"/>
  <c r="L3717" i="23"/>
  <c r="K3717" i="23"/>
  <c r="J3717" i="23"/>
  <c r="I3717" i="23"/>
  <c r="H3717" i="23"/>
  <c r="Q3716" i="23"/>
  <c r="P3716" i="23"/>
  <c r="O3716" i="23"/>
  <c r="N3716" i="23"/>
  <c r="M3716" i="23"/>
  <c r="L3716" i="23"/>
  <c r="K3716" i="23"/>
  <c r="J3716" i="23"/>
  <c r="I3716" i="23"/>
  <c r="H3716" i="23"/>
  <c r="Q3715" i="23"/>
  <c r="P3715" i="23"/>
  <c r="O3715" i="23"/>
  <c r="N3715" i="23"/>
  <c r="M3715" i="23"/>
  <c r="L3715" i="23"/>
  <c r="K3715" i="23"/>
  <c r="J3715" i="23"/>
  <c r="I3715" i="23"/>
  <c r="H3715" i="23"/>
  <c r="Q3714" i="23"/>
  <c r="P3714" i="23"/>
  <c r="O3714" i="23"/>
  <c r="N3714" i="23"/>
  <c r="M3714" i="23"/>
  <c r="L3714" i="23"/>
  <c r="K3714" i="23"/>
  <c r="J3714" i="23"/>
  <c r="I3714" i="23"/>
  <c r="H3714" i="23"/>
  <c r="Q3713" i="23"/>
  <c r="P3713" i="23"/>
  <c r="O3713" i="23"/>
  <c r="N3713" i="23"/>
  <c r="M3713" i="23"/>
  <c r="L3713" i="23"/>
  <c r="K3713" i="23"/>
  <c r="J3713" i="23"/>
  <c r="I3713" i="23"/>
  <c r="H3713" i="23"/>
  <c r="Q3712" i="23"/>
  <c r="P3712" i="23"/>
  <c r="O3712" i="23"/>
  <c r="N3712" i="23"/>
  <c r="M3712" i="23"/>
  <c r="L3712" i="23"/>
  <c r="K3712" i="23"/>
  <c r="J3712" i="23"/>
  <c r="I3712" i="23"/>
  <c r="H3712" i="23"/>
  <c r="Q3711" i="23"/>
  <c r="P3711" i="23"/>
  <c r="O3711" i="23"/>
  <c r="N3711" i="23"/>
  <c r="M3711" i="23"/>
  <c r="L3711" i="23"/>
  <c r="K3711" i="23"/>
  <c r="J3711" i="23"/>
  <c r="I3711" i="23"/>
  <c r="H3711" i="23"/>
  <c r="Q3710" i="23"/>
  <c r="P3710" i="23"/>
  <c r="O3710" i="23"/>
  <c r="N3710" i="23"/>
  <c r="M3710" i="23"/>
  <c r="L3710" i="23"/>
  <c r="K3710" i="23"/>
  <c r="J3710" i="23"/>
  <c r="I3710" i="23"/>
  <c r="H3710" i="23"/>
  <c r="Q3709" i="23"/>
  <c r="P3709" i="23"/>
  <c r="O3709" i="23"/>
  <c r="N3709" i="23"/>
  <c r="M3709" i="23"/>
  <c r="L3709" i="23"/>
  <c r="K3709" i="23"/>
  <c r="J3709" i="23"/>
  <c r="I3709" i="23"/>
  <c r="H3709" i="23"/>
  <c r="Q3708" i="23"/>
  <c r="P3708" i="23"/>
  <c r="O3708" i="23"/>
  <c r="N3708" i="23"/>
  <c r="M3708" i="23"/>
  <c r="L3708" i="23"/>
  <c r="K3708" i="23"/>
  <c r="J3708" i="23"/>
  <c r="I3708" i="23"/>
  <c r="H3708" i="23"/>
  <c r="Q3707" i="23"/>
  <c r="P3707" i="23"/>
  <c r="O3707" i="23"/>
  <c r="N3707" i="23"/>
  <c r="M3707" i="23"/>
  <c r="L3707" i="23"/>
  <c r="K3707" i="23"/>
  <c r="J3707" i="23"/>
  <c r="I3707" i="23"/>
  <c r="H3707" i="23"/>
  <c r="Q3706" i="23"/>
  <c r="P3706" i="23"/>
  <c r="O3706" i="23"/>
  <c r="N3706" i="23"/>
  <c r="M3706" i="23"/>
  <c r="L3706" i="23"/>
  <c r="K3706" i="23"/>
  <c r="J3706" i="23"/>
  <c r="I3706" i="23"/>
  <c r="H3706" i="23"/>
  <c r="Q3705" i="23"/>
  <c r="P3705" i="23"/>
  <c r="O3705" i="23"/>
  <c r="N3705" i="23"/>
  <c r="M3705" i="23"/>
  <c r="L3705" i="23"/>
  <c r="K3705" i="23"/>
  <c r="J3705" i="23"/>
  <c r="I3705" i="23"/>
  <c r="H3705" i="23"/>
  <c r="Q3704" i="23"/>
  <c r="P3704" i="23"/>
  <c r="O3704" i="23"/>
  <c r="N3704" i="23"/>
  <c r="M3704" i="23"/>
  <c r="L3704" i="23"/>
  <c r="K3704" i="23"/>
  <c r="J3704" i="23"/>
  <c r="I3704" i="23"/>
  <c r="H3704" i="23"/>
  <c r="Q3703" i="23"/>
  <c r="P3703" i="23"/>
  <c r="O3703" i="23"/>
  <c r="N3703" i="23"/>
  <c r="M3703" i="23"/>
  <c r="L3703" i="23"/>
  <c r="K3703" i="23"/>
  <c r="J3703" i="23"/>
  <c r="I3703" i="23"/>
  <c r="H3703" i="23"/>
  <c r="Q3702" i="23"/>
  <c r="P3702" i="23"/>
  <c r="O3702" i="23"/>
  <c r="N3702" i="23"/>
  <c r="M3702" i="23"/>
  <c r="L3702" i="23"/>
  <c r="K3702" i="23"/>
  <c r="J3702" i="23"/>
  <c r="I3702" i="23"/>
  <c r="H3702" i="23"/>
  <c r="Q3701" i="23"/>
  <c r="P3701" i="23"/>
  <c r="O3701" i="23"/>
  <c r="N3701" i="23"/>
  <c r="M3701" i="23"/>
  <c r="L3701" i="23"/>
  <c r="K3701" i="23"/>
  <c r="J3701" i="23"/>
  <c r="I3701" i="23"/>
  <c r="H3701" i="23"/>
  <c r="Q3700" i="23"/>
  <c r="P3700" i="23"/>
  <c r="O3700" i="23"/>
  <c r="N3700" i="23"/>
  <c r="M3700" i="23"/>
  <c r="L3700" i="23"/>
  <c r="K3700" i="23"/>
  <c r="J3700" i="23"/>
  <c r="I3700" i="23"/>
  <c r="H3700" i="23"/>
  <c r="Q3699" i="23"/>
  <c r="P3699" i="23"/>
  <c r="O3699" i="23"/>
  <c r="N3699" i="23"/>
  <c r="M3699" i="23"/>
  <c r="L3699" i="23"/>
  <c r="K3699" i="23"/>
  <c r="J3699" i="23"/>
  <c r="I3699" i="23"/>
  <c r="H3699" i="23"/>
  <c r="Q3698" i="23"/>
  <c r="P3698" i="23"/>
  <c r="O3698" i="23"/>
  <c r="N3698" i="23"/>
  <c r="M3698" i="23"/>
  <c r="L3698" i="23"/>
  <c r="K3698" i="23"/>
  <c r="J3698" i="23"/>
  <c r="I3698" i="23"/>
  <c r="H3698" i="23"/>
  <c r="Q3697" i="23"/>
  <c r="P3697" i="23"/>
  <c r="O3697" i="23"/>
  <c r="N3697" i="23"/>
  <c r="M3697" i="23"/>
  <c r="L3697" i="23"/>
  <c r="K3697" i="23"/>
  <c r="J3697" i="23"/>
  <c r="I3697" i="23"/>
  <c r="H3697" i="23"/>
  <c r="Q3696" i="23"/>
  <c r="P3696" i="23"/>
  <c r="O3696" i="23"/>
  <c r="N3696" i="23"/>
  <c r="M3696" i="23"/>
  <c r="L3696" i="23"/>
  <c r="K3696" i="23"/>
  <c r="J3696" i="23"/>
  <c r="I3696" i="23"/>
  <c r="H3696" i="23"/>
  <c r="Q3695" i="23"/>
  <c r="P3695" i="23"/>
  <c r="O3695" i="23"/>
  <c r="N3695" i="23"/>
  <c r="M3695" i="23"/>
  <c r="L3695" i="23"/>
  <c r="K3695" i="23"/>
  <c r="J3695" i="23"/>
  <c r="I3695" i="23"/>
  <c r="H3695" i="23"/>
  <c r="Q3694" i="23"/>
  <c r="P3694" i="23"/>
  <c r="O3694" i="23"/>
  <c r="N3694" i="23"/>
  <c r="M3694" i="23"/>
  <c r="L3694" i="23"/>
  <c r="K3694" i="23"/>
  <c r="J3694" i="23"/>
  <c r="I3694" i="23"/>
  <c r="H3694" i="23"/>
  <c r="Q3693" i="23"/>
  <c r="P3693" i="23"/>
  <c r="O3693" i="23"/>
  <c r="N3693" i="23"/>
  <c r="M3693" i="23"/>
  <c r="L3693" i="23"/>
  <c r="K3693" i="23"/>
  <c r="J3693" i="23"/>
  <c r="I3693" i="23"/>
  <c r="H3693" i="23"/>
  <c r="Q3692" i="23"/>
  <c r="P3692" i="23"/>
  <c r="O3692" i="23"/>
  <c r="N3692" i="23"/>
  <c r="M3692" i="23"/>
  <c r="L3692" i="23"/>
  <c r="K3692" i="23"/>
  <c r="J3692" i="23"/>
  <c r="I3692" i="23"/>
  <c r="H3692" i="23"/>
  <c r="Q3691" i="23"/>
  <c r="P3691" i="23"/>
  <c r="O3691" i="23"/>
  <c r="N3691" i="23"/>
  <c r="M3691" i="23"/>
  <c r="L3691" i="23"/>
  <c r="K3691" i="23"/>
  <c r="J3691" i="23"/>
  <c r="I3691" i="23"/>
  <c r="H3691" i="23"/>
  <c r="Q3690" i="23"/>
  <c r="P3690" i="23"/>
  <c r="O3690" i="23"/>
  <c r="N3690" i="23"/>
  <c r="M3690" i="23"/>
  <c r="L3690" i="23"/>
  <c r="K3690" i="23"/>
  <c r="J3690" i="23"/>
  <c r="I3690" i="23"/>
  <c r="H3690" i="23"/>
  <c r="Q3689" i="23"/>
  <c r="P3689" i="23"/>
  <c r="O3689" i="23"/>
  <c r="N3689" i="23"/>
  <c r="M3689" i="23"/>
  <c r="L3689" i="23"/>
  <c r="K3689" i="23"/>
  <c r="J3689" i="23"/>
  <c r="I3689" i="23"/>
  <c r="H3689" i="23"/>
  <c r="Q3688" i="23"/>
  <c r="P3688" i="23"/>
  <c r="O3688" i="23"/>
  <c r="N3688" i="23"/>
  <c r="M3688" i="23"/>
  <c r="L3688" i="23"/>
  <c r="K3688" i="23"/>
  <c r="J3688" i="23"/>
  <c r="I3688" i="23"/>
  <c r="H3688" i="23"/>
  <c r="Q3687" i="23"/>
  <c r="P3687" i="23"/>
  <c r="O3687" i="23"/>
  <c r="N3687" i="23"/>
  <c r="M3687" i="23"/>
  <c r="L3687" i="23"/>
  <c r="K3687" i="23"/>
  <c r="J3687" i="23"/>
  <c r="I3687" i="23"/>
  <c r="H3687" i="23"/>
  <c r="Q3686" i="23"/>
  <c r="P3686" i="23"/>
  <c r="O3686" i="23"/>
  <c r="N3686" i="23"/>
  <c r="M3686" i="23"/>
  <c r="L3686" i="23"/>
  <c r="K3686" i="23"/>
  <c r="J3686" i="23"/>
  <c r="I3686" i="23"/>
  <c r="H3686" i="23"/>
  <c r="Q3685" i="23"/>
  <c r="P3685" i="23"/>
  <c r="O3685" i="23"/>
  <c r="N3685" i="23"/>
  <c r="M3685" i="23"/>
  <c r="L3685" i="23"/>
  <c r="K3685" i="23"/>
  <c r="J3685" i="23"/>
  <c r="I3685" i="23"/>
  <c r="H3685" i="23"/>
  <c r="Q3684" i="23"/>
  <c r="P3684" i="23"/>
  <c r="O3684" i="23"/>
  <c r="N3684" i="23"/>
  <c r="M3684" i="23"/>
  <c r="L3684" i="23"/>
  <c r="K3684" i="23"/>
  <c r="J3684" i="23"/>
  <c r="I3684" i="23"/>
  <c r="H3684" i="23"/>
  <c r="Q3683" i="23"/>
  <c r="P3683" i="23"/>
  <c r="O3683" i="23"/>
  <c r="N3683" i="23"/>
  <c r="M3683" i="23"/>
  <c r="L3683" i="23"/>
  <c r="K3683" i="23"/>
  <c r="J3683" i="23"/>
  <c r="I3683" i="23"/>
  <c r="H3683" i="23"/>
  <c r="Q3682" i="23"/>
  <c r="P3682" i="23"/>
  <c r="O3682" i="23"/>
  <c r="N3682" i="23"/>
  <c r="M3682" i="23"/>
  <c r="L3682" i="23"/>
  <c r="K3682" i="23"/>
  <c r="J3682" i="23"/>
  <c r="I3682" i="23"/>
  <c r="H3682" i="23"/>
  <c r="Q3681" i="23"/>
  <c r="P3681" i="23"/>
  <c r="O3681" i="23"/>
  <c r="N3681" i="23"/>
  <c r="M3681" i="23"/>
  <c r="L3681" i="23"/>
  <c r="K3681" i="23"/>
  <c r="J3681" i="23"/>
  <c r="I3681" i="23"/>
  <c r="H3681" i="23"/>
  <c r="Q3680" i="23"/>
  <c r="P3680" i="23"/>
  <c r="O3680" i="23"/>
  <c r="N3680" i="23"/>
  <c r="M3680" i="23"/>
  <c r="L3680" i="23"/>
  <c r="K3680" i="23"/>
  <c r="J3680" i="23"/>
  <c r="I3680" i="23"/>
  <c r="H3680" i="23"/>
  <c r="Q3679" i="23"/>
  <c r="P3679" i="23"/>
  <c r="O3679" i="23"/>
  <c r="N3679" i="23"/>
  <c r="M3679" i="23"/>
  <c r="L3679" i="23"/>
  <c r="K3679" i="23"/>
  <c r="J3679" i="23"/>
  <c r="I3679" i="23"/>
  <c r="H3679" i="23"/>
  <c r="Q3678" i="23"/>
  <c r="P3678" i="23"/>
  <c r="O3678" i="23"/>
  <c r="N3678" i="23"/>
  <c r="M3678" i="23"/>
  <c r="L3678" i="23"/>
  <c r="K3678" i="23"/>
  <c r="J3678" i="23"/>
  <c r="I3678" i="23"/>
  <c r="H3678" i="23"/>
  <c r="Q3677" i="23"/>
  <c r="P3677" i="23"/>
  <c r="O3677" i="23"/>
  <c r="N3677" i="23"/>
  <c r="M3677" i="23"/>
  <c r="L3677" i="23"/>
  <c r="K3677" i="23"/>
  <c r="J3677" i="23"/>
  <c r="I3677" i="23"/>
  <c r="H3677" i="23"/>
  <c r="Q3676" i="23"/>
  <c r="P3676" i="23"/>
  <c r="O3676" i="23"/>
  <c r="N3676" i="23"/>
  <c r="M3676" i="23"/>
  <c r="L3676" i="23"/>
  <c r="K3676" i="23"/>
  <c r="J3676" i="23"/>
  <c r="I3676" i="23"/>
  <c r="H3676" i="23"/>
  <c r="Q3675" i="23"/>
  <c r="P3675" i="23"/>
  <c r="O3675" i="23"/>
  <c r="N3675" i="23"/>
  <c r="M3675" i="23"/>
  <c r="L3675" i="23"/>
  <c r="K3675" i="23"/>
  <c r="J3675" i="23"/>
  <c r="I3675" i="23"/>
  <c r="H3675" i="23"/>
  <c r="Q3674" i="23"/>
  <c r="P3674" i="23"/>
  <c r="O3674" i="23"/>
  <c r="N3674" i="23"/>
  <c r="M3674" i="23"/>
  <c r="L3674" i="23"/>
  <c r="K3674" i="23"/>
  <c r="J3674" i="23"/>
  <c r="I3674" i="23"/>
  <c r="H3674" i="23"/>
  <c r="Q3673" i="23"/>
  <c r="P3673" i="23"/>
  <c r="O3673" i="23"/>
  <c r="N3673" i="23"/>
  <c r="M3673" i="23"/>
  <c r="L3673" i="23"/>
  <c r="K3673" i="23"/>
  <c r="J3673" i="23"/>
  <c r="I3673" i="23"/>
  <c r="H3673" i="23"/>
  <c r="Q3672" i="23"/>
  <c r="P3672" i="23"/>
  <c r="O3672" i="23"/>
  <c r="N3672" i="23"/>
  <c r="M3672" i="23"/>
  <c r="L3672" i="23"/>
  <c r="K3672" i="23"/>
  <c r="J3672" i="23"/>
  <c r="I3672" i="23"/>
  <c r="H3672" i="23"/>
  <c r="Q3671" i="23"/>
  <c r="P3671" i="23"/>
  <c r="O3671" i="23"/>
  <c r="N3671" i="23"/>
  <c r="M3671" i="23"/>
  <c r="L3671" i="23"/>
  <c r="K3671" i="23"/>
  <c r="J3671" i="23"/>
  <c r="I3671" i="23"/>
  <c r="H3671" i="23"/>
  <c r="Q3670" i="23"/>
  <c r="P3670" i="23"/>
  <c r="O3670" i="23"/>
  <c r="N3670" i="23"/>
  <c r="M3670" i="23"/>
  <c r="L3670" i="23"/>
  <c r="K3670" i="23"/>
  <c r="J3670" i="23"/>
  <c r="I3670" i="23"/>
  <c r="H3670" i="23"/>
  <c r="Q3669" i="23"/>
  <c r="P3669" i="23"/>
  <c r="O3669" i="23"/>
  <c r="N3669" i="23"/>
  <c r="M3669" i="23"/>
  <c r="L3669" i="23"/>
  <c r="K3669" i="23"/>
  <c r="J3669" i="23"/>
  <c r="I3669" i="23"/>
  <c r="H3669" i="23"/>
  <c r="Q3668" i="23"/>
  <c r="P3668" i="23"/>
  <c r="O3668" i="23"/>
  <c r="N3668" i="23"/>
  <c r="M3668" i="23"/>
  <c r="L3668" i="23"/>
  <c r="K3668" i="23"/>
  <c r="J3668" i="23"/>
  <c r="I3668" i="23"/>
  <c r="H3668" i="23"/>
  <c r="Q3667" i="23"/>
  <c r="P3667" i="23"/>
  <c r="O3667" i="23"/>
  <c r="N3667" i="23"/>
  <c r="M3667" i="23"/>
  <c r="L3667" i="23"/>
  <c r="K3667" i="23"/>
  <c r="J3667" i="23"/>
  <c r="I3667" i="23"/>
  <c r="H3667" i="23"/>
  <c r="Q3666" i="23"/>
  <c r="P3666" i="23"/>
  <c r="O3666" i="23"/>
  <c r="N3666" i="23"/>
  <c r="M3666" i="23"/>
  <c r="L3666" i="23"/>
  <c r="K3666" i="23"/>
  <c r="J3666" i="23"/>
  <c r="I3666" i="23"/>
  <c r="H3666" i="23"/>
  <c r="Q3665" i="23"/>
  <c r="P3665" i="23"/>
  <c r="O3665" i="23"/>
  <c r="N3665" i="23"/>
  <c r="M3665" i="23"/>
  <c r="L3665" i="23"/>
  <c r="K3665" i="23"/>
  <c r="J3665" i="23"/>
  <c r="I3665" i="23"/>
  <c r="H3665" i="23"/>
  <c r="Q3664" i="23"/>
  <c r="P3664" i="23"/>
  <c r="O3664" i="23"/>
  <c r="N3664" i="23"/>
  <c r="M3664" i="23"/>
  <c r="L3664" i="23"/>
  <c r="K3664" i="23"/>
  <c r="J3664" i="23"/>
  <c r="I3664" i="23"/>
  <c r="H3664" i="23"/>
  <c r="Q3663" i="23"/>
  <c r="P3663" i="23"/>
  <c r="O3663" i="23"/>
  <c r="N3663" i="23"/>
  <c r="M3663" i="23"/>
  <c r="L3663" i="23"/>
  <c r="K3663" i="23"/>
  <c r="J3663" i="23"/>
  <c r="I3663" i="23"/>
  <c r="H3663" i="23"/>
  <c r="Q3662" i="23"/>
  <c r="P3662" i="23"/>
  <c r="O3662" i="23"/>
  <c r="N3662" i="23"/>
  <c r="M3662" i="23"/>
  <c r="L3662" i="23"/>
  <c r="K3662" i="23"/>
  <c r="J3662" i="23"/>
  <c r="I3662" i="23"/>
  <c r="H3662" i="23"/>
  <c r="Q3661" i="23"/>
  <c r="P3661" i="23"/>
  <c r="O3661" i="23"/>
  <c r="N3661" i="23"/>
  <c r="M3661" i="23"/>
  <c r="L3661" i="23"/>
  <c r="K3661" i="23"/>
  <c r="J3661" i="23"/>
  <c r="I3661" i="23"/>
  <c r="H3661" i="23"/>
  <c r="Q3660" i="23"/>
  <c r="P3660" i="23"/>
  <c r="O3660" i="23"/>
  <c r="N3660" i="23"/>
  <c r="M3660" i="23"/>
  <c r="L3660" i="23"/>
  <c r="K3660" i="23"/>
  <c r="J3660" i="23"/>
  <c r="I3660" i="23"/>
  <c r="H3660" i="23"/>
  <c r="Q3659" i="23"/>
  <c r="P3659" i="23"/>
  <c r="O3659" i="23"/>
  <c r="N3659" i="23"/>
  <c r="M3659" i="23"/>
  <c r="L3659" i="23"/>
  <c r="K3659" i="23"/>
  <c r="J3659" i="23"/>
  <c r="I3659" i="23"/>
  <c r="H3659" i="23"/>
  <c r="Q3658" i="23"/>
  <c r="P3658" i="23"/>
  <c r="O3658" i="23"/>
  <c r="N3658" i="23"/>
  <c r="M3658" i="23"/>
  <c r="L3658" i="23"/>
  <c r="K3658" i="23"/>
  <c r="J3658" i="23"/>
  <c r="I3658" i="23"/>
  <c r="H3658" i="23"/>
  <c r="Q3657" i="23"/>
  <c r="P3657" i="23"/>
  <c r="O3657" i="23"/>
  <c r="N3657" i="23"/>
  <c r="M3657" i="23"/>
  <c r="L3657" i="23"/>
  <c r="K3657" i="23"/>
  <c r="J3657" i="23"/>
  <c r="I3657" i="23"/>
  <c r="H3657" i="23"/>
  <c r="Q3656" i="23"/>
  <c r="P3656" i="23"/>
  <c r="O3656" i="23"/>
  <c r="N3656" i="23"/>
  <c r="M3656" i="23"/>
  <c r="L3656" i="23"/>
  <c r="K3656" i="23"/>
  <c r="J3656" i="23"/>
  <c r="I3656" i="23"/>
  <c r="H3656" i="23"/>
  <c r="Q3655" i="23"/>
  <c r="P3655" i="23"/>
  <c r="O3655" i="23"/>
  <c r="N3655" i="23"/>
  <c r="M3655" i="23"/>
  <c r="L3655" i="23"/>
  <c r="K3655" i="23"/>
  <c r="J3655" i="23"/>
  <c r="I3655" i="23"/>
  <c r="H3655" i="23"/>
  <c r="Q3654" i="23"/>
  <c r="P3654" i="23"/>
  <c r="O3654" i="23"/>
  <c r="N3654" i="23"/>
  <c r="M3654" i="23"/>
  <c r="L3654" i="23"/>
  <c r="K3654" i="23"/>
  <c r="J3654" i="23"/>
  <c r="I3654" i="23"/>
  <c r="H3654" i="23"/>
  <c r="Q3653" i="23"/>
  <c r="P3653" i="23"/>
  <c r="O3653" i="23"/>
  <c r="N3653" i="23"/>
  <c r="M3653" i="23"/>
  <c r="L3653" i="23"/>
  <c r="K3653" i="23"/>
  <c r="J3653" i="23"/>
  <c r="I3653" i="23"/>
  <c r="H3653" i="23"/>
  <c r="Q3652" i="23"/>
  <c r="P3652" i="23"/>
  <c r="O3652" i="23"/>
  <c r="N3652" i="23"/>
  <c r="M3652" i="23"/>
  <c r="L3652" i="23"/>
  <c r="K3652" i="23"/>
  <c r="J3652" i="23"/>
  <c r="I3652" i="23"/>
  <c r="H3652" i="23"/>
  <c r="Q3651" i="23"/>
  <c r="P3651" i="23"/>
  <c r="O3651" i="23"/>
  <c r="N3651" i="23"/>
  <c r="M3651" i="23"/>
  <c r="L3651" i="23"/>
  <c r="K3651" i="23"/>
  <c r="J3651" i="23"/>
  <c r="I3651" i="23"/>
  <c r="H3651" i="23"/>
  <c r="Q3650" i="23"/>
  <c r="P3650" i="23"/>
  <c r="O3650" i="23"/>
  <c r="N3650" i="23"/>
  <c r="M3650" i="23"/>
  <c r="L3650" i="23"/>
  <c r="K3650" i="23"/>
  <c r="J3650" i="23"/>
  <c r="I3650" i="23"/>
  <c r="H3650" i="23"/>
  <c r="Q3649" i="23"/>
  <c r="P3649" i="23"/>
  <c r="O3649" i="23"/>
  <c r="N3649" i="23"/>
  <c r="M3649" i="23"/>
  <c r="L3649" i="23"/>
  <c r="K3649" i="23"/>
  <c r="J3649" i="23"/>
  <c r="I3649" i="23"/>
  <c r="H3649" i="23"/>
  <c r="Q3648" i="23"/>
  <c r="P3648" i="23"/>
  <c r="O3648" i="23"/>
  <c r="N3648" i="23"/>
  <c r="M3648" i="23"/>
  <c r="L3648" i="23"/>
  <c r="K3648" i="23"/>
  <c r="J3648" i="23"/>
  <c r="I3648" i="23"/>
  <c r="H3648" i="23"/>
  <c r="Q3647" i="23"/>
  <c r="P3647" i="23"/>
  <c r="O3647" i="23"/>
  <c r="N3647" i="23"/>
  <c r="M3647" i="23"/>
  <c r="L3647" i="23"/>
  <c r="K3647" i="23"/>
  <c r="J3647" i="23"/>
  <c r="I3647" i="23"/>
  <c r="H3647" i="23"/>
  <c r="Q3646" i="23"/>
  <c r="P3646" i="23"/>
  <c r="O3646" i="23"/>
  <c r="N3646" i="23"/>
  <c r="M3646" i="23"/>
  <c r="L3646" i="23"/>
  <c r="K3646" i="23"/>
  <c r="J3646" i="23"/>
  <c r="I3646" i="23"/>
  <c r="H3646" i="23"/>
  <c r="Q3645" i="23"/>
  <c r="P3645" i="23"/>
  <c r="O3645" i="23"/>
  <c r="N3645" i="23"/>
  <c r="M3645" i="23"/>
  <c r="L3645" i="23"/>
  <c r="K3645" i="23"/>
  <c r="J3645" i="23"/>
  <c r="I3645" i="23"/>
  <c r="H3645" i="23"/>
  <c r="Q3644" i="23"/>
  <c r="P3644" i="23"/>
  <c r="O3644" i="23"/>
  <c r="N3644" i="23"/>
  <c r="M3644" i="23"/>
  <c r="L3644" i="23"/>
  <c r="K3644" i="23"/>
  <c r="J3644" i="23"/>
  <c r="I3644" i="23"/>
  <c r="H3644" i="23"/>
  <c r="Q3643" i="23"/>
  <c r="P3643" i="23"/>
  <c r="O3643" i="23"/>
  <c r="N3643" i="23"/>
  <c r="M3643" i="23"/>
  <c r="L3643" i="23"/>
  <c r="K3643" i="23"/>
  <c r="J3643" i="23"/>
  <c r="I3643" i="23"/>
  <c r="H3643" i="23"/>
  <c r="Q3642" i="23"/>
  <c r="P3642" i="23"/>
  <c r="O3642" i="23"/>
  <c r="N3642" i="23"/>
  <c r="M3642" i="23"/>
  <c r="L3642" i="23"/>
  <c r="K3642" i="23"/>
  <c r="J3642" i="23"/>
  <c r="I3642" i="23"/>
  <c r="H3642" i="23"/>
  <c r="Q3641" i="23"/>
  <c r="P3641" i="23"/>
  <c r="O3641" i="23"/>
  <c r="N3641" i="23"/>
  <c r="M3641" i="23"/>
  <c r="L3641" i="23"/>
  <c r="K3641" i="23"/>
  <c r="J3641" i="23"/>
  <c r="I3641" i="23"/>
  <c r="H3641" i="23"/>
  <c r="Q3640" i="23"/>
  <c r="P3640" i="23"/>
  <c r="O3640" i="23"/>
  <c r="N3640" i="23"/>
  <c r="M3640" i="23"/>
  <c r="L3640" i="23"/>
  <c r="K3640" i="23"/>
  <c r="J3640" i="23"/>
  <c r="I3640" i="23"/>
  <c r="H3640" i="23"/>
  <c r="Q3639" i="23"/>
  <c r="P3639" i="23"/>
  <c r="O3639" i="23"/>
  <c r="N3639" i="23"/>
  <c r="M3639" i="23"/>
  <c r="L3639" i="23"/>
  <c r="K3639" i="23"/>
  <c r="J3639" i="23"/>
  <c r="I3639" i="23"/>
  <c r="H3639" i="23"/>
  <c r="Q3638" i="23"/>
  <c r="P3638" i="23"/>
  <c r="O3638" i="23"/>
  <c r="N3638" i="23"/>
  <c r="M3638" i="23"/>
  <c r="L3638" i="23"/>
  <c r="K3638" i="23"/>
  <c r="J3638" i="23"/>
  <c r="I3638" i="23"/>
  <c r="H3638" i="23"/>
  <c r="Q3637" i="23"/>
  <c r="P3637" i="23"/>
  <c r="O3637" i="23"/>
  <c r="N3637" i="23"/>
  <c r="M3637" i="23"/>
  <c r="L3637" i="23"/>
  <c r="K3637" i="23"/>
  <c r="J3637" i="23"/>
  <c r="I3637" i="23"/>
  <c r="H3637" i="23"/>
  <c r="Q3636" i="23"/>
  <c r="P3636" i="23"/>
  <c r="O3636" i="23"/>
  <c r="N3636" i="23"/>
  <c r="M3636" i="23"/>
  <c r="L3636" i="23"/>
  <c r="K3636" i="23"/>
  <c r="J3636" i="23"/>
  <c r="I3636" i="23"/>
  <c r="H3636" i="23"/>
  <c r="Q3635" i="23"/>
  <c r="P3635" i="23"/>
  <c r="O3635" i="23"/>
  <c r="N3635" i="23"/>
  <c r="M3635" i="23"/>
  <c r="L3635" i="23"/>
  <c r="K3635" i="23"/>
  <c r="J3635" i="23"/>
  <c r="I3635" i="23"/>
  <c r="H3635" i="23"/>
  <c r="Q3634" i="23"/>
  <c r="P3634" i="23"/>
  <c r="O3634" i="23"/>
  <c r="N3634" i="23"/>
  <c r="M3634" i="23"/>
  <c r="L3634" i="23"/>
  <c r="K3634" i="23"/>
  <c r="J3634" i="23"/>
  <c r="I3634" i="23"/>
  <c r="H3634" i="23"/>
  <c r="Q3633" i="23"/>
  <c r="P3633" i="23"/>
  <c r="O3633" i="23"/>
  <c r="N3633" i="23"/>
  <c r="M3633" i="23"/>
  <c r="L3633" i="23"/>
  <c r="K3633" i="23"/>
  <c r="J3633" i="23"/>
  <c r="I3633" i="23"/>
  <c r="H3633" i="23"/>
  <c r="Q3632" i="23"/>
  <c r="P3632" i="23"/>
  <c r="O3632" i="23"/>
  <c r="N3632" i="23"/>
  <c r="M3632" i="23"/>
  <c r="L3632" i="23"/>
  <c r="K3632" i="23"/>
  <c r="J3632" i="23"/>
  <c r="I3632" i="23"/>
  <c r="H3632" i="23"/>
  <c r="Q3631" i="23"/>
  <c r="P3631" i="23"/>
  <c r="O3631" i="23"/>
  <c r="N3631" i="23"/>
  <c r="M3631" i="23"/>
  <c r="L3631" i="23"/>
  <c r="K3631" i="23"/>
  <c r="J3631" i="23"/>
  <c r="I3631" i="23"/>
  <c r="H3631" i="23"/>
  <c r="Q3630" i="23"/>
  <c r="P3630" i="23"/>
  <c r="O3630" i="23"/>
  <c r="N3630" i="23"/>
  <c r="M3630" i="23"/>
  <c r="L3630" i="23"/>
  <c r="K3630" i="23"/>
  <c r="J3630" i="23"/>
  <c r="I3630" i="23"/>
  <c r="H3630" i="23"/>
  <c r="Q3629" i="23"/>
  <c r="P3629" i="23"/>
  <c r="O3629" i="23"/>
  <c r="N3629" i="23"/>
  <c r="M3629" i="23"/>
  <c r="L3629" i="23"/>
  <c r="K3629" i="23"/>
  <c r="J3629" i="23"/>
  <c r="I3629" i="23"/>
  <c r="H3629" i="23"/>
  <c r="Q3628" i="23"/>
  <c r="P3628" i="23"/>
  <c r="O3628" i="23"/>
  <c r="N3628" i="23"/>
  <c r="M3628" i="23"/>
  <c r="L3628" i="23"/>
  <c r="K3628" i="23"/>
  <c r="J3628" i="23"/>
  <c r="I3628" i="23"/>
  <c r="H3628" i="23"/>
  <c r="Q3627" i="23"/>
  <c r="P3627" i="23"/>
  <c r="O3627" i="23"/>
  <c r="N3627" i="23"/>
  <c r="M3627" i="23"/>
  <c r="L3627" i="23"/>
  <c r="K3627" i="23"/>
  <c r="J3627" i="23"/>
  <c r="I3627" i="23"/>
  <c r="H3627" i="23"/>
  <c r="Q3626" i="23"/>
  <c r="P3626" i="23"/>
  <c r="O3626" i="23"/>
  <c r="N3626" i="23"/>
  <c r="M3626" i="23"/>
  <c r="L3626" i="23"/>
  <c r="K3626" i="23"/>
  <c r="J3626" i="23"/>
  <c r="I3626" i="23"/>
  <c r="H3626" i="23"/>
  <c r="Q3625" i="23"/>
  <c r="P3625" i="23"/>
  <c r="O3625" i="23"/>
  <c r="N3625" i="23"/>
  <c r="M3625" i="23"/>
  <c r="L3625" i="23"/>
  <c r="K3625" i="23"/>
  <c r="J3625" i="23"/>
  <c r="I3625" i="23"/>
  <c r="H3625" i="23"/>
  <c r="Q3624" i="23"/>
  <c r="P3624" i="23"/>
  <c r="O3624" i="23"/>
  <c r="N3624" i="23"/>
  <c r="M3624" i="23"/>
  <c r="L3624" i="23"/>
  <c r="K3624" i="23"/>
  <c r="J3624" i="23"/>
  <c r="I3624" i="23"/>
  <c r="H3624" i="23"/>
  <c r="Q3623" i="23"/>
  <c r="P3623" i="23"/>
  <c r="O3623" i="23"/>
  <c r="N3623" i="23"/>
  <c r="M3623" i="23"/>
  <c r="L3623" i="23"/>
  <c r="K3623" i="23"/>
  <c r="J3623" i="23"/>
  <c r="I3623" i="23"/>
  <c r="H3623" i="23"/>
  <c r="Q3622" i="23"/>
  <c r="P3622" i="23"/>
  <c r="O3622" i="23"/>
  <c r="N3622" i="23"/>
  <c r="M3622" i="23"/>
  <c r="L3622" i="23"/>
  <c r="K3622" i="23"/>
  <c r="J3622" i="23"/>
  <c r="I3622" i="23"/>
  <c r="H3622" i="23"/>
  <c r="Q3621" i="23"/>
  <c r="P3621" i="23"/>
  <c r="O3621" i="23"/>
  <c r="N3621" i="23"/>
  <c r="M3621" i="23"/>
  <c r="L3621" i="23"/>
  <c r="K3621" i="23"/>
  <c r="J3621" i="23"/>
  <c r="I3621" i="23"/>
  <c r="H3621" i="23"/>
  <c r="Q3620" i="23"/>
  <c r="P3620" i="23"/>
  <c r="O3620" i="23"/>
  <c r="N3620" i="23"/>
  <c r="M3620" i="23"/>
  <c r="L3620" i="23"/>
  <c r="K3620" i="23"/>
  <c r="J3620" i="23"/>
  <c r="I3620" i="23"/>
  <c r="H3620" i="23"/>
  <c r="Q3619" i="23"/>
  <c r="P3619" i="23"/>
  <c r="O3619" i="23"/>
  <c r="N3619" i="23"/>
  <c r="M3619" i="23"/>
  <c r="L3619" i="23"/>
  <c r="K3619" i="23"/>
  <c r="J3619" i="23"/>
  <c r="I3619" i="23"/>
  <c r="H3619" i="23"/>
  <c r="Q3618" i="23"/>
  <c r="P3618" i="23"/>
  <c r="O3618" i="23"/>
  <c r="N3618" i="23"/>
  <c r="M3618" i="23"/>
  <c r="L3618" i="23"/>
  <c r="K3618" i="23"/>
  <c r="J3618" i="23"/>
  <c r="I3618" i="23"/>
  <c r="H3618" i="23"/>
  <c r="Q3617" i="23"/>
  <c r="P3617" i="23"/>
  <c r="O3617" i="23"/>
  <c r="N3617" i="23"/>
  <c r="M3617" i="23"/>
  <c r="L3617" i="23"/>
  <c r="K3617" i="23"/>
  <c r="J3617" i="23"/>
  <c r="I3617" i="23"/>
  <c r="H3617" i="23"/>
  <c r="Q3616" i="23"/>
  <c r="P3616" i="23"/>
  <c r="O3616" i="23"/>
  <c r="N3616" i="23"/>
  <c r="M3616" i="23"/>
  <c r="L3616" i="23"/>
  <c r="K3616" i="23"/>
  <c r="J3616" i="23"/>
  <c r="I3616" i="23"/>
  <c r="H3616" i="23"/>
  <c r="Q3615" i="23"/>
  <c r="P3615" i="23"/>
  <c r="O3615" i="23"/>
  <c r="N3615" i="23"/>
  <c r="M3615" i="23"/>
  <c r="L3615" i="23"/>
  <c r="K3615" i="23"/>
  <c r="J3615" i="23"/>
  <c r="I3615" i="23"/>
  <c r="H3615" i="23"/>
  <c r="Q3614" i="23"/>
  <c r="P3614" i="23"/>
  <c r="O3614" i="23"/>
  <c r="N3614" i="23"/>
  <c r="M3614" i="23"/>
  <c r="L3614" i="23"/>
  <c r="K3614" i="23"/>
  <c r="J3614" i="23"/>
  <c r="I3614" i="23"/>
  <c r="H3614" i="23"/>
  <c r="Q3613" i="23"/>
  <c r="P3613" i="23"/>
  <c r="O3613" i="23"/>
  <c r="N3613" i="23"/>
  <c r="M3613" i="23"/>
  <c r="L3613" i="23"/>
  <c r="K3613" i="23"/>
  <c r="J3613" i="23"/>
  <c r="I3613" i="23"/>
  <c r="H3613" i="23"/>
  <c r="Q3612" i="23"/>
  <c r="P3612" i="23"/>
  <c r="O3612" i="23"/>
  <c r="N3612" i="23"/>
  <c r="M3612" i="23"/>
  <c r="L3612" i="23"/>
  <c r="K3612" i="23"/>
  <c r="J3612" i="23"/>
  <c r="I3612" i="23"/>
  <c r="H3612" i="23"/>
  <c r="Q3611" i="23"/>
  <c r="P3611" i="23"/>
  <c r="O3611" i="23"/>
  <c r="N3611" i="23"/>
  <c r="M3611" i="23"/>
  <c r="L3611" i="23"/>
  <c r="K3611" i="23"/>
  <c r="J3611" i="23"/>
  <c r="I3611" i="23"/>
  <c r="H3611" i="23"/>
  <c r="Q3610" i="23"/>
  <c r="P3610" i="23"/>
  <c r="O3610" i="23"/>
  <c r="N3610" i="23"/>
  <c r="M3610" i="23"/>
  <c r="L3610" i="23"/>
  <c r="K3610" i="23"/>
  <c r="J3610" i="23"/>
  <c r="I3610" i="23"/>
  <c r="H3610" i="23"/>
  <c r="Q3609" i="23"/>
  <c r="P3609" i="23"/>
  <c r="O3609" i="23"/>
  <c r="N3609" i="23"/>
  <c r="M3609" i="23"/>
  <c r="L3609" i="23"/>
  <c r="K3609" i="23"/>
  <c r="J3609" i="23"/>
  <c r="I3609" i="23"/>
  <c r="H3609" i="23"/>
  <c r="Q3608" i="23"/>
  <c r="P3608" i="23"/>
  <c r="O3608" i="23"/>
  <c r="N3608" i="23"/>
  <c r="M3608" i="23"/>
  <c r="L3608" i="23"/>
  <c r="K3608" i="23"/>
  <c r="J3608" i="23"/>
  <c r="I3608" i="23"/>
  <c r="H3608" i="23"/>
  <c r="Q3607" i="23"/>
  <c r="P3607" i="23"/>
  <c r="O3607" i="23"/>
  <c r="N3607" i="23"/>
  <c r="M3607" i="23"/>
  <c r="L3607" i="23"/>
  <c r="K3607" i="23"/>
  <c r="J3607" i="23"/>
  <c r="I3607" i="23"/>
  <c r="H3607" i="23"/>
  <c r="Q3606" i="23"/>
  <c r="P3606" i="23"/>
  <c r="O3606" i="23"/>
  <c r="N3606" i="23"/>
  <c r="M3606" i="23"/>
  <c r="L3606" i="23"/>
  <c r="K3606" i="23"/>
  <c r="J3606" i="23"/>
  <c r="I3606" i="23"/>
  <c r="H3606" i="23"/>
  <c r="Q3605" i="23"/>
  <c r="P3605" i="23"/>
  <c r="O3605" i="23"/>
  <c r="N3605" i="23"/>
  <c r="M3605" i="23"/>
  <c r="L3605" i="23"/>
  <c r="K3605" i="23"/>
  <c r="J3605" i="23"/>
  <c r="I3605" i="23"/>
  <c r="H3605" i="23"/>
  <c r="Q3604" i="23"/>
  <c r="P3604" i="23"/>
  <c r="O3604" i="23"/>
  <c r="N3604" i="23"/>
  <c r="M3604" i="23"/>
  <c r="L3604" i="23"/>
  <c r="K3604" i="23"/>
  <c r="J3604" i="23"/>
  <c r="I3604" i="23"/>
  <c r="H3604" i="23"/>
  <c r="Q3603" i="23"/>
  <c r="P3603" i="23"/>
  <c r="O3603" i="23"/>
  <c r="N3603" i="23"/>
  <c r="M3603" i="23"/>
  <c r="L3603" i="23"/>
  <c r="K3603" i="23"/>
  <c r="J3603" i="23"/>
  <c r="I3603" i="23"/>
  <c r="H3603" i="23"/>
  <c r="Q3602" i="23"/>
  <c r="P3602" i="23"/>
  <c r="O3602" i="23"/>
  <c r="N3602" i="23"/>
  <c r="M3602" i="23"/>
  <c r="L3602" i="23"/>
  <c r="K3602" i="23"/>
  <c r="J3602" i="23"/>
  <c r="I3602" i="23"/>
  <c r="H3602" i="23"/>
  <c r="Q3601" i="23"/>
  <c r="P3601" i="23"/>
  <c r="O3601" i="23"/>
  <c r="N3601" i="23"/>
  <c r="M3601" i="23"/>
  <c r="L3601" i="23"/>
  <c r="K3601" i="23"/>
  <c r="J3601" i="23"/>
  <c r="I3601" i="23"/>
  <c r="H3601" i="23"/>
  <c r="Q3600" i="23"/>
  <c r="P3600" i="23"/>
  <c r="O3600" i="23"/>
  <c r="N3600" i="23"/>
  <c r="M3600" i="23"/>
  <c r="L3600" i="23"/>
  <c r="K3600" i="23"/>
  <c r="J3600" i="23"/>
  <c r="I3600" i="23"/>
  <c r="H3600" i="23"/>
  <c r="Q3599" i="23"/>
  <c r="P3599" i="23"/>
  <c r="O3599" i="23"/>
  <c r="N3599" i="23"/>
  <c r="M3599" i="23"/>
  <c r="L3599" i="23"/>
  <c r="K3599" i="23"/>
  <c r="J3599" i="23"/>
  <c r="I3599" i="23"/>
  <c r="H3599" i="23"/>
  <c r="Q3598" i="23"/>
  <c r="P3598" i="23"/>
  <c r="O3598" i="23"/>
  <c r="N3598" i="23"/>
  <c r="M3598" i="23"/>
  <c r="L3598" i="23"/>
  <c r="K3598" i="23"/>
  <c r="J3598" i="23"/>
  <c r="I3598" i="23"/>
  <c r="H3598" i="23"/>
  <c r="Q3597" i="23"/>
  <c r="P3597" i="23"/>
  <c r="O3597" i="23"/>
  <c r="N3597" i="23"/>
  <c r="M3597" i="23"/>
  <c r="L3597" i="23"/>
  <c r="K3597" i="23"/>
  <c r="J3597" i="23"/>
  <c r="I3597" i="23"/>
  <c r="H3597" i="23"/>
  <c r="Q3596" i="23"/>
  <c r="P3596" i="23"/>
  <c r="O3596" i="23"/>
  <c r="N3596" i="23"/>
  <c r="M3596" i="23"/>
  <c r="L3596" i="23"/>
  <c r="K3596" i="23"/>
  <c r="J3596" i="23"/>
  <c r="I3596" i="23"/>
  <c r="H3596" i="23"/>
  <c r="Q3595" i="23"/>
  <c r="P3595" i="23"/>
  <c r="O3595" i="23"/>
  <c r="N3595" i="23"/>
  <c r="M3595" i="23"/>
  <c r="L3595" i="23"/>
  <c r="K3595" i="23"/>
  <c r="J3595" i="23"/>
  <c r="I3595" i="23"/>
  <c r="H3595" i="23"/>
  <c r="Q3594" i="23"/>
  <c r="P3594" i="23"/>
  <c r="O3594" i="23"/>
  <c r="N3594" i="23"/>
  <c r="M3594" i="23"/>
  <c r="L3594" i="23"/>
  <c r="K3594" i="23"/>
  <c r="J3594" i="23"/>
  <c r="I3594" i="23"/>
  <c r="H3594" i="23"/>
  <c r="Q3593" i="23"/>
  <c r="P3593" i="23"/>
  <c r="O3593" i="23"/>
  <c r="N3593" i="23"/>
  <c r="M3593" i="23"/>
  <c r="L3593" i="23"/>
  <c r="K3593" i="23"/>
  <c r="J3593" i="23"/>
  <c r="I3593" i="23"/>
  <c r="H3593" i="23"/>
  <c r="Q3592" i="23"/>
  <c r="P3592" i="23"/>
  <c r="O3592" i="23"/>
  <c r="N3592" i="23"/>
  <c r="M3592" i="23"/>
  <c r="L3592" i="23"/>
  <c r="K3592" i="23"/>
  <c r="J3592" i="23"/>
  <c r="I3592" i="23"/>
  <c r="H3592" i="23"/>
  <c r="Q3591" i="23"/>
  <c r="P3591" i="23"/>
  <c r="O3591" i="23"/>
  <c r="N3591" i="23"/>
  <c r="M3591" i="23"/>
  <c r="L3591" i="23"/>
  <c r="K3591" i="23"/>
  <c r="J3591" i="23"/>
  <c r="I3591" i="23"/>
  <c r="H3591" i="23"/>
  <c r="Q3590" i="23"/>
  <c r="P3590" i="23"/>
  <c r="O3590" i="23"/>
  <c r="N3590" i="23"/>
  <c r="M3590" i="23"/>
  <c r="L3590" i="23"/>
  <c r="K3590" i="23"/>
  <c r="J3590" i="23"/>
  <c r="I3590" i="23"/>
  <c r="H3590" i="23"/>
  <c r="Q3589" i="23"/>
  <c r="P3589" i="23"/>
  <c r="O3589" i="23"/>
  <c r="N3589" i="23"/>
  <c r="M3589" i="23"/>
  <c r="L3589" i="23"/>
  <c r="K3589" i="23"/>
  <c r="J3589" i="23"/>
  <c r="I3589" i="23"/>
  <c r="H3589" i="23"/>
  <c r="Q3588" i="23"/>
  <c r="P3588" i="23"/>
  <c r="O3588" i="23"/>
  <c r="N3588" i="23"/>
  <c r="M3588" i="23"/>
  <c r="L3588" i="23"/>
  <c r="K3588" i="23"/>
  <c r="J3588" i="23"/>
  <c r="I3588" i="23"/>
  <c r="H3588" i="23"/>
  <c r="Q3587" i="23"/>
  <c r="P3587" i="23"/>
  <c r="O3587" i="23"/>
  <c r="N3587" i="23"/>
  <c r="M3587" i="23"/>
  <c r="L3587" i="23"/>
  <c r="K3587" i="23"/>
  <c r="J3587" i="23"/>
  <c r="I3587" i="23"/>
  <c r="H3587" i="23"/>
  <c r="Q3586" i="23"/>
  <c r="P3586" i="23"/>
  <c r="O3586" i="23"/>
  <c r="N3586" i="23"/>
  <c r="M3586" i="23"/>
  <c r="L3586" i="23"/>
  <c r="K3586" i="23"/>
  <c r="J3586" i="23"/>
  <c r="I3586" i="23"/>
  <c r="H3586" i="23"/>
  <c r="Q3585" i="23"/>
  <c r="P3585" i="23"/>
  <c r="O3585" i="23"/>
  <c r="N3585" i="23"/>
  <c r="M3585" i="23"/>
  <c r="L3585" i="23"/>
  <c r="K3585" i="23"/>
  <c r="J3585" i="23"/>
  <c r="I3585" i="23"/>
  <c r="H3585" i="23"/>
  <c r="Q3584" i="23"/>
  <c r="P3584" i="23"/>
  <c r="O3584" i="23"/>
  <c r="N3584" i="23"/>
  <c r="M3584" i="23"/>
  <c r="L3584" i="23"/>
  <c r="K3584" i="23"/>
  <c r="J3584" i="23"/>
  <c r="I3584" i="23"/>
  <c r="H3584" i="23"/>
  <c r="Q3583" i="23"/>
  <c r="P3583" i="23"/>
  <c r="O3583" i="23"/>
  <c r="N3583" i="23"/>
  <c r="M3583" i="23"/>
  <c r="L3583" i="23"/>
  <c r="K3583" i="23"/>
  <c r="J3583" i="23"/>
  <c r="I3583" i="23"/>
  <c r="H3583" i="23"/>
  <c r="Q3582" i="23"/>
  <c r="P3582" i="23"/>
  <c r="O3582" i="23"/>
  <c r="N3582" i="23"/>
  <c r="M3582" i="23"/>
  <c r="L3582" i="23"/>
  <c r="K3582" i="23"/>
  <c r="J3582" i="23"/>
  <c r="I3582" i="23"/>
  <c r="H3582" i="23"/>
  <c r="Q3581" i="23"/>
  <c r="P3581" i="23"/>
  <c r="O3581" i="23"/>
  <c r="N3581" i="23"/>
  <c r="M3581" i="23"/>
  <c r="L3581" i="23"/>
  <c r="K3581" i="23"/>
  <c r="J3581" i="23"/>
  <c r="I3581" i="23"/>
  <c r="H3581" i="23"/>
  <c r="Q3580" i="23"/>
  <c r="P3580" i="23"/>
  <c r="O3580" i="23"/>
  <c r="N3580" i="23"/>
  <c r="M3580" i="23"/>
  <c r="L3580" i="23"/>
  <c r="K3580" i="23"/>
  <c r="J3580" i="23"/>
  <c r="I3580" i="23"/>
  <c r="H3580" i="23"/>
  <c r="Q3579" i="23"/>
  <c r="P3579" i="23"/>
  <c r="O3579" i="23"/>
  <c r="N3579" i="23"/>
  <c r="M3579" i="23"/>
  <c r="L3579" i="23"/>
  <c r="K3579" i="23"/>
  <c r="J3579" i="23"/>
  <c r="I3579" i="23"/>
  <c r="H3579" i="23"/>
  <c r="Q3578" i="23"/>
  <c r="P3578" i="23"/>
  <c r="O3578" i="23"/>
  <c r="N3578" i="23"/>
  <c r="M3578" i="23"/>
  <c r="L3578" i="23"/>
  <c r="K3578" i="23"/>
  <c r="J3578" i="23"/>
  <c r="I3578" i="23"/>
  <c r="H3578" i="23"/>
  <c r="Q3577" i="23"/>
  <c r="P3577" i="23"/>
  <c r="O3577" i="23"/>
  <c r="N3577" i="23"/>
  <c r="M3577" i="23"/>
  <c r="L3577" i="23"/>
  <c r="K3577" i="23"/>
  <c r="J3577" i="23"/>
  <c r="I3577" i="23"/>
  <c r="H3577" i="23"/>
  <c r="Q3576" i="23"/>
  <c r="P3576" i="23"/>
  <c r="O3576" i="23"/>
  <c r="N3576" i="23"/>
  <c r="M3576" i="23"/>
  <c r="L3576" i="23"/>
  <c r="K3576" i="23"/>
  <c r="J3576" i="23"/>
  <c r="I3576" i="23"/>
  <c r="H3576" i="23"/>
  <c r="Q3575" i="23"/>
  <c r="P3575" i="23"/>
  <c r="O3575" i="23"/>
  <c r="N3575" i="23"/>
  <c r="M3575" i="23"/>
  <c r="L3575" i="23"/>
  <c r="K3575" i="23"/>
  <c r="J3575" i="23"/>
  <c r="I3575" i="23"/>
  <c r="H3575" i="23"/>
  <c r="Q3574" i="23"/>
  <c r="P3574" i="23"/>
  <c r="O3574" i="23"/>
  <c r="N3574" i="23"/>
  <c r="M3574" i="23"/>
  <c r="L3574" i="23"/>
  <c r="K3574" i="23"/>
  <c r="J3574" i="23"/>
  <c r="I3574" i="23"/>
  <c r="H3574" i="23"/>
  <c r="Q3573" i="23"/>
  <c r="P3573" i="23"/>
  <c r="O3573" i="23"/>
  <c r="N3573" i="23"/>
  <c r="M3573" i="23"/>
  <c r="L3573" i="23"/>
  <c r="K3573" i="23"/>
  <c r="J3573" i="23"/>
  <c r="I3573" i="23"/>
  <c r="H3573" i="23"/>
  <c r="Q3572" i="23"/>
  <c r="P3572" i="23"/>
  <c r="O3572" i="23"/>
  <c r="N3572" i="23"/>
  <c r="M3572" i="23"/>
  <c r="L3572" i="23"/>
  <c r="K3572" i="23"/>
  <c r="J3572" i="23"/>
  <c r="I3572" i="23"/>
  <c r="H3572" i="23"/>
  <c r="Q3571" i="23"/>
  <c r="P3571" i="23"/>
  <c r="O3571" i="23"/>
  <c r="N3571" i="23"/>
  <c r="M3571" i="23"/>
  <c r="L3571" i="23"/>
  <c r="K3571" i="23"/>
  <c r="J3571" i="23"/>
  <c r="I3571" i="23"/>
  <c r="H3571" i="23"/>
  <c r="Q3570" i="23"/>
  <c r="P3570" i="23"/>
  <c r="O3570" i="23"/>
  <c r="N3570" i="23"/>
  <c r="M3570" i="23"/>
  <c r="L3570" i="23"/>
  <c r="K3570" i="23"/>
  <c r="J3570" i="23"/>
  <c r="I3570" i="23"/>
  <c r="H3570" i="23"/>
  <c r="Q3569" i="23"/>
  <c r="P3569" i="23"/>
  <c r="O3569" i="23"/>
  <c r="N3569" i="23"/>
  <c r="M3569" i="23"/>
  <c r="L3569" i="23"/>
  <c r="K3569" i="23"/>
  <c r="J3569" i="23"/>
  <c r="I3569" i="23"/>
  <c r="H3569" i="23"/>
  <c r="Q3568" i="23"/>
  <c r="P3568" i="23"/>
  <c r="O3568" i="23"/>
  <c r="N3568" i="23"/>
  <c r="M3568" i="23"/>
  <c r="L3568" i="23"/>
  <c r="K3568" i="23"/>
  <c r="J3568" i="23"/>
  <c r="I3568" i="23"/>
  <c r="H3568" i="23"/>
  <c r="Q3567" i="23"/>
  <c r="P3567" i="23"/>
  <c r="O3567" i="23"/>
  <c r="N3567" i="23"/>
  <c r="M3567" i="23"/>
  <c r="L3567" i="23"/>
  <c r="K3567" i="23"/>
  <c r="J3567" i="23"/>
  <c r="I3567" i="23"/>
  <c r="H3567" i="23"/>
  <c r="Q3566" i="23"/>
  <c r="P3566" i="23"/>
  <c r="O3566" i="23"/>
  <c r="N3566" i="23"/>
  <c r="M3566" i="23"/>
  <c r="L3566" i="23"/>
  <c r="K3566" i="23"/>
  <c r="J3566" i="23"/>
  <c r="I3566" i="23"/>
  <c r="H3566" i="23"/>
  <c r="Q3565" i="23"/>
  <c r="P3565" i="23"/>
  <c r="O3565" i="23"/>
  <c r="N3565" i="23"/>
  <c r="M3565" i="23"/>
  <c r="L3565" i="23"/>
  <c r="K3565" i="23"/>
  <c r="J3565" i="23"/>
  <c r="I3565" i="23"/>
  <c r="H3565" i="23"/>
  <c r="Q3564" i="23"/>
  <c r="P3564" i="23"/>
  <c r="O3564" i="23"/>
  <c r="N3564" i="23"/>
  <c r="M3564" i="23"/>
  <c r="L3564" i="23"/>
  <c r="K3564" i="23"/>
  <c r="J3564" i="23"/>
  <c r="I3564" i="23"/>
  <c r="H3564" i="23"/>
  <c r="Q3563" i="23"/>
  <c r="P3563" i="23"/>
  <c r="O3563" i="23"/>
  <c r="N3563" i="23"/>
  <c r="M3563" i="23"/>
  <c r="L3563" i="23"/>
  <c r="K3563" i="23"/>
  <c r="J3563" i="23"/>
  <c r="I3563" i="23"/>
  <c r="H3563" i="23"/>
  <c r="Q3562" i="23"/>
  <c r="P3562" i="23"/>
  <c r="O3562" i="23"/>
  <c r="N3562" i="23"/>
  <c r="M3562" i="23"/>
  <c r="L3562" i="23"/>
  <c r="K3562" i="23"/>
  <c r="J3562" i="23"/>
  <c r="I3562" i="23"/>
  <c r="H3562" i="23"/>
  <c r="Q3561" i="23"/>
  <c r="P3561" i="23"/>
  <c r="O3561" i="23"/>
  <c r="N3561" i="23"/>
  <c r="M3561" i="23"/>
  <c r="L3561" i="23"/>
  <c r="K3561" i="23"/>
  <c r="J3561" i="23"/>
  <c r="I3561" i="23"/>
  <c r="H3561" i="23"/>
  <c r="Q3560" i="23"/>
  <c r="P3560" i="23"/>
  <c r="O3560" i="23"/>
  <c r="N3560" i="23"/>
  <c r="M3560" i="23"/>
  <c r="L3560" i="23"/>
  <c r="K3560" i="23"/>
  <c r="J3560" i="23"/>
  <c r="I3560" i="23"/>
  <c r="H3560" i="23"/>
  <c r="Q3559" i="23"/>
  <c r="P3559" i="23"/>
  <c r="O3559" i="23"/>
  <c r="N3559" i="23"/>
  <c r="M3559" i="23"/>
  <c r="L3559" i="23"/>
  <c r="K3559" i="23"/>
  <c r="J3559" i="23"/>
  <c r="I3559" i="23"/>
  <c r="H3559" i="23"/>
  <c r="Q3558" i="23"/>
  <c r="P3558" i="23"/>
  <c r="O3558" i="23"/>
  <c r="N3558" i="23"/>
  <c r="M3558" i="23"/>
  <c r="L3558" i="23"/>
  <c r="K3558" i="23"/>
  <c r="J3558" i="23"/>
  <c r="I3558" i="23"/>
  <c r="H3558" i="23"/>
  <c r="Q3557" i="23"/>
  <c r="P3557" i="23"/>
  <c r="O3557" i="23"/>
  <c r="N3557" i="23"/>
  <c r="M3557" i="23"/>
  <c r="L3557" i="23"/>
  <c r="K3557" i="23"/>
  <c r="J3557" i="23"/>
  <c r="I3557" i="23"/>
  <c r="H3557" i="23"/>
  <c r="Q3556" i="23"/>
  <c r="P3556" i="23"/>
  <c r="O3556" i="23"/>
  <c r="N3556" i="23"/>
  <c r="M3556" i="23"/>
  <c r="L3556" i="23"/>
  <c r="K3556" i="23"/>
  <c r="J3556" i="23"/>
  <c r="I3556" i="23"/>
  <c r="H3556" i="23"/>
  <c r="Q3555" i="23"/>
  <c r="P3555" i="23"/>
  <c r="O3555" i="23"/>
  <c r="N3555" i="23"/>
  <c r="M3555" i="23"/>
  <c r="L3555" i="23"/>
  <c r="K3555" i="23"/>
  <c r="J3555" i="23"/>
  <c r="I3555" i="23"/>
  <c r="H3555" i="23"/>
  <c r="Q3554" i="23"/>
  <c r="P3554" i="23"/>
  <c r="O3554" i="23"/>
  <c r="N3554" i="23"/>
  <c r="M3554" i="23"/>
  <c r="L3554" i="23"/>
  <c r="K3554" i="23"/>
  <c r="J3554" i="23"/>
  <c r="I3554" i="23"/>
  <c r="H3554" i="23"/>
  <c r="Q3553" i="23"/>
  <c r="P3553" i="23"/>
  <c r="O3553" i="23"/>
  <c r="N3553" i="23"/>
  <c r="M3553" i="23"/>
  <c r="L3553" i="23"/>
  <c r="K3553" i="23"/>
  <c r="J3553" i="23"/>
  <c r="I3553" i="23"/>
  <c r="H3553" i="23"/>
  <c r="Q3552" i="23"/>
  <c r="P3552" i="23"/>
  <c r="O3552" i="23"/>
  <c r="N3552" i="23"/>
  <c r="M3552" i="23"/>
  <c r="L3552" i="23"/>
  <c r="K3552" i="23"/>
  <c r="J3552" i="23"/>
  <c r="I3552" i="23"/>
  <c r="H3552" i="23"/>
  <c r="Q3551" i="23"/>
  <c r="P3551" i="23"/>
  <c r="O3551" i="23"/>
  <c r="N3551" i="23"/>
  <c r="M3551" i="23"/>
  <c r="L3551" i="23"/>
  <c r="K3551" i="23"/>
  <c r="J3551" i="23"/>
  <c r="I3551" i="23"/>
  <c r="H3551" i="23"/>
  <c r="Q3550" i="23"/>
  <c r="P3550" i="23"/>
  <c r="O3550" i="23"/>
  <c r="N3550" i="23"/>
  <c r="M3550" i="23"/>
  <c r="L3550" i="23"/>
  <c r="K3550" i="23"/>
  <c r="J3550" i="23"/>
  <c r="I3550" i="23"/>
  <c r="H3550" i="23"/>
  <c r="Q3549" i="23"/>
  <c r="P3549" i="23"/>
  <c r="O3549" i="23"/>
  <c r="N3549" i="23"/>
  <c r="M3549" i="23"/>
  <c r="L3549" i="23"/>
  <c r="K3549" i="23"/>
  <c r="J3549" i="23"/>
  <c r="I3549" i="23"/>
  <c r="H3549" i="23"/>
  <c r="Q3548" i="23"/>
  <c r="P3548" i="23"/>
  <c r="O3548" i="23"/>
  <c r="N3548" i="23"/>
  <c r="M3548" i="23"/>
  <c r="L3548" i="23"/>
  <c r="K3548" i="23"/>
  <c r="J3548" i="23"/>
  <c r="I3548" i="23"/>
  <c r="H3548" i="23"/>
  <c r="Q3547" i="23"/>
  <c r="P3547" i="23"/>
  <c r="O3547" i="23"/>
  <c r="N3547" i="23"/>
  <c r="M3547" i="23"/>
  <c r="L3547" i="23"/>
  <c r="K3547" i="23"/>
  <c r="J3547" i="23"/>
  <c r="I3547" i="23"/>
  <c r="H3547" i="23"/>
  <c r="Q3546" i="23"/>
  <c r="P3546" i="23"/>
  <c r="O3546" i="23"/>
  <c r="N3546" i="23"/>
  <c r="M3546" i="23"/>
  <c r="L3546" i="23"/>
  <c r="K3546" i="23"/>
  <c r="J3546" i="23"/>
  <c r="I3546" i="23"/>
  <c r="H3546" i="23"/>
  <c r="Q3545" i="23"/>
  <c r="P3545" i="23"/>
  <c r="O3545" i="23"/>
  <c r="N3545" i="23"/>
  <c r="M3545" i="23"/>
  <c r="L3545" i="23"/>
  <c r="K3545" i="23"/>
  <c r="J3545" i="23"/>
  <c r="I3545" i="23"/>
  <c r="H3545" i="23"/>
  <c r="Q3544" i="23"/>
  <c r="P3544" i="23"/>
  <c r="O3544" i="23"/>
  <c r="N3544" i="23"/>
  <c r="M3544" i="23"/>
  <c r="L3544" i="23"/>
  <c r="K3544" i="23"/>
  <c r="J3544" i="23"/>
  <c r="I3544" i="23"/>
  <c r="H3544" i="23"/>
  <c r="Q3543" i="23"/>
  <c r="P3543" i="23"/>
  <c r="O3543" i="23"/>
  <c r="N3543" i="23"/>
  <c r="M3543" i="23"/>
  <c r="L3543" i="23"/>
  <c r="K3543" i="23"/>
  <c r="J3543" i="23"/>
  <c r="I3543" i="23"/>
  <c r="H3543" i="23"/>
  <c r="Q3542" i="23"/>
  <c r="P3542" i="23"/>
  <c r="O3542" i="23"/>
  <c r="N3542" i="23"/>
  <c r="M3542" i="23"/>
  <c r="L3542" i="23"/>
  <c r="K3542" i="23"/>
  <c r="J3542" i="23"/>
  <c r="I3542" i="23"/>
  <c r="H3542" i="23"/>
  <c r="Q3541" i="23"/>
  <c r="P3541" i="23"/>
  <c r="O3541" i="23"/>
  <c r="N3541" i="23"/>
  <c r="M3541" i="23"/>
  <c r="L3541" i="23"/>
  <c r="K3541" i="23"/>
  <c r="J3541" i="23"/>
  <c r="I3541" i="23"/>
  <c r="H3541" i="23"/>
  <c r="Q3540" i="23"/>
  <c r="P3540" i="23"/>
  <c r="O3540" i="23"/>
  <c r="N3540" i="23"/>
  <c r="M3540" i="23"/>
  <c r="L3540" i="23"/>
  <c r="K3540" i="23"/>
  <c r="J3540" i="23"/>
  <c r="I3540" i="23"/>
  <c r="H3540" i="23"/>
  <c r="Q3539" i="23"/>
  <c r="P3539" i="23"/>
  <c r="O3539" i="23"/>
  <c r="N3539" i="23"/>
  <c r="M3539" i="23"/>
  <c r="L3539" i="23"/>
  <c r="K3539" i="23"/>
  <c r="J3539" i="23"/>
  <c r="I3539" i="23"/>
  <c r="H3539" i="23"/>
  <c r="Q3538" i="23"/>
  <c r="P3538" i="23"/>
  <c r="O3538" i="23"/>
  <c r="N3538" i="23"/>
  <c r="M3538" i="23"/>
  <c r="L3538" i="23"/>
  <c r="K3538" i="23"/>
  <c r="J3538" i="23"/>
  <c r="I3538" i="23"/>
  <c r="H3538" i="23"/>
  <c r="Q3537" i="23"/>
  <c r="P3537" i="23"/>
  <c r="O3537" i="23"/>
  <c r="N3537" i="23"/>
  <c r="M3537" i="23"/>
  <c r="L3537" i="23"/>
  <c r="K3537" i="23"/>
  <c r="J3537" i="23"/>
  <c r="I3537" i="23"/>
  <c r="H3537" i="23"/>
  <c r="Q3536" i="23"/>
  <c r="P3536" i="23"/>
  <c r="O3536" i="23"/>
  <c r="N3536" i="23"/>
  <c r="M3536" i="23"/>
  <c r="L3536" i="23"/>
  <c r="K3536" i="23"/>
  <c r="J3536" i="23"/>
  <c r="I3536" i="23"/>
  <c r="H3536" i="23"/>
  <c r="Q3535" i="23"/>
  <c r="P3535" i="23"/>
  <c r="O3535" i="23"/>
  <c r="N3535" i="23"/>
  <c r="M3535" i="23"/>
  <c r="L3535" i="23"/>
  <c r="K3535" i="23"/>
  <c r="J3535" i="23"/>
  <c r="I3535" i="23"/>
  <c r="H3535" i="23"/>
  <c r="Q3534" i="23"/>
  <c r="P3534" i="23"/>
  <c r="O3534" i="23"/>
  <c r="N3534" i="23"/>
  <c r="M3534" i="23"/>
  <c r="L3534" i="23"/>
  <c r="K3534" i="23"/>
  <c r="J3534" i="23"/>
  <c r="I3534" i="23"/>
  <c r="H3534" i="23"/>
  <c r="Q3533" i="23"/>
  <c r="P3533" i="23"/>
  <c r="O3533" i="23"/>
  <c r="N3533" i="23"/>
  <c r="M3533" i="23"/>
  <c r="L3533" i="23"/>
  <c r="K3533" i="23"/>
  <c r="J3533" i="23"/>
  <c r="I3533" i="23"/>
  <c r="H3533" i="23"/>
  <c r="Q3532" i="23"/>
  <c r="P3532" i="23"/>
  <c r="O3532" i="23"/>
  <c r="N3532" i="23"/>
  <c r="M3532" i="23"/>
  <c r="L3532" i="23"/>
  <c r="K3532" i="23"/>
  <c r="J3532" i="23"/>
  <c r="I3532" i="23"/>
  <c r="H3532" i="23"/>
  <c r="Q3531" i="23"/>
  <c r="P3531" i="23"/>
  <c r="O3531" i="23"/>
  <c r="N3531" i="23"/>
  <c r="M3531" i="23"/>
  <c r="L3531" i="23"/>
  <c r="K3531" i="23"/>
  <c r="J3531" i="23"/>
  <c r="I3531" i="23"/>
  <c r="H3531" i="23"/>
  <c r="Q3530" i="23"/>
  <c r="P3530" i="23"/>
  <c r="O3530" i="23"/>
  <c r="N3530" i="23"/>
  <c r="M3530" i="23"/>
  <c r="L3530" i="23"/>
  <c r="K3530" i="23"/>
  <c r="J3530" i="23"/>
  <c r="I3530" i="23"/>
  <c r="H3530" i="23"/>
  <c r="Q3529" i="23"/>
  <c r="P3529" i="23"/>
  <c r="O3529" i="23"/>
  <c r="N3529" i="23"/>
  <c r="M3529" i="23"/>
  <c r="L3529" i="23"/>
  <c r="K3529" i="23"/>
  <c r="J3529" i="23"/>
  <c r="I3529" i="23"/>
  <c r="H3529" i="23"/>
  <c r="Q3528" i="23"/>
  <c r="P3528" i="23"/>
  <c r="O3528" i="23"/>
  <c r="N3528" i="23"/>
  <c r="M3528" i="23"/>
  <c r="L3528" i="23"/>
  <c r="K3528" i="23"/>
  <c r="J3528" i="23"/>
  <c r="I3528" i="23"/>
  <c r="H3528" i="23"/>
  <c r="Q3527" i="23"/>
  <c r="P3527" i="23"/>
  <c r="O3527" i="23"/>
  <c r="N3527" i="23"/>
  <c r="M3527" i="23"/>
  <c r="L3527" i="23"/>
  <c r="K3527" i="23"/>
  <c r="J3527" i="23"/>
  <c r="I3527" i="23"/>
  <c r="H3527" i="23"/>
  <c r="Q3526" i="23"/>
  <c r="P3526" i="23"/>
  <c r="O3526" i="23"/>
  <c r="N3526" i="23"/>
  <c r="M3526" i="23"/>
  <c r="L3526" i="23"/>
  <c r="K3526" i="23"/>
  <c r="J3526" i="23"/>
  <c r="I3526" i="23"/>
  <c r="H3526" i="23"/>
  <c r="Q3525" i="23"/>
  <c r="P3525" i="23"/>
  <c r="O3525" i="23"/>
  <c r="N3525" i="23"/>
  <c r="M3525" i="23"/>
  <c r="L3525" i="23"/>
  <c r="K3525" i="23"/>
  <c r="J3525" i="23"/>
  <c r="I3525" i="23"/>
  <c r="H3525" i="23"/>
  <c r="Q3524" i="23"/>
  <c r="P3524" i="23"/>
  <c r="O3524" i="23"/>
  <c r="N3524" i="23"/>
  <c r="M3524" i="23"/>
  <c r="L3524" i="23"/>
  <c r="K3524" i="23"/>
  <c r="J3524" i="23"/>
  <c r="I3524" i="23"/>
  <c r="H3524" i="23"/>
  <c r="Q3523" i="23"/>
  <c r="P3523" i="23"/>
  <c r="O3523" i="23"/>
  <c r="N3523" i="23"/>
  <c r="M3523" i="23"/>
  <c r="L3523" i="23"/>
  <c r="K3523" i="23"/>
  <c r="J3523" i="23"/>
  <c r="I3523" i="23"/>
  <c r="H3523" i="23"/>
  <c r="Q3522" i="23"/>
  <c r="P3522" i="23"/>
  <c r="O3522" i="23"/>
  <c r="N3522" i="23"/>
  <c r="M3522" i="23"/>
  <c r="L3522" i="23"/>
  <c r="K3522" i="23"/>
  <c r="J3522" i="23"/>
  <c r="I3522" i="23"/>
  <c r="H3522" i="23"/>
  <c r="Q3521" i="23"/>
  <c r="P3521" i="23"/>
  <c r="O3521" i="23"/>
  <c r="N3521" i="23"/>
  <c r="M3521" i="23"/>
  <c r="L3521" i="23"/>
  <c r="K3521" i="23"/>
  <c r="J3521" i="23"/>
  <c r="I3521" i="23"/>
  <c r="H3521" i="23"/>
  <c r="Q3520" i="23"/>
  <c r="P3520" i="23"/>
  <c r="O3520" i="23"/>
  <c r="N3520" i="23"/>
  <c r="M3520" i="23"/>
  <c r="L3520" i="23"/>
  <c r="K3520" i="23"/>
  <c r="J3520" i="23"/>
  <c r="I3520" i="23"/>
  <c r="H3520" i="23"/>
  <c r="Q3519" i="23"/>
  <c r="P3519" i="23"/>
  <c r="O3519" i="23"/>
  <c r="N3519" i="23"/>
  <c r="M3519" i="23"/>
  <c r="L3519" i="23"/>
  <c r="K3519" i="23"/>
  <c r="J3519" i="23"/>
  <c r="I3519" i="23"/>
  <c r="H3519" i="23"/>
  <c r="Q3518" i="23"/>
  <c r="P3518" i="23"/>
  <c r="O3518" i="23"/>
  <c r="N3518" i="23"/>
  <c r="M3518" i="23"/>
  <c r="L3518" i="23"/>
  <c r="K3518" i="23"/>
  <c r="J3518" i="23"/>
  <c r="I3518" i="23"/>
  <c r="H3518" i="23"/>
  <c r="Q3517" i="23"/>
  <c r="P3517" i="23"/>
  <c r="O3517" i="23"/>
  <c r="N3517" i="23"/>
  <c r="M3517" i="23"/>
  <c r="L3517" i="23"/>
  <c r="K3517" i="23"/>
  <c r="J3517" i="23"/>
  <c r="I3517" i="23"/>
  <c r="H3517" i="23"/>
  <c r="Q3516" i="23"/>
  <c r="P3516" i="23"/>
  <c r="O3516" i="23"/>
  <c r="N3516" i="23"/>
  <c r="M3516" i="23"/>
  <c r="L3516" i="23"/>
  <c r="K3516" i="23"/>
  <c r="J3516" i="23"/>
  <c r="I3516" i="23"/>
  <c r="H3516" i="23"/>
  <c r="Q3515" i="23"/>
  <c r="P3515" i="23"/>
  <c r="O3515" i="23"/>
  <c r="N3515" i="23"/>
  <c r="M3515" i="23"/>
  <c r="L3515" i="23"/>
  <c r="K3515" i="23"/>
  <c r="J3515" i="23"/>
  <c r="I3515" i="23"/>
  <c r="H3515" i="23"/>
  <c r="Q3514" i="23"/>
  <c r="P3514" i="23"/>
  <c r="O3514" i="23"/>
  <c r="N3514" i="23"/>
  <c r="M3514" i="23"/>
  <c r="L3514" i="23"/>
  <c r="K3514" i="23"/>
  <c r="J3514" i="23"/>
  <c r="I3514" i="23"/>
  <c r="H3514" i="23"/>
  <c r="Q3513" i="23"/>
  <c r="P3513" i="23"/>
  <c r="O3513" i="23"/>
  <c r="N3513" i="23"/>
  <c r="M3513" i="23"/>
  <c r="L3513" i="23"/>
  <c r="K3513" i="23"/>
  <c r="J3513" i="23"/>
  <c r="I3513" i="23"/>
  <c r="H3513" i="23"/>
  <c r="Q3512" i="23"/>
  <c r="P3512" i="23"/>
  <c r="O3512" i="23"/>
  <c r="N3512" i="23"/>
  <c r="M3512" i="23"/>
  <c r="L3512" i="23"/>
  <c r="K3512" i="23"/>
  <c r="J3512" i="23"/>
  <c r="I3512" i="23"/>
  <c r="H3512" i="23"/>
  <c r="Q3511" i="23"/>
  <c r="P3511" i="23"/>
  <c r="O3511" i="23"/>
  <c r="N3511" i="23"/>
  <c r="M3511" i="23"/>
  <c r="L3511" i="23"/>
  <c r="K3511" i="23"/>
  <c r="J3511" i="23"/>
  <c r="I3511" i="23"/>
  <c r="H3511" i="23"/>
  <c r="Q3510" i="23"/>
  <c r="P3510" i="23"/>
  <c r="O3510" i="23"/>
  <c r="N3510" i="23"/>
  <c r="M3510" i="23"/>
  <c r="L3510" i="23"/>
  <c r="K3510" i="23"/>
  <c r="J3510" i="23"/>
  <c r="I3510" i="23"/>
  <c r="H3510" i="23"/>
  <c r="Q3509" i="23"/>
  <c r="P3509" i="23"/>
  <c r="O3509" i="23"/>
  <c r="N3509" i="23"/>
  <c r="M3509" i="23"/>
  <c r="L3509" i="23"/>
  <c r="K3509" i="23"/>
  <c r="J3509" i="23"/>
  <c r="I3509" i="23"/>
  <c r="H3509" i="23"/>
  <c r="Q3508" i="23"/>
  <c r="P3508" i="23"/>
  <c r="O3508" i="23"/>
  <c r="N3508" i="23"/>
  <c r="M3508" i="23"/>
  <c r="L3508" i="23"/>
  <c r="K3508" i="23"/>
  <c r="J3508" i="23"/>
  <c r="I3508" i="23"/>
  <c r="H3508" i="23"/>
  <c r="Q3507" i="23"/>
  <c r="P3507" i="23"/>
  <c r="O3507" i="23"/>
  <c r="N3507" i="23"/>
  <c r="M3507" i="23"/>
  <c r="L3507" i="23"/>
  <c r="K3507" i="23"/>
  <c r="J3507" i="23"/>
  <c r="I3507" i="23"/>
  <c r="H3507" i="23"/>
  <c r="Q3506" i="23"/>
  <c r="P3506" i="23"/>
  <c r="O3506" i="23"/>
  <c r="N3506" i="23"/>
  <c r="M3506" i="23"/>
  <c r="L3506" i="23"/>
  <c r="K3506" i="23"/>
  <c r="J3506" i="23"/>
  <c r="I3506" i="23"/>
  <c r="H3506" i="23"/>
  <c r="Q3505" i="23"/>
  <c r="P3505" i="23"/>
  <c r="O3505" i="23"/>
  <c r="N3505" i="23"/>
  <c r="M3505" i="23"/>
  <c r="L3505" i="23"/>
  <c r="K3505" i="23"/>
  <c r="J3505" i="23"/>
  <c r="I3505" i="23"/>
  <c r="H3505" i="23"/>
  <c r="Q3504" i="23"/>
  <c r="P3504" i="23"/>
  <c r="O3504" i="23"/>
  <c r="N3504" i="23"/>
  <c r="M3504" i="23"/>
  <c r="L3504" i="23"/>
  <c r="K3504" i="23"/>
  <c r="J3504" i="23"/>
  <c r="I3504" i="23"/>
  <c r="H3504" i="23"/>
  <c r="Q3503" i="23"/>
  <c r="P3503" i="23"/>
  <c r="O3503" i="23"/>
  <c r="N3503" i="23"/>
  <c r="M3503" i="23"/>
  <c r="L3503" i="23"/>
  <c r="K3503" i="23"/>
  <c r="J3503" i="23"/>
  <c r="I3503" i="23"/>
  <c r="H3503" i="23"/>
  <c r="Q3502" i="23"/>
  <c r="P3502" i="23"/>
  <c r="O3502" i="23"/>
  <c r="N3502" i="23"/>
  <c r="M3502" i="23"/>
  <c r="L3502" i="23"/>
  <c r="K3502" i="23"/>
  <c r="J3502" i="23"/>
  <c r="I3502" i="23"/>
  <c r="H3502" i="23"/>
  <c r="Q3501" i="23"/>
  <c r="P3501" i="23"/>
  <c r="O3501" i="23"/>
  <c r="N3501" i="23"/>
  <c r="M3501" i="23"/>
  <c r="L3501" i="23"/>
  <c r="K3501" i="23"/>
  <c r="J3501" i="23"/>
  <c r="I3501" i="23"/>
  <c r="H3501" i="23"/>
  <c r="Q3500" i="23"/>
  <c r="P3500" i="23"/>
  <c r="O3500" i="23"/>
  <c r="N3500" i="23"/>
  <c r="M3500" i="23"/>
  <c r="L3500" i="23"/>
  <c r="K3500" i="23"/>
  <c r="J3500" i="23"/>
  <c r="I3500" i="23"/>
  <c r="H3500" i="23"/>
  <c r="Q3499" i="23"/>
  <c r="P3499" i="23"/>
  <c r="O3499" i="23"/>
  <c r="N3499" i="23"/>
  <c r="M3499" i="23"/>
  <c r="L3499" i="23"/>
  <c r="K3499" i="23"/>
  <c r="J3499" i="23"/>
  <c r="I3499" i="23"/>
  <c r="H3499" i="23"/>
  <c r="Q3498" i="23"/>
  <c r="P3498" i="23"/>
  <c r="O3498" i="23"/>
  <c r="N3498" i="23"/>
  <c r="M3498" i="23"/>
  <c r="L3498" i="23"/>
  <c r="K3498" i="23"/>
  <c r="J3498" i="23"/>
  <c r="I3498" i="23"/>
  <c r="H3498" i="23"/>
  <c r="Q3497" i="23"/>
  <c r="P3497" i="23"/>
  <c r="O3497" i="23"/>
  <c r="N3497" i="23"/>
  <c r="M3497" i="23"/>
  <c r="L3497" i="23"/>
  <c r="K3497" i="23"/>
  <c r="J3497" i="23"/>
  <c r="I3497" i="23"/>
  <c r="H3497" i="23"/>
  <c r="Q3496" i="23"/>
  <c r="P3496" i="23"/>
  <c r="O3496" i="23"/>
  <c r="N3496" i="23"/>
  <c r="M3496" i="23"/>
  <c r="L3496" i="23"/>
  <c r="K3496" i="23"/>
  <c r="J3496" i="23"/>
  <c r="I3496" i="23"/>
  <c r="H3496" i="23"/>
  <c r="Q3495" i="23"/>
  <c r="P3495" i="23"/>
  <c r="O3495" i="23"/>
  <c r="N3495" i="23"/>
  <c r="M3495" i="23"/>
  <c r="L3495" i="23"/>
  <c r="K3495" i="23"/>
  <c r="J3495" i="23"/>
  <c r="I3495" i="23"/>
  <c r="H3495" i="23"/>
  <c r="Q3494" i="23"/>
  <c r="P3494" i="23"/>
  <c r="O3494" i="23"/>
  <c r="N3494" i="23"/>
  <c r="M3494" i="23"/>
  <c r="L3494" i="23"/>
  <c r="K3494" i="23"/>
  <c r="J3494" i="23"/>
  <c r="I3494" i="23"/>
  <c r="H3494" i="23"/>
  <c r="Q3493" i="23"/>
  <c r="P3493" i="23"/>
  <c r="O3493" i="23"/>
  <c r="N3493" i="23"/>
  <c r="M3493" i="23"/>
  <c r="L3493" i="23"/>
  <c r="K3493" i="23"/>
  <c r="J3493" i="23"/>
  <c r="I3493" i="23"/>
  <c r="H3493" i="23"/>
  <c r="Q3492" i="23"/>
  <c r="P3492" i="23"/>
  <c r="O3492" i="23"/>
  <c r="N3492" i="23"/>
  <c r="M3492" i="23"/>
  <c r="L3492" i="23"/>
  <c r="K3492" i="23"/>
  <c r="J3492" i="23"/>
  <c r="I3492" i="23"/>
  <c r="H3492" i="23"/>
  <c r="Q3491" i="23"/>
  <c r="P3491" i="23"/>
  <c r="O3491" i="23"/>
  <c r="N3491" i="23"/>
  <c r="M3491" i="23"/>
  <c r="L3491" i="23"/>
  <c r="K3491" i="23"/>
  <c r="J3491" i="23"/>
  <c r="I3491" i="23"/>
  <c r="H3491" i="23"/>
  <c r="Q3490" i="23"/>
  <c r="P3490" i="23"/>
  <c r="O3490" i="23"/>
  <c r="N3490" i="23"/>
  <c r="M3490" i="23"/>
  <c r="L3490" i="23"/>
  <c r="K3490" i="23"/>
  <c r="J3490" i="23"/>
  <c r="I3490" i="23"/>
  <c r="H3490" i="23"/>
  <c r="Q3489" i="23"/>
  <c r="P3489" i="23"/>
  <c r="O3489" i="23"/>
  <c r="N3489" i="23"/>
  <c r="M3489" i="23"/>
  <c r="L3489" i="23"/>
  <c r="K3489" i="23"/>
  <c r="J3489" i="23"/>
  <c r="I3489" i="23"/>
  <c r="H3489" i="23"/>
  <c r="Q3488" i="23"/>
  <c r="P3488" i="23"/>
  <c r="O3488" i="23"/>
  <c r="N3488" i="23"/>
  <c r="M3488" i="23"/>
  <c r="L3488" i="23"/>
  <c r="K3488" i="23"/>
  <c r="J3488" i="23"/>
  <c r="I3488" i="23"/>
  <c r="H3488" i="23"/>
  <c r="Q3487" i="23"/>
  <c r="P3487" i="23"/>
  <c r="O3487" i="23"/>
  <c r="N3487" i="23"/>
  <c r="M3487" i="23"/>
  <c r="L3487" i="23"/>
  <c r="K3487" i="23"/>
  <c r="J3487" i="23"/>
  <c r="I3487" i="23"/>
  <c r="H3487" i="23"/>
  <c r="Q3486" i="23"/>
  <c r="P3486" i="23"/>
  <c r="O3486" i="23"/>
  <c r="N3486" i="23"/>
  <c r="M3486" i="23"/>
  <c r="L3486" i="23"/>
  <c r="K3486" i="23"/>
  <c r="J3486" i="23"/>
  <c r="I3486" i="23"/>
  <c r="H3486" i="23"/>
  <c r="Q3485" i="23"/>
  <c r="P3485" i="23"/>
  <c r="O3485" i="23"/>
  <c r="N3485" i="23"/>
  <c r="M3485" i="23"/>
  <c r="L3485" i="23"/>
  <c r="K3485" i="23"/>
  <c r="J3485" i="23"/>
  <c r="I3485" i="23"/>
  <c r="H3485" i="23"/>
  <c r="Q3484" i="23"/>
  <c r="P3484" i="23"/>
  <c r="O3484" i="23"/>
  <c r="N3484" i="23"/>
  <c r="M3484" i="23"/>
  <c r="L3484" i="23"/>
  <c r="K3484" i="23"/>
  <c r="J3484" i="23"/>
  <c r="I3484" i="23"/>
  <c r="H3484" i="23"/>
  <c r="Q3483" i="23"/>
  <c r="P3483" i="23"/>
  <c r="O3483" i="23"/>
  <c r="N3483" i="23"/>
  <c r="M3483" i="23"/>
  <c r="L3483" i="23"/>
  <c r="K3483" i="23"/>
  <c r="J3483" i="23"/>
  <c r="I3483" i="23"/>
  <c r="H3483" i="23"/>
  <c r="Q3482" i="23"/>
  <c r="P3482" i="23"/>
  <c r="O3482" i="23"/>
  <c r="N3482" i="23"/>
  <c r="M3482" i="23"/>
  <c r="L3482" i="23"/>
  <c r="K3482" i="23"/>
  <c r="J3482" i="23"/>
  <c r="I3482" i="23"/>
  <c r="H3482" i="23"/>
  <c r="Q3481" i="23"/>
  <c r="P3481" i="23"/>
  <c r="O3481" i="23"/>
  <c r="N3481" i="23"/>
  <c r="M3481" i="23"/>
  <c r="L3481" i="23"/>
  <c r="K3481" i="23"/>
  <c r="J3481" i="23"/>
  <c r="I3481" i="23"/>
  <c r="H3481" i="23"/>
  <c r="Q3480" i="23"/>
  <c r="P3480" i="23"/>
  <c r="O3480" i="23"/>
  <c r="N3480" i="23"/>
  <c r="M3480" i="23"/>
  <c r="L3480" i="23"/>
  <c r="K3480" i="23"/>
  <c r="J3480" i="23"/>
  <c r="I3480" i="23"/>
  <c r="H3480" i="23"/>
  <c r="Q3479" i="23"/>
  <c r="P3479" i="23"/>
  <c r="O3479" i="23"/>
  <c r="N3479" i="23"/>
  <c r="M3479" i="23"/>
  <c r="L3479" i="23"/>
  <c r="K3479" i="23"/>
  <c r="J3479" i="23"/>
  <c r="I3479" i="23"/>
  <c r="H3479" i="23"/>
  <c r="Q3478" i="23"/>
  <c r="P3478" i="23"/>
  <c r="O3478" i="23"/>
  <c r="N3478" i="23"/>
  <c r="M3478" i="23"/>
  <c r="L3478" i="23"/>
  <c r="K3478" i="23"/>
  <c r="J3478" i="23"/>
  <c r="I3478" i="23"/>
  <c r="H3478" i="23"/>
  <c r="Q3477" i="23"/>
  <c r="P3477" i="23"/>
  <c r="O3477" i="23"/>
  <c r="N3477" i="23"/>
  <c r="M3477" i="23"/>
  <c r="L3477" i="23"/>
  <c r="K3477" i="23"/>
  <c r="J3477" i="23"/>
  <c r="I3477" i="23"/>
  <c r="H3477" i="23"/>
  <c r="Q3476" i="23"/>
  <c r="P3476" i="23"/>
  <c r="O3476" i="23"/>
  <c r="N3476" i="23"/>
  <c r="M3476" i="23"/>
  <c r="L3476" i="23"/>
  <c r="K3476" i="23"/>
  <c r="J3476" i="23"/>
  <c r="I3476" i="23"/>
  <c r="H3476" i="23"/>
  <c r="Q3475" i="23"/>
  <c r="P3475" i="23"/>
  <c r="O3475" i="23"/>
  <c r="N3475" i="23"/>
  <c r="M3475" i="23"/>
  <c r="L3475" i="23"/>
  <c r="K3475" i="23"/>
  <c r="J3475" i="23"/>
  <c r="I3475" i="23"/>
  <c r="H3475" i="23"/>
  <c r="Q3474" i="23"/>
  <c r="P3474" i="23"/>
  <c r="O3474" i="23"/>
  <c r="N3474" i="23"/>
  <c r="M3474" i="23"/>
  <c r="L3474" i="23"/>
  <c r="K3474" i="23"/>
  <c r="J3474" i="23"/>
  <c r="I3474" i="23"/>
  <c r="H3474" i="23"/>
  <c r="Q3473" i="23"/>
  <c r="P3473" i="23"/>
  <c r="O3473" i="23"/>
  <c r="N3473" i="23"/>
  <c r="M3473" i="23"/>
  <c r="L3473" i="23"/>
  <c r="K3473" i="23"/>
  <c r="J3473" i="23"/>
  <c r="I3473" i="23"/>
  <c r="H3473" i="23"/>
  <c r="Q3472" i="23"/>
  <c r="P3472" i="23"/>
  <c r="O3472" i="23"/>
  <c r="N3472" i="23"/>
  <c r="M3472" i="23"/>
  <c r="L3472" i="23"/>
  <c r="K3472" i="23"/>
  <c r="J3472" i="23"/>
  <c r="I3472" i="23"/>
  <c r="H3472" i="23"/>
  <c r="Q3471" i="23"/>
  <c r="P3471" i="23"/>
  <c r="O3471" i="23"/>
  <c r="N3471" i="23"/>
  <c r="M3471" i="23"/>
  <c r="L3471" i="23"/>
  <c r="K3471" i="23"/>
  <c r="J3471" i="23"/>
  <c r="I3471" i="23"/>
  <c r="H3471" i="23"/>
  <c r="Q3470" i="23"/>
  <c r="P3470" i="23"/>
  <c r="O3470" i="23"/>
  <c r="N3470" i="23"/>
  <c r="M3470" i="23"/>
  <c r="L3470" i="23"/>
  <c r="K3470" i="23"/>
  <c r="J3470" i="23"/>
  <c r="I3470" i="23"/>
  <c r="H3470" i="23"/>
  <c r="Q3469" i="23"/>
  <c r="P3469" i="23"/>
  <c r="O3469" i="23"/>
  <c r="N3469" i="23"/>
  <c r="M3469" i="23"/>
  <c r="L3469" i="23"/>
  <c r="K3469" i="23"/>
  <c r="J3469" i="23"/>
  <c r="I3469" i="23"/>
  <c r="H3469" i="23"/>
  <c r="Q3468" i="23"/>
  <c r="P3468" i="23"/>
  <c r="O3468" i="23"/>
  <c r="N3468" i="23"/>
  <c r="M3468" i="23"/>
  <c r="L3468" i="23"/>
  <c r="K3468" i="23"/>
  <c r="J3468" i="23"/>
  <c r="I3468" i="23"/>
  <c r="H3468" i="23"/>
  <c r="Q3467" i="23"/>
  <c r="P3467" i="23"/>
  <c r="O3467" i="23"/>
  <c r="N3467" i="23"/>
  <c r="M3467" i="23"/>
  <c r="L3467" i="23"/>
  <c r="K3467" i="23"/>
  <c r="J3467" i="23"/>
  <c r="I3467" i="23"/>
  <c r="H3467" i="23"/>
  <c r="Q3466" i="23"/>
  <c r="P3466" i="23"/>
  <c r="O3466" i="23"/>
  <c r="N3466" i="23"/>
  <c r="M3466" i="23"/>
  <c r="L3466" i="23"/>
  <c r="K3466" i="23"/>
  <c r="J3466" i="23"/>
  <c r="I3466" i="23"/>
  <c r="H3466" i="23"/>
  <c r="Q3465" i="23"/>
  <c r="P3465" i="23"/>
  <c r="O3465" i="23"/>
  <c r="N3465" i="23"/>
  <c r="M3465" i="23"/>
  <c r="L3465" i="23"/>
  <c r="K3465" i="23"/>
  <c r="J3465" i="23"/>
  <c r="I3465" i="23"/>
  <c r="H3465" i="23"/>
  <c r="Q3464" i="23"/>
  <c r="P3464" i="23"/>
  <c r="O3464" i="23"/>
  <c r="N3464" i="23"/>
  <c r="M3464" i="23"/>
  <c r="L3464" i="23"/>
  <c r="K3464" i="23"/>
  <c r="J3464" i="23"/>
  <c r="I3464" i="23"/>
  <c r="H3464" i="23"/>
  <c r="Q3463" i="23"/>
  <c r="P3463" i="23"/>
  <c r="O3463" i="23"/>
  <c r="N3463" i="23"/>
  <c r="M3463" i="23"/>
  <c r="L3463" i="23"/>
  <c r="K3463" i="23"/>
  <c r="J3463" i="23"/>
  <c r="I3463" i="23"/>
  <c r="H3463" i="23"/>
  <c r="Q3462" i="23"/>
  <c r="P3462" i="23"/>
  <c r="O3462" i="23"/>
  <c r="N3462" i="23"/>
  <c r="M3462" i="23"/>
  <c r="L3462" i="23"/>
  <c r="K3462" i="23"/>
  <c r="J3462" i="23"/>
  <c r="I3462" i="23"/>
  <c r="H3462" i="23"/>
  <c r="Q3461" i="23"/>
  <c r="P3461" i="23"/>
  <c r="O3461" i="23"/>
  <c r="N3461" i="23"/>
  <c r="M3461" i="23"/>
  <c r="L3461" i="23"/>
  <c r="K3461" i="23"/>
  <c r="J3461" i="23"/>
  <c r="I3461" i="23"/>
  <c r="H3461" i="23"/>
  <c r="Q3460" i="23"/>
  <c r="P3460" i="23"/>
  <c r="O3460" i="23"/>
  <c r="N3460" i="23"/>
  <c r="M3460" i="23"/>
  <c r="L3460" i="23"/>
  <c r="K3460" i="23"/>
  <c r="J3460" i="23"/>
  <c r="I3460" i="23"/>
  <c r="H3460" i="23"/>
  <c r="Q3459" i="23"/>
  <c r="P3459" i="23"/>
  <c r="O3459" i="23"/>
  <c r="N3459" i="23"/>
  <c r="M3459" i="23"/>
  <c r="L3459" i="23"/>
  <c r="K3459" i="23"/>
  <c r="J3459" i="23"/>
  <c r="I3459" i="23"/>
  <c r="H3459" i="23"/>
  <c r="Q3458" i="23"/>
  <c r="P3458" i="23"/>
  <c r="O3458" i="23"/>
  <c r="N3458" i="23"/>
  <c r="M3458" i="23"/>
  <c r="L3458" i="23"/>
  <c r="K3458" i="23"/>
  <c r="J3458" i="23"/>
  <c r="I3458" i="23"/>
  <c r="H3458" i="23"/>
  <c r="Q3457" i="23"/>
  <c r="P3457" i="23"/>
  <c r="O3457" i="23"/>
  <c r="N3457" i="23"/>
  <c r="M3457" i="23"/>
  <c r="L3457" i="23"/>
  <c r="K3457" i="23"/>
  <c r="J3457" i="23"/>
  <c r="I3457" i="23"/>
  <c r="H3457" i="23"/>
  <c r="Q3456" i="23"/>
  <c r="P3456" i="23"/>
  <c r="O3456" i="23"/>
  <c r="N3456" i="23"/>
  <c r="M3456" i="23"/>
  <c r="L3456" i="23"/>
  <c r="K3456" i="23"/>
  <c r="J3456" i="23"/>
  <c r="I3456" i="23"/>
  <c r="H3456" i="23"/>
  <c r="Q3455" i="23"/>
  <c r="P3455" i="23"/>
  <c r="O3455" i="23"/>
  <c r="N3455" i="23"/>
  <c r="M3455" i="23"/>
  <c r="L3455" i="23"/>
  <c r="K3455" i="23"/>
  <c r="J3455" i="23"/>
  <c r="I3455" i="23"/>
  <c r="H3455" i="23"/>
  <c r="Q3454" i="23"/>
  <c r="P3454" i="23"/>
  <c r="O3454" i="23"/>
  <c r="N3454" i="23"/>
  <c r="M3454" i="23"/>
  <c r="L3454" i="23"/>
  <c r="K3454" i="23"/>
  <c r="J3454" i="23"/>
  <c r="I3454" i="23"/>
  <c r="H3454" i="23"/>
  <c r="Q3453" i="23"/>
  <c r="P3453" i="23"/>
  <c r="O3453" i="23"/>
  <c r="N3453" i="23"/>
  <c r="M3453" i="23"/>
  <c r="L3453" i="23"/>
  <c r="K3453" i="23"/>
  <c r="J3453" i="23"/>
  <c r="I3453" i="23"/>
  <c r="H3453" i="23"/>
  <c r="Q3452" i="23"/>
  <c r="P3452" i="23"/>
  <c r="O3452" i="23"/>
  <c r="N3452" i="23"/>
  <c r="M3452" i="23"/>
  <c r="L3452" i="23"/>
  <c r="K3452" i="23"/>
  <c r="J3452" i="23"/>
  <c r="I3452" i="23"/>
  <c r="H3452" i="23"/>
  <c r="Q3451" i="23"/>
  <c r="P3451" i="23"/>
  <c r="O3451" i="23"/>
  <c r="N3451" i="23"/>
  <c r="M3451" i="23"/>
  <c r="L3451" i="23"/>
  <c r="K3451" i="23"/>
  <c r="J3451" i="23"/>
  <c r="I3451" i="23"/>
  <c r="H3451" i="23"/>
  <c r="Q3450" i="23"/>
  <c r="P3450" i="23"/>
  <c r="O3450" i="23"/>
  <c r="N3450" i="23"/>
  <c r="M3450" i="23"/>
  <c r="L3450" i="23"/>
  <c r="K3450" i="23"/>
  <c r="J3450" i="23"/>
  <c r="I3450" i="23"/>
  <c r="H3450" i="23"/>
  <c r="Q3449" i="23"/>
  <c r="P3449" i="23"/>
  <c r="O3449" i="23"/>
  <c r="N3449" i="23"/>
  <c r="M3449" i="23"/>
  <c r="L3449" i="23"/>
  <c r="K3449" i="23"/>
  <c r="J3449" i="23"/>
  <c r="I3449" i="23"/>
  <c r="H3449" i="23"/>
  <c r="Q3448" i="23"/>
  <c r="P3448" i="23"/>
  <c r="O3448" i="23"/>
  <c r="N3448" i="23"/>
  <c r="M3448" i="23"/>
  <c r="L3448" i="23"/>
  <c r="K3448" i="23"/>
  <c r="J3448" i="23"/>
  <c r="I3448" i="23"/>
  <c r="H3448" i="23"/>
  <c r="Q3447" i="23"/>
  <c r="P3447" i="23"/>
  <c r="O3447" i="23"/>
  <c r="N3447" i="23"/>
  <c r="M3447" i="23"/>
  <c r="L3447" i="23"/>
  <c r="K3447" i="23"/>
  <c r="J3447" i="23"/>
  <c r="I3447" i="23"/>
  <c r="H3447" i="23"/>
  <c r="Q3446" i="23"/>
  <c r="P3446" i="23"/>
  <c r="O3446" i="23"/>
  <c r="N3446" i="23"/>
  <c r="M3446" i="23"/>
  <c r="L3446" i="23"/>
  <c r="K3446" i="23"/>
  <c r="J3446" i="23"/>
  <c r="I3446" i="23"/>
  <c r="H3446" i="23"/>
  <c r="Q3445" i="23"/>
  <c r="P3445" i="23"/>
  <c r="O3445" i="23"/>
  <c r="N3445" i="23"/>
  <c r="M3445" i="23"/>
  <c r="L3445" i="23"/>
  <c r="K3445" i="23"/>
  <c r="J3445" i="23"/>
  <c r="I3445" i="23"/>
  <c r="H3445" i="23"/>
  <c r="Q3444" i="23"/>
  <c r="P3444" i="23"/>
  <c r="O3444" i="23"/>
  <c r="N3444" i="23"/>
  <c r="M3444" i="23"/>
  <c r="L3444" i="23"/>
  <c r="K3444" i="23"/>
  <c r="J3444" i="23"/>
  <c r="I3444" i="23"/>
  <c r="H3444" i="23"/>
  <c r="Q3443" i="23"/>
  <c r="P3443" i="23"/>
  <c r="O3443" i="23"/>
  <c r="N3443" i="23"/>
  <c r="M3443" i="23"/>
  <c r="L3443" i="23"/>
  <c r="K3443" i="23"/>
  <c r="J3443" i="23"/>
  <c r="I3443" i="23"/>
  <c r="H3443" i="23"/>
  <c r="Q3442" i="23"/>
  <c r="P3442" i="23"/>
  <c r="O3442" i="23"/>
  <c r="N3442" i="23"/>
  <c r="M3442" i="23"/>
  <c r="L3442" i="23"/>
  <c r="K3442" i="23"/>
  <c r="J3442" i="23"/>
  <c r="I3442" i="23"/>
  <c r="H3442" i="23"/>
  <c r="Q3441" i="23"/>
  <c r="P3441" i="23"/>
  <c r="O3441" i="23"/>
  <c r="N3441" i="23"/>
  <c r="M3441" i="23"/>
  <c r="L3441" i="23"/>
  <c r="K3441" i="23"/>
  <c r="J3441" i="23"/>
  <c r="I3441" i="23"/>
  <c r="H3441" i="23"/>
  <c r="Q3440" i="23"/>
  <c r="P3440" i="23"/>
  <c r="O3440" i="23"/>
  <c r="N3440" i="23"/>
  <c r="M3440" i="23"/>
  <c r="L3440" i="23"/>
  <c r="K3440" i="23"/>
  <c r="J3440" i="23"/>
  <c r="I3440" i="23"/>
  <c r="H3440" i="23"/>
  <c r="Q3439" i="23"/>
  <c r="P3439" i="23"/>
  <c r="O3439" i="23"/>
  <c r="N3439" i="23"/>
  <c r="M3439" i="23"/>
  <c r="L3439" i="23"/>
  <c r="K3439" i="23"/>
  <c r="J3439" i="23"/>
  <c r="I3439" i="23"/>
  <c r="H3439" i="23"/>
  <c r="Q3438" i="23"/>
  <c r="P3438" i="23"/>
  <c r="O3438" i="23"/>
  <c r="N3438" i="23"/>
  <c r="M3438" i="23"/>
  <c r="L3438" i="23"/>
  <c r="K3438" i="23"/>
  <c r="J3438" i="23"/>
  <c r="I3438" i="23"/>
  <c r="H3438" i="23"/>
  <c r="Q3437" i="23"/>
  <c r="P3437" i="23"/>
  <c r="O3437" i="23"/>
  <c r="N3437" i="23"/>
  <c r="M3437" i="23"/>
  <c r="L3437" i="23"/>
  <c r="K3437" i="23"/>
  <c r="J3437" i="23"/>
  <c r="I3437" i="23"/>
  <c r="H3437" i="23"/>
  <c r="Q3436" i="23"/>
  <c r="P3436" i="23"/>
  <c r="O3436" i="23"/>
  <c r="N3436" i="23"/>
  <c r="M3436" i="23"/>
  <c r="L3436" i="23"/>
  <c r="K3436" i="23"/>
  <c r="J3436" i="23"/>
  <c r="I3436" i="23"/>
  <c r="H3436" i="23"/>
  <c r="Q3435" i="23"/>
  <c r="P3435" i="23"/>
  <c r="O3435" i="23"/>
  <c r="N3435" i="23"/>
  <c r="M3435" i="23"/>
  <c r="L3435" i="23"/>
  <c r="K3435" i="23"/>
  <c r="J3435" i="23"/>
  <c r="I3435" i="23"/>
  <c r="H3435" i="23"/>
  <c r="Q3434" i="23"/>
  <c r="P3434" i="23"/>
  <c r="O3434" i="23"/>
  <c r="N3434" i="23"/>
  <c r="M3434" i="23"/>
  <c r="L3434" i="23"/>
  <c r="K3434" i="23"/>
  <c r="J3434" i="23"/>
  <c r="I3434" i="23"/>
  <c r="H3434" i="23"/>
  <c r="Q3433" i="23"/>
  <c r="P3433" i="23"/>
  <c r="O3433" i="23"/>
  <c r="N3433" i="23"/>
  <c r="M3433" i="23"/>
  <c r="L3433" i="23"/>
  <c r="K3433" i="23"/>
  <c r="J3433" i="23"/>
  <c r="I3433" i="23"/>
  <c r="H3433" i="23"/>
  <c r="Q3432" i="23"/>
  <c r="P3432" i="23"/>
  <c r="O3432" i="23"/>
  <c r="N3432" i="23"/>
  <c r="M3432" i="23"/>
  <c r="L3432" i="23"/>
  <c r="K3432" i="23"/>
  <c r="J3432" i="23"/>
  <c r="I3432" i="23"/>
  <c r="H3432" i="23"/>
  <c r="Q3431" i="23"/>
  <c r="P3431" i="23"/>
  <c r="O3431" i="23"/>
  <c r="N3431" i="23"/>
  <c r="M3431" i="23"/>
  <c r="L3431" i="23"/>
  <c r="K3431" i="23"/>
  <c r="J3431" i="23"/>
  <c r="I3431" i="23"/>
  <c r="H3431" i="23"/>
  <c r="Q3430" i="23"/>
  <c r="P3430" i="23"/>
  <c r="O3430" i="23"/>
  <c r="N3430" i="23"/>
  <c r="M3430" i="23"/>
  <c r="L3430" i="23"/>
  <c r="K3430" i="23"/>
  <c r="J3430" i="23"/>
  <c r="I3430" i="23"/>
  <c r="H3430" i="23"/>
  <c r="Q3429" i="23"/>
  <c r="P3429" i="23"/>
  <c r="O3429" i="23"/>
  <c r="N3429" i="23"/>
  <c r="M3429" i="23"/>
  <c r="L3429" i="23"/>
  <c r="K3429" i="23"/>
  <c r="J3429" i="23"/>
  <c r="I3429" i="23"/>
  <c r="H3429" i="23"/>
  <c r="Q3428" i="23"/>
  <c r="P3428" i="23"/>
  <c r="O3428" i="23"/>
  <c r="N3428" i="23"/>
  <c r="M3428" i="23"/>
  <c r="L3428" i="23"/>
  <c r="K3428" i="23"/>
  <c r="J3428" i="23"/>
  <c r="I3428" i="23"/>
  <c r="H3428" i="23"/>
  <c r="Q3427" i="23"/>
  <c r="P3427" i="23"/>
  <c r="O3427" i="23"/>
  <c r="N3427" i="23"/>
  <c r="M3427" i="23"/>
  <c r="L3427" i="23"/>
  <c r="K3427" i="23"/>
  <c r="J3427" i="23"/>
  <c r="I3427" i="23"/>
  <c r="H3427" i="23"/>
  <c r="Q3426" i="23"/>
  <c r="P3426" i="23"/>
  <c r="O3426" i="23"/>
  <c r="N3426" i="23"/>
  <c r="M3426" i="23"/>
  <c r="L3426" i="23"/>
  <c r="K3426" i="23"/>
  <c r="J3426" i="23"/>
  <c r="I3426" i="23"/>
  <c r="H3426" i="23"/>
  <c r="Q3425" i="23"/>
  <c r="P3425" i="23"/>
  <c r="O3425" i="23"/>
  <c r="N3425" i="23"/>
  <c r="M3425" i="23"/>
  <c r="L3425" i="23"/>
  <c r="K3425" i="23"/>
  <c r="J3425" i="23"/>
  <c r="I3425" i="23"/>
  <c r="H3425" i="23"/>
  <c r="Q3424" i="23"/>
  <c r="P3424" i="23"/>
  <c r="O3424" i="23"/>
  <c r="N3424" i="23"/>
  <c r="M3424" i="23"/>
  <c r="L3424" i="23"/>
  <c r="K3424" i="23"/>
  <c r="J3424" i="23"/>
  <c r="I3424" i="23"/>
  <c r="H3424" i="23"/>
  <c r="Q3423" i="23"/>
  <c r="P3423" i="23"/>
  <c r="O3423" i="23"/>
  <c r="N3423" i="23"/>
  <c r="M3423" i="23"/>
  <c r="L3423" i="23"/>
  <c r="K3423" i="23"/>
  <c r="J3423" i="23"/>
  <c r="I3423" i="23"/>
  <c r="H3423" i="23"/>
  <c r="Q3422" i="23"/>
  <c r="P3422" i="23"/>
  <c r="O3422" i="23"/>
  <c r="N3422" i="23"/>
  <c r="M3422" i="23"/>
  <c r="L3422" i="23"/>
  <c r="K3422" i="23"/>
  <c r="J3422" i="23"/>
  <c r="I3422" i="23"/>
  <c r="H3422" i="23"/>
  <c r="Q3421" i="23"/>
  <c r="P3421" i="23"/>
  <c r="O3421" i="23"/>
  <c r="N3421" i="23"/>
  <c r="M3421" i="23"/>
  <c r="L3421" i="23"/>
  <c r="K3421" i="23"/>
  <c r="J3421" i="23"/>
  <c r="I3421" i="23"/>
  <c r="H3421" i="23"/>
  <c r="Q3420" i="23"/>
  <c r="P3420" i="23"/>
  <c r="O3420" i="23"/>
  <c r="N3420" i="23"/>
  <c r="M3420" i="23"/>
  <c r="L3420" i="23"/>
  <c r="K3420" i="23"/>
  <c r="J3420" i="23"/>
  <c r="I3420" i="23"/>
  <c r="H3420" i="23"/>
  <c r="Q3419" i="23"/>
  <c r="P3419" i="23"/>
  <c r="O3419" i="23"/>
  <c r="N3419" i="23"/>
  <c r="M3419" i="23"/>
  <c r="L3419" i="23"/>
  <c r="K3419" i="23"/>
  <c r="J3419" i="23"/>
  <c r="I3419" i="23"/>
  <c r="H3419" i="23"/>
  <c r="Q3418" i="23"/>
  <c r="P3418" i="23"/>
  <c r="O3418" i="23"/>
  <c r="N3418" i="23"/>
  <c r="M3418" i="23"/>
  <c r="L3418" i="23"/>
  <c r="K3418" i="23"/>
  <c r="J3418" i="23"/>
  <c r="I3418" i="23"/>
  <c r="H3418" i="23"/>
  <c r="Q3417" i="23"/>
  <c r="P3417" i="23"/>
  <c r="O3417" i="23"/>
  <c r="N3417" i="23"/>
  <c r="M3417" i="23"/>
  <c r="L3417" i="23"/>
  <c r="K3417" i="23"/>
  <c r="J3417" i="23"/>
  <c r="I3417" i="23"/>
  <c r="H3417" i="23"/>
  <c r="Q3416" i="23"/>
  <c r="P3416" i="23"/>
  <c r="O3416" i="23"/>
  <c r="N3416" i="23"/>
  <c r="M3416" i="23"/>
  <c r="L3416" i="23"/>
  <c r="K3416" i="23"/>
  <c r="J3416" i="23"/>
  <c r="I3416" i="23"/>
  <c r="H3416" i="23"/>
  <c r="Q3415" i="23"/>
  <c r="P3415" i="23"/>
  <c r="O3415" i="23"/>
  <c r="N3415" i="23"/>
  <c r="M3415" i="23"/>
  <c r="L3415" i="23"/>
  <c r="K3415" i="23"/>
  <c r="J3415" i="23"/>
  <c r="I3415" i="23"/>
  <c r="H3415" i="23"/>
  <c r="Q3414" i="23"/>
  <c r="P3414" i="23"/>
  <c r="O3414" i="23"/>
  <c r="N3414" i="23"/>
  <c r="M3414" i="23"/>
  <c r="L3414" i="23"/>
  <c r="K3414" i="23"/>
  <c r="J3414" i="23"/>
  <c r="I3414" i="23"/>
  <c r="H3414" i="23"/>
  <c r="Q3413" i="23"/>
  <c r="P3413" i="23"/>
  <c r="O3413" i="23"/>
  <c r="N3413" i="23"/>
  <c r="M3413" i="23"/>
  <c r="L3413" i="23"/>
  <c r="K3413" i="23"/>
  <c r="J3413" i="23"/>
  <c r="I3413" i="23"/>
  <c r="H3413" i="23"/>
  <c r="Q3412" i="23"/>
  <c r="P3412" i="23"/>
  <c r="O3412" i="23"/>
  <c r="N3412" i="23"/>
  <c r="M3412" i="23"/>
  <c r="L3412" i="23"/>
  <c r="K3412" i="23"/>
  <c r="J3412" i="23"/>
  <c r="I3412" i="23"/>
  <c r="H3412" i="23"/>
  <c r="Q3411" i="23"/>
  <c r="P3411" i="23"/>
  <c r="O3411" i="23"/>
  <c r="N3411" i="23"/>
  <c r="M3411" i="23"/>
  <c r="L3411" i="23"/>
  <c r="K3411" i="23"/>
  <c r="J3411" i="23"/>
  <c r="I3411" i="23"/>
  <c r="H3411" i="23"/>
  <c r="Q3410" i="23"/>
  <c r="P3410" i="23"/>
  <c r="O3410" i="23"/>
  <c r="N3410" i="23"/>
  <c r="M3410" i="23"/>
  <c r="L3410" i="23"/>
  <c r="K3410" i="23"/>
  <c r="J3410" i="23"/>
  <c r="I3410" i="23"/>
  <c r="H3410" i="23"/>
  <c r="Q3409" i="23"/>
  <c r="P3409" i="23"/>
  <c r="O3409" i="23"/>
  <c r="N3409" i="23"/>
  <c r="M3409" i="23"/>
  <c r="L3409" i="23"/>
  <c r="K3409" i="23"/>
  <c r="J3409" i="23"/>
  <c r="I3409" i="23"/>
  <c r="H3409" i="23"/>
  <c r="Q3408" i="23"/>
  <c r="P3408" i="23"/>
  <c r="O3408" i="23"/>
  <c r="N3408" i="23"/>
  <c r="M3408" i="23"/>
  <c r="L3408" i="23"/>
  <c r="K3408" i="23"/>
  <c r="J3408" i="23"/>
  <c r="I3408" i="23"/>
  <c r="H3408" i="23"/>
  <c r="Q3407" i="23"/>
  <c r="P3407" i="23"/>
  <c r="O3407" i="23"/>
  <c r="N3407" i="23"/>
  <c r="M3407" i="23"/>
  <c r="L3407" i="23"/>
  <c r="K3407" i="23"/>
  <c r="J3407" i="23"/>
  <c r="I3407" i="23"/>
  <c r="H3407" i="23"/>
  <c r="Q3406" i="23"/>
  <c r="P3406" i="23"/>
  <c r="O3406" i="23"/>
  <c r="N3406" i="23"/>
  <c r="M3406" i="23"/>
  <c r="L3406" i="23"/>
  <c r="K3406" i="23"/>
  <c r="J3406" i="23"/>
  <c r="I3406" i="23"/>
  <c r="H3406" i="23"/>
  <c r="Q3405" i="23"/>
  <c r="P3405" i="23"/>
  <c r="O3405" i="23"/>
  <c r="N3405" i="23"/>
  <c r="M3405" i="23"/>
  <c r="L3405" i="23"/>
  <c r="K3405" i="23"/>
  <c r="J3405" i="23"/>
  <c r="I3405" i="23"/>
  <c r="H3405" i="23"/>
  <c r="Q3404" i="23"/>
  <c r="P3404" i="23"/>
  <c r="O3404" i="23"/>
  <c r="N3404" i="23"/>
  <c r="M3404" i="23"/>
  <c r="L3404" i="23"/>
  <c r="K3404" i="23"/>
  <c r="J3404" i="23"/>
  <c r="I3404" i="23"/>
  <c r="H3404" i="23"/>
  <c r="Q3403" i="23"/>
  <c r="P3403" i="23"/>
  <c r="O3403" i="23"/>
  <c r="N3403" i="23"/>
  <c r="M3403" i="23"/>
  <c r="L3403" i="23"/>
  <c r="K3403" i="23"/>
  <c r="J3403" i="23"/>
  <c r="I3403" i="23"/>
  <c r="H3403" i="23"/>
  <c r="Q3402" i="23"/>
  <c r="P3402" i="23"/>
  <c r="O3402" i="23"/>
  <c r="N3402" i="23"/>
  <c r="M3402" i="23"/>
  <c r="L3402" i="23"/>
  <c r="K3402" i="23"/>
  <c r="J3402" i="23"/>
  <c r="I3402" i="23"/>
  <c r="H3402" i="23"/>
  <c r="Q3401" i="23"/>
  <c r="P3401" i="23"/>
  <c r="O3401" i="23"/>
  <c r="N3401" i="23"/>
  <c r="M3401" i="23"/>
  <c r="L3401" i="23"/>
  <c r="K3401" i="23"/>
  <c r="J3401" i="23"/>
  <c r="I3401" i="23"/>
  <c r="H3401" i="23"/>
  <c r="Q3400" i="23"/>
  <c r="P3400" i="23"/>
  <c r="O3400" i="23"/>
  <c r="N3400" i="23"/>
  <c r="M3400" i="23"/>
  <c r="L3400" i="23"/>
  <c r="K3400" i="23"/>
  <c r="J3400" i="23"/>
  <c r="I3400" i="23"/>
  <c r="H3400" i="23"/>
  <c r="Q3399" i="23"/>
  <c r="P3399" i="23"/>
  <c r="O3399" i="23"/>
  <c r="N3399" i="23"/>
  <c r="M3399" i="23"/>
  <c r="L3399" i="23"/>
  <c r="K3399" i="23"/>
  <c r="J3399" i="23"/>
  <c r="I3399" i="23"/>
  <c r="H3399" i="23"/>
  <c r="Q3398" i="23"/>
  <c r="P3398" i="23"/>
  <c r="O3398" i="23"/>
  <c r="N3398" i="23"/>
  <c r="M3398" i="23"/>
  <c r="L3398" i="23"/>
  <c r="K3398" i="23"/>
  <c r="J3398" i="23"/>
  <c r="I3398" i="23"/>
  <c r="H3398" i="23"/>
  <c r="Q3397" i="23"/>
  <c r="P3397" i="23"/>
  <c r="O3397" i="23"/>
  <c r="N3397" i="23"/>
  <c r="M3397" i="23"/>
  <c r="L3397" i="23"/>
  <c r="K3397" i="23"/>
  <c r="J3397" i="23"/>
  <c r="I3397" i="23"/>
  <c r="H3397" i="23"/>
  <c r="Q3396" i="23"/>
  <c r="P3396" i="23"/>
  <c r="O3396" i="23"/>
  <c r="N3396" i="23"/>
  <c r="M3396" i="23"/>
  <c r="L3396" i="23"/>
  <c r="K3396" i="23"/>
  <c r="J3396" i="23"/>
  <c r="I3396" i="23"/>
  <c r="H3396" i="23"/>
  <c r="Q3395" i="23"/>
  <c r="P3395" i="23"/>
  <c r="O3395" i="23"/>
  <c r="N3395" i="23"/>
  <c r="M3395" i="23"/>
  <c r="L3395" i="23"/>
  <c r="K3395" i="23"/>
  <c r="J3395" i="23"/>
  <c r="I3395" i="23"/>
  <c r="H3395" i="23"/>
  <c r="Q3394" i="23"/>
  <c r="P3394" i="23"/>
  <c r="O3394" i="23"/>
  <c r="N3394" i="23"/>
  <c r="M3394" i="23"/>
  <c r="L3394" i="23"/>
  <c r="K3394" i="23"/>
  <c r="J3394" i="23"/>
  <c r="I3394" i="23"/>
  <c r="H3394" i="23"/>
  <c r="Q3393" i="23"/>
  <c r="P3393" i="23"/>
  <c r="O3393" i="23"/>
  <c r="N3393" i="23"/>
  <c r="M3393" i="23"/>
  <c r="L3393" i="23"/>
  <c r="K3393" i="23"/>
  <c r="J3393" i="23"/>
  <c r="I3393" i="23"/>
  <c r="H3393" i="23"/>
  <c r="Q3392" i="23"/>
  <c r="P3392" i="23"/>
  <c r="O3392" i="23"/>
  <c r="N3392" i="23"/>
  <c r="M3392" i="23"/>
  <c r="L3392" i="23"/>
  <c r="K3392" i="23"/>
  <c r="J3392" i="23"/>
  <c r="I3392" i="23"/>
  <c r="H3392" i="23"/>
  <c r="Q3391" i="23"/>
  <c r="P3391" i="23"/>
  <c r="O3391" i="23"/>
  <c r="N3391" i="23"/>
  <c r="M3391" i="23"/>
  <c r="L3391" i="23"/>
  <c r="K3391" i="23"/>
  <c r="J3391" i="23"/>
  <c r="I3391" i="23"/>
  <c r="H3391" i="23"/>
  <c r="Q3390" i="23"/>
  <c r="P3390" i="23"/>
  <c r="O3390" i="23"/>
  <c r="N3390" i="23"/>
  <c r="M3390" i="23"/>
  <c r="L3390" i="23"/>
  <c r="K3390" i="23"/>
  <c r="J3390" i="23"/>
  <c r="I3390" i="23"/>
  <c r="H3390" i="23"/>
  <c r="Q3389" i="23"/>
  <c r="P3389" i="23"/>
  <c r="O3389" i="23"/>
  <c r="N3389" i="23"/>
  <c r="M3389" i="23"/>
  <c r="L3389" i="23"/>
  <c r="K3389" i="23"/>
  <c r="J3389" i="23"/>
  <c r="I3389" i="23"/>
  <c r="H3389" i="23"/>
  <c r="Q3388" i="23"/>
  <c r="P3388" i="23"/>
  <c r="O3388" i="23"/>
  <c r="N3388" i="23"/>
  <c r="M3388" i="23"/>
  <c r="L3388" i="23"/>
  <c r="K3388" i="23"/>
  <c r="J3388" i="23"/>
  <c r="I3388" i="23"/>
  <c r="H3388" i="23"/>
  <c r="Q3387" i="23"/>
  <c r="P3387" i="23"/>
  <c r="O3387" i="23"/>
  <c r="N3387" i="23"/>
  <c r="M3387" i="23"/>
  <c r="L3387" i="23"/>
  <c r="K3387" i="23"/>
  <c r="J3387" i="23"/>
  <c r="I3387" i="23"/>
  <c r="H3387" i="23"/>
  <c r="Q3386" i="23"/>
  <c r="P3386" i="23"/>
  <c r="O3386" i="23"/>
  <c r="N3386" i="23"/>
  <c r="M3386" i="23"/>
  <c r="L3386" i="23"/>
  <c r="K3386" i="23"/>
  <c r="J3386" i="23"/>
  <c r="I3386" i="23"/>
  <c r="H3386" i="23"/>
  <c r="Q3385" i="23"/>
  <c r="P3385" i="23"/>
  <c r="O3385" i="23"/>
  <c r="N3385" i="23"/>
  <c r="M3385" i="23"/>
  <c r="L3385" i="23"/>
  <c r="K3385" i="23"/>
  <c r="J3385" i="23"/>
  <c r="I3385" i="23"/>
  <c r="H3385" i="23"/>
  <c r="Q3384" i="23"/>
  <c r="P3384" i="23"/>
  <c r="O3384" i="23"/>
  <c r="N3384" i="23"/>
  <c r="M3384" i="23"/>
  <c r="L3384" i="23"/>
  <c r="K3384" i="23"/>
  <c r="J3384" i="23"/>
  <c r="I3384" i="23"/>
  <c r="H3384" i="23"/>
  <c r="Q3383" i="23"/>
  <c r="P3383" i="23"/>
  <c r="O3383" i="23"/>
  <c r="N3383" i="23"/>
  <c r="M3383" i="23"/>
  <c r="L3383" i="23"/>
  <c r="K3383" i="23"/>
  <c r="J3383" i="23"/>
  <c r="I3383" i="23"/>
  <c r="H3383" i="23"/>
  <c r="Q3382" i="23"/>
  <c r="P3382" i="23"/>
  <c r="O3382" i="23"/>
  <c r="N3382" i="23"/>
  <c r="M3382" i="23"/>
  <c r="L3382" i="23"/>
  <c r="K3382" i="23"/>
  <c r="J3382" i="23"/>
  <c r="I3382" i="23"/>
  <c r="H3382" i="23"/>
  <c r="Q3381" i="23"/>
  <c r="P3381" i="23"/>
  <c r="O3381" i="23"/>
  <c r="N3381" i="23"/>
  <c r="M3381" i="23"/>
  <c r="L3381" i="23"/>
  <c r="K3381" i="23"/>
  <c r="J3381" i="23"/>
  <c r="I3381" i="23"/>
  <c r="H3381" i="23"/>
  <c r="Q3380" i="23"/>
  <c r="P3380" i="23"/>
  <c r="O3380" i="23"/>
  <c r="N3380" i="23"/>
  <c r="M3380" i="23"/>
  <c r="L3380" i="23"/>
  <c r="K3380" i="23"/>
  <c r="J3380" i="23"/>
  <c r="I3380" i="23"/>
  <c r="H3380" i="23"/>
  <c r="Q3379" i="23"/>
  <c r="P3379" i="23"/>
  <c r="O3379" i="23"/>
  <c r="N3379" i="23"/>
  <c r="M3379" i="23"/>
  <c r="L3379" i="23"/>
  <c r="K3379" i="23"/>
  <c r="J3379" i="23"/>
  <c r="I3379" i="23"/>
  <c r="H3379" i="23"/>
  <c r="Q3378" i="23"/>
  <c r="P3378" i="23"/>
  <c r="O3378" i="23"/>
  <c r="N3378" i="23"/>
  <c r="M3378" i="23"/>
  <c r="L3378" i="23"/>
  <c r="K3378" i="23"/>
  <c r="J3378" i="23"/>
  <c r="I3378" i="23"/>
  <c r="H3378" i="23"/>
  <c r="Q3377" i="23"/>
  <c r="P3377" i="23"/>
  <c r="O3377" i="23"/>
  <c r="N3377" i="23"/>
  <c r="M3377" i="23"/>
  <c r="L3377" i="23"/>
  <c r="K3377" i="23"/>
  <c r="J3377" i="23"/>
  <c r="I3377" i="23"/>
  <c r="H3377" i="23"/>
  <c r="Q3376" i="23"/>
  <c r="P3376" i="23"/>
  <c r="O3376" i="23"/>
  <c r="N3376" i="23"/>
  <c r="M3376" i="23"/>
  <c r="L3376" i="23"/>
  <c r="K3376" i="23"/>
  <c r="J3376" i="23"/>
  <c r="I3376" i="23"/>
  <c r="H3376" i="23"/>
  <c r="Q3375" i="23"/>
  <c r="P3375" i="23"/>
  <c r="O3375" i="23"/>
  <c r="N3375" i="23"/>
  <c r="M3375" i="23"/>
  <c r="L3375" i="23"/>
  <c r="K3375" i="23"/>
  <c r="J3375" i="23"/>
  <c r="I3375" i="23"/>
  <c r="H3375" i="23"/>
  <c r="Q3374" i="23"/>
  <c r="P3374" i="23"/>
  <c r="O3374" i="23"/>
  <c r="N3374" i="23"/>
  <c r="M3374" i="23"/>
  <c r="L3374" i="23"/>
  <c r="K3374" i="23"/>
  <c r="J3374" i="23"/>
  <c r="I3374" i="23"/>
  <c r="H3374" i="23"/>
  <c r="Q3373" i="23"/>
  <c r="P3373" i="23"/>
  <c r="O3373" i="23"/>
  <c r="N3373" i="23"/>
  <c r="M3373" i="23"/>
  <c r="L3373" i="23"/>
  <c r="K3373" i="23"/>
  <c r="J3373" i="23"/>
  <c r="I3373" i="23"/>
  <c r="H3373" i="23"/>
  <c r="Q3372" i="23"/>
  <c r="P3372" i="23"/>
  <c r="O3372" i="23"/>
  <c r="N3372" i="23"/>
  <c r="M3372" i="23"/>
  <c r="L3372" i="23"/>
  <c r="K3372" i="23"/>
  <c r="J3372" i="23"/>
  <c r="I3372" i="23"/>
  <c r="H3372" i="23"/>
  <c r="Q3371" i="23"/>
  <c r="P3371" i="23"/>
  <c r="O3371" i="23"/>
  <c r="N3371" i="23"/>
  <c r="M3371" i="23"/>
  <c r="L3371" i="23"/>
  <c r="K3371" i="23"/>
  <c r="J3371" i="23"/>
  <c r="I3371" i="23"/>
  <c r="H3371" i="23"/>
  <c r="Q3370" i="23"/>
  <c r="P3370" i="23"/>
  <c r="O3370" i="23"/>
  <c r="N3370" i="23"/>
  <c r="M3370" i="23"/>
  <c r="L3370" i="23"/>
  <c r="K3370" i="23"/>
  <c r="J3370" i="23"/>
  <c r="I3370" i="23"/>
  <c r="H3370" i="23"/>
  <c r="Q3369" i="23"/>
  <c r="P3369" i="23"/>
  <c r="O3369" i="23"/>
  <c r="N3369" i="23"/>
  <c r="M3369" i="23"/>
  <c r="L3369" i="23"/>
  <c r="K3369" i="23"/>
  <c r="J3369" i="23"/>
  <c r="I3369" i="23"/>
  <c r="H3369" i="23"/>
  <c r="Q3368" i="23"/>
  <c r="P3368" i="23"/>
  <c r="O3368" i="23"/>
  <c r="N3368" i="23"/>
  <c r="M3368" i="23"/>
  <c r="L3368" i="23"/>
  <c r="K3368" i="23"/>
  <c r="J3368" i="23"/>
  <c r="I3368" i="23"/>
  <c r="H3368" i="23"/>
  <c r="Q3367" i="23"/>
  <c r="P3367" i="23"/>
  <c r="O3367" i="23"/>
  <c r="N3367" i="23"/>
  <c r="M3367" i="23"/>
  <c r="L3367" i="23"/>
  <c r="K3367" i="23"/>
  <c r="J3367" i="23"/>
  <c r="I3367" i="23"/>
  <c r="H3367" i="23"/>
  <c r="Q3366" i="23"/>
  <c r="P3366" i="23"/>
  <c r="O3366" i="23"/>
  <c r="N3366" i="23"/>
  <c r="M3366" i="23"/>
  <c r="L3366" i="23"/>
  <c r="K3366" i="23"/>
  <c r="J3366" i="23"/>
  <c r="I3366" i="23"/>
  <c r="H3366" i="23"/>
  <c r="Q3365" i="23"/>
  <c r="P3365" i="23"/>
  <c r="O3365" i="23"/>
  <c r="N3365" i="23"/>
  <c r="M3365" i="23"/>
  <c r="L3365" i="23"/>
  <c r="K3365" i="23"/>
  <c r="J3365" i="23"/>
  <c r="I3365" i="23"/>
  <c r="H3365" i="23"/>
  <c r="Q3364" i="23"/>
  <c r="P3364" i="23"/>
  <c r="O3364" i="23"/>
  <c r="N3364" i="23"/>
  <c r="M3364" i="23"/>
  <c r="L3364" i="23"/>
  <c r="K3364" i="23"/>
  <c r="J3364" i="23"/>
  <c r="I3364" i="23"/>
  <c r="H3364" i="23"/>
  <c r="Q3363" i="23"/>
  <c r="P3363" i="23"/>
  <c r="O3363" i="23"/>
  <c r="N3363" i="23"/>
  <c r="M3363" i="23"/>
  <c r="L3363" i="23"/>
  <c r="K3363" i="23"/>
  <c r="J3363" i="23"/>
  <c r="I3363" i="23"/>
  <c r="H3363" i="23"/>
  <c r="Q3362" i="23"/>
  <c r="P3362" i="23"/>
  <c r="O3362" i="23"/>
  <c r="N3362" i="23"/>
  <c r="M3362" i="23"/>
  <c r="L3362" i="23"/>
  <c r="K3362" i="23"/>
  <c r="J3362" i="23"/>
  <c r="I3362" i="23"/>
  <c r="H3362" i="23"/>
  <c r="Q3361" i="23"/>
  <c r="P3361" i="23"/>
  <c r="O3361" i="23"/>
  <c r="N3361" i="23"/>
  <c r="M3361" i="23"/>
  <c r="L3361" i="23"/>
  <c r="K3361" i="23"/>
  <c r="J3361" i="23"/>
  <c r="I3361" i="23"/>
  <c r="H3361" i="23"/>
  <c r="Q3360" i="23"/>
  <c r="P3360" i="23"/>
  <c r="O3360" i="23"/>
  <c r="N3360" i="23"/>
  <c r="M3360" i="23"/>
  <c r="L3360" i="23"/>
  <c r="K3360" i="23"/>
  <c r="J3360" i="23"/>
  <c r="I3360" i="23"/>
  <c r="H3360" i="23"/>
  <c r="Q3359" i="23"/>
  <c r="P3359" i="23"/>
  <c r="O3359" i="23"/>
  <c r="N3359" i="23"/>
  <c r="M3359" i="23"/>
  <c r="L3359" i="23"/>
  <c r="K3359" i="23"/>
  <c r="J3359" i="23"/>
  <c r="I3359" i="23"/>
  <c r="H3359" i="23"/>
  <c r="Q3358" i="23"/>
  <c r="P3358" i="23"/>
  <c r="O3358" i="23"/>
  <c r="N3358" i="23"/>
  <c r="M3358" i="23"/>
  <c r="L3358" i="23"/>
  <c r="K3358" i="23"/>
  <c r="J3358" i="23"/>
  <c r="I3358" i="23"/>
  <c r="H3358" i="23"/>
  <c r="Q3357" i="23"/>
  <c r="P3357" i="23"/>
  <c r="O3357" i="23"/>
  <c r="N3357" i="23"/>
  <c r="M3357" i="23"/>
  <c r="L3357" i="23"/>
  <c r="K3357" i="23"/>
  <c r="J3357" i="23"/>
  <c r="I3357" i="23"/>
  <c r="H3357" i="23"/>
  <c r="Q3356" i="23"/>
  <c r="P3356" i="23"/>
  <c r="O3356" i="23"/>
  <c r="N3356" i="23"/>
  <c r="M3356" i="23"/>
  <c r="L3356" i="23"/>
  <c r="K3356" i="23"/>
  <c r="J3356" i="23"/>
  <c r="I3356" i="23"/>
  <c r="H3356" i="23"/>
  <c r="Q3355" i="23"/>
  <c r="P3355" i="23"/>
  <c r="O3355" i="23"/>
  <c r="N3355" i="23"/>
  <c r="M3355" i="23"/>
  <c r="L3355" i="23"/>
  <c r="K3355" i="23"/>
  <c r="J3355" i="23"/>
  <c r="I3355" i="23"/>
  <c r="H3355" i="23"/>
  <c r="Q3354" i="23"/>
  <c r="P3354" i="23"/>
  <c r="O3354" i="23"/>
  <c r="N3354" i="23"/>
  <c r="M3354" i="23"/>
  <c r="L3354" i="23"/>
  <c r="K3354" i="23"/>
  <c r="J3354" i="23"/>
  <c r="I3354" i="23"/>
  <c r="H3354" i="23"/>
  <c r="Q3353" i="23"/>
  <c r="P3353" i="23"/>
  <c r="O3353" i="23"/>
  <c r="N3353" i="23"/>
  <c r="M3353" i="23"/>
  <c r="L3353" i="23"/>
  <c r="K3353" i="23"/>
  <c r="J3353" i="23"/>
  <c r="I3353" i="23"/>
  <c r="H3353" i="23"/>
  <c r="Q3352" i="23"/>
  <c r="P3352" i="23"/>
  <c r="O3352" i="23"/>
  <c r="N3352" i="23"/>
  <c r="M3352" i="23"/>
  <c r="L3352" i="23"/>
  <c r="K3352" i="23"/>
  <c r="J3352" i="23"/>
  <c r="I3352" i="23"/>
  <c r="H3352" i="23"/>
  <c r="Q3351" i="23"/>
  <c r="P3351" i="23"/>
  <c r="O3351" i="23"/>
  <c r="N3351" i="23"/>
  <c r="M3351" i="23"/>
  <c r="L3351" i="23"/>
  <c r="K3351" i="23"/>
  <c r="J3351" i="23"/>
  <c r="I3351" i="23"/>
  <c r="H3351" i="23"/>
  <c r="Q3350" i="23"/>
  <c r="P3350" i="23"/>
  <c r="O3350" i="23"/>
  <c r="N3350" i="23"/>
  <c r="M3350" i="23"/>
  <c r="L3350" i="23"/>
  <c r="K3350" i="23"/>
  <c r="J3350" i="23"/>
  <c r="I3350" i="23"/>
  <c r="H3350" i="23"/>
  <c r="Q3349" i="23"/>
  <c r="P3349" i="23"/>
  <c r="O3349" i="23"/>
  <c r="N3349" i="23"/>
  <c r="M3349" i="23"/>
  <c r="L3349" i="23"/>
  <c r="K3349" i="23"/>
  <c r="J3349" i="23"/>
  <c r="I3349" i="23"/>
  <c r="H3349" i="23"/>
  <c r="Q3348" i="23"/>
  <c r="P3348" i="23"/>
  <c r="O3348" i="23"/>
  <c r="N3348" i="23"/>
  <c r="M3348" i="23"/>
  <c r="L3348" i="23"/>
  <c r="K3348" i="23"/>
  <c r="J3348" i="23"/>
  <c r="I3348" i="23"/>
  <c r="H3348" i="23"/>
  <c r="Q3347" i="23"/>
  <c r="P3347" i="23"/>
  <c r="O3347" i="23"/>
  <c r="N3347" i="23"/>
  <c r="M3347" i="23"/>
  <c r="L3347" i="23"/>
  <c r="K3347" i="23"/>
  <c r="J3347" i="23"/>
  <c r="I3347" i="23"/>
  <c r="H3347" i="23"/>
  <c r="Q3346" i="23"/>
  <c r="P3346" i="23"/>
  <c r="O3346" i="23"/>
  <c r="N3346" i="23"/>
  <c r="M3346" i="23"/>
  <c r="L3346" i="23"/>
  <c r="K3346" i="23"/>
  <c r="J3346" i="23"/>
  <c r="I3346" i="23"/>
  <c r="H3346" i="23"/>
  <c r="Q3345" i="23"/>
  <c r="P3345" i="23"/>
  <c r="O3345" i="23"/>
  <c r="N3345" i="23"/>
  <c r="M3345" i="23"/>
  <c r="L3345" i="23"/>
  <c r="K3345" i="23"/>
  <c r="J3345" i="23"/>
  <c r="I3345" i="23"/>
  <c r="H3345" i="23"/>
  <c r="Q3344" i="23"/>
  <c r="P3344" i="23"/>
  <c r="O3344" i="23"/>
  <c r="N3344" i="23"/>
  <c r="M3344" i="23"/>
  <c r="L3344" i="23"/>
  <c r="K3344" i="23"/>
  <c r="J3344" i="23"/>
  <c r="I3344" i="23"/>
  <c r="H3344" i="23"/>
  <c r="Q3343" i="23"/>
  <c r="P3343" i="23"/>
  <c r="O3343" i="23"/>
  <c r="N3343" i="23"/>
  <c r="M3343" i="23"/>
  <c r="L3343" i="23"/>
  <c r="K3343" i="23"/>
  <c r="J3343" i="23"/>
  <c r="I3343" i="23"/>
  <c r="H3343" i="23"/>
  <c r="Q3342" i="23"/>
  <c r="P3342" i="23"/>
  <c r="O3342" i="23"/>
  <c r="N3342" i="23"/>
  <c r="M3342" i="23"/>
  <c r="L3342" i="23"/>
  <c r="K3342" i="23"/>
  <c r="J3342" i="23"/>
  <c r="I3342" i="23"/>
  <c r="H3342" i="23"/>
  <c r="Q3341" i="23"/>
  <c r="P3341" i="23"/>
  <c r="O3341" i="23"/>
  <c r="N3341" i="23"/>
  <c r="M3341" i="23"/>
  <c r="L3341" i="23"/>
  <c r="K3341" i="23"/>
  <c r="J3341" i="23"/>
  <c r="I3341" i="23"/>
  <c r="H3341" i="23"/>
  <c r="Q3340" i="23"/>
  <c r="P3340" i="23"/>
  <c r="O3340" i="23"/>
  <c r="N3340" i="23"/>
  <c r="M3340" i="23"/>
  <c r="L3340" i="23"/>
  <c r="K3340" i="23"/>
  <c r="J3340" i="23"/>
  <c r="I3340" i="23"/>
  <c r="H3340" i="23"/>
  <c r="Q3339" i="23"/>
  <c r="P3339" i="23"/>
  <c r="O3339" i="23"/>
  <c r="N3339" i="23"/>
  <c r="M3339" i="23"/>
  <c r="L3339" i="23"/>
  <c r="K3339" i="23"/>
  <c r="J3339" i="23"/>
  <c r="I3339" i="23"/>
  <c r="H3339" i="23"/>
  <c r="Q3338" i="23"/>
  <c r="P3338" i="23"/>
  <c r="O3338" i="23"/>
  <c r="N3338" i="23"/>
  <c r="M3338" i="23"/>
  <c r="L3338" i="23"/>
  <c r="K3338" i="23"/>
  <c r="J3338" i="23"/>
  <c r="I3338" i="23"/>
  <c r="H3338" i="23"/>
  <c r="Q3337" i="23"/>
  <c r="P3337" i="23"/>
  <c r="O3337" i="23"/>
  <c r="N3337" i="23"/>
  <c r="M3337" i="23"/>
  <c r="L3337" i="23"/>
  <c r="K3337" i="23"/>
  <c r="J3337" i="23"/>
  <c r="I3337" i="23"/>
  <c r="H3337" i="23"/>
  <c r="Q3336" i="23"/>
  <c r="P3336" i="23"/>
  <c r="O3336" i="23"/>
  <c r="N3336" i="23"/>
  <c r="M3336" i="23"/>
  <c r="L3336" i="23"/>
  <c r="K3336" i="23"/>
  <c r="J3336" i="23"/>
  <c r="I3336" i="23"/>
  <c r="H3336" i="23"/>
  <c r="Q3335" i="23"/>
  <c r="P3335" i="23"/>
  <c r="O3335" i="23"/>
  <c r="N3335" i="23"/>
  <c r="M3335" i="23"/>
  <c r="L3335" i="23"/>
  <c r="K3335" i="23"/>
  <c r="J3335" i="23"/>
  <c r="I3335" i="23"/>
  <c r="H3335" i="23"/>
  <c r="Q3334" i="23"/>
  <c r="P3334" i="23"/>
  <c r="O3334" i="23"/>
  <c r="N3334" i="23"/>
  <c r="M3334" i="23"/>
  <c r="L3334" i="23"/>
  <c r="K3334" i="23"/>
  <c r="J3334" i="23"/>
  <c r="I3334" i="23"/>
  <c r="H3334" i="23"/>
  <c r="Q3333" i="23"/>
  <c r="P3333" i="23"/>
  <c r="O3333" i="23"/>
  <c r="N3333" i="23"/>
  <c r="M3333" i="23"/>
  <c r="L3333" i="23"/>
  <c r="K3333" i="23"/>
  <c r="J3333" i="23"/>
  <c r="I3333" i="23"/>
  <c r="H3333" i="23"/>
  <c r="Q3332" i="23"/>
  <c r="P3332" i="23"/>
  <c r="O3332" i="23"/>
  <c r="N3332" i="23"/>
  <c r="M3332" i="23"/>
  <c r="L3332" i="23"/>
  <c r="K3332" i="23"/>
  <c r="J3332" i="23"/>
  <c r="I3332" i="23"/>
  <c r="H3332" i="23"/>
  <c r="Q3331" i="23"/>
  <c r="P3331" i="23"/>
  <c r="O3331" i="23"/>
  <c r="N3331" i="23"/>
  <c r="M3331" i="23"/>
  <c r="L3331" i="23"/>
  <c r="K3331" i="23"/>
  <c r="J3331" i="23"/>
  <c r="I3331" i="23"/>
  <c r="H3331" i="23"/>
  <c r="Q3330" i="23"/>
  <c r="P3330" i="23"/>
  <c r="O3330" i="23"/>
  <c r="N3330" i="23"/>
  <c r="M3330" i="23"/>
  <c r="L3330" i="23"/>
  <c r="K3330" i="23"/>
  <c r="J3330" i="23"/>
  <c r="I3330" i="23"/>
  <c r="H3330" i="23"/>
  <c r="Q3329" i="23"/>
  <c r="P3329" i="23"/>
  <c r="O3329" i="23"/>
  <c r="N3329" i="23"/>
  <c r="M3329" i="23"/>
  <c r="L3329" i="23"/>
  <c r="K3329" i="23"/>
  <c r="J3329" i="23"/>
  <c r="I3329" i="23"/>
  <c r="H3329" i="23"/>
  <c r="Q3328" i="23"/>
  <c r="P3328" i="23"/>
  <c r="O3328" i="23"/>
  <c r="N3328" i="23"/>
  <c r="M3328" i="23"/>
  <c r="L3328" i="23"/>
  <c r="K3328" i="23"/>
  <c r="J3328" i="23"/>
  <c r="I3328" i="23"/>
  <c r="H3328" i="23"/>
  <c r="Q3327" i="23"/>
  <c r="P3327" i="23"/>
  <c r="O3327" i="23"/>
  <c r="N3327" i="23"/>
  <c r="M3327" i="23"/>
  <c r="L3327" i="23"/>
  <c r="K3327" i="23"/>
  <c r="J3327" i="23"/>
  <c r="I3327" i="23"/>
  <c r="H3327" i="23"/>
  <c r="Q3326" i="23"/>
  <c r="P3326" i="23"/>
  <c r="O3326" i="23"/>
  <c r="N3326" i="23"/>
  <c r="M3326" i="23"/>
  <c r="L3326" i="23"/>
  <c r="K3326" i="23"/>
  <c r="J3326" i="23"/>
  <c r="I3326" i="23"/>
  <c r="H3326" i="23"/>
  <c r="Q3325" i="23"/>
  <c r="P3325" i="23"/>
  <c r="O3325" i="23"/>
  <c r="N3325" i="23"/>
  <c r="M3325" i="23"/>
  <c r="L3325" i="23"/>
  <c r="K3325" i="23"/>
  <c r="J3325" i="23"/>
  <c r="I3325" i="23"/>
  <c r="H3325" i="23"/>
  <c r="Q3324" i="23"/>
  <c r="P3324" i="23"/>
  <c r="O3324" i="23"/>
  <c r="N3324" i="23"/>
  <c r="M3324" i="23"/>
  <c r="L3324" i="23"/>
  <c r="K3324" i="23"/>
  <c r="J3324" i="23"/>
  <c r="I3324" i="23"/>
  <c r="H3324" i="23"/>
  <c r="Q3323" i="23"/>
  <c r="P3323" i="23"/>
  <c r="O3323" i="23"/>
  <c r="N3323" i="23"/>
  <c r="M3323" i="23"/>
  <c r="L3323" i="23"/>
  <c r="K3323" i="23"/>
  <c r="J3323" i="23"/>
  <c r="I3323" i="23"/>
  <c r="H3323" i="23"/>
  <c r="Q3322" i="23"/>
  <c r="P3322" i="23"/>
  <c r="O3322" i="23"/>
  <c r="N3322" i="23"/>
  <c r="M3322" i="23"/>
  <c r="L3322" i="23"/>
  <c r="K3322" i="23"/>
  <c r="J3322" i="23"/>
  <c r="I3322" i="23"/>
  <c r="H3322" i="23"/>
  <c r="Q3321" i="23"/>
  <c r="P3321" i="23"/>
  <c r="O3321" i="23"/>
  <c r="N3321" i="23"/>
  <c r="M3321" i="23"/>
  <c r="L3321" i="23"/>
  <c r="K3321" i="23"/>
  <c r="J3321" i="23"/>
  <c r="I3321" i="23"/>
  <c r="H3321" i="23"/>
  <c r="Q3320" i="23"/>
  <c r="P3320" i="23"/>
  <c r="O3320" i="23"/>
  <c r="N3320" i="23"/>
  <c r="M3320" i="23"/>
  <c r="L3320" i="23"/>
  <c r="K3320" i="23"/>
  <c r="J3320" i="23"/>
  <c r="I3320" i="23"/>
  <c r="H3320" i="23"/>
  <c r="Q3319" i="23"/>
  <c r="P3319" i="23"/>
  <c r="O3319" i="23"/>
  <c r="N3319" i="23"/>
  <c r="M3319" i="23"/>
  <c r="L3319" i="23"/>
  <c r="K3319" i="23"/>
  <c r="J3319" i="23"/>
  <c r="I3319" i="23"/>
  <c r="H3319" i="23"/>
  <c r="Q3318" i="23"/>
  <c r="P3318" i="23"/>
  <c r="O3318" i="23"/>
  <c r="N3318" i="23"/>
  <c r="M3318" i="23"/>
  <c r="L3318" i="23"/>
  <c r="K3318" i="23"/>
  <c r="J3318" i="23"/>
  <c r="I3318" i="23"/>
  <c r="H3318" i="23"/>
  <c r="Q3317" i="23"/>
  <c r="P3317" i="23"/>
  <c r="O3317" i="23"/>
  <c r="N3317" i="23"/>
  <c r="M3317" i="23"/>
  <c r="L3317" i="23"/>
  <c r="K3317" i="23"/>
  <c r="J3317" i="23"/>
  <c r="I3317" i="23"/>
  <c r="H3317" i="23"/>
  <c r="Q3316" i="23"/>
  <c r="P3316" i="23"/>
  <c r="O3316" i="23"/>
  <c r="N3316" i="23"/>
  <c r="M3316" i="23"/>
  <c r="L3316" i="23"/>
  <c r="K3316" i="23"/>
  <c r="J3316" i="23"/>
  <c r="I3316" i="23"/>
  <c r="H3316" i="23"/>
  <c r="Q3315" i="23"/>
  <c r="P3315" i="23"/>
  <c r="O3315" i="23"/>
  <c r="N3315" i="23"/>
  <c r="M3315" i="23"/>
  <c r="L3315" i="23"/>
  <c r="K3315" i="23"/>
  <c r="J3315" i="23"/>
  <c r="I3315" i="23"/>
  <c r="H3315" i="23"/>
  <c r="Q3314" i="23"/>
  <c r="P3314" i="23"/>
  <c r="O3314" i="23"/>
  <c r="N3314" i="23"/>
  <c r="M3314" i="23"/>
  <c r="L3314" i="23"/>
  <c r="K3314" i="23"/>
  <c r="J3314" i="23"/>
  <c r="I3314" i="23"/>
  <c r="H3314" i="23"/>
  <c r="Q3313" i="23"/>
  <c r="P3313" i="23"/>
  <c r="O3313" i="23"/>
  <c r="N3313" i="23"/>
  <c r="M3313" i="23"/>
  <c r="L3313" i="23"/>
  <c r="K3313" i="23"/>
  <c r="J3313" i="23"/>
  <c r="I3313" i="23"/>
  <c r="H3313" i="23"/>
  <c r="Q3312" i="23"/>
  <c r="P3312" i="23"/>
  <c r="O3312" i="23"/>
  <c r="N3312" i="23"/>
  <c r="M3312" i="23"/>
  <c r="L3312" i="23"/>
  <c r="K3312" i="23"/>
  <c r="J3312" i="23"/>
  <c r="I3312" i="23"/>
  <c r="H3312" i="23"/>
  <c r="Q3311" i="23"/>
  <c r="P3311" i="23"/>
  <c r="O3311" i="23"/>
  <c r="N3311" i="23"/>
  <c r="M3311" i="23"/>
  <c r="L3311" i="23"/>
  <c r="K3311" i="23"/>
  <c r="J3311" i="23"/>
  <c r="I3311" i="23"/>
  <c r="H3311" i="23"/>
  <c r="Q3310" i="23"/>
  <c r="P3310" i="23"/>
  <c r="O3310" i="23"/>
  <c r="N3310" i="23"/>
  <c r="M3310" i="23"/>
  <c r="L3310" i="23"/>
  <c r="K3310" i="23"/>
  <c r="J3310" i="23"/>
  <c r="I3310" i="23"/>
  <c r="H3310" i="23"/>
  <c r="Q3309" i="23"/>
  <c r="P3309" i="23"/>
  <c r="O3309" i="23"/>
  <c r="N3309" i="23"/>
  <c r="M3309" i="23"/>
  <c r="L3309" i="23"/>
  <c r="K3309" i="23"/>
  <c r="J3309" i="23"/>
  <c r="I3309" i="23"/>
  <c r="H3309" i="23"/>
  <c r="Q3308" i="23"/>
  <c r="P3308" i="23"/>
  <c r="O3308" i="23"/>
  <c r="N3308" i="23"/>
  <c r="M3308" i="23"/>
  <c r="L3308" i="23"/>
  <c r="K3308" i="23"/>
  <c r="J3308" i="23"/>
  <c r="I3308" i="23"/>
  <c r="H3308" i="23"/>
  <c r="Q3307" i="23"/>
  <c r="P3307" i="23"/>
  <c r="O3307" i="23"/>
  <c r="N3307" i="23"/>
  <c r="M3307" i="23"/>
  <c r="L3307" i="23"/>
  <c r="K3307" i="23"/>
  <c r="J3307" i="23"/>
  <c r="I3307" i="23"/>
  <c r="H3307" i="23"/>
  <c r="Q3306" i="23"/>
  <c r="P3306" i="23"/>
  <c r="O3306" i="23"/>
  <c r="N3306" i="23"/>
  <c r="M3306" i="23"/>
  <c r="L3306" i="23"/>
  <c r="K3306" i="23"/>
  <c r="J3306" i="23"/>
  <c r="I3306" i="23"/>
  <c r="H3306" i="23"/>
  <c r="Q3305" i="23"/>
  <c r="P3305" i="23"/>
  <c r="O3305" i="23"/>
  <c r="N3305" i="23"/>
  <c r="M3305" i="23"/>
  <c r="L3305" i="23"/>
  <c r="K3305" i="23"/>
  <c r="J3305" i="23"/>
  <c r="I3305" i="23"/>
  <c r="H3305" i="23"/>
  <c r="Q3304" i="23"/>
  <c r="P3304" i="23"/>
  <c r="O3304" i="23"/>
  <c r="N3304" i="23"/>
  <c r="M3304" i="23"/>
  <c r="L3304" i="23"/>
  <c r="K3304" i="23"/>
  <c r="J3304" i="23"/>
  <c r="I3304" i="23"/>
  <c r="H3304" i="23"/>
  <c r="Q3303" i="23"/>
  <c r="P3303" i="23"/>
  <c r="O3303" i="23"/>
  <c r="N3303" i="23"/>
  <c r="M3303" i="23"/>
  <c r="L3303" i="23"/>
  <c r="K3303" i="23"/>
  <c r="J3303" i="23"/>
  <c r="I3303" i="23"/>
  <c r="H3303" i="23"/>
  <c r="Q3302" i="23"/>
  <c r="P3302" i="23"/>
  <c r="O3302" i="23"/>
  <c r="N3302" i="23"/>
  <c r="M3302" i="23"/>
  <c r="L3302" i="23"/>
  <c r="K3302" i="23"/>
  <c r="J3302" i="23"/>
  <c r="I3302" i="23"/>
  <c r="H3302" i="23"/>
  <c r="Q3301" i="23"/>
  <c r="P3301" i="23"/>
  <c r="O3301" i="23"/>
  <c r="N3301" i="23"/>
  <c r="M3301" i="23"/>
  <c r="L3301" i="23"/>
  <c r="K3301" i="23"/>
  <c r="J3301" i="23"/>
  <c r="I3301" i="23"/>
  <c r="H3301" i="23"/>
  <c r="Q3300" i="23"/>
  <c r="P3300" i="23"/>
  <c r="O3300" i="23"/>
  <c r="N3300" i="23"/>
  <c r="M3300" i="23"/>
  <c r="L3300" i="23"/>
  <c r="K3300" i="23"/>
  <c r="J3300" i="23"/>
  <c r="I3300" i="23"/>
  <c r="H3300" i="23"/>
  <c r="Q3299" i="23"/>
  <c r="P3299" i="23"/>
  <c r="O3299" i="23"/>
  <c r="N3299" i="23"/>
  <c r="M3299" i="23"/>
  <c r="L3299" i="23"/>
  <c r="K3299" i="23"/>
  <c r="J3299" i="23"/>
  <c r="I3299" i="23"/>
  <c r="H3299" i="23"/>
  <c r="Q3298" i="23"/>
  <c r="P3298" i="23"/>
  <c r="O3298" i="23"/>
  <c r="N3298" i="23"/>
  <c r="M3298" i="23"/>
  <c r="L3298" i="23"/>
  <c r="K3298" i="23"/>
  <c r="J3298" i="23"/>
  <c r="I3298" i="23"/>
  <c r="H3298" i="23"/>
  <c r="Q3297" i="23"/>
  <c r="P3297" i="23"/>
  <c r="O3297" i="23"/>
  <c r="N3297" i="23"/>
  <c r="M3297" i="23"/>
  <c r="L3297" i="23"/>
  <c r="K3297" i="23"/>
  <c r="J3297" i="23"/>
  <c r="I3297" i="23"/>
  <c r="H3297" i="23"/>
  <c r="Q3296" i="23"/>
  <c r="P3296" i="23"/>
  <c r="O3296" i="23"/>
  <c r="N3296" i="23"/>
  <c r="M3296" i="23"/>
  <c r="L3296" i="23"/>
  <c r="K3296" i="23"/>
  <c r="J3296" i="23"/>
  <c r="I3296" i="23"/>
  <c r="H3296" i="23"/>
  <c r="Q3295" i="23"/>
  <c r="P3295" i="23"/>
  <c r="O3295" i="23"/>
  <c r="N3295" i="23"/>
  <c r="M3295" i="23"/>
  <c r="L3295" i="23"/>
  <c r="K3295" i="23"/>
  <c r="J3295" i="23"/>
  <c r="I3295" i="23"/>
  <c r="H3295" i="23"/>
  <c r="Q3294" i="23"/>
  <c r="P3294" i="23"/>
  <c r="O3294" i="23"/>
  <c r="N3294" i="23"/>
  <c r="M3294" i="23"/>
  <c r="L3294" i="23"/>
  <c r="K3294" i="23"/>
  <c r="J3294" i="23"/>
  <c r="I3294" i="23"/>
  <c r="H3294" i="23"/>
  <c r="Q3293" i="23"/>
  <c r="P3293" i="23"/>
  <c r="O3293" i="23"/>
  <c r="N3293" i="23"/>
  <c r="M3293" i="23"/>
  <c r="L3293" i="23"/>
  <c r="K3293" i="23"/>
  <c r="J3293" i="23"/>
  <c r="I3293" i="23"/>
  <c r="H3293" i="23"/>
  <c r="Q3292" i="23"/>
  <c r="P3292" i="23"/>
  <c r="O3292" i="23"/>
  <c r="N3292" i="23"/>
  <c r="M3292" i="23"/>
  <c r="L3292" i="23"/>
  <c r="K3292" i="23"/>
  <c r="J3292" i="23"/>
  <c r="I3292" i="23"/>
  <c r="H3292" i="23"/>
  <c r="Q3291" i="23"/>
  <c r="P3291" i="23"/>
  <c r="O3291" i="23"/>
  <c r="N3291" i="23"/>
  <c r="M3291" i="23"/>
  <c r="L3291" i="23"/>
  <c r="K3291" i="23"/>
  <c r="J3291" i="23"/>
  <c r="I3291" i="23"/>
  <c r="H3291" i="23"/>
  <c r="Q3290" i="23"/>
  <c r="P3290" i="23"/>
  <c r="O3290" i="23"/>
  <c r="N3290" i="23"/>
  <c r="M3290" i="23"/>
  <c r="L3290" i="23"/>
  <c r="K3290" i="23"/>
  <c r="J3290" i="23"/>
  <c r="I3290" i="23"/>
  <c r="H3290" i="23"/>
  <c r="Q3289" i="23"/>
  <c r="P3289" i="23"/>
  <c r="O3289" i="23"/>
  <c r="N3289" i="23"/>
  <c r="M3289" i="23"/>
  <c r="L3289" i="23"/>
  <c r="K3289" i="23"/>
  <c r="J3289" i="23"/>
  <c r="I3289" i="23"/>
  <c r="H3289" i="23"/>
  <c r="Q3288" i="23"/>
  <c r="P3288" i="23"/>
  <c r="O3288" i="23"/>
  <c r="N3288" i="23"/>
  <c r="M3288" i="23"/>
  <c r="L3288" i="23"/>
  <c r="K3288" i="23"/>
  <c r="J3288" i="23"/>
  <c r="I3288" i="23"/>
  <c r="H3288" i="23"/>
  <c r="Q3287" i="23"/>
  <c r="P3287" i="23"/>
  <c r="O3287" i="23"/>
  <c r="N3287" i="23"/>
  <c r="M3287" i="23"/>
  <c r="L3287" i="23"/>
  <c r="K3287" i="23"/>
  <c r="J3287" i="23"/>
  <c r="I3287" i="23"/>
  <c r="H3287" i="23"/>
  <c r="Q3286" i="23"/>
  <c r="P3286" i="23"/>
  <c r="O3286" i="23"/>
  <c r="N3286" i="23"/>
  <c r="M3286" i="23"/>
  <c r="L3286" i="23"/>
  <c r="K3286" i="23"/>
  <c r="J3286" i="23"/>
  <c r="I3286" i="23"/>
  <c r="H3286" i="23"/>
  <c r="Q3285" i="23"/>
  <c r="P3285" i="23"/>
  <c r="O3285" i="23"/>
  <c r="N3285" i="23"/>
  <c r="M3285" i="23"/>
  <c r="L3285" i="23"/>
  <c r="K3285" i="23"/>
  <c r="J3285" i="23"/>
  <c r="I3285" i="23"/>
  <c r="H3285" i="23"/>
  <c r="Q3284" i="23"/>
  <c r="P3284" i="23"/>
  <c r="O3284" i="23"/>
  <c r="N3284" i="23"/>
  <c r="M3284" i="23"/>
  <c r="L3284" i="23"/>
  <c r="K3284" i="23"/>
  <c r="J3284" i="23"/>
  <c r="I3284" i="23"/>
  <c r="H3284" i="23"/>
  <c r="Q3283" i="23"/>
  <c r="P3283" i="23"/>
  <c r="O3283" i="23"/>
  <c r="N3283" i="23"/>
  <c r="M3283" i="23"/>
  <c r="L3283" i="23"/>
  <c r="K3283" i="23"/>
  <c r="J3283" i="23"/>
  <c r="I3283" i="23"/>
  <c r="H3283" i="23"/>
  <c r="Q3282" i="23"/>
  <c r="P3282" i="23"/>
  <c r="O3282" i="23"/>
  <c r="N3282" i="23"/>
  <c r="M3282" i="23"/>
  <c r="L3282" i="23"/>
  <c r="K3282" i="23"/>
  <c r="J3282" i="23"/>
  <c r="I3282" i="23"/>
  <c r="H3282" i="23"/>
  <c r="Q3281" i="23"/>
  <c r="P3281" i="23"/>
  <c r="O3281" i="23"/>
  <c r="N3281" i="23"/>
  <c r="M3281" i="23"/>
  <c r="L3281" i="23"/>
  <c r="K3281" i="23"/>
  <c r="J3281" i="23"/>
  <c r="I3281" i="23"/>
  <c r="H3281" i="23"/>
  <c r="Q3280" i="23"/>
  <c r="P3280" i="23"/>
  <c r="O3280" i="23"/>
  <c r="N3280" i="23"/>
  <c r="M3280" i="23"/>
  <c r="L3280" i="23"/>
  <c r="K3280" i="23"/>
  <c r="J3280" i="23"/>
  <c r="I3280" i="23"/>
  <c r="H3280" i="23"/>
  <c r="Q3279" i="23"/>
  <c r="P3279" i="23"/>
  <c r="O3279" i="23"/>
  <c r="N3279" i="23"/>
  <c r="M3279" i="23"/>
  <c r="L3279" i="23"/>
  <c r="K3279" i="23"/>
  <c r="J3279" i="23"/>
  <c r="I3279" i="23"/>
  <c r="H3279" i="23"/>
  <c r="Q3278" i="23"/>
  <c r="P3278" i="23"/>
  <c r="O3278" i="23"/>
  <c r="N3278" i="23"/>
  <c r="M3278" i="23"/>
  <c r="L3278" i="23"/>
  <c r="K3278" i="23"/>
  <c r="J3278" i="23"/>
  <c r="I3278" i="23"/>
  <c r="H3278" i="23"/>
  <c r="Q3277" i="23"/>
  <c r="P3277" i="23"/>
  <c r="O3277" i="23"/>
  <c r="N3277" i="23"/>
  <c r="M3277" i="23"/>
  <c r="L3277" i="23"/>
  <c r="K3277" i="23"/>
  <c r="J3277" i="23"/>
  <c r="I3277" i="23"/>
  <c r="H3277" i="23"/>
  <c r="Q3276" i="23"/>
  <c r="P3276" i="23"/>
  <c r="O3276" i="23"/>
  <c r="N3276" i="23"/>
  <c r="M3276" i="23"/>
  <c r="L3276" i="23"/>
  <c r="K3276" i="23"/>
  <c r="J3276" i="23"/>
  <c r="I3276" i="23"/>
  <c r="H3276" i="23"/>
  <c r="Q3275" i="23"/>
  <c r="P3275" i="23"/>
  <c r="O3275" i="23"/>
  <c r="N3275" i="23"/>
  <c r="M3275" i="23"/>
  <c r="L3275" i="23"/>
  <c r="K3275" i="23"/>
  <c r="J3275" i="23"/>
  <c r="I3275" i="23"/>
  <c r="H3275" i="23"/>
  <c r="Q3274" i="23"/>
  <c r="P3274" i="23"/>
  <c r="O3274" i="23"/>
  <c r="N3274" i="23"/>
  <c r="M3274" i="23"/>
  <c r="L3274" i="23"/>
  <c r="K3274" i="23"/>
  <c r="J3274" i="23"/>
  <c r="I3274" i="23"/>
  <c r="H3274" i="23"/>
  <c r="Q3273" i="23"/>
  <c r="P3273" i="23"/>
  <c r="O3273" i="23"/>
  <c r="N3273" i="23"/>
  <c r="M3273" i="23"/>
  <c r="L3273" i="23"/>
  <c r="K3273" i="23"/>
  <c r="J3273" i="23"/>
  <c r="I3273" i="23"/>
  <c r="H3273" i="23"/>
  <c r="Q3272" i="23"/>
  <c r="P3272" i="23"/>
  <c r="O3272" i="23"/>
  <c r="N3272" i="23"/>
  <c r="M3272" i="23"/>
  <c r="L3272" i="23"/>
  <c r="K3272" i="23"/>
  <c r="J3272" i="23"/>
  <c r="I3272" i="23"/>
  <c r="H3272" i="23"/>
  <c r="Q3271" i="23"/>
  <c r="P3271" i="23"/>
  <c r="O3271" i="23"/>
  <c r="N3271" i="23"/>
  <c r="M3271" i="23"/>
  <c r="L3271" i="23"/>
  <c r="K3271" i="23"/>
  <c r="J3271" i="23"/>
  <c r="I3271" i="23"/>
  <c r="H3271" i="23"/>
  <c r="Q3270" i="23"/>
  <c r="P3270" i="23"/>
  <c r="O3270" i="23"/>
  <c r="N3270" i="23"/>
  <c r="M3270" i="23"/>
  <c r="L3270" i="23"/>
  <c r="K3270" i="23"/>
  <c r="J3270" i="23"/>
  <c r="I3270" i="23"/>
  <c r="H3270" i="23"/>
  <c r="Q3269" i="23"/>
  <c r="P3269" i="23"/>
  <c r="O3269" i="23"/>
  <c r="N3269" i="23"/>
  <c r="M3269" i="23"/>
  <c r="L3269" i="23"/>
  <c r="K3269" i="23"/>
  <c r="J3269" i="23"/>
  <c r="I3269" i="23"/>
  <c r="H3269" i="23"/>
  <c r="Q3268" i="23"/>
  <c r="P3268" i="23"/>
  <c r="O3268" i="23"/>
  <c r="N3268" i="23"/>
  <c r="M3268" i="23"/>
  <c r="L3268" i="23"/>
  <c r="K3268" i="23"/>
  <c r="J3268" i="23"/>
  <c r="I3268" i="23"/>
  <c r="H3268" i="23"/>
  <c r="Q3267" i="23"/>
  <c r="P3267" i="23"/>
  <c r="O3267" i="23"/>
  <c r="N3267" i="23"/>
  <c r="M3267" i="23"/>
  <c r="L3267" i="23"/>
  <c r="K3267" i="23"/>
  <c r="J3267" i="23"/>
  <c r="I3267" i="23"/>
  <c r="H3267" i="23"/>
  <c r="Q3266" i="23"/>
  <c r="P3266" i="23"/>
  <c r="O3266" i="23"/>
  <c r="N3266" i="23"/>
  <c r="M3266" i="23"/>
  <c r="L3266" i="23"/>
  <c r="K3266" i="23"/>
  <c r="J3266" i="23"/>
  <c r="I3266" i="23"/>
  <c r="H3266" i="23"/>
  <c r="Q3265" i="23"/>
  <c r="P3265" i="23"/>
  <c r="O3265" i="23"/>
  <c r="N3265" i="23"/>
  <c r="M3265" i="23"/>
  <c r="L3265" i="23"/>
  <c r="K3265" i="23"/>
  <c r="J3265" i="23"/>
  <c r="I3265" i="23"/>
  <c r="H3265" i="23"/>
  <c r="Q3264" i="23"/>
  <c r="P3264" i="23"/>
  <c r="O3264" i="23"/>
  <c r="N3264" i="23"/>
  <c r="M3264" i="23"/>
  <c r="L3264" i="23"/>
  <c r="K3264" i="23"/>
  <c r="J3264" i="23"/>
  <c r="I3264" i="23"/>
  <c r="H3264" i="23"/>
  <c r="Q3263" i="23"/>
  <c r="P3263" i="23"/>
  <c r="O3263" i="23"/>
  <c r="N3263" i="23"/>
  <c r="M3263" i="23"/>
  <c r="L3263" i="23"/>
  <c r="K3263" i="23"/>
  <c r="J3263" i="23"/>
  <c r="I3263" i="23"/>
  <c r="H3263" i="23"/>
  <c r="Q3262" i="23"/>
  <c r="P3262" i="23"/>
  <c r="O3262" i="23"/>
  <c r="N3262" i="23"/>
  <c r="M3262" i="23"/>
  <c r="L3262" i="23"/>
  <c r="K3262" i="23"/>
  <c r="J3262" i="23"/>
  <c r="I3262" i="23"/>
  <c r="H3262" i="23"/>
  <c r="Q3261" i="23"/>
  <c r="P3261" i="23"/>
  <c r="O3261" i="23"/>
  <c r="N3261" i="23"/>
  <c r="M3261" i="23"/>
  <c r="L3261" i="23"/>
  <c r="K3261" i="23"/>
  <c r="J3261" i="23"/>
  <c r="I3261" i="23"/>
  <c r="H3261" i="23"/>
  <c r="Q3260" i="23"/>
  <c r="P3260" i="23"/>
  <c r="O3260" i="23"/>
  <c r="N3260" i="23"/>
  <c r="M3260" i="23"/>
  <c r="L3260" i="23"/>
  <c r="K3260" i="23"/>
  <c r="J3260" i="23"/>
  <c r="I3260" i="23"/>
  <c r="H3260" i="23"/>
  <c r="Q3259" i="23"/>
  <c r="P3259" i="23"/>
  <c r="O3259" i="23"/>
  <c r="N3259" i="23"/>
  <c r="M3259" i="23"/>
  <c r="L3259" i="23"/>
  <c r="K3259" i="23"/>
  <c r="J3259" i="23"/>
  <c r="I3259" i="23"/>
  <c r="H3259" i="23"/>
  <c r="Q3258" i="23"/>
  <c r="P3258" i="23"/>
  <c r="O3258" i="23"/>
  <c r="N3258" i="23"/>
  <c r="M3258" i="23"/>
  <c r="L3258" i="23"/>
  <c r="K3258" i="23"/>
  <c r="J3258" i="23"/>
  <c r="I3258" i="23"/>
  <c r="H3258" i="23"/>
  <c r="Q3257" i="23"/>
  <c r="P3257" i="23"/>
  <c r="O3257" i="23"/>
  <c r="N3257" i="23"/>
  <c r="M3257" i="23"/>
  <c r="L3257" i="23"/>
  <c r="K3257" i="23"/>
  <c r="J3257" i="23"/>
  <c r="I3257" i="23"/>
  <c r="H3257" i="23"/>
  <c r="Q3256" i="23"/>
  <c r="P3256" i="23"/>
  <c r="O3256" i="23"/>
  <c r="N3256" i="23"/>
  <c r="M3256" i="23"/>
  <c r="L3256" i="23"/>
  <c r="K3256" i="23"/>
  <c r="J3256" i="23"/>
  <c r="I3256" i="23"/>
  <c r="H3256" i="23"/>
  <c r="Q3255" i="23"/>
  <c r="P3255" i="23"/>
  <c r="O3255" i="23"/>
  <c r="N3255" i="23"/>
  <c r="M3255" i="23"/>
  <c r="L3255" i="23"/>
  <c r="K3255" i="23"/>
  <c r="J3255" i="23"/>
  <c r="I3255" i="23"/>
  <c r="H3255" i="23"/>
  <c r="Q3254" i="23"/>
  <c r="P3254" i="23"/>
  <c r="O3254" i="23"/>
  <c r="N3254" i="23"/>
  <c r="M3254" i="23"/>
  <c r="L3254" i="23"/>
  <c r="K3254" i="23"/>
  <c r="J3254" i="23"/>
  <c r="I3254" i="23"/>
  <c r="H3254" i="23"/>
  <c r="Q3253" i="23"/>
  <c r="P3253" i="23"/>
  <c r="O3253" i="23"/>
  <c r="N3253" i="23"/>
  <c r="M3253" i="23"/>
  <c r="L3253" i="23"/>
  <c r="K3253" i="23"/>
  <c r="J3253" i="23"/>
  <c r="I3253" i="23"/>
  <c r="H3253" i="23"/>
  <c r="Q3252" i="23"/>
  <c r="P3252" i="23"/>
  <c r="O3252" i="23"/>
  <c r="N3252" i="23"/>
  <c r="M3252" i="23"/>
  <c r="L3252" i="23"/>
  <c r="K3252" i="23"/>
  <c r="J3252" i="23"/>
  <c r="I3252" i="23"/>
  <c r="H3252" i="23"/>
  <c r="Q3251" i="23"/>
  <c r="P3251" i="23"/>
  <c r="O3251" i="23"/>
  <c r="N3251" i="23"/>
  <c r="M3251" i="23"/>
  <c r="L3251" i="23"/>
  <c r="K3251" i="23"/>
  <c r="J3251" i="23"/>
  <c r="I3251" i="23"/>
  <c r="H3251" i="23"/>
  <c r="Q3250" i="23"/>
  <c r="P3250" i="23"/>
  <c r="O3250" i="23"/>
  <c r="N3250" i="23"/>
  <c r="M3250" i="23"/>
  <c r="L3250" i="23"/>
  <c r="K3250" i="23"/>
  <c r="J3250" i="23"/>
  <c r="I3250" i="23"/>
  <c r="H3250" i="23"/>
  <c r="Q3249" i="23"/>
  <c r="P3249" i="23"/>
  <c r="O3249" i="23"/>
  <c r="N3249" i="23"/>
  <c r="M3249" i="23"/>
  <c r="L3249" i="23"/>
  <c r="K3249" i="23"/>
  <c r="J3249" i="23"/>
  <c r="I3249" i="23"/>
  <c r="H3249" i="23"/>
  <c r="Q3248" i="23"/>
  <c r="P3248" i="23"/>
  <c r="O3248" i="23"/>
  <c r="N3248" i="23"/>
  <c r="M3248" i="23"/>
  <c r="L3248" i="23"/>
  <c r="K3248" i="23"/>
  <c r="J3248" i="23"/>
  <c r="I3248" i="23"/>
  <c r="H3248" i="23"/>
  <c r="Q3247" i="23"/>
  <c r="P3247" i="23"/>
  <c r="O3247" i="23"/>
  <c r="N3247" i="23"/>
  <c r="M3247" i="23"/>
  <c r="L3247" i="23"/>
  <c r="K3247" i="23"/>
  <c r="J3247" i="23"/>
  <c r="I3247" i="23"/>
  <c r="H3247" i="23"/>
  <c r="Q3246" i="23"/>
  <c r="P3246" i="23"/>
  <c r="O3246" i="23"/>
  <c r="N3246" i="23"/>
  <c r="M3246" i="23"/>
  <c r="L3246" i="23"/>
  <c r="K3246" i="23"/>
  <c r="J3246" i="23"/>
  <c r="I3246" i="23"/>
  <c r="H3246" i="23"/>
  <c r="Q3245" i="23"/>
  <c r="P3245" i="23"/>
  <c r="O3245" i="23"/>
  <c r="N3245" i="23"/>
  <c r="M3245" i="23"/>
  <c r="L3245" i="23"/>
  <c r="K3245" i="23"/>
  <c r="J3245" i="23"/>
  <c r="I3245" i="23"/>
  <c r="H3245" i="23"/>
  <c r="Q3244" i="23"/>
  <c r="P3244" i="23"/>
  <c r="O3244" i="23"/>
  <c r="N3244" i="23"/>
  <c r="M3244" i="23"/>
  <c r="L3244" i="23"/>
  <c r="K3244" i="23"/>
  <c r="J3244" i="23"/>
  <c r="I3244" i="23"/>
  <c r="H3244" i="23"/>
  <c r="Q3243" i="23"/>
  <c r="P3243" i="23"/>
  <c r="O3243" i="23"/>
  <c r="N3243" i="23"/>
  <c r="M3243" i="23"/>
  <c r="L3243" i="23"/>
  <c r="K3243" i="23"/>
  <c r="J3243" i="23"/>
  <c r="I3243" i="23"/>
  <c r="H3243" i="23"/>
  <c r="Q3242" i="23"/>
  <c r="P3242" i="23"/>
  <c r="O3242" i="23"/>
  <c r="N3242" i="23"/>
  <c r="M3242" i="23"/>
  <c r="L3242" i="23"/>
  <c r="K3242" i="23"/>
  <c r="J3242" i="23"/>
  <c r="I3242" i="23"/>
  <c r="H3242" i="23"/>
  <c r="Q3241" i="23"/>
  <c r="P3241" i="23"/>
  <c r="O3241" i="23"/>
  <c r="N3241" i="23"/>
  <c r="M3241" i="23"/>
  <c r="L3241" i="23"/>
  <c r="K3241" i="23"/>
  <c r="J3241" i="23"/>
  <c r="I3241" i="23"/>
  <c r="H3241" i="23"/>
  <c r="Q3240" i="23"/>
  <c r="P3240" i="23"/>
  <c r="O3240" i="23"/>
  <c r="N3240" i="23"/>
  <c r="M3240" i="23"/>
  <c r="L3240" i="23"/>
  <c r="K3240" i="23"/>
  <c r="J3240" i="23"/>
  <c r="I3240" i="23"/>
  <c r="H3240" i="23"/>
  <c r="Q3239" i="23"/>
  <c r="P3239" i="23"/>
  <c r="O3239" i="23"/>
  <c r="N3239" i="23"/>
  <c r="M3239" i="23"/>
  <c r="L3239" i="23"/>
  <c r="K3239" i="23"/>
  <c r="J3239" i="23"/>
  <c r="I3239" i="23"/>
  <c r="H3239" i="23"/>
  <c r="Q3238" i="23"/>
  <c r="P3238" i="23"/>
  <c r="O3238" i="23"/>
  <c r="N3238" i="23"/>
  <c r="M3238" i="23"/>
  <c r="L3238" i="23"/>
  <c r="K3238" i="23"/>
  <c r="J3238" i="23"/>
  <c r="I3238" i="23"/>
  <c r="H3238" i="23"/>
  <c r="Q3237" i="23"/>
  <c r="P3237" i="23"/>
  <c r="O3237" i="23"/>
  <c r="N3237" i="23"/>
  <c r="M3237" i="23"/>
  <c r="L3237" i="23"/>
  <c r="K3237" i="23"/>
  <c r="J3237" i="23"/>
  <c r="I3237" i="23"/>
  <c r="H3237" i="23"/>
  <c r="Q3236" i="23"/>
  <c r="P3236" i="23"/>
  <c r="O3236" i="23"/>
  <c r="N3236" i="23"/>
  <c r="M3236" i="23"/>
  <c r="L3236" i="23"/>
  <c r="K3236" i="23"/>
  <c r="J3236" i="23"/>
  <c r="I3236" i="23"/>
  <c r="H3236" i="23"/>
  <c r="Q3235" i="23"/>
  <c r="P3235" i="23"/>
  <c r="O3235" i="23"/>
  <c r="N3235" i="23"/>
  <c r="M3235" i="23"/>
  <c r="L3235" i="23"/>
  <c r="K3235" i="23"/>
  <c r="J3235" i="23"/>
  <c r="I3235" i="23"/>
  <c r="H3235" i="23"/>
  <c r="Q3234" i="23"/>
  <c r="P3234" i="23"/>
  <c r="O3234" i="23"/>
  <c r="N3234" i="23"/>
  <c r="M3234" i="23"/>
  <c r="L3234" i="23"/>
  <c r="K3234" i="23"/>
  <c r="J3234" i="23"/>
  <c r="I3234" i="23"/>
  <c r="H3234" i="23"/>
  <c r="Q3233" i="23"/>
  <c r="P3233" i="23"/>
  <c r="O3233" i="23"/>
  <c r="N3233" i="23"/>
  <c r="M3233" i="23"/>
  <c r="L3233" i="23"/>
  <c r="K3233" i="23"/>
  <c r="J3233" i="23"/>
  <c r="I3233" i="23"/>
  <c r="H3233" i="23"/>
  <c r="Q3232" i="23"/>
  <c r="P3232" i="23"/>
  <c r="O3232" i="23"/>
  <c r="N3232" i="23"/>
  <c r="M3232" i="23"/>
  <c r="L3232" i="23"/>
  <c r="K3232" i="23"/>
  <c r="J3232" i="23"/>
  <c r="I3232" i="23"/>
  <c r="H3232" i="23"/>
  <c r="Q3231" i="23"/>
  <c r="P3231" i="23"/>
  <c r="O3231" i="23"/>
  <c r="N3231" i="23"/>
  <c r="M3231" i="23"/>
  <c r="L3231" i="23"/>
  <c r="K3231" i="23"/>
  <c r="J3231" i="23"/>
  <c r="I3231" i="23"/>
  <c r="H3231" i="23"/>
  <c r="Q3230" i="23"/>
  <c r="P3230" i="23"/>
  <c r="O3230" i="23"/>
  <c r="N3230" i="23"/>
  <c r="M3230" i="23"/>
  <c r="L3230" i="23"/>
  <c r="K3230" i="23"/>
  <c r="J3230" i="23"/>
  <c r="I3230" i="23"/>
  <c r="H3230" i="23"/>
  <c r="Q3229" i="23"/>
  <c r="P3229" i="23"/>
  <c r="O3229" i="23"/>
  <c r="N3229" i="23"/>
  <c r="M3229" i="23"/>
  <c r="L3229" i="23"/>
  <c r="K3229" i="23"/>
  <c r="J3229" i="23"/>
  <c r="I3229" i="23"/>
  <c r="H3229" i="23"/>
  <c r="Q3228" i="23"/>
  <c r="P3228" i="23"/>
  <c r="O3228" i="23"/>
  <c r="N3228" i="23"/>
  <c r="M3228" i="23"/>
  <c r="L3228" i="23"/>
  <c r="K3228" i="23"/>
  <c r="J3228" i="23"/>
  <c r="I3228" i="23"/>
  <c r="H3228" i="23"/>
  <c r="Q3227" i="23"/>
  <c r="P3227" i="23"/>
  <c r="O3227" i="23"/>
  <c r="N3227" i="23"/>
  <c r="M3227" i="23"/>
  <c r="L3227" i="23"/>
  <c r="K3227" i="23"/>
  <c r="J3227" i="23"/>
  <c r="I3227" i="23"/>
  <c r="H3227" i="23"/>
  <c r="Q3226" i="23"/>
  <c r="P3226" i="23"/>
  <c r="O3226" i="23"/>
  <c r="N3226" i="23"/>
  <c r="M3226" i="23"/>
  <c r="L3226" i="23"/>
  <c r="K3226" i="23"/>
  <c r="J3226" i="23"/>
  <c r="I3226" i="23"/>
  <c r="H3226" i="23"/>
  <c r="Q3225" i="23"/>
  <c r="P3225" i="23"/>
  <c r="O3225" i="23"/>
  <c r="N3225" i="23"/>
  <c r="M3225" i="23"/>
  <c r="L3225" i="23"/>
  <c r="K3225" i="23"/>
  <c r="J3225" i="23"/>
  <c r="I3225" i="23"/>
  <c r="H3225" i="23"/>
  <c r="Q3224" i="23"/>
  <c r="P3224" i="23"/>
  <c r="O3224" i="23"/>
  <c r="N3224" i="23"/>
  <c r="M3224" i="23"/>
  <c r="L3224" i="23"/>
  <c r="K3224" i="23"/>
  <c r="J3224" i="23"/>
  <c r="I3224" i="23"/>
  <c r="H3224" i="23"/>
  <c r="Q3223" i="23"/>
  <c r="P3223" i="23"/>
  <c r="O3223" i="23"/>
  <c r="N3223" i="23"/>
  <c r="M3223" i="23"/>
  <c r="L3223" i="23"/>
  <c r="K3223" i="23"/>
  <c r="J3223" i="23"/>
  <c r="I3223" i="23"/>
  <c r="H3223" i="23"/>
  <c r="Q3222" i="23"/>
  <c r="P3222" i="23"/>
  <c r="O3222" i="23"/>
  <c r="N3222" i="23"/>
  <c r="M3222" i="23"/>
  <c r="L3222" i="23"/>
  <c r="K3222" i="23"/>
  <c r="J3222" i="23"/>
  <c r="I3222" i="23"/>
  <c r="H3222" i="23"/>
  <c r="Q3221" i="23"/>
  <c r="P3221" i="23"/>
  <c r="O3221" i="23"/>
  <c r="N3221" i="23"/>
  <c r="M3221" i="23"/>
  <c r="L3221" i="23"/>
  <c r="K3221" i="23"/>
  <c r="J3221" i="23"/>
  <c r="I3221" i="23"/>
  <c r="H3221" i="23"/>
  <c r="Q3220" i="23"/>
  <c r="P3220" i="23"/>
  <c r="O3220" i="23"/>
  <c r="N3220" i="23"/>
  <c r="M3220" i="23"/>
  <c r="L3220" i="23"/>
  <c r="K3220" i="23"/>
  <c r="J3220" i="23"/>
  <c r="I3220" i="23"/>
  <c r="H3220" i="23"/>
  <c r="Q3219" i="23"/>
  <c r="P3219" i="23"/>
  <c r="O3219" i="23"/>
  <c r="N3219" i="23"/>
  <c r="M3219" i="23"/>
  <c r="L3219" i="23"/>
  <c r="K3219" i="23"/>
  <c r="J3219" i="23"/>
  <c r="I3219" i="23"/>
  <c r="H3219" i="23"/>
  <c r="Q3218" i="23"/>
  <c r="P3218" i="23"/>
  <c r="O3218" i="23"/>
  <c r="N3218" i="23"/>
  <c r="M3218" i="23"/>
  <c r="L3218" i="23"/>
  <c r="K3218" i="23"/>
  <c r="J3218" i="23"/>
  <c r="I3218" i="23"/>
  <c r="H3218" i="23"/>
  <c r="Q3217" i="23"/>
  <c r="P3217" i="23"/>
  <c r="O3217" i="23"/>
  <c r="N3217" i="23"/>
  <c r="M3217" i="23"/>
  <c r="L3217" i="23"/>
  <c r="K3217" i="23"/>
  <c r="J3217" i="23"/>
  <c r="I3217" i="23"/>
  <c r="H3217" i="23"/>
  <c r="Q3216" i="23"/>
  <c r="P3216" i="23"/>
  <c r="O3216" i="23"/>
  <c r="N3216" i="23"/>
  <c r="M3216" i="23"/>
  <c r="L3216" i="23"/>
  <c r="K3216" i="23"/>
  <c r="J3216" i="23"/>
  <c r="I3216" i="23"/>
  <c r="H3216" i="23"/>
  <c r="Q3215" i="23"/>
  <c r="P3215" i="23"/>
  <c r="O3215" i="23"/>
  <c r="N3215" i="23"/>
  <c r="M3215" i="23"/>
  <c r="L3215" i="23"/>
  <c r="K3215" i="23"/>
  <c r="J3215" i="23"/>
  <c r="I3215" i="23"/>
  <c r="H3215" i="23"/>
  <c r="Q3214" i="23"/>
  <c r="P3214" i="23"/>
  <c r="O3214" i="23"/>
  <c r="N3214" i="23"/>
  <c r="M3214" i="23"/>
  <c r="L3214" i="23"/>
  <c r="K3214" i="23"/>
  <c r="J3214" i="23"/>
  <c r="I3214" i="23"/>
  <c r="H3214" i="23"/>
  <c r="Q3213" i="23"/>
  <c r="P3213" i="23"/>
  <c r="O3213" i="23"/>
  <c r="N3213" i="23"/>
  <c r="M3213" i="23"/>
  <c r="L3213" i="23"/>
  <c r="K3213" i="23"/>
  <c r="J3213" i="23"/>
  <c r="I3213" i="23"/>
  <c r="H3213" i="23"/>
  <c r="Q3212" i="23"/>
  <c r="P3212" i="23"/>
  <c r="O3212" i="23"/>
  <c r="N3212" i="23"/>
  <c r="M3212" i="23"/>
  <c r="L3212" i="23"/>
  <c r="K3212" i="23"/>
  <c r="J3212" i="23"/>
  <c r="I3212" i="23"/>
  <c r="H3212" i="23"/>
  <c r="Q3211" i="23"/>
  <c r="P3211" i="23"/>
  <c r="O3211" i="23"/>
  <c r="N3211" i="23"/>
  <c r="M3211" i="23"/>
  <c r="L3211" i="23"/>
  <c r="K3211" i="23"/>
  <c r="J3211" i="23"/>
  <c r="I3211" i="23"/>
  <c r="H3211" i="23"/>
  <c r="Q3210" i="23"/>
  <c r="P3210" i="23"/>
  <c r="O3210" i="23"/>
  <c r="N3210" i="23"/>
  <c r="M3210" i="23"/>
  <c r="L3210" i="23"/>
  <c r="K3210" i="23"/>
  <c r="J3210" i="23"/>
  <c r="I3210" i="23"/>
  <c r="H3210" i="23"/>
  <c r="Q3209" i="23"/>
  <c r="P3209" i="23"/>
  <c r="O3209" i="23"/>
  <c r="N3209" i="23"/>
  <c r="M3209" i="23"/>
  <c r="L3209" i="23"/>
  <c r="K3209" i="23"/>
  <c r="J3209" i="23"/>
  <c r="I3209" i="23"/>
  <c r="H3209" i="23"/>
  <c r="Q3208" i="23"/>
  <c r="P3208" i="23"/>
  <c r="O3208" i="23"/>
  <c r="N3208" i="23"/>
  <c r="M3208" i="23"/>
  <c r="L3208" i="23"/>
  <c r="K3208" i="23"/>
  <c r="J3208" i="23"/>
  <c r="I3208" i="23"/>
  <c r="H3208" i="23"/>
  <c r="Q3207" i="23"/>
  <c r="P3207" i="23"/>
  <c r="O3207" i="23"/>
  <c r="N3207" i="23"/>
  <c r="M3207" i="23"/>
  <c r="L3207" i="23"/>
  <c r="K3207" i="23"/>
  <c r="J3207" i="23"/>
  <c r="I3207" i="23"/>
  <c r="H3207" i="23"/>
  <c r="Q3206" i="23"/>
  <c r="P3206" i="23"/>
  <c r="O3206" i="23"/>
  <c r="N3206" i="23"/>
  <c r="M3206" i="23"/>
  <c r="L3206" i="23"/>
  <c r="K3206" i="23"/>
  <c r="J3206" i="23"/>
  <c r="I3206" i="23"/>
  <c r="H3206" i="23"/>
  <c r="Q3205" i="23"/>
  <c r="P3205" i="23"/>
  <c r="O3205" i="23"/>
  <c r="N3205" i="23"/>
  <c r="M3205" i="23"/>
  <c r="L3205" i="23"/>
  <c r="K3205" i="23"/>
  <c r="J3205" i="23"/>
  <c r="I3205" i="23"/>
  <c r="H3205" i="23"/>
  <c r="Q3204" i="23"/>
  <c r="P3204" i="23"/>
  <c r="O3204" i="23"/>
  <c r="N3204" i="23"/>
  <c r="M3204" i="23"/>
  <c r="L3204" i="23"/>
  <c r="K3204" i="23"/>
  <c r="J3204" i="23"/>
  <c r="I3204" i="23"/>
  <c r="H3204" i="23"/>
  <c r="Q3203" i="23"/>
  <c r="P3203" i="23"/>
  <c r="O3203" i="23"/>
  <c r="N3203" i="23"/>
  <c r="M3203" i="23"/>
  <c r="L3203" i="23"/>
  <c r="K3203" i="23"/>
  <c r="J3203" i="23"/>
  <c r="I3203" i="23"/>
  <c r="H3203" i="23"/>
  <c r="Q3202" i="23"/>
  <c r="P3202" i="23"/>
  <c r="O3202" i="23"/>
  <c r="N3202" i="23"/>
  <c r="M3202" i="23"/>
  <c r="L3202" i="23"/>
  <c r="K3202" i="23"/>
  <c r="J3202" i="23"/>
  <c r="I3202" i="23"/>
  <c r="H3202" i="23"/>
  <c r="Q3201" i="23"/>
  <c r="P3201" i="23"/>
  <c r="O3201" i="23"/>
  <c r="N3201" i="23"/>
  <c r="M3201" i="23"/>
  <c r="L3201" i="23"/>
  <c r="K3201" i="23"/>
  <c r="J3201" i="23"/>
  <c r="I3201" i="23"/>
  <c r="H3201" i="23"/>
  <c r="Q3200" i="23"/>
  <c r="P3200" i="23"/>
  <c r="O3200" i="23"/>
  <c r="N3200" i="23"/>
  <c r="M3200" i="23"/>
  <c r="L3200" i="23"/>
  <c r="K3200" i="23"/>
  <c r="J3200" i="23"/>
  <c r="I3200" i="23"/>
  <c r="H3200" i="23"/>
  <c r="Q3199" i="23"/>
  <c r="P3199" i="23"/>
  <c r="O3199" i="23"/>
  <c r="N3199" i="23"/>
  <c r="M3199" i="23"/>
  <c r="L3199" i="23"/>
  <c r="K3199" i="23"/>
  <c r="J3199" i="23"/>
  <c r="I3199" i="23"/>
  <c r="H3199" i="23"/>
  <c r="Q3198" i="23"/>
  <c r="P3198" i="23"/>
  <c r="O3198" i="23"/>
  <c r="N3198" i="23"/>
  <c r="M3198" i="23"/>
  <c r="L3198" i="23"/>
  <c r="K3198" i="23"/>
  <c r="J3198" i="23"/>
  <c r="I3198" i="23"/>
  <c r="H3198" i="23"/>
  <c r="Q3197" i="23"/>
  <c r="P3197" i="23"/>
  <c r="O3197" i="23"/>
  <c r="N3197" i="23"/>
  <c r="M3197" i="23"/>
  <c r="L3197" i="23"/>
  <c r="K3197" i="23"/>
  <c r="J3197" i="23"/>
  <c r="I3197" i="23"/>
  <c r="H3197" i="23"/>
  <c r="Q3196" i="23"/>
  <c r="P3196" i="23"/>
  <c r="O3196" i="23"/>
  <c r="N3196" i="23"/>
  <c r="M3196" i="23"/>
  <c r="L3196" i="23"/>
  <c r="K3196" i="23"/>
  <c r="J3196" i="23"/>
  <c r="I3196" i="23"/>
  <c r="H3196" i="23"/>
  <c r="Q3195" i="23"/>
  <c r="P3195" i="23"/>
  <c r="O3195" i="23"/>
  <c r="N3195" i="23"/>
  <c r="M3195" i="23"/>
  <c r="L3195" i="23"/>
  <c r="K3195" i="23"/>
  <c r="J3195" i="23"/>
  <c r="I3195" i="23"/>
  <c r="H3195" i="23"/>
  <c r="Q3194" i="23"/>
  <c r="P3194" i="23"/>
  <c r="O3194" i="23"/>
  <c r="N3194" i="23"/>
  <c r="M3194" i="23"/>
  <c r="L3194" i="23"/>
  <c r="K3194" i="23"/>
  <c r="J3194" i="23"/>
  <c r="I3194" i="23"/>
  <c r="H3194" i="23"/>
  <c r="Q3193" i="23"/>
  <c r="P3193" i="23"/>
  <c r="O3193" i="23"/>
  <c r="N3193" i="23"/>
  <c r="M3193" i="23"/>
  <c r="L3193" i="23"/>
  <c r="K3193" i="23"/>
  <c r="J3193" i="23"/>
  <c r="I3193" i="23"/>
  <c r="H3193" i="23"/>
  <c r="Q3192" i="23"/>
  <c r="P3192" i="23"/>
  <c r="O3192" i="23"/>
  <c r="N3192" i="23"/>
  <c r="M3192" i="23"/>
  <c r="L3192" i="23"/>
  <c r="K3192" i="23"/>
  <c r="J3192" i="23"/>
  <c r="I3192" i="23"/>
  <c r="H3192" i="23"/>
  <c r="Q3191" i="23"/>
  <c r="P3191" i="23"/>
  <c r="O3191" i="23"/>
  <c r="N3191" i="23"/>
  <c r="M3191" i="23"/>
  <c r="L3191" i="23"/>
  <c r="K3191" i="23"/>
  <c r="J3191" i="23"/>
  <c r="I3191" i="23"/>
  <c r="H3191" i="23"/>
  <c r="Q3190" i="23"/>
  <c r="P3190" i="23"/>
  <c r="O3190" i="23"/>
  <c r="N3190" i="23"/>
  <c r="M3190" i="23"/>
  <c r="L3190" i="23"/>
  <c r="K3190" i="23"/>
  <c r="J3190" i="23"/>
  <c r="I3190" i="23"/>
  <c r="H3190" i="23"/>
  <c r="Q3189" i="23"/>
  <c r="P3189" i="23"/>
  <c r="O3189" i="23"/>
  <c r="N3189" i="23"/>
  <c r="M3189" i="23"/>
  <c r="L3189" i="23"/>
  <c r="K3189" i="23"/>
  <c r="J3189" i="23"/>
  <c r="I3189" i="23"/>
  <c r="H3189" i="23"/>
  <c r="Q3188" i="23"/>
  <c r="P3188" i="23"/>
  <c r="O3188" i="23"/>
  <c r="N3188" i="23"/>
  <c r="M3188" i="23"/>
  <c r="L3188" i="23"/>
  <c r="K3188" i="23"/>
  <c r="J3188" i="23"/>
  <c r="I3188" i="23"/>
  <c r="H3188" i="23"/>
  <c r="Q3187" i="23"/>
  <c r="P3187" i="23"/>
  <c r="O3187" i="23"/>
  <c r="N3187" i="23"/>
  <c r="M3187" i="23"/>
  <c r="L3187" i="23"/>
  <c r="K3187" i="23"/>
  <c r="J3187" i="23"/>
  <c r="I3187" i="23"/>
  <c r="H3187" i="23"/>
  <c r="Q3186" i="23"/>
  <c r="P3186" i="23"/>
  <c r="O3186" i="23"/>
  <c r="N3186" i="23"/>
  <c r="M3186" i="23"/>
  <c r="L3186" i="23"/>
  <c r="K3186" i="23"/>
  <c r="J3186" i="23"/>
  <c r="I3186" i="23"/>
  <c r="H3186" i="23"/>
  <c r="Q3185" i="23"/>
  <c r="P3185" i="23"/>
  <c r="O3185" i="23"/>
  <c r="N3185" i="23"/>
  <c r="M3185" i="23"/>
  <c r="L3185" i="23"/>
  <c r="K3185" i="23"/>
  <c r="J3185" i="23"/>
  <c r="I3185" i="23"/>
  <c r="H3185" i="23"/>
  <c r="Q3184" i="23"/>
  <c r="P3184" i="23"/>
  <c r="O3184" i="23"/>
  <c r="N3184" i="23"/>
  <c r="M3184" i="23"/>
  <c r="L3184" i="23"/>
  <c r="K3184" i="23"/>
  <c r="J3184" i="23"/>
  <c r="I3184" i="23"/>
  <c r="H3184" i="23"/>
  <c r="Q3183" i="23"/>
  <c r="P3183" i="23"/>
  <c r="O3183" i="23"/>
  <c r="N3183" i="23"/>
  <c r="M3183" i="23"/>
  <c r="L3183" i="23"/>
  <c r="K3183" i="23"/>
  <c r="J3183" i="23"/>
  <c r="I3183" i="23"/>
  <c r="H3183" i="23"/>
  <c r="Q3182" i="23"/>
  <c r="P3182" i="23"/>
  <c r="O3182" i="23"/>
  <c r="N3182" i="23"/>
  <c r="M3182" i="23"/>
  <c r="L3182" i="23"/>
  <c r="K3182" i="23"/>
  <c r="J3182" i="23"/>
  <c r="I3182" i="23"/>
  <c r="H3182" i="23"/>
  <c r="Q3181" i="23"/>
  <c r="P3181" i="23"/>
  <c r="O3181" i="23"/>
  <c r="N3181" i="23"/>
  <c r="M3181" i="23"/>
  <c r="L3181" i="23"/>
  <c r="K3181" i="23"/>
  <c r="J3181" i="23"/>
  <c r="I3181" i="23"/>
  <c r="H3181" i="23"/>
  <c r="Q3180" i="23"/>
  <c r="P3180" i="23"/>
  <c r="O3180" i="23"/>
  <c r="N3180" i="23"/>
  <c r="M3180" i="23"/>
  <c r="L3180" i="23"/>
  <c r="K3180" i="23"/>
  <c r="J3180" i="23"/>
  <c r="I3180" i="23"/>
  <c r="H3180" i="23"/>
  <c r="Q3179" i="23"/>
  <c r="P3179" i="23"/>
  <c r="O3179" i="23"/>
  <c r="N3179" i="23"/>
  <c r="M3179" i="23"/>
  <c r="L3179" i="23"/>
  <c r="K3179" i="23"/>
  <c r="J3179" i="23"/>
  <c r="I3179" i="23"/>
  <c r="H3179" i="23"/>
  <c r="Q3178" i="23"/>
  <c r="P3178" i="23"/>
  <c r="O3178" i="23"/>
  <c r="N3178" i="23"/>
  <c r="M3178" i="23"/>
  <c r="L3178" i="23"/>
  <c r="K3178" i="23"/>
  <c r="J3178" i="23"/>
  <c r="I3178" i="23"/>
  <c r="H3178" i="23"/>
  <c r="Q3177" i="23"/>
  <c r="P3177" i="23"/>
  <c r="O3177" i="23"/>
  <c r="N3177" i="23"/>
  <c r="M3177" i="23"/>
  <c r="L3177" i="23"/>
  <c r="K3177" i="23"/>
  <c r="J3177" i="23"/>
  <c r="I3177" i="23"/>
  <c r="H3177" i="23"/>
  <c r="Q3176" i="23"/>
  <c r="P3176" i="23"/>
  <c r="O3176" i="23"/>
  <c r="N3176" i="23"/>
  <c r="M3176" i="23"/>
  <c r="L3176" i="23"/>
  <c r="K3176" i="23"/>
  <c r="J3176" i="23"/>
  <c r="I3176" i="23"/>
  <c r="H3176" i="23"/>
  <c r="Q3175" i="23"/>
  <c r="P3175" i="23"/>
  <c r="O3175" i="23"/>
  <c r="N3175" i="23"/>
  <c r="M3175" i="23"/>
  <c r="L3175" i="23"/>
  <c r="K3175" i="23"/>
  <c r="J3175" i="23"/>
  <c r="I3175" i="23"/>
  <c r="H3175" i="23"/>
  <c r="Q3174" i="23"/>
  <c r="P3174" i="23"/>
  <c r="O3174" i="23"/>
  <c r="N3174" i="23"/>
  <c r="M3174" i="23"/>
  <c r="L3174" i="23"/>
  <c r="K3174" i="23"/>
  <c r="J3174" i="23"/>
  <c r="I3174" i="23"/>
  <c r="H3174" i="23"/>
  <c r="Q3173" i="23"/>
  <c r="P3173" i="23"/>
  <c r="O3173" i="23"/>
  <c r="N3173" i="23"/>
  <c r="M3173" i="23"/>
  <c r="L3173" i="23"/>
  <c r="K3173" i="23"/>
  <c r="J3173" i="23"/>
  <c r="I3173" i="23"/>
  <c r="H3173" i="23"/>
  <c r="Q3172" i="23"/>
  <c r="P3172" i="23"/>
  <c r="O3172" i="23"/>
  <c r="N3172" i="23"/>
  <c r="M3172" i="23"/>
  <c r="L3172" i="23"/>
  <c r="K3172" i="23"/>
  <c r="J3172" i="23"/>
  <c r="I3172" i="23"/>
  <c r="H3172" i="23"/>
  <c r="Q3171" i="23"/>
  <c r="P3171" i="23"/>
  <c r="O3171" i="23"/>
  <c r="N3171" i="23"/>
  <c r="M3171" i="23"/>
  <c r="L3171" i="23"/>
  <c r="K3171" i="23"/>
  <c r="J3171" i="23"/>
  <c r="I3171" i="23"/>
  <c r="H3171" i="23"/>
  <c r="Q3170" i="23"/>
  <c r="P3170" i="23"/>
  <c r="O3170" i="23"/>
  <c r="N3170" i="23"/>
  <c r="M3170" i="23"/>
  <c r="L3170" i="23"/>
  <c r="K3170" i="23"/>
  <c r="J3170" i="23"/>
  <c r="I3170" i="23"/>
  <c r="H3170" i="23"/>
  <c r="Q3169" i="23"/>
  <c r="P3169" i="23"/>
  <c r="O3169" i="23"/>
  <c r="N3169" i="23"/>
  <c r="M3169" i="23"/>
  <c r="L3169" i="23"/>
  <c r="K3169" i="23"/>
  <c r="J3169" i="23"/>
  <c r="I3169" i="23"/>
  <c r="H3169" i="23"/>
  <c r="Q3168" i="23"/>
  <c r="P3168" i="23"/>
  <c r="O3168" i="23"/>
  <c r="N3168" i="23"/>
  <c r="M3168" i="23"/>
  <c r="L3168" i="23"/>
  <c r="K3168" i="23"/>
  <c r="J3168" i="23"/>
  <c r="I3168" i="23"/>
  <c r="H3168" i="23"/>
  <c r="Q3167" i="23"/>
  <c r="P3167" i="23"/>
  <c r="O3167" i="23"/>
  <c r="N3167" i="23"/>
  <c r="M3167" i="23"/>
  <c r="L3167" i="23"/>
  <c r="K3167" i="23"/>
  <c r="J3167" i="23"/>
  <c r="I3167" i="23"/>
  <c r="H3167" i="23"/>
  <c r="Q3166" i="23"/>
  <c r="P3166" i="23"/>
  <c r="O3166" i="23"/>
  <c r="N3166" i="23"/>
  <c r="M3166" i="23"/>
  <c r="L3166" i="23"/>
  <c r="K3166" i="23"/>
  <c r="J3166" i="23"/>
  <c r="I3166" i="23"/>
  <c r="H3166" i="23"/>
  <c r="Q3165" i="23"/>
  <c r="P3165" i="23"/>
  <c r="O3165" i="23"/>
  <c r="N3165" i="23"/>
  <c r="M3165" i="23"/>
  <c r="L3165" i="23"/>
  <c r="K3165" i="23"/>
  <c r="J3165" i="23"/>
  <c r="I3165" i="23"/>
  <c r="H3165" i="23"/>
  <c r="Q3164" i="23"/>
  <c r="P3164" i="23"/>
  <c r="O3164" i="23"/>
  <c r="N3164" i="23"/>
  <c r="M3164" i="23"/>
  <c r="L3164" i="23"/>
  <c r="K3164" i="23"/>
  <c r="J3164" i="23"/>
  <c r="I3164" i="23"/>
  <c r="H3164" i="23"/>
  <c r="Q3163" i="23"/>
  <c r="P3163" i="23"/>
  <c r="O3163" i="23"/>
  <c r="N3163" i="23"/>
  <c r="M3163" i="23"/>
  <c r="L3163" i="23"/>
  <c r="K3163" i="23"/>
  <c r="J3163" i="23"/>
  <c r="I3163" i="23"/>
  <c r="H3163" i="23"/>
  <c r="Q3162" i="23"/>
  <c r="P3162" i="23"/>
  <c r="O3162" i="23"/>
  <c r="N3162" i="23"/>
  <c r="M3162" i="23"/>
  <c r="L3162" i="23"/>
  <c r="K3162" i="23"/>
  <c r="J3162" i="23"/>
  <c r="I3162" i="23"/>
  <c r="H3162" i="23"/>
  <c r="Q3161" i="23"/>
  <c r="P3161" i="23"/>
  <c r="O3161" i="23"/>
  <c r="N3161" i="23"/>
  <c r="M3161" i="23"/>
  <c r="L3161" i="23"/>
  <c r="K3161" i="23"/>
  <c r="J3161" i="23"/>
  <c r="I3161" i="23"/>
  <c r="H3161" i="23"/>
  <c r="Q3160" i="23"/>
  <c r="P3160" i="23"/>
  <c r="O3160" i="23"/>
  <c r="N3160" i="23"/>
  <c r="M3160" i="23"/>
  <c r="L3160" i="23"/>
  <c r="K3160" i="23"/>
  <c r="J3160" i="23"/>
  <c r="I3160" i="23"/>
  <c r="H3160" i="23"/>
  <c r="Q3159" i="23"/>
  <c r="P3159" i="23"/>
  <c r="O3159" i="23"/>
  <c r="N3159" i="23"/>
  <c r="M3159" i="23"/>
  <c r="L3159" i="23"/>
  <c r="K3159" i="23"/>
  <c r="J3159" i="23"/>
  <c r="I3159" i="23"/>
  <c r="H3159" i="23"/>
  <c r="Q3158" i="23"/>
  <c r="P3158" i="23"/>
  <c r="O3158" i="23"/>
  <c r="N3158" i="23"/>
  <c r="M3158" i="23"/>
  <c r="L3158" i="23"/>
  <c r="K3158" i="23"/>
  <c r="J3158" i="23"/>
  <c r="I3158" i="23"/>
  <c r="H3158" i="23"/>
  <c r="Q3157" i="23"/>
  <c r="P3157" i="23"/>
  <c r="O3157" i="23"/>
  <c r="N3157" i="23"/>
  <c r="M3157" i="23"/>
  <c r="L3157" i="23"/>
  <c r="K3157" i="23"/>
  <c r="J3157" i="23"/>
  <c r="I3157" i="23"/>
  <c r="H3157" i="23"/>
  <c r="Q3156" i="23"/>
  <c r="P3156" i="23"/>
  <c r="O3156" i="23"/>
  <c r="N3156" i="23"/>
  <c r="M3156" i="23"/>
  <c r="L3156" i="23"/>
  <c r="K3156" i="23"/>
  <c r="J3156" i="23"/>
  <c r="I3156" i="23"/>
  <c r="H3156" i="23"/>
  <c r="Q3155" i="23"/>
  <c r="P3155" i="23"/>
  <c r="O3155" i="23"/>
  <c r="N3155" i="23"/>
  <c r="M3155" i="23"/>
  <c r="L3155" i="23"/>
  <c r="K3155" i="23"/>
  <c r="J3155" i="23"/>
  <c r="I3155" i="23"/>
  <c r="H3155" i="23"/>
  <c r="Q3154" i="23"/>
  <c r="P3154" i="23"/>
  <c r="O3154" i="23"/>
  <c r="N3154" i="23"/>
  <c r="M3154" i="23"/>
  <c r="L3154" i="23"/>
  <c r="K3154" i="23"/>
  <c r="J3154" i="23"/>
  <c r="I3154" i="23"/>
  <c r="H3154" i="23"/>
  <c r="Q3153" i="23"/>
  <c r="P3153" i="23"/>
  <c r="O3153" i="23"/>
  <c r="N3153" i="23"/>
  <c r="M3153" i="23"/>
  <c r="L3153" i="23"/>
  <c r="K3153" i="23"/>
  <c r="J3153" i="23"/>
  <c r="I3153" i="23"/>
  <c r="H3153" i="23"/>
  <c r="Q3152" i="23"/>
  <c r="P3152" i="23"/>
  <c r="O3152" i="23"/>
  <c r="N3152" i="23"/>
  <c r="M3152" i="23"/>
  <c r="L3152" i="23"/>
  <c r="K3152" i="23"/>
  <c r="J3152" i="23"/>
  <c r="I3152" i="23"/>
  <c r="H3152" i="23"/>
  <c r="Q3151" i="23"/>
  <c r="P3151" i="23"/>
  <c r="O3151" i="23"/>
  <c r="N3151" i="23"/>
  <c r="M3151" i="23"/>
  <c r="L3151" i="23"/>
  <c r="K3151" i="23"/>
  <c r="J3151" i="23"/>
  <c r="I3151" i="23"/>
  <c r="H3151" i="23"/>
  <c r="Q3150" i="23"/>
  <c r="P3150" i="23"/>
  <c r="O3150" i="23"/>
  <c r="N3150" i="23"/>
  <c r="M3150" i="23"/>
  <c r="L3150" i="23"/>
  <c r="K3150" i="23"/>
  <c r="J3150" i="23"/>
  <c r="I3150" i="23"/>
  <c r="H3150" i="23"/>
  <c r="Q3149" i="23"/>
  <c r="P3149" i="23"/>
  <c r="O3149" i="23"/>
  <c r="N3149" i="23"/>
  <c r="M3149" i="23"/>
  <c r="L3149" i="23"/>
  <c r="K3149" i="23"/>
  <c r="J3149" i="23"/>
  <c r="I3149" i="23"/>
  <c r="H3149" i="23"/>
  <c r="Q3148" i="23"/>
  <c r="P3148" i="23"/>
  <c r="O3148" i="23"/>
  <c r="N3148" i="23"/>
  <c r="M3148" i="23"/>
  <c r="L3148" i="23"/>
  <c r="K3148" i="23"/>
  <c r="J3148" i="23"/>
  <c r="I3148" i="23"/>
  <c r="H3148" i="23"/>
  <c r="Q3147" i="23"/>
  <c r="P3147" i="23"/>
  <c r="O3147" i="23"/>
  <c r="N3147" i="23"/>
  <c r="M3147" i="23"/>
  <c r="L3147" i="23"/>
  <c r="K3147" i="23"/>
  <c r="J3147" i="23"/>
  <c r="I3147" i="23"/>
  <c r="H3147" i="23"/>
  <c r="Q3146" i="23"/>
  <c r="P3146" i="23"/>
  <c r="O3146" i="23"/>
  <c r="N3146" i="23"/>
  <c r="M3146" i="23"/>
  <c r="L3146" i="23"/>
  <c r="K3146" i="23"/>
  <c r="J3146" i="23"/>
  <c r="I3146" i="23"/>
  <c r="H3146" i="23"/>
  <c r="Q3145" i="23"/>
  <c r="P3145" i="23"/>
  <c r="O3145" i="23"/>
  <c r="N3145" i="23"/>
  <c r="M3145" i="23"/>
  <c r="L3145" i="23"/>
  <c r="K3145" i="23"/>
  <c r="J3145" i="23"/>
  <c r="I3145" i="23"/>
  <c r="H3145" i="23"/>
  <c r="Q3144" i="23"/>
  <c r="P3144" i="23"/>
  <c r="O3144" i="23"/>
  <c r="N3144" i="23"/>
  <c r="M3144" i="23"/>
  <c r="L3144" i="23"/>
  <c r="K3144" i="23"/>
  <c r="J3144" i="23"/>
  <c r="I3144" i="23"/>
  <c r="H3144" i="23"/>
  <c r="Q3143" i="23"/>
  <c r="P3143" i="23"/>
  <c r="O3143" i="23"/>
  <c r="N3143" i="23"/>
  <c r="M3143" i="23"/>
  <c r="L3143" i="23"/>
  <c r="K3143" i="23"/>
  <c r="J3143" i="23"/>
  <c r="I3143" i="23"/>
  <c r="H3143" i="23"/>
  <c r="Q3142" i="23"/>
  <c r="P3142" i="23"/>
  <c r="O3142" i="23"/>
  <c r="N3142" i="23"/>
  <c r="M3142" i="23"/>
  <c r="L3142" i="23"/>
  <c r="K3142" i="23"/>
  <c r="J3142" i="23"/>
  <c r="I3142" i="23"/>
  <c r="H3142" i="23"/>
  <c r="Q3141" i="23"/>
  <c r="P3141" i="23"/>
  <c r="O3141" i="23"/>
  <c r="N3141" i="23"/>
  <c r="M3141" i="23"/>
  <c r="L3141" i="23"/>
  <c r="K3141" i="23"/>
  <c r="J3141" i="23"/>
  <c r="I3141" i="23"/>
  <c r="H3141" i="23"/>
  <c r="Q3140" i="23"/>
  <c r="P3140" i="23"/>
  <c r="O3140" i="23"/>
  <c r="N3140" i="23"/>
  <c r="M3140" i="23"/>
  <c r="L3140" i="23"/>
  <c r="K3140" i="23"/>
  <c r="J3140" i="23"/>
  <c r="I3140" i="23"/>
  <c r="H3140" i="23"/>
  <c r="Q3139" i="23"/>
  <c r="P3139" i="23"/>
  <c r="O3139" i="23"/>
  <c r="N3139" i="23"/>
  <c r="M3139" i="23"/>
  <c r="L3139" i="23"/>
  <c r="K3139" i="23"/>
  <c r="J3139" i="23"/>
  <c r="I3139" i="23"/>
  <c r="H3139" i="23"/>
  <c r="Q3138" i="23"/>
  <c r="P3138" i="23"/>
  <c r="O3138" i="23"/>
  <c r="N3138" i="23"/>
  <c r="M3138" i="23"/>
  <c r="L3138" i="23"/>
  <c r="K3138" i="23"/>
  <c r="J3138" i="23"/>
  <c r="I3138" i="23"/>
  <c r="H3138" i="23"/>
  <c r="Q3137" i="23"/>
  <c r="P3137" i="23"/>
  <c r="O3137" i="23"/>
  <c r="N3137" i="23"/>
  <c r="M3137" i="23"/>
  <c r="L3137" i="23"/>
  <c r="K3137" i="23"/>
  <c r="J3137" i="23"/>
  <c r="I3137" i="23"/>
  <c r="H3137" i="23"/>
  <c r="Q3136" i="23"/>
  <c r="P3136" i="23"/>
  <c r="O3136" i="23"/>
  <c r="N3136" i="23"/>
  <c r="M3136" i="23"/>
  <c r="L3136" i="23"/>
  <c r="K3136" i="23"/>
  <c r="J3136" i="23"/>
  <c r="I3136" i="23"/>
  <c r="H3136" i="23"/>
  <c r="Q3135" i="23"/>
  <c r="P3135" i="23"/>
  <c r="O3135" i="23"/>
  <c r="N3135" i="23"/>
  <c r="M3135" i="23"/>
  <c r="L3135" i="23"/>
  <c r="K3135" i="23"/>
  <c r="J3135" i="23"/>
  <c r="I3135" i="23"/>
  <c r="H3135" i="23"/>
  <c r="Q3134" i="23"/>
  <c r="P3134" i="23"/>
  <c r="O3134" i="23"/>
  <c r="N3134" i="23"/>
  <c r="M3134" i="23"/>
  <c r="L3134" i="23"/>
  <c r="K3134" i="23"/>
  <c r="J3134" i="23"/>
  <c r="I3134" i="23"/>
  <c r="H3134" i="23"/>
  <c r="Q3133" i="23"/>
  <c r="P3133" i="23"/>
  <c r="O3133" i="23"/>
  <c r="N3133" i="23"/>
  <c r="M3133" i="23"/>
  <c r="L3133" i="23"/>
  <c r="K3133" i="23"/>
  <c r="J3133" i="23"/>
  <c r="I3133" i="23"/>
  <c r="H3133" i="23"/>
  <c r="Q3132" i="23"/>
  <c r="P3132" i="23"/>
  <c r="O3132" i="23"/>
  <c r="N3132" i="23"/>
  <c r="M3132" i="23"/>
  <c r="L3132" i="23"/>
  <c r="K3132" i="23"/>
  <c r="J3132" i="23"/>
  <c r="I3132" i="23"/>
  <c r="H3132" i="23"/>
  <c r="Q3131" i="23"/>
  <c r="P3131" i="23"/>
  <c r="O3131" i="23"/>
  <c r="N3131" i="23"/>
  <c r="M3131" i="23"/>
  <c r="L3131" i="23"/>
  <c r="K3131" i="23"/>
  <c r="J3131" i="23"/>
  <c r="I3131" i="23"/>
  <c r="H3131" i="23"/>
  <c r="Q3130" i="23"/>
  <c r="P3130" i="23"/>
  <c r="O3130" i="23"/>
  <c r="N3130" i="23"/>
  <c r="M3130" i="23"/>
  <c r="L3130" i="23"/>
  <c r="K3130" i="23"/>
  <c r="J3130" i="23"/>
  <c r="I3130" i="23"/>
  <c r="H3130" i="23"/>
  <c r="Q3129" i="23"/>
  <c r="P3129" i="23"/>
  <c r="O3129" i="23"/>
  <c r="N3129" i="23"/>
  <c r="M3129" i="23"/>
  <c r="L3129" i="23"/>
  <c r="K3129" i="23"/>
  <c r="J3129" i="23"/>
  <c r="I3129" i="23"/>
  <c r="H3129" i="23"/>
  <c r="Q3128" i="23"/>
  <c r="P3128" i="23"/>
  <c r="O3128" i="23"/>
  <c r="N3128" i="23"/>
  <c r="M3128" i="23"/>
  <c r="L3128" i="23"/>
  <c r="K3128" i="23"/>
  <c r="J3128" i="23"/>
  <c r="I3128" i="23"/>
  <c r="H3128" i="23"/>
  <c r="Q3127" i="23"/>
  <c r="P3127" i="23"/>
  <c r="O3127" i="23"/>
  <c r="N3127" i="23"/>
  <c r="M3127" i="23"/>
  <c r="L3127" i="23"/>
  <c r="K3127" i="23"/>
  <c r="J3127" i="23"/>
  <c r="I3127" i="23"/>
  <c r="H3127" i="23"/>
  <c r="Q3126" i="23"/>
  <c r="P3126" i="23"/>
  <c r="O3126" i="23"/>
  <c r="N3126" i="23"/>
  <c r="M3126" i="23"/>
  <c r="L3126" i="23"/>
  <c r="K3126" i="23"/>
  <c r="J3126" i="23"/>
  <c r="I3126" i="23"/>
  <c r="H3126" i="23"/>
  <c r="Q3125" i="23"/>
  <c r="P3125" i="23"/>
  <c r="O3125" i="23"/>
  <c r="N3125" i="23"/>
  <c r="M3125" i="23"/>
  <c r="L3125" i="23"/>
  <c r="K3125" i="23"/>
  <c r="J3125" i="23"/>
  <c r="I3125" i="23"/>
  <c r="H3125" i="23"/>
  <c r="Q3124" i="23"/>
  <c r="P3124" i="23"/>
  <c r="O3124" i="23"/>
  <c r="N3124" i="23"/>
  <c r="M3124" i="23"/>
  <c r="L3124" i="23"/>
  <c r="K3124" i="23"/>
  <c r="J3124" i="23"/>
  <c r="I3124" i="23"/>
  <c r="H3124" i="23"/>
  <c r="Q3123" i="23"/>
  <c r="P3123" i="23"/>
  <c r="O3123" i="23"/>
  <c r="N3123" i="23"/>
  <c r="M3123" i="23"/>
  <c r="L3123" i="23"/>
  <c r="K3123" i="23"/>
  <c r="J3123" i="23"/>
  <c r="I3123" i="23"/>
  <c r="H3123" i="23"/>
  <c r="Q3122" i="23"/>
  <c r="P3122" i="23"/>
  <c r="O3122" i="23"/>
  <c r="N3122" i="23"/>
  <c r="M3122" i="23"/>
  <c r="L3122" i="23"/>
  <c r="K3122" i="23"/>
  <c r="J3122" i="23"/>
  <c r="I3122" i="23"/>
  <c r="H3122" i="23"/>
  <c r="Q3121" i="23"/>
  <c r="P3121" i="23"/>
  <c r="O3121" i="23"/>
  <c r="N3121" i="23"/>
  <c r="M3121" i="23"/>
  <c r="L3121" i="23"/>
  <c r="K3121" i="23"/>
  <c r="J3121" i="23"/>
  <c r="I3121" i="23"/>
  <c r="H3121" i="23"/>
  <c r="Q3120" i="23"/>
  <c r="P3120" i="23"/>
  <c r="O3120" i="23"/>
  <c r="N3120" i="23"/>
  <c r="M3120" i="23"/>
  <c r="L3120" i="23"/>
  <c r="K3120" i="23"/>
  <c r="J3120" i="23"/>
  <c r="I3120" i="23"/>
  <c r="H3120" i="23"/>
  <c r="Q3119" i="23"/>
  <c r="P3119" i="23"/>
  <c r="O3119" i="23"/>
  <c r="N3119" i="23"/>
  <c r="M3119" i="23"/>
  <c r="L3119" i="23"/>
  <c r="K3119" i="23"/>
  <c r="J3119" i="23"/>
  <c r="I3119" i="23"/>
  <c r="H3119" i="23"/>
  <c r="Q3118" i="23"/>
  <c r="P3118" i="23"/>
  <c r="O3118" i="23"/>
  <c r="N3118" i="23"/>
  <c r="M3118" i="23"/>
  <c r="L3118" i="23"/>
  <c r="K3118" i="23"/>
  <c r="J3118" i="23"/>
  <c r="I3118" i="23"/>
  <c r="H3118" i="23"/>
  <c r="Q3117" i="23"/>
  <c r="P3117" i="23"/>
  <c r="O3117" i="23"/>
  <c r="N3117" i="23"/>
  <c r="M3117" i="23"/>
  <c r="L3117" i="23"/>
  <c r="K3117" i="23"/>
  <c r="J3117" i="23"/>
  <c r="I3117" i="23"/>
  <c r="H3117" i="23"/>
  <c r="Q3116" i="23"/>
  <c r="P3116" i="23"/>
  <c r="O3116" i="23"/>
  <c r="N3116" i="23"/>
  <c r="M3116" i="23"/>
  <c r="L3116" i="23"/>
  <c r="K3116" i="23"/>
  <c r="J3116" i="23"/>
  <c r="I3116" i="23"/>
  <c r="H3116" i="23"/>
  <c r="Q3115" i="23"/>
  <c r="P3115" i="23"/>
  <c r="O3115" i="23"/>
  <c r="N3115" i="23"/>
  <c r="M3115" i="23"/>
  <c r="L3115" i="23"/>
  <c r="K3115" i="23"/>
  <c r="J3115" i="23"/>
  <c r="I3115" i="23"/>
  <c r="H3115" i="23"/>
  <c r="Q3114" i="23"/>
  <c r="P3114" i="23"/>
  <c r="O3114" i="23"/>
  <c r="N3114" i="23"/>
  <c r="M3114" i="23"/>
  <c r="L3114" i="23"/>
  <c r="K3114" i="23"/>
  <c r="J3114" i="23"/>
  <c r="I3114" i="23"/>
  <c r="H3114" i="23"/>
  <c r="Q3113" i="23"/>
  <c r="P3113" i="23"/>
  <c r="O3113" i="23"/>
  <c r="N3113" i="23"/>
  <c r="M3113" i="23"/>
  <c r="L3113" i="23"/>
  <c r="K3113" i="23"/>
  <c r="J3113" i="23"/>
  <c r="I3113" i="23"/>
  <c r="H3113" i="23"/>
  <c r="Q3112" i="23"/>
  <c r="P3112" i="23"/>
  <c r="O3112" i="23"/>
  <c r="N3112" i="23"/>
  <c r="M3112" i="23"/>
  <c r="L3112" i="23"/>
  <c r="K3112" i="23"/>
  <c r="J3112" i="23"/>
  <c r="I3112" i="23"/>
  <c r="H3112" i="23"/>
  <c r="Q3111" i="23"/>
  <c r="P3111" i="23"/>
  <c r="O3111" i="23"/>
  <c r="N3111" i="23"/>
  <c r="M3111" i="23"/>
  <c r="L3111" i="23"/>
  <c r="K3111" i="23"/>
  <c r="J3111" i="23"/>
  <c r="I3111" i="23"/>
  <c r="H3111" i="23"/>
  <c r="Q3110" i="23"/>
  <c r="P3110" i="23"/>
  <c r="O3110" i="23"/>
  <c r="N3110" i="23"/>
  <c r="M3110" i="23"/>
  <c r="L3110" i="23"/>
  <c r="K3110" i="23"/>
  <c r="J3110" i="23"/>
  <c r="I3110" i="23"/>
  <c r="H3110" i="23"/>
  <c r="Q3109" i="23"/>
  <c r="P3109" i="23"/>
  <c r="O3109" i="23"/>
  <c r="N3109" i="23"/>
  <c r="M3109" i="23"/>
  <c r="L3109" i="23"/>
  <c r="K3109" i="23"/>
  <c r="J3109" i="23"/>
  <c r="I3109" i="23"/>
  <c r="H3109" i="23"/>
  <c r="Q3108" i="23"/>
  <c r="P3108" i="23"/>
  <c r="O3108" i="23"/>
  <c r="N3108" i="23"/>
  <c r="M3108" i="23"/>
  <c r="L3108" i="23"/>
  <c r="K3108" i="23"/>
  <c r="J3108" i="23"/>
  <c r="I3108" i="23"/>
  <c r="H3108" i="23"/>
  <c r="Q3107" i="23"/>
  <c r="P3107" i="23"/>
  <c r="O3107" i="23"/>
  <c r="N3107" i="23"/>
  <c r="M3107" i="23"/>
  <c r="L3107" i="23"/>
  <c r="K3107" i="23"/>
  <c r="J3107" i="23"/>
  <c r="I3107" i="23"/>
  <c r="H3107" i="23"/>
  <c r="Q3106" i="23"/>
  <c r="P3106" i="23"/>
  <c r="O3106" i="23"/>
  <c r="N3106" i="23"/>
  <c r="M3106" i="23"/>
  <c r="L3106" i="23"/>
  <c r="K3106" i="23"/>
  <c r="J3106" i="23"/>
  <c r="I3106" i="23"/>
  <c r="H3106" i="23"/>
  <c r="Q3105" i="23"/>
  <c r="P3105" i="23"/>
  <c r="O3105" i="23"/>
  <c r="N3105" i="23"/>
  <c r="M3105" i="23"/>
  <c r="L3105" i="23"/>
  <c r="K3105" i="23"/>
  <c r="J3105" i="23"/>
  <c r="I3105" i="23"/>
  <c r="H3105" i="23"/>
  <c r="Q3104" i="23"/>
  <c r="P3104" i="23"/>
  <c r="O3104" i="23"/>
  <c r="N3104" i="23"/>
  <c r="M3104" i="23"/>
  <c r="L3104" i="23"/>
  <c r="K3104" i="23"/>
  <c r="J3104" i="23"/>
  <c r="I3104" i="23"/>
  <c r="H3104" i="23"/>
  <c r="Q3103" i="23"/>
  <c r="P3103" i="23"/>
  <c r="O3103" i="23"/>
  <c r="N3103" i="23"/>
  <c r="M3103" i="23"/>
  <c r="L3103" i="23"/>
  <c r="K3103" i="23"/>
  <c r="J3103" i="23"/>
  <c r="I3103" i="23"/>
  <c r="H3103" i="23"/>
  <c r="Q3102" i="23"/>
  <c r="P3102" i="23"/>
  <c r="O3102" i="23"/>
  <c r="N3102" i="23"/>
  <c r="M3102" i="23"/>
  <c r="L3102" i="23"/>
  <c r="K3102" i="23"/>
  <c r="J3102" i="23"/>
  <c r="I3102" i="23"/>
  <c r="H3102" i="23"/>
  <c r="Q3101" i="23"/>
  <c r="P3101" i="23"/>
  <c r="O3101" i="23"/>
  <c r="N3101" i="23"/>
  <c r="M3101" i="23"/>
  <c r="L3101" i="23"/>
  <c r="K3101" i="23"/>
  <c r="J3101" i="23"/>
  <c r="I3101" i="23"/>
  <c r="H3101" i="23"/>
  <c r="Q3100" i="23"/>
  <c r="P3100" i="23"/>
  <c r="O3100" i="23"/>
  <c r="N3100" i="23"/>
  <c r="M3100" i="23"/>
  <c r="L3100" i="23"/>
  <c r="K3100" i="23"/>
  <c r="J3100" i="23"/>
  <c r="I3100" i="23"/>
  <c r="H3100" i="23"/>
  <c r="Q3099" i="23"/>
  <c r="P3099" i="23"/>
  <c r="O3099" i="23"/>
  <c r="N3099" i="23"/>
  <c r="M3099" i="23"/>
  <c r="L3099" i="23"/>
  <c r="K3099" i="23"/>
  <c r="J3099" i="23"/>
  <c r="I3099" i="23"/>
  <c r="H3099" i="23"/>
  <c r="Q3098" i="23"/>
  <c r="P3098" i="23"/>
  <c r="O3098" i="23"/>
  <c r="N3098" i="23"/>
  <c r="M3098" i="23"/>
  <c r="L3098" i="23"/>
  <c r="K3098" i="23"/>
  <c r="J3098" i="23"/>
  <c r="I3098" i="23"/>
  <c r="H3098" i="23"/>
  <c r="Q3097" i="23"/>
  <c r="P3097" i="23"/>
  <c r="O3097" i="23"/>
  <c r="N3097" i="23"/>
  <c r="M3097" i="23"/>
  <c r="L3097" i="23"/>
  <c r="K3097" i="23"/>
  <c r="J3097" i="23"/>
  <c r="I3097" i="23"/>
  <c r="H3097" i="23"/>
  <c r="Q3096" i="23"/>
  <c r="P3096" i="23"/>
  <c r="O3096" i="23"/>
  <c r="N3096" i="23"/>
  <c r="M3096" i="23"/>
  <c r="L3096" i="23"/>
  <c r="K3096" i="23"/>
  <c r="J3096" i="23"/>
  <c r="I3096" i="23"/>
  <c r="H3096" i="23"/>
  <c r="Q3095" i="23"/>
  <c r="P3095" i="23"/>
  <c r="O3095" i="23"/>
  <c r="N3095" i="23"/>
  <c r="M3095" i="23"/>
  <c r="L3095" i="23"/>
  <c r="K3095" i="23"/>
  <c r="J3095" i="23"/>
  <c r="I3095" i="23"/>
  <c r="H3095" i="23"/>
  <c r="Q3094" i="23"/>
  <c r="P3094" i="23"/>
  <c r="O3094" i="23"/>
  <c r="N3094" i="23"/>
  <c r="M3094" i="23"/>
  <c r="L3094" i="23"/>
  <c r="K3094" i="23"/>
  <c r="J3094" i="23"/>
  <c r="I3094" i="23"/>
  <c r="H3094" i="23"/>
  <c r="Q3093" i="23"/>
  <c r="P3093" i="23"/>
  <c r="O3093" i="23"/>
  <c r="N3093" i="23"/>
  <c r="M3093" i="23"/>
  <c r="L3093" i="23"/>
  <c r="K3093" i="23"/>
  <c r="J3093" i="23"/>
  <c r="I3093" i="23"/>
  <c r="H3093" i="23"/>
  <c r="Q3092" i="23"/>
  <c r="P3092" i="23"/>
  <c r="O3092" i="23"/>
  <c r="N3092" i="23"/>
  <c r="M3092" i="23"/>
  <c r="L3092" i="23"/>
  <c r="K3092" i="23"/>
  <c r="J3092" i="23"/>
  <c r="I3092" i="23"/>
  <c r="H3092" i="23"/>
  <c r="Q3091" i="23"/>
  <c r="P3091" i="23"/>
  <c r="O3091" i="23"/>
  <c r="N3091" i="23"/>
  <c r="M3091" i="23"/>
  <c r="L3091" i="23"/>
  <c r="K3091" i="23"/>
  <c r="J3091" i="23"/>
  <c r="I3091" i="23"/>
  <c r="H3091" i="23"/>
  <c r="Q3090" i="23"/>
  <c r="P3090" i="23"/>
  <c r="O3090" i="23"/>
  <c r="N3090" i="23"/>
  <c r="M3090" i="23"/>
  <c r="L3090" i="23"/>
  <c r="K3090" i="23"/>
  <c r="J3090" i="23"/>
  <c r="I3090" i="23"/>
  <c r="H3090" i="23"/>
  <c r="Q3089" i="23"/>
  <c r="P3089" i="23"/>
  <c r="O3089" i="23"/>
  <c r="N3089" i="23"/>
  <c r="M3089" i="23"/>
  <c r="L3089" i="23"/>
  <c r="K3089" i="23"/>
  <c r="J3089" i="23"/>
  <c r="I3089" i="23"/>
  <c r="H3089" i="23"/>
  <c r="Q3088" i="23"/>
  <c r="P3088" i="23"/>
  <c r="O3088" i="23"/>
  <c r="N3088" i="23"/>
  <c r="M3088" i="23"/>
  <c r="L3088" i="23"/>
  <c r="K3088" i="23"/>
  <c r="J3088" i="23"/>
  <c r="I3088" i="23"/>
  <c r="H3088" i="23"/>
  <c r="Q3087" i="23"/>
  <c r="P3087" i="23"/>
  <c r="O3087" i="23"/>
  <c r="N3087" i="23"/>
  <c r="M3087" i="23"/>
  <c r="L3087" i="23"/>
  <c r="K3087" i="23"/>
  <c r="J3087" i="23"/>
  <c r="I3087" i="23"/>
  <c r="H3087" i="23"/>
  <c r="Q3086" i="23"/>
  <c r="P3086" i="23"/>
  <c r="O3086" i="23"/>
  <c r="N3086" i="23"/>
  <c r="M3086" i="23"/>
  <c r="L3086" i="23"/>
  <c r="K3086" i="23"/>
  <c r="J3086" i="23"/>
  <c r="I3086" i="23"/>
  <c r="H3086" i="23"/>
  <c r="Q3085" i="23"/>
  <c r="P3085" i="23"/>
  <c r="O3085" i="23"/>
  <c r="N3085" i="23"/>
  <c r="M3085" i="23"/>
  <c r="L3085" i="23"/>
  <c r="K3085" i="23"/>
  <c r="J3085" i="23"/>
  <c r="I3085" i="23"/>
  <c r="H3085" i="23"/>
  <c r="Q3084" i="23"/>
  <c r="P3084" i="23"/>
  <c r="O3084" i="23"/>
  <c r="N3084" i="23"/>
  <c r="M3084" i="23"/>
  <c r="L3084" i="23"/>
  <c r="K3084" i="23"/>
  <c r="J3084" i="23"/>
  <c r="I3084" i="23"/>
  <c r="H3084" i="23"/>
  <c r="Q3083" i="23"/>
  <c r="P3083" i="23"/>
  <c r="O3083" i="23"/>
  <c r="N3083" i="23"/>
  <c r="M3083" i="23"/>
  <c r="L3083" i="23"/>
  <c r="K3083" i="23"/>
  <c r="J3083" i="23"/>
  <c r="I3083" i="23"/>
  <c r="H3083" i="23"/>
  <c r="Q3082" i="23"/>
  <c r="P3082" i="23"/>
  <c r="O3082" i="23"/>
  <c r="N3082" i="23"/>
  <c r="M3082" i="23"/>
  <c r="L3082" i="23"/>
  <c r="K3082" i="23"/>
  <c r="J3082" i="23"/>
  <c r="I3082" i="23"/>
  <c r="H3082" i="23"/>
  <c r="Q3081" i="23"/>
  <c r="P3081" i="23"/>
  <c r="O3081" i="23"/>
  <c r="N3081" i="23"/>
  <c r="M3081" i="23"/>
  <c r="L3081" i="23"/>
  <c r="K3081" i="23"/>
  <c r="J3081" i="23"/>
  <c r="I3081" i="23"/>
  <c r="H3081" i="23"/>
  <c r="Q3080" i="23"/>
  <c r="P3080" i="23"/>
  <c r="O3080" i="23"/>
  <c r="N3080" i="23"/>
  <c r="M3080" i="23"/>
  <c r="L3080" i="23"/>
  <c r="K3080" i="23"/>
  <c r="J3080" i="23"/>
  <c r="I3080" i="23"/>
  <c r="H3080" i="23"/>
  <c r="Q3079" i="23"/>
  <c r="P3079" i="23"/>
  <c r="O3079" i="23"/>
  <c r="N3079" i="23"/>
  <c r="M3079" i="23"/>
  <c r="L3079" i="23"/>
  <c r="K3079" i="23"/>
  <c r="J3079" i="23"/>
  <c r="I3079" i="23"/>
  <c r="H3079" i="23"/>
  <c r="Q3078" i="23"/>
  <c r="P3078" i="23"/>
  <c r="O3078" i="23"/>
  <c r="N3078" i="23"/>
  <c r="M3078" i="23"/>
  <c r="L3078" i="23"/>
  <c r="K3078" i="23"/>
  <c r="J3078" i="23"/>
  <c r="I3078" i="23"/>
  <c r="H3078" i="23"/>
  <c r="Q3077" i="23"/>
  <c r="P3077" i="23"/>
  <c r="O3077" i="23"/>
  <c r="N3077" i="23"/>
  <c r="M3077" i="23"/>
  <c r="L3077" i="23"/>
  <c r="K3077" i="23"/>
  <c r="J3077" i="23"/>
  <c r="I3077" i="23"/>
  <c r="H3077" i="23"/>
  <c r="Q3076" i="23"/>
  <c r="P3076" i="23"/>
  <c r="O3076" i="23"/>
  <c r="N3076" i="23"/>
  <c r="M3076" i="23"/>
  <c r="L3076" i="23"/>
  <c r="K3076" i="23"/>
  <c r="J3076" i="23"/>
  <c r="I3076" i="23"/>
  <c r="H3076" i="23"/>
  <c r="Q3075" i="23"/>
  <c r="P3075" i="23"/>
  <c r="O3075" i="23"/>
  <c r="N3075" i="23"/>
  <c r="M3075" i="23"/>
  <c r="L3075" i="23"/>
  <c r="K3075" i="23"/>
  <c r="J3075" i="23"/>
  <c r="I3075" i="23"/>
  <c r="H3075" i="23"/>
  <c r="Q3074" i="23"/>
  <c r="P3074" i="23"/>
  <c r="O3074" i="23"/>
  <c r="N3074" i="23"/>
  <c r="M3074" i="23"/>
  <c r="L3074" i="23"/>
  <c r="K3074" i="23"/>
  <c r="J3074" i="23"/>
  <c r="I3074" i="23"/>
  <c r="H3074" i="23"/>
  <c r="Q3073" i="23"/>
  <c r="P3073" i="23"/>
  <c r="O3073" i="23"/>
  <c r="N3073" i="23"/>
  <c r="M3073" i="23"/>
  <c r="L3073" i="23"/>
  <c r="K3073" i="23"/>
  <c r="J3073" i="23"/>
  <c r="I3073" i="23"/>
  <c r="H3073" i="23"/>
  <c r="Q3072" i="23"/>
  <c r="P3072" i="23"/>
  <c r="O3072" i="23"/>
  <c r="N3072" i="23"/>
  <c r="M3072" i="23"/>
  <c r="L3072" i="23"/>
  <c r="K3072" i="23"/>
  <c r="J3072" i="23"/>
  <c r="I3072" i="23"/>
  <c r="H3072" i="23"/>
  <c r="Q3071" i="23"/>
  <c r="P3071" i="23"/>
  <c r="O3071" i="23"/>
  <c r="N3071" i="23"/>
  <c r="M3071" i="23"/>
  <c r="L3071" i="23"/>
  <c r="K3071" i="23"/>
  <c r="J3071" i="23"/>
  <c r="I3071" i="23"/>
  <c r="H3071" i="23"/>
  <c r="Q3070" i="23"/>
  <c r="P3070" i="23"/>
  <c r="O3070" i="23"/>
  <c r="N3070" i="23"/>
  <c r="M3070" i="23"/>
  <c r="L3070" i="23"/>
  <c r="K3070" i="23"/>
  <c r="J3070" i="23"/>
  <c r="I3070" i="23"/>
  <c r="H3070" i="23"/>
  <c r="Q3069" i="23"/>
  <c r="P3069" i="23"/>
  <c r="O3069" i="23"/>
  <c r="N3069" i="23"/>
  <c r="M3069" i="23"/>
  <c r="L3069" i="23"/>
  <c r="K3069" i="23"/>
  <c r="J3069" i="23"/>
  <c r="I3069" i="23"/>
  <c r="H3069" i="23"/>
  <c r="Q3068" i="23"/>
  <c r="P3068" i="23"/>
  <c r="O3068" i="23"/>
  <c r="N3068" i="23"/>
  <c r="M3068" i="23"/>
  <c r="L3068" i="23"/>
  <c r="K3068" i="23"/>
  <c r="J3068" i="23"/>
  <c r="I3068" i="23"/>
  <c r="H3068" i="23"/>
  <c r="Q3067" i="23"/>
  <c r="P3067" i="23"/>
  <c r="O3067" i="23"/>
  <c r="N3067" i="23"/>
  <c r="M3067" i="23"/>
  <c r="L3067" i="23"/>
  <c r="K3067" i="23"/>
  <c r="J3067" i="23"/>
  <c r="I3067" i="23"/>
  <c r="H3067" i="23"/>
  <c r="Q3066" i="23"/>
  <c r="P3066" i="23"/>
  <c r="O3066" i="23"/>
  <c r="N3066" i="23"/>
  <c r="M3066" i="23"/>
  <c r="L3066" i="23"/>
  <c r="K3066" i="23"/>
  <c r="J3066" i="23"/>
  <c r="I3066" i="23"/>
  <c r="H3066" i="23"/>
  <c r="Q3065" i="23"/>
  <c r="P3065" i="23"/>
  <c r="O3065" i="23"/>
  <c r="N3065" i="23"/>
  <c r="M3065" i="23"/>
  <c r="L3065" i="23"/>
  <c r="K3065" i="23"/>
  <c r="J3065" i="23"/>
  <c r="I3065" i="23"/>
  <c r="H3065" i="23"/>
  <c r="Q3064" i="23"/>
  <c r="P3064" i="23"/>
  <c r="O3064" i="23"/>
  <c r="N3064" i="23"/>
  <c r="M3064" i="23"/>
  <c r="L3064" i="23"/>
  <c r="K3064" i="23"/>
  <c r="J3064" i="23"/>
  <c r="I3064" i="23"/>
  <c r="H3064" i="23"/>
  <c r="Q3063" i="23"/>
  <c r="P3063" i="23"/>
  <c r="O3063" i="23"/>
  <c r="N3063" i="23"/>
  <c r="M3063" i="23"/>
  <c r="L3063" i="23"/>
  <c r="K3063" i="23"/>
  <c r="J3063" i="23"/>
  <c r="I3063" i="23"/>
  <c r="H3063" i="23"/>
  <c r="Q3062" i="23"/>
  <c r="P3062" i="23"/>
  <c r="O3062" i="23"/>
  <c r="N3062" i="23"/>
  <c r="M3062" i="23"/>
  <c r="L3062" i="23"/>
  <c r="K3062" i="23"/>
  <c r="J3062" i="23"/>
  <c r="I3062" i="23"/>
  <c r="H3062" i="23"/>
  <c r="Q3061" i="23"/>
  <c r="P3061" i="23"/>
  <c r="O3061" i="23"/>
  <c r="N3061" i="23"/>
  <c r="M3061" i="23"/>
  <c r="L3061" i="23"/>
  <c r="K3061" i="23"/>
  <c r="J3061" i="23"/>
  <c r="I3061" i="23"/>
  <c r="H3061" i="23"/>
  <c r="Q3060" i="23"/>
  <c r="P3060" i="23"/>
  <c r="O3060" i="23"/>
  <c r="N3060" i="23"/>
  <c r="M3060" i="23"/>
  <c r="L3060" i="23"/>
  <c r="K3060" i="23"/>
  <c r="J3060" i="23"/>
  <c r="I3060" i="23"/>
  <c r="H3060" i="23"/>
  <c r="Q3059" i="23"/>
  <c r="P3059" i="23"/>
  <c r="O3059" i="23"/>
  <c r="N3059" i="23"/>
  <c r="M3059" i="23"/>
  <c r="L3059" i="23"/>
  <c r="K3059" i="23"/>
  <c r="J3059" i="23"/>
  <c r="I3059" i="23"/>
  <c r="H3059" i="23"/>
  <c r="Q3058" i="23"/>
  <c r="P3058" i="23"/>
  <c r="O3058" i="23"/>
  <c r="N3058" i="23"/>
  <c r="M3058" i="23"/>
  <c r="L3058" i="23"/>
  <c r="K3058" i="23"/>
  <c r="J3058" i="23"/>
  <c r="I3058" i="23"/>
  <c r="H3058" i="23"/>
  <c r="Q3057" i="23"/>
  <c r="P3057" i="23"/>
  <c r="O3057" i="23"/>
  <c r="N3057" i="23"/>
  <c r="M3057" i="23"/>
  <c r="L3057" i="23"/>
  <c r="K3057" i="23"/>
  <c r="J3057" i="23"/>
  <c r="I3057" i="23"/>
  <c r="H3057" i="23"/>
  <c r="Q3056" i="23"/>
  <c r="P3056" i="23"/>
  <c r="O3056" i="23"/>
  <c r="N3056" i="23"/>
  <c r="M3056" i="23"/>
  <c r="L3056" i="23"/>
  <c r="K3056" i="23"/>
  <c r="J3056" i="23"/>
  <c r="I3056" i="23"/>
  <c r="H3056" i="23"/>
  <c r="Q3055" i="23"/>
  <c r="P3055" i="23"/>
  <c r="O3055" i="23"/>
  <c r="N3055" i="23"/>
  <c r="M3055" i="23"/>
  <c r="L3055" i="23"/>
  <c r="K3055" i="23"/>
  <c r="J3055" i="23"/>
  <c r="I3055" i="23"/>
  <c r="H3055" i="23"/>
  <c r="Q3054" i="23"/>
  <c r="P3054" i="23"/>
  <c r="O3054" i="23"/>
  <c r="N3054" i="23"/>
  <c r="M3054" i="23"/>
  <c r="L3054" i="23"/>
  <c r="K3054" i="23"/>
  <c r="J3054" i="23"/>
  <c r="I3054" i="23"/>
  <c r="H3054" i="23"/>
  <c r="Q3053" i="23"/>
  <c r="P3053" i="23"/>
  <c r="O3053" i="23"/>
  <c r="N3053" i="23"/>
  <c r="M3053" i="23"/>
  <c r="L3053" i="23"/>
  <c r="K3053" i="23"/>
  <c r="J3053" i="23"/>
  <c r="I3053" i="23"/>
  <c r="H3053" i="23"/>
  <c r="Q3052" i="23"/>
  <c r="P3052" i="23"/>
  <c r="O3052" i="23"/>
  <c r="N3052" i="23"/>
  <c r="M3052" i="23"/>
  <c r="L3052" i="23"/>
  <c r="K3052" i="23"/>
  <c r="J3052" i="23"/>
  <c r="I3052" i="23"/>
  <c r="H3052" i="23"/>
  <c r="Q3051" i="23"/>
  <c r="P3051" i="23"/>
  <c r="O3051" i="23"/>
  <c r="N3051" i="23"/>
  <c r="M3051" i="23"/>
  <c r="L3051" i="23"/>
  <c r="K3051" i="23"/>
  <c r="J3051" i="23"/>
  <c r="I3051" i="23"/>
  <c r="H3051" i="23"/>
  <c r="Q3050" i="23"/>
  <c r="P3050" i="23"/>
  <c r="O3050" i="23"/>
  <c r="N3050" i="23"/>
  <c r="M3050" i="23"/>
  <c r="L3050" i="23"/>
  <c r="K3050" i="23"/>
  <c r="J3050" i="23"/>
  <c r="I3050" i="23"/>
  <c r="H3050" i="23"/>
  <c r="Q3049" i="23"/>
  <c r="P3049" i="23"/>
  <c r="O3049" i="23"/>
  <c r="N3049" i="23"/>
  <c r="M3049" i="23"/>
  <c r="L3049" i="23"/>
  <c r="K3049" i="23"/>
  <c r="J3049" i="23"/>
  <c r="I3049" i="23"/>
  <c r="H3049" i="23"/>
  <c r="Q3048" i="23"/>
  <c r="P3048" i="23"/>
  <c r="O3048" i="23"/>
  <c r="N3048" i="23"/>
  <c r="M3048" i="23"/>
  <c r="L3048" i="23"/>
  <c r="K3048" i="23"/>
  <c r="J3048" i="23"/>
  <c r="I3048" i="23"/>
  <c r="H3048" i="23"/>
  <c r="Q3047" i="23"/>
  <c r="P3047" i="23"/>
  <c r="O3047" i="23"/>
  <c r="N3047" i="23"/>
  <c r="M3047" i="23"/>
  <c r="L3047" i="23"/>
  <c r="K3047" i="23"/>
  <c r="J3047" i="23"/>
  <c r="I3047" i="23"/>
  <c r="H3047" i="23"/>
  <c r="Q3046" i="23"/>
  <c r="P3046" i="23"/>
  <c r="O3046" i="23"/>
  <c r="N3046" i="23"/>
  <c r="M3046" i="23"/>
  <c r="L3046" i="23"/>
  <c r="K3046" i="23"/>
  <c r="J3046" i="23"/>
  <c r="I3046" i="23"/>
  <c r="H3046" i="23"/>
  <c r="Q3045" i="23"/>
  <c r="P3045" i="23"/>
  <c r="O3045" i="23"/>
  <c r="N3045" i="23"/>
  <c r="M3045" i="23"/>
  <c r="L3045" i="23"/>
  <c r="K3045" i="23"/>
  <c r="J3045" i="23"/>
  <c r="I3045" i="23"/>
  <c r="H3045" i="23"/>
  <c r="Q3044" i="23"/>
  <c r="P3044" i="23"/>
  <c r="O3044" i="23"/>
  <c r="N3044" i="23"/>
  <c r="M3044" i="23"/>
  <c r="L3044" i="23"/>
  <c r="K3044" i="23"/>
  <c r="J3044" i="23"/>
  <c r="I3044" i="23"/>
  <c r="H3044" i="23"/>
  <c r="Q3043" i="23"/>
  <c r="P3043" i="23"/>
  <c r="O3043" i="23"/>
  <c r="N3043" i="23"/>
  <c r="M3043" i="23"/>
  <c r="L3043" i="23"/>
  <c r="K3043" i="23"/>
  <c r="J3043" i="23"/>
  <c r="I3043" i="23"/>
  <c r="H3043" i="23"/>
  <c r="Q3042" i="23"/>
  <c r="P3042" i="23"/>
  <c r="O3042" i="23"/>
  <c r="N3042" i="23"/>
  <c r="M3042" i="23"/>
  <c r="L3042" i="23"/>
  <c r="K3042" i="23"/>
  <c r="J3042" i="23"/>
  <c r="I3042" i="23"/>
  <c r="H3042" i="23"/>
  <c r="Q3041" i="23"/>
  <c r="P3041" i="23"/>
  <c r="O3041" i="23"/>
  <c r="N3041" i="23"/>
  <c r="M3041" i="23"/>
  <c r="L3041" i="23"/>
  <c r="K3041" i="23"/>
  <c r="J3041" i="23"/>
  <c r="I3041" i="23"/>
  <c r="H3041" i="23"/>
  <c r="Q3040" i="23"/>
  <c r="P3040" i="23"/>
  <c r="O3040" i="23"/>
  <c r="N3040" i="23"/>
  <c r="M3040" i="23"/>
  <c r="L3040" i="23"/>
  <c r="K3040" i="23"/>
  <c r="J3040" i="23"/>
  <c r="I3040" i="23"/>
  <c r="H3040" i="23"/>
  <c r="Q3039" i="23"/>
  <c r="P3039" i="23"/>
  <c r="O3039" i="23"/>
  <c r="N3039" i="23"/>
  <c r="M3039" i="23"/>
  <c r="L3039" i="23"/>
  <c r="K3039" i="23"/>
  <c r="J3039" i="23"/>
  <c r="I3039" i="23"/>
  <c r="H3039" i="23"/>
  <c r="Q3038" i="23"/>
  <c r="P3038" i="23"/>
  <c r="O3038" i="23"/>
  <c r="N3038" i="23"/>
  <c r="M3038" i="23"/>
  <c r="L3038" i="23"/>
  <c r="K3038" i="23"/>
  <c r="J3038" i="23"/>
  <c r="I3038" i="23"/>
  <c r="H3038" i="23"/>
  <c r="Q3037" i="23"/>
  <c r="P3037" i="23"/>
  <c r="O3037" i="23"/>
  <c r="N3037" i="23"/>
  <c r="M3037" i="23"/>
  <c r="L3037" i="23"/>
  <c r="K3037" i="23"/>
  <c r="J3037" i="23"/>
  <c r="I3037" i="23"/>
  <c r="H3037" i="23"/>
  <c r="Q3036" i="23"/>
  <c r="P3036" i="23"/>
  <c r="O3036" i="23"/>
  <c r="N3036" i="23"/>
  <c r="M3036" i="23"/>
  <c r="L3036" i="23"/>
  <c r="K3036" i="23"/>
  <c r="J3036" i="23"/>
  <c r="I3036" i="23"/>
  <c r="H3036" i="23"/>
  <c r="Q3035" i="23"/>
  <c r="P3035" i="23"/>
  <c r="O3035" i="23"/>
  <c r="N3035" i="23"/>
  <c r="M3035" i="23"/>
  <c r="L3035" i="23"/>
  <c r="K3035" i="23"/>
  <c r="J3035" i="23"/>
  <c r="I3035" i="23"/>
  <c r="H3035" i="23"/>
  <c r="Q3034" i="23"/>
  <c r="P3034" i="23"/>
  <c r="O3034" i="23"/>
  <c r="N3034" i="23"/>
  <c r="M3034" i="23"/>
  <c r="L3034" i="23"/>
  <c r="K3034" i="23"/>
  <c r="J3034" i="23"/>
  <c r="I3034" i="23"/>
  <c r="H3034" i="23"/>
  <c r="Q3033" i="23"/>
  <c r="P3033" i="23"/>
  <c r="O3033" i="23"/>
  <c r="N3033" i="23"/>
  <c r="M3033" i="23"/>
  <c r="L3033" i="23"/>
  <c r="K3033" i="23"/>
  <c r="J3033" i="23"/>
  <c r="I3033" i="23"/>
  <c r="H3033" i="23"/>
  <c r="Q3032" i="23"/>
  <c r="P3032" i="23"/>
  <c r="O3032" i="23"/>
  <c r="N3032" i="23"/>
  <c r="M3032" i="23"/>
  <c r="L3032" i="23"/>
  <c r="K3032" i="23"/>
  <c r="J3032" i="23"/>
  <c r="I3032" i="23"/>
  <c r="H3032" i="23"/>
  <c r="Q3031" i="23"/>
  <c r="P3031" i="23"/>
  <c r="O3031" i="23"/>
  <c r="N3031" i="23"/>
  <c r="M3031" i="23"/>
  <c r="L3031" i="23"/>
  <c r="K3031" i="23"/>
  <c r="J3031" i="23"/>
  <c r="I3031" i="23"/>
  <c r="H3031" i="23"/>
  <c r="Q3030" i="23"/>
  <c r="P3030" i="23"/>
  <c r="O3030" i="23"/>
  <c r="N3030" i="23"/>
  <c r="M3030" i="23"/>
  <c r="L3030" i="23"/>
  <c r="K3030" i="23"/>
  <c r="J3030" i="23"/>
  <c r="I3030" i="23"/>
  <c r="H3030" i="23"/>
  <c r="Q3029" i="23"/>
  <c r="P3029" i="23"/>
  <c r="O3029" i="23"/>
  <c r="N3029" i="23"/>
  <c r="M3029" i="23"/>
  <c r="L3029" i="23"/>
  <c r="K3029" i="23"/>
  <c r="J3029" i="23"/>
  <c r="I3029" i="23"/>
  <c r="H3029" i="23"/>
  <c r="Q3028" i="23"/>
  <c r="P3028" i="23"/>
  <c r="O3028" i="23"/>
  <c r="N3028" i="23"/>
  <c r="M3028" i="23"/>
  <c r="L3028" i="23"/>
  <c r="K3028" i="23"/>
  <c r="J3028" i="23"/>
  <c r="I3028" i="23"/>
  <c r="H3028" i="23"/>
  <c r="Q3027" i="23"/>
  <c r="P3027" i="23"/>
  <c r="O3027" i="23"/>
  <c r="N3027" i="23"/>
  <c r="M3027" i="23"/>
  <c r="L3027" i="23"/>
  <c r="K3027" i="23"/>
  <c r="J3027" i="23"/>
  <c r="I3027" i="23"/>
  <c r="H3027" i="23"/>
  <c r="Q3026" i="23"/>
  <c r="P3026" i="23"/>
  <c r="O3026" i="23"/>
  <c r="N3026" i="23"/>
  <c r="M3026" i="23"/>
  <c r="L3026" i="23"/>
  <c r="K3026" i="23"/>
  <c r="J3026" i="23"/>
  <c r="I3026" i="23"/>
  <c r="H3026" i="23"/>
  <c r="Q3025" i="23"/>
  <c r="P3025" i="23"/>
  <c r="O3025" i="23"/>
  <c r="N3025" i="23"/>
  <c r="M3025" i="23"/>
  <c r="L3025" i="23"/>
  <c r="K3025" i="23"/>
  <c r="J3025" i="23"/>
  <c r="I3025" i="23"/>
  <c r="H3025" i="23"/>
  <c r="Q3024" i="23"/>
  <c r="P3024" i="23"/>
  <c r="O3024" i="23"/>
  <c r="N3024" i="23"/>
  <c r="M3024" i="23"/>
  <c r="L3024" i="23"/>
  <c r="K3024" i="23"/>
  <c r="J3024" i="23"/>
  <c r="I3024" i="23"/>
  <c r="H3024" i="23"/>
  <c r="Q3023" i="23"/>
  <c r="P3023" i="23"/>
  <c r="O3023" i="23"/>
  <c r="N3023" i="23"/>
  <c r="M3023" i="23"/>
  <c r="L3023" i="23"/>
  <c r="K3023" i="23"/>
  <c r="J3023" i="23"/>
  <c r="I3023" i="23"/>
  <c r="H3023" i="23"/>
  <c r="Q3022" i="23"/>
  <c r="P3022" i="23"/>
  <c r="O3022" i="23"/>
  <c r="N3022" i="23"/>
  <c r="M3022" i="23"/>
  <c r="L3022" i="23"/>
  <c r="K3022" i="23"/>
  <c r="J3022" i="23"/>
  <c r="I3022" i="23"/>
  <c r="H3022" i="23"/>
  <c r="Q3021" i="23"/>
  <c r="P3021" i="23"/>
  <c r="O3021" i="23"/>
  <c r="N3021" i="23"/>
  <c r="M3021" i="23"/>
  <c r="L3021" i="23"/>
  <c r="K3021" i="23"/>
  <c r="J3021" i="23"/>
  <c r="I3021" i="23"/>
  <c r="H3021" i="23"/>
  <c r="Q3020" i="23"/>
  <c r="P3020" i="23"/>
  <c r="O3020" i="23"/>
  <c r="N3020" i="23"/>
  <c r="M3020" i="23"/>
  <c r="L3020" i="23"/>
  <c r="K3020" i="23"/>
  <c r="J3020" i="23"/>
  <c r="I3020" i="23"/>
  <c r="H3020" i="23"/>
  <c r="Q3019" i="23"/>
  <c r="P3019" i="23"/>
  <c r="O3019" i="23"/>
  <c r="N3019" i="23"/>
  <c r="M3019" i="23"/>
  <c r="L3019" i="23"/>
  <c r="K3019" i="23"/>
  <c r="J3019" i="23"/>
  <c r="I3019" i="23"/>
  <c r="H3019" i="23"/>
  <c r="Q3018" i="23"/>
  <c r="P3018" i="23"/>
  <c r="O3018" i="23"/>
  <c r="N3018" i="23"/>
  <c r="M3018" i="23"/>
  <c r="L3018" i="23"/>
  <c r="K3018" i="23"/>
  <c r="J3018" i="23"/>
  <c r="I3018" i="23"/>
  <c r="H3018" i="23"/>
  <c r="Q3017" i="23"/>
  <c r="P3017" i="23"/>
  <c r="O3017" i="23"/>
  <c r="N3017" i="23"/>
  <c r="M3017" i="23"/>
  <c r="L3017" i="23"/>
  <c r="K3017" i="23"/>
  <c r="J3017" i="23"/>
  <c r="I3017" i="23"/>
  <c r="H3017" i="23"/>
  <c r="Q3016" i="23"/>
  <c r="P3016" i="23"/>
  <c r="O3016" i="23"/>
  <c r="N3016" i="23"/>
  <c r="M3016" i="23"/>
  <c r="L3016" i="23"/>
  <c r="K3016" i="23"/>
  <c r="J3016" i="23"/>
  <c r="I3016" i="23"/>
  <c r="H3016" i="23"/>
  <c r="Q3015" i="23"/>
  <c r="P3015" i="23"/>
  <c r="O3015" i="23"/>
  <c r="N3015" i="23"/>
  <c r="M3015" i="23"/>
  <c r="L3015" i="23"/>
  <c r="K3015" i="23"/>
  <c r="J3015" i="23"/>
  <c r="I3015" i="23"/>
  <c r="H3015" i="23"/>
  <c r="Q3014" i="23"/>
  <c r="P3014" i="23"/>
  <c r="O3014" i="23"/>
  <c r="N3014" i="23"/>
  <c r="M3014" i="23"/>
  <c r="L3014" i="23"/>
  <c r="K3014" i="23"/>
  <c r="J3014" i="23"/>
  <c r="I3014" i="23"/>
  <c r="H3014" i="23"/>
  <c r="Q3013" i="23"/>
  <c r="P3013" i="23"/>
  <c r="O3013" i="23"/>
  <c r="N3013" i="23"/>
  <c r="M3013" i="23"/>
  <c r="L3013" i="23"/>
  <c r="K3013" i="23"/>
  <c r="J3013" i="23"/>
  <c r="I3013" i="23"/>
  <c r="H3013" i="23"/>
  <c r="Q3012" i="23"/>
  <c r="P3012" i="23"/>
  <c r="O3012" i="23"/>
  <c r="N3012" i="23"/>
  <c r="M3012" i="23"/>
  <c r="L3012" i="23"/>
  <c r="K3012" i="23"/>
  <c r="J3012" i="23"/>
  <c r="I3012" i="23"/>
  <c r="H3012" i="23"/>
  <c r="Q3011" i="23"/>
  <c r="P3011" i="23"/>
  <c r="O3011" i="23"/>
  <c r="N3011" i="23"/>
  <c r="M3011" i="23"/>
  <c r="L3011" i="23"/>
  <c r="K3011" i="23"/>
  <c r="J3011" i="23"/>
  <c r="I3011" i="23"/>
  <c r="H3011" i="23"/>
  <c r="Q3010" i="23"/>
  <c r="P3010" i="23"/>
  <c r="O3010" i="23"/>
  <c r="N3010" i="23"/>
  <c r="M3010" i="23"/>
  <c r="L3010" i="23"/>
  <c r="K3010" i="23"/>
  <c r="J3010" i="23"/>
  <c r="I3010" i="23"/>
  <c r="H3010" i="23"/>
  <c r="Q3009" i="23"/>
  <c r="P3009" i="23"/>
  <c r="O3009" i="23"/>
  <c r="N3009" i="23"/>
  <c r="M3009" i="23"/>
  <c r="L3009" i="23"/>
  <c r="K3009" i="23"/>
  <c r="J3009" i="23"/>
  <c r="I3009" i="23"/>
  <c r="H3009" i="23"/>
  <c r="Q3008" i="23"/>
  <c r="P3008" i="23"/>
  <c r="O3008" i="23"/>
  <c r="N3008" i="23"/>
  <c r="M3008" i="23"/>
  <c r="L3008" i="23"/>
  <c r="K3008" i="23"/>
  <c r="J3008" i="23"/>
  <c r="I3008" i="23"/>
  <c r="H3008" i="23"/>
  <c r="Q3007" i="23"/>
  <c r="P3007" i="23"/>
  <c r="O3007" i="23"/>
  <c r="N3007" i="23"/>
  <c r="M3007" i="23"/>
  <c r="L3007" i="23"/>
  <c r="K3007" i="23"/>
  <c r="J3007" i="23"/>
  <c r="I3007" i="23"/>
  <c r="H3007" i="23"/>
  <c r="Q3006" i="23"/>
  <c r="P3006" i="23"/>
  <c r="O3006" i="23"/>
  <c r="N3006" i="23"/>
  <c r="M3006" i="23"/>
  <c r="L3006" i="23"/>
  <c r="K3006" i="23"/>
  <c r="J3006" i="23"/>
  <c r="I3006" i="23"/>
  <c r="H3006" i="23"/>
  <c r="Q3005" i="23"/>
  <c r="P3005" i="23"/>
  <c r="O3005" i="23"/>
  <c r="N3005" i="23"/>
  <c r="M3005" i="23"/>
  <c r="L3005" i="23"/>
  <c r="K3005" i="23"/>
  <c r="J3005" i="23"/>
  <c r="I3005" i="23"/>
  <c r="H3005" i="23"/>
  <c r="Q3004" i="23"/>
  <c r="P3004" i="23"/>
  <c r="O3004" i="23"/>
  <c r="N3004" i="23"/>
  <c r="M3004" i="23"/>
  <c r="L3004" i="23"/>
  <c r="K3004" i="23"/>
  <c r="J3004" i="23"/>
  <c r="I3004" i="23"/>
  <c r="H3004" i="23"/>
  <c r="Q3003" i="23"/>
  <c r="P3003" i="23"/>
  <c r="O3003" i="23"/>
  <c r="N3003" i="23"/>
  <c r="M3003" i="23"/>
  <c r="L3003" i="23"/>
  <c r="K3003" i="23"/>
  <c r="J3003" i="23"/>
  <c r="I3003" i="23"/>
  <c r="H3003" i="23"/>
  <c r="Q3002" i="23"/>
  <c r="P3002" i="23"/>
  <c r="O3002" i="23"/>
  <c r="N3002" i="23"/>
  <c r="M3002" i="23"/>
  <c r="L3002" i="23"/>
  <c r="K3002" i="23"/>
  <c r="J3002" i="23"/>
  <c r="I3002" i="23"/>
  <c r="H3002" i="23"/>
  <c r="Q3001" i="23"/>
  <c r="P3001" i="23"/>
  <c r="O3001" i="23"/>
  <c r="N3001" i="23"/>
  <c r="M3001" i="23"/>
  <c r="L3001" i="23"/>
  <c r="K3001" i="23"/>
  <c r="J3001" i="23"/>
  <c r="I3001" i="23"/>
  <c r="H3001" i="23"/>
  <c r="Q3000" i="23"/>
  <c r="P3000" i="23"/>
  <c r="O3000" i="23"/>
  <c r="N3000" i="23"/>
  <c r="M3000" i="23"/>
  <c r="L3000" i="23"/>
  <c r="K3000" i="23"/>
  <c r="J3000" i="23"/>
  <c r="I3000" i="23"/>
  <c r="H3000" i="23"/>
  <c r="Q2999" i="23"/>
  <c r="P2999" i="23"/>
  <c r="O2999" i="23"/>
  <c r="N2999" i="23"/>
  <c r="M2999" i="23"/>
  <c r="L2999" i="23"/>
  <c r="K2999" i="23"/>
  <c r="J2999" i="23"/>
  <c r="I2999" i="23"/>
  <c r="H2999" i="23"/>
  <c r="Q2998" i="23"/>
  <c r="P2998" i="23"/>
  <c r="O2998" i="23"/>
  <c r="N2998" i="23"/>
  <c r="M2998" i="23"/>
  <c r="L2998" i="23"/>
  <c r="K2998" i="23"/>
  <c r="J2998" i="23"/>
  <c r="I2998" i="23"/>
  <c r="H2998" i="23"/>
  <c r="Q2997" i="23"/>
  <c r="P2997" i="23"/>
  <c r="O2997" i="23"/>
  <c r="N2997" i="23"/>
  <c r="M2997" i="23"/>
  <c r="L2997" i="23"/>
  <c r="K2997" i="23"/>
  <c r="J2997" i="23"/>
  <c r="I2997" i="23"/>
  <c r="H2997" i="23"/>
  <c r="Q2996" i="23"/>
  <c r="P2996" i="23"/>
  <c r="O2996" i="23"/>
  <c r="N2996" i="23"/>
  <c r="M2996" i="23"/>
  <c r="L2996" i="23"/>
  <c r="K2996" i="23"/>
  <c r="J2996" i="23"/>
  <c r="I2996" i="23"/>
  <c r="H2996" i="23"/>
  <c r="Q2995" i="23"/>
  <c r="P2995" i="23"/>
  <c r="O2995" i="23"/>
  <c r="N2995" i="23"/>
  <c r="M2995" i="23"/>
  <c r="L2995" i="23"/>
  <c r="K2995" i="23"/>
  <c r="J2995" i="23"/>
  <c r="I2995" i="23"/>
  <c r="H2995" i="23"/>
  <c r="Q2994" i="23"/>
  <c r="P2994" i="23"/>
  <c r="O2994" i="23"/>
  <c r="N2994" i="23"/>
  <c r="M2994" i="23"/>
  <c r="L2994" i="23"/>
  <c r="K2994" i="23"/>
  <c r="J2994" i="23"/>
  <c r="I2994" i="23"/>
  <c r="H2994" i="23"/>
  <c r="Q2993" i="23"/>
  <c r="P2993" i="23"/>
  <c r="O2993" i="23"/>
  <c r="N2993" i="23"/>
  <c r="M2993" i="23"/>
  <c r="L2993" i="23"/>
  <c r="K2993" i="23"/>
  <c r="J2993" i="23"/>
  <c r="I2993" i="23"/>
  <c r="H2993" i="23"/>
  <c r="Q2992" i="23"/>
  <c r="P2992" i="23"/>
  <c r="O2992" i="23"/>
  <c r="N2992" i="23"/>
  <c r="M2992" i="23"/>
  <c r="L2992" i="23"/>
  <c r="K2992" i="23"/>
  <c r="J2992" i="23"/>
  <c r="I2992" i="23"/>
  <c r="H2992" i="23"/>
  <c r="Q2991" i="23"/>
  <c r="P2991" i="23"/>
  <c r="O2991" i="23"/>
  <c r="N2991" i="23"/>
  <c r="M2991" i="23"/>
  <c r="L2991" i="23"/>
  <c r="K2991" i="23"/>
  <c r="J2991" i="23"/>
  <c r="I2991" i="23"/>
  <c r="H2991" i="23"/>
  <c r="Q2990" i="23"/>
  <c r="P2990" i="23"/>
  <c r="O2990" i="23"/>
  <c r="N2990" i="23"/>
  <c r="M2990" i="23"/>
  <c r="L2990" i="23"/>
  <c r="K2990" i="23"/>
  <c r="J2990" i="23"/>
  <c r="I2990" i="23"/>
  <c r="H2990" i="23"/>
  <c r="Q2989" i="23"/>
  <c r="P2989" i="23"/>
  <c r="O2989" i="23"/>
  <c r="N2989" i="23"/>
  <c r="M2989" i="23"/>
  <c r="L2989" i="23"/>
  <c r="K2989" i="23"/>
  <c r="J2989" i="23"/>
  <c r="I2989" i="23"/>
  <c r="H2989" i="23"/>
  <c r="Q2988" i="23"/>
  <c r="P2988" i="23"/>
  <c r="O2988" i="23"/>
  <c r="N2988" i="23"/>
  <c r="M2988" i="23"/>
  <c r="L2988" i="23"/>
  <c r="K2988" i="23"/>
  <c r="J2988" i="23"/>
  <c r="I2988" i="23"/>
  <c r="H2988" i="23"/>
  <c r="Q2987" i="23"/>
  <c r="P2987" i="23"/>
  <c r="O2987" i="23"/>
  <c r="N2987" i="23"/>
  <c r="M2987" i="23"/>
  <c r="L2987" i="23"/>
  <c r="K2987" i="23"/>
  <c r="J2987" i="23"/>
  <c r="I2987" i="23"/>
  <c r="H2987" i="23"/>
  <c r="Q2986" i="23"/>
  <c r="P2986" i="23"/>
  <c r="O2986" i="23"/>
  <c r="N2986" i="23"/>
  <c r="M2986" i="23"/>
  <c r="L2986" i="23"/>
  <c r="K2986" i="23"/>
  <c r="J2986" i="23"/>
  <c r="I2986" i="23"/>
  <c r="H2986" i="23"/>
  <c r="Q2985" i="23"/>
  <c r="P2985" i="23"/>
  <c r="O2985" i="23"/>
  <c r="N2985" i="23"/>
  <c r="M2985" i="23"/>
  <c r="L2985" i="23"/>
  <c r="K2985" i="23"/>
  <c r="J2985" i="23"/>
  <c r="I2985" i="23"/>
  <c r="H2985" i="23"/>
  <c r="Q2984" i="23"/>
  <c r="P2984" i="23"/>
  <c r="O2984" i="23"/>
  <c r="N2984" i="23"/>
  <c r="M2984" i="23"/>
  <c r="L2984" i="23"/>
  <c r="K2984" i="23"/>
  <c r="J2984" i="23"/>
  <c r="I2984" i="23"/>
  <c r="H2984" i="23"/>
  <c r="Q2983" i="23"/>
  <c r="P2983" i="23"/>
  <c r="O2983" i="23"/>
  <c r="N2983" i="23"/>
  <c r="M2983" i="23"/>
  <c r="L2983" i="23"/>
  <c r="K2983" i="23"/>
  <c r="J2983" i="23"/>
  <c r="I2983" i="23"/>
  <c r="H2983" i="23"/>
  <c r="Q2982" i="23"/>
  <c r="P2982" i="23"/>
  <c r="O2982" i="23"/>
  <c r="N2982" i="23"/>
  <c r="M2982" i="23"/>
  <c r="L2982" i="23"/>
  <c r="K2982" i="23"/>
  <c r="J2982" i="23"/>
  <c r="I2982" i="23"/>
  <c r="H2982" i="23"/>
  <c r="Q2981" i="23"/>
  <c r="P2981" i="23"/>
  <c r="O2981" i="23"/>
  <c r="N2981" i="23"/>
  <c r="M2981" i="23"/>
  <c r="L2981" i="23"/>
  <c r="K2981" i="23"/>
  <c r="J2981" i="23"/>
  <c r="I2981" i="23"/>
  <c r="H2981" i="23"/>
  <c r="Q2980" i="23"/>
  <c r="P2980" i="23"/>
  <c r="O2980" i="23"/>
  <c r="N2980" i="23"/>
  <c r="M2980" i="23"/>
  <c r="L2980" i="23"/>
  <c r="K2980" i="23"/>
  <c r="J2980" i="23"/>
  <c r="I2980" i="23"/>
  <c r="H2980" i="23"/>
  <c r="Q2979" i="23"/>
  <c r="P2979" i="23"/>
  <c r="O2979" i="23"/>
  <c r="N2979" i="23"/>
  <c r="M2979" i="23"/>
  <c r="L2979" i="23"/>
  <c r="K2979" i="23"/>
  <c r="J2979" i="23"/>
  <c r="I2979" i="23"/>
  <c r="H2979" i="23"/>
  <c r="Q2978" i="23"/>
  <c r="P2978" i="23"/>
  <c r="O2978" i="23"/>
  <c r="N2978" i="23"/>
  <c r="M2978" i="23"/>
  <c r="L2978" i="23"/>
  <c r="K2978" i="23"/>
  <c r="J2978" i="23"/>
  <c r="I2978" i="23"/>
  <c r="H2978" i="23"/>
  <c r="Q2977" i="23"/>
  <c r="P2977" i="23"/>
  <c r="O2977" i="23"/>
  <c r="N2977" i="23"/>
  <c r="M2977" i="23"/>
  <c r="L2977" i="23"/>
  <c r="K2977" i="23"/>
  <c r="J2977" i="23"/>
  <c r="I2977" i="23"/>
  <c r="H2977" i="23"/>
  <c r="Q2976" i="23"/>
  <c r="P2976" i="23"/>
  <c r="O2976" i="23"/>
  <c r="N2976" i="23"/>
  <c r="M2976" i="23"/>
  <c r="L2976" i="23"/>
  <c r="K2976" i="23"/>
  <c r="J2976" i="23"/>
  <c r="I2976" i="23"/>
  <c r="H2976" i="23"/>
  <c r="Q2975" i="23"/>
  <c r="P2975" i="23"/>
  <c r="O2975" i="23"/>
  <c r="N2975" i="23"/>
  <c r="M2975" i="23"/>
  <c r="L2975" i="23"/>
  <c r="K2975" i="23"/>
  <c r="J2975" i="23"/>
  <c r="I2975" i="23"/>
  <c r="H2975" i="23"/>
  <c r="Q2974" i="23"/>
  <c r="P2974" i="23"/>
  <c r="O2974" i="23"/>
  <c r="N2974" i="23"/>
  <c r="M2974" i="23"/>
  <c r="L2974" i="23"/>
  <c r="K2974" i="23"/>
  <c r="J2974" i="23"/>
  <c r="I2974" i="23"/>
  <c r="H2974" i="23"/>
  <c r="Q2973" i="23"/>
  <c r="P2973" i="23"/>
  <c r="O2973" i="23"/>
  <c r="N2973" i="23"/>
  <c r="M2973" i="23"/>
  <c r="L2973" i="23"/>
  <c r="K2973" i="23"/>
  <c r="J2973" i="23"/>
  <c r="I2973" i="23"/>
  <c r="H2973" i="23"/>
  <c r="Q2972" i="23"/>
  <c r="P2972" i="23"/>
  <c r="O2972" i="23"/>
  <c r="N2972" i="23"/>
  <c r="M2972" i="23"/>
  <c r="L2972" i="23"/>
  <c r="K2972" i="23"/>
  <c r="J2972" i="23"/>
  <c r="I2972" i="23"/>
  <c r="H2972" i="23"/>
  <c r="Q2971" i="23"/>
  <c r="P2971" i="23"/>
  <c r="O2971" i="23"/>
  <c r="N2971" i="23"/>
  <c r="M2971" i="23"/>
  <c r="L2971" i="23"/>
  <c r="K2971" i="23"/>
  <c r="J2971" i="23"/>
  <c r="I2971" i="23"/>
  <c r="H2971" i="23"/>
  <c r="Q2970" i="23"/>
  <c r="P2970" i="23"/>
  <c r="O2970" i="23"/>
  <c r="N2970" i="23"/>
  <c r="M2970" i="23"/>
  <c r="L2970" i="23"/>
  <c r="K2970" i="23"/>
  <c r="J2970" i="23"/>
  <c r="I2970" i="23"/>
  <c r="H2970" i="23"/>
  <c r="Q2969" i="23"/>
  <c r="P2969" i="23"/>
  <c r="O2969" i="23"/>
  <c r="N2969" i="23"/>
  <c r="M2969" i="23"/>
  <c r="L2969" i="23"/>
  <c r="K2969" i="23"/>
  <c r="J2969" i="23"/>
  <c r="I2969" i="23"/>
  <c r="H2969" i="23"/>
  <c r="Q2968" i="23"/>
  <c r="P2968" i="23"/>
  <c r="O2968" i="23"/>
  <c r="N2968" i="23"/>
  <c r="M2968" i="23"/>
  <c r="L2968" i="23"/>
  <c r="K2968" i="23"/>
  <c r="J2968" i="23"/>
  <c r="I2968" i="23"/>
  <c r="H2968" i="23"/>
  <c r="Q2967" i="23"/>
  <c r="P2967" i="23"/>
  <c r="O2967" i="23"/>
  <c r="N2967" i="23"/>
  <c r="M2967" i="23"/>
  <c r="L2967" i="23"/>
  <c r="K2967" i="23"/>
  <c r="J2967" i="23"/>
  <c r="I2967" i="23"/>
  <c r="H2967" i="23"/>
  <c r="Q2966" i="23"/>
  <c r="P2966" i="23"/>
  <c r="O2966" i="23"/>
  <c r="N2966" i="23"/>
  <c r="M2966" i="23"/>
  <c r="L2966" i="23"/>
  <c r="K2966" i="23"/>
  <c r="J2966" i="23"/>
  <c r="I2966" i="23"/>
  <c r="H2966" i="23"/>
  <c r="Q2965" i="23"/>
  <c r="P2965" i="23"/>
  <c r="O2965" i="23"/>
  <c r="N2965" i="23"/>
  <c r="M2965" i="23"/>
  <c r="L2965" i="23"/>
  <c r="K2965" i="23"/>
  <c r="J2965" i="23"/>
  <c r="I2965" i="23"/>
  <c r="H2965" i="23"/>
  <c r="Q2964" i="23"/>
  <c r="P2964" i="23"/>
  <c r="O2964" i="23"/>
  <c r="N2964" i="23"/>
  <c r="M2964" i="23"/>
  <c r="L2964" i="23"/>
  <c r="K2964" i="23"/>
  <c r="J2964" i="23"/>
  <c r="I2964" i="23"/>
  <c r="H2964" i="23"/>
  <c r="Q2963" i="23"/>
  <c r="P2963" i="23"/>
  <c r="O2963" i="23"/>
  <c r="N2963" i="23"/>
  <c r="M2963" i="23"/>
  <c r="L2963" i="23"/>
  <c r="K2963" i="23"/>
  <c r="J2963" i="23"/>
  <c r="I2963" i="23"/>
  <c r="H2963" i="23"/>
  <c r="Q2962" i="23"/>
  <c r="P2962" i="23"/>
  <c r="O2962" i="23"/>
  <c r="N2962" i="23"/>
  <c r="M2962" i="23"/>
  <c r="L2962" i="23"/>
  <c r="K2962" i="23"/>
  <c r="J2962" i="23"/>
  <c r="I2962" i="23"/>
  <c r="H2962" i="23"/>
  <c r="Q2961" i="23"/>
  <c r="P2961" i="23"/>
  <c r="O2961" i="23"/>
  <c r="N2961" i="23"/>
  <c r="M2961" i="23"/>
  <c r="L2961" i="23"/>
  <c r="K2961" i="23"/>
  <c r="J2961" i="23"/>
  <c r="I2961" i="23"/>
  <c r="H2961" i="23"/>
  <c r="Q2960" i="23"/>
  <c r="P2960" i="23"/>
  <c r="O2960" i="23"/>
  <c r="N2960" i="23"/>
  <c r="M2960" i="23"/>
  <c r="L2960" i="23"/>
  <c r="K2960" i="23"/>
  <c r="J2960" i="23"/>
  <c r="I2960" i="23"/>
  <c r="H2960" i="23"/>
  <c r="Q2959" i="23"/>
  <c r="P2959" i="23"/>
  <c r="O2959" i="23"/>
  <c r="N2959" i="23"/>
  <c r="M2959" i="23"/>
  <c r="L2959" i="23"/>
  <c r="K2959" i="23"/>
  <c r="J2959" i="23"/>
  <c r="I2959" i="23"/>
  <c r="H2959" i="23"/>
  <c r="Q2958" i="23"/>
  <c r="P2958" i="23"/>
  <c r="O2958" i="23"/>
  <c r="N2958" i="23"/>
  <c r="M2958" i="23"/>
  <c r="L2958" i="23"/>
  <c r="K2958" i="23"/>
  <c r="J2958" i="23"/>
  <c r="I2958" i="23"/>
  <c r="H2958" i="23"/>
  <c r="Q2957" i="23"/>
  <c r="P2957" i="23"/>
  <c r="O2957" i="23"/>
  <c r="N2957" i="23"/>
  <c r="M2957" i="23"/>
  <c r="L2957" i="23"/>
  <c r="K2957" i="23"/>
  <c r="J2957" i="23"/>
  <c r="I2957" i="23"/>
  <c r="H2957" i="23"/>
  <c r="Q2956" i="23"/>
  <c r="P2956" i="23"/>
  <c r="O2956" i="23"/>
  <c r="N2956" i="23"/>
  <c r="M2956" i="23"/>
  <c r="L2956" i="23"/>
  <c r="K2956" i="23"/>
  <c r="J2956" i="23"/>
  <c r="I2956" i="23"/>
  <c r="H2956" i="23"/>
  <c r="Q2955" i="23"/>
  <c r="P2955" i="23"/>
  <c r="O2955" i="23"/>
  <c r="N2955" i="23"/>
  <c r="M2955" i="23"/>
  <c r="L2955" i="23"/>
  <c r="K2955" i="23"/>
  <c r="J2955" i="23"/>
  <c r="I2955" i="23"/>
  <c r="H2955" i="23"/>
  <c r="Q2954" i="23"/>
  <c r="P2954" i="23"/>
  <c r="O2954" i="23"/>
  <c r="N2954" i="23"/>
  <c r="M2954" i="23"/>
  <c r="L2954" i="23"/>
  <c r="K2954" i="23"/>
  <c r="J2954" i="23"/>
  <c r="I2954" i="23"/>
  <c r="H2954" i="23"/>
  <c r="Q2953" i="23"/>
  <c r="P2953" i="23"/>
  <c r="O2953" i="23"/>
  <c r="N2953" i="23"/>
  <c r="M2953" i="23"/>
  <c r="L2953" i="23"/>
  <c r="K2953" i="23"/>
  <c r="J2953" i="23"/>
  <c r="I2953" i="23"/>
  <c r="H2953" i="23"/>
  <c r="Q2952" i="23"/>
  <c r="P2952" i="23"/>
  <c r="O2952" i="23"/>
  <c r="N2952" i="23"/>
  <c r="M2952" i="23"/>
  <c r="L2952" i="23"/>
  <c r="K2952" i="23"/>
  <c r="J2952" i="23"/>
  <c r="I2952" i="23"/>
  <c r="H2952" i="23"/>
  <c r="Q2951" i="23"/>
  <c r="P2951" i="23"/>
  <c r="O2951" i="23"/>
  <c r="N2951" i="23"/>
  <c r="M2951" i="23"/>
  <c r="L2951" i="23"/>
  <c r="K2951" i="23"/>
  <c r="J2951" i="23"/>
  <c r="I2951" i="23"/>
  <c r="H2951" i="23"/>
  <c r="Q2950" i="23"/>
  <c r="P2950" i="23"/>
  <c r="O2950" i="23"/>
  <c r="N2950" i="23"/>
  <c r="M2950" i="23"/>
  <c r="L2950" i="23"/>
  <c r="K2950" i="23"/>
  <c r="J2950" i="23"/>
  <c r="I2950" i="23"/>
  <c r="H2950" i="23"/>
  <c r="Q2949" i="23"/>
  <c r="P2949" i="23"/>
  <c r="O2949" i="23"/>
  <c r="N2949" i="23"/>
  <c r="M2949" i="23"/>
  <c r="L2949" i="23"/>
  <c r="K2949" i="23"/>
  <c r="J2949" i="23"/>
  <c r="I2949" i="23"/>
  <c r="H2949" i="23"/>
  <c r="Q2948" i="23"/>
  <c r="P2948" i="23"/>
  <c r="O2948" i="23"/>
  <c r="N2948" i="23"/>
  <c r="M2948" i="23"/>
  <c r="L2948" i="23"/>
  <c r="K2948" i="23"/>
  <c r="J2948" i="23"/>
  <c r="I2948" i="23"/>
  <c r="H2948" i="23"/>
  <c r="Q2947" i="23"/>
  <c r="P2947" i="23"/>
  <c r="O2947" i="23"/>
  <c r="N2947" i="23"/>
  <c r="M2947" i="23"/>
  <c r="L2947" i="23"/>
  <c r="K2947" i="23"/>
  <c r="J2947" i="23"/>
  <c r="I2947" i="23"/>
  <c r="H2947" i="23"/>
  <c r="Q2946" i="23"/>
  <c r="P2946" i="23"/>
  <c r="O2946" i="23"/>
  <c r="N2946" i="23"/>
  <c r="M2946" i="23"/>
  <c r="L2946" i="23"/>
  <c r="K2946" i="23"/>
  <c r="J2946" i="23"/>
  <c r="I2946" i="23"/>
  <c r="H2946" i="23"/>
  <c r="Q2945" i="23"/>
  <c r="P2945" i="23"/>
  <c r="O2945" i="23"/>
  <c r="N2945" i="23"/>
  <c r="M2945" i="23"/>
  <c r="L2945" i="23"/>
  <c r="K2945" i="23"/>
  <c r="J2945" i="23"/>
  <c r="I2945" i="23"/>
  <c r="H2945" i="23"/>
  <c r="Q2944" i="23"/>
  <c r="P2944" i="23"/>
  <c r="O2944" i="23"/>
  <c r="N2944" i="23"/>
  <c r="M2944" i="23"/>
  <c r="L2944" i="23"/>
  <c r="K2944" i="23"/>
  <c r="J2944" i="23"/>
  <c r="I2944" i="23"/>
  <c r="H2944" i="23"/>
  <c r="Q2943" i="23"/>
  <c r="P2943" i="23"/>
  <c r="O2943" i="23"/>
  <c r="N2943" i="23"/>
  <c r="M2943" i="23"/>
  <c r="L2943" i="23"/>
  <c r="K2943" i="23"/>
  <c r="J2943" i="23"/>
  <c r="I2943" i="23"/>
  <c r="H2943" i="23"/>
  <c r="Q2942" i="23"/>
  <c r="P2942" i="23"/>
  <c r="O2942" i="23"/>
  <c r="N2942" i="23"/>
  <c r="M2942" i="23"/>
  <c r="L2942" i="23"/>
  <c r="K2942" i="23"/>
  <c r="J2942" i="23"/>
  <c r="I2942" i="23"/>
  <c r="H2942" i="23"/>
  <c r="Q2941" i="23"/>
  <c r="P2941" i="23"/>
  <c r="O2941" i="23"/>
  <c r="N2941" i="23"/>
  <c r="M2941" i="23"/>
  <c r="L2941" i="23"/>
  <c r="K2941" i="23"/>
  <c r="J2941" i="23"/>
  <c r="I2941" i="23"/>
  <c r="H2941" i="23"/>
  <c r="Q2940" i="23"/>
  <c r="P2940" i="23"/>
  <c r="O2940" i="23"/>
  <c r="N2940" i="23"/>
  <c r="M2940" i="23"/>
  <c r="L2940" i="23"/>
  <c r="K2940" i="23"/>
  <c r="J2940" i="23"/>
  <c r="I2940" i="23"/>
  <c r="H2940" i="23"/>
  <c r="Q2939" i="23"/>
  <c r="P2939" i="23"/>
  <c r="O2939" i="23"/>
  <c r="N2939" i="23"/>
  <c r="M2939" i="23"/>
  <c r="L2939" i="23"/>
  <c r="K2939" i="23"/>
  <c r="J2939" i="23"/>
  <c r="I2939" i="23"/>
  <c r="H2939" i="23"/>
  <c r="Q2938" i="23"/>
  <c r="P2938" i="23"/>
  <c r="O2938" i="23"/>
  <c r="N2938" i="23"/>
  <c r="M2938" i="23"/>
  <c r="L2938" i="23"/>
  <c r="K2938" i="23"/>
  <c r="J2938" i="23"/>
  <c r="I2938" i="23"/>
  <c r="H2938" i="23"/>
  <c r="Q2937" i="23"/>
  <c r="P2937" i="23"/>
  <c r="O2937" i="23"/>
  <c r="N2937" i="23"/>
  <c r="M2937" i="23"/>
  <c r="L2937" i="23"/>
  <c r="K2937" i="23"/>
  <c r="J2937" i="23"/>
  <c r="I2937" i="23"/>
  <c r="H2937" i="23"/>
  <c r="Q2936" i="23"/>
  <c r="P2936" i="23"/>
  <c r="O2936" i="23"/>
  <c r="N2936" i="23"/>
  <c r="M2936" i="23"/>
  <c r="L2936" i="23"/>
  <c r="K2936" i="23"/>
  <c r="J2936" i="23"/>
  <c r="I2936" i="23"/>
  <c r="H2936" i="23"/>
  <c r="Q2935" i="23"/>
  <c r="P2935" i="23"/>
  <c r="O2935" i="23"/>
  <c r="N2935" i="23"/>
  <c r="M2935" i="23"/>
  <c r="L2935" i="23"/>
  <c r="K2935" i="23"/>
  <c r="J2935" i="23"/>
  <c r="I2935" i="23"/>
  <c r="H2935" i="23"/>
  <c r="Q2934" i="23"/>
  <c r="P2934" i="23"/>
  <c r="O2934" i="23"/>
  <c r="N2934" i="23"/>
  <c r="M2934" i="23"/>
  <c r="L2934" i="23"/>
  <c r="K2934" i="23"/>
  <c r="J2934" i="23"/>
  <c r="I2934" i="23"/>
  <c r="H2934" i="23"/>
  <c r="Q2933" i="23"/>
  <c r="P2933" i="23"/>
  <c r="O2933" i="23"/>
  <c r="N2933" i="23"/>
  <c r="M2933" i="23"/>
  <c r="L2933" i="23"/>
  <c r="K2933" i="23"/>
  <c r="J2933" i="23"/>
  <c r="I2933" i="23"/>
  <c r="H2933" i="23"/>
  <c r="Q2932" i="23"/>
  <c r="P2932" i="23"/>
  <c r="O2932" i="23"/>
  <c r="N2932" i="23"/>
  <c r="M2932" i="23"/>
  <c r="L2932" i="23"/>
  <c r="K2932" i="23"/>
  <c r="J2932" i="23"/>
  <c r="I2932" i="23"/>
  <c r="H2932" i="23"/>
  <c r="Q2931" i="23"/>
  <c r="P2931" i="23"/>
  <c r="O2931" i="23"/>
  <c r="N2931" i="23"/>
  <c r="M2931" i="23"/>
  <c r="L2931" i="23"/>
  <c r="K2931" i="23"/>
  <c r="J2931" i="23"/>
  <c r="I2931" i="23"/>
  <c r="H2931" i="23"/>
  <c r="Q2930" i="23"/>
  <c r="P2930" i="23"/>
  <c r="O2930" i="23"/>
  <c r="N2930" i="23"/>
  <c r="M2930" i="23"/>
  <c r="L2930" i="23"/>
  <c r="K2930" i="23"/>
  <c r="J2930" i="23"/>
  <c r="I2930" i="23"/>
  <c r="H2930" i="23"/>
  <c r="Q2929" i="23"/>
  <c r="P2929" i="23"/>
  <c r="O2929" i="23"/>
  <c r="N2929" i="23"/>
  <c r="M2929" i="23"/>
  <c r="L2929" i="23"/>
  <c r="K2929" i="23"/>
  <c r="J2929" i="23"/>
  <c r="I2929" i="23"/>
  <c r="H2929" i="23"/>
  <c r="Q2928" i="23"/>
  <c r="P2928" i="23"/>
  <c r="O2928" i="23"/>
  <c r="N2928" i="23"/>
  <c r="M2928" i="23"/>
  <c r="L2928" i="23"/>
  <c r="K2928" i="23"/>
  <c r="J2928" i="23"/>
  <c r="I2928" i="23"/>
  <c r="H2928" i="23"/>
  <c r="Q2927" i="23"/>
  <c r="P2927" i="23"/>
  <c r="O2927" i="23"/>
  <c r="N2927" i="23"/>
  <c r="M2927" i="23"/>
  <c r="L2927" i="23"/>
  <c r="K2927" i="23"/>
  <c r="J2927" i="23"/>
  <c r="I2927" i="23"/>
  <c r="H2927" i="23"/>
  <c r="Q2926" i="23"/>
  <c r="P2926" i="23"/>
  <c r="O2926" i="23"/>
  <c r="N2926" i="23"/>
  <c r="M2926" i="23"/>
  <c r="L2926" i="23"/>
  <c r="K2926" i="23"/>
  <c r="J2926" i="23"/>
  <c r="I2926" i="23"/>
  <c r="H2926" i="23"/>
  <c r="Q2925" i="23"/>
  <c r="P2925" i="23"/>
  <c r="O2925" i="23"/>
  <c r="N2925" i="23"/>
  <c r="M2925" i="23"/>
  <c r="L2925" i="23"/>
  <c r="K2925" i="23"/>
  <c r="J2925" i="23"/>
  <c r="I2925" i="23"/>
  <c r="H2925" i="23"/>
  <c r="Q2924" i="23"/>
  <c r="P2924" i="23"/>
  <c r="O2924" i="23"/>
  <c r="N2924" i="23"/>
  <c r="M2924" i="23"/>
  <c r="L2924" i="23"/>
  <c r="K2924" i="23"/>
  <c r="J2924" i="23"/>
  <c r="I2924" i="23"/>
  <c r="H2924" i="23"/>
  <c r="Q2923" i="23"/>
  <c r="P2923" i="23"/>
  <c r="O2923" i="23"/>
  <c r="N2923" i="23"/>
  <c r="M2923" i="23"/>
  <c r="L2923" i="23"/>
  <c r="K2923" i="23"/>
  <c r="J2923" i="23"/>
  <c r="I2923" i="23"/>
  <c r="H2923" i="23"/>
  <c r="Q2922" i="23"/>
  <c r="P2922" i="23"/>
  <c r="O2922" i="23"/>
  <c r="N2922" i="23"/>
  <c r="M2922" i="23"/>
  <c r="L2922" i="23"/>
  <c r="K2922" i="23"/>
  <c r="J2922" i="23"/>
  <c r="I2922" i="23"/>
  <c r="H2922" i="23"/>
  <c r="Q2921" i="23"/>
  <c r="P2921" i="23"/>
  <c r="O2921" i="23"/>
  <c r="N2921" i="23"/>
  <c r="M2921" i="23"/>
  <c r="L2921" i="23"/>
  <c r="K2921" i="23"/>
  <c r="J2921" i="23"/>
  <c r="I2921" i="23"/>
  <c r="H2921" i="23"/>
  <c r="Q2920" i="23"/>
  <c r="P2920" i="23"/>
  <c r="O2920" i="23"/>
  <c r="N2920" i="23"/>
  <c r="M2920" i="23"/>
  <c r="L2920" i="23"/>
  <c r="K2920" i="23"/>
  <c r="J2920" i="23"/>
  <c r="I2920" i="23"/>
  <c r="H2920" i="23"/>
  <c r="Q2919" i="23"/>
  <c r="P2919" i="23"/>
  <c r="O2919" i="23"/>
  <c r="N2919" i="23"/>
  <c r="M2919" i="23"/>
  <c r="L2919" i="23"/>
  <c r="K2919" i="23"/>
  <c r="J2919" i="23"/>
  <c r="I2919" i="23"/>
  <c r="H2919" i="23"/>
  <c r="Q2918" i="23"/>
  <c r="P2918" i="23"/>
  <c r="O2918" i="23"/>
  <c r="N2918" i="23"/>
  <c r="M2918" i="23"/>
  <c r="L2918" i="23"/>
  <c r="K2918" i="23"/>
  <c r="J2918" i="23"/>
  <c r="I2918" i="23"/>
  <c r="H2918" i="23"/>
  <c r="Q2917" i="23"/>
  <c r="P2917" i="23"/>
  <c r="O2917" i="23"/>
  <c r="N2917" i="23"/>
  <c r="M2917" i="23"/>
  <c r="L2917" i="23"/>
  <c r="K2917" i="23"/>
  <c r="J2917" i="23"/>
  <c r="I2917" i="23"/>
  <c r="H2917" i="23"/>
  <c r="Q2916" i="23"/>
  <c r="P2916" i="23"/>
  <c r="O2916" i="23"/>
  <c r="N2916" i="23"/>
  <c r="M2916" i="23"/>
  <c r="L2916" i="23"/>
  <c r="K2916" i="23"/>
  <c r="J2916" i="23"/>
  <c r="I2916" i="23"/>
  <c r="H2916" i="23"/>
  <c r="Q2915" i="23"/>
  <c r="P2915" i="23"/>
  <c r="O2915" i="23"/>
  <c r="N2915" i="23"/>
  <c r="M2915" i="23"/>
  <c r="L2915" i="23"/>
  <c r="K2915" i="23"/>
  <c r="J2915" i="23"/>
  <c r="I2915" i="23"/>
  <c r="H2915" i="23"/>
  <c r="Q2914" i="23"/>
  <c r="P2914" i="23"/>
  <c r="O2914" i="23"/>
  <c r="N2914" i="23"/>
  <c r="M2914" i="23"/>
  <c r="L2914" i="23"/>
  <c r="K2914" i="23"/>
  <c r="J2914" i="23"/>
  <c r="I2914" i="23"/>
  <c r="H2914" i="23"/>
  <c r="Q2913" i="23"/>
  <c r="P2913" i="23"/>
  <c r="O2913" i="23"/>
  <c r="N2913" i="23"/>
  <c r="M2913" i="23"/>
  <c r="L2913" i="23"/>
  <c r="K2913" i="23"/>
  <c r="J2913" i="23"/>
  <c r="I2913" i="23"/>
  <c r="H2913" i="23"/>
  <c r="Q2912" i="23"/>
  <c r="P2912" i="23"/>
  <c r="O2912" i="23"/>
  <c r="N2912" i="23"/>
  <c r="M2912" i="23"/>
  <c r="L2912" i="23"/>
  <c r="K2912" i="23"/>
  <c r="J2912" i="23"/>
  <c r="I2912" i="23"/>
  <c r="H2912" i="23"/>
  <c r="Q2911" i="23"/>
  <c r="P2911" i="23"/>
  <c r="O2911" i="23"/>
  <c r="N2911" i="23"/>
  <c r="M2911" i="23"/>
  <c r="L2911" i="23"/>
  <c r="K2911" i="23"/>
  <c r="J2911" i="23"/>
  <c r="I2911" i="23"/>
  <c r="H2911" i="23"/>
  <c r="Q2910" i="23"/>
  <c r="P2910" i="23"/>
  <c r="O2910" i="23"/>
  <c r="N2910" i="23"/>
  <c r="M2910" i="23"/>
  <c r="L2910" i="23"/>
  <c r="K2910" i="23"/>
  <c r="J2910" i="23"/>
  <c r="I2910" i="23"/>
  <c r="H2910" i="23"/>
  <c r="Q2909" i="23"/>
  <c r="P2909" i="23"/>
  <c r="O2909" i="23"/>
  <c r="N2909" i="23"/>
  <c r="M2909" i="23"/>
  <c r="L2909" i="23"/>
  <c r="K2909" i="23"/>
  <c r="J2909" i="23"/>
  <c r="I2909" i="23"/>
  <c r="H2909" i="23"/>
  <c r="Q2908" i="23"/>
  <c r="P2908" i="23"/>
  <c r="O2908" i="23"/>
  <c r="N2908" i="23"/>
  <c r="M2908" i="23"/>
  <c r="L2908" i="23"/>
  <c r="K2908" i="23"/>
  <c r="J2908" i="23"/>
  <c r="I2908" i="23"/>
  <c r="H2908" i="23"/>
  <c r="Q2907" i="23"/>
  <c r="P2907" i="23"/>
  <c r="O2907" i="23"/>
  <c r="N2907" i="23"/>
  <c r="M2907" i="23"/>
  <c r="L2907" i="23"/>
  <c r="K2907" i="23"/>
  <c r="J2907" i="23"/>
  <c r="I2907" i="23"/>
  <c r="H2907" i="23"/>
  <c r="Q2906" i="23"/>
  <c r="P2906" i="23"/>
  <c r="O2906" i="23"/>
  <c r="N2906" i="23"/>
  <c r="M2906" i="23"/>
  <c r="L2906" i="23"/>
  <c r="K2906" i="23"/>
  <c r="J2906" i="23"/>
  <c r="I2906" i="23"/>
  <c r="H2906" i="23"/>
  <c r="Q2905" i="23"/>
  <c r="P2905" i="23"/>
  <c r="O2905" i="23"/>
  <c r="N2905" i="23"/>
  <c r="M2905" i="23"/>
  <c r="L2905" i="23"/>
  <c r="K2905" i="23"/>
  <c r="J2905" i="23"/>
  <c r="I2905" i="23"/>
  <c r="H2905" i="23"/>
  <c r="Q2904" i="23"/>
  <c r="P2904" i="23"/>
  <c r="O2904" i="23"/>
  <c r="N2904" i="23"/>
  <c r="M2904" i="23"/>
  <c r="L2904" i="23"/>
  <c r="K2904" i="23"/>
  <c r="J2904" i="23"/>
  <c r="I2904" i="23"/>
  <c r="H2904" i="23"/>
  <c r="Q2903" i="23"/>
  <c r="P2903" i="23"/>
  <c r="O2903" i="23"/>
  <c r="N2903" i="23"/>
  <c r="M2903" i="23"/>
  <c r="L2903" i="23"/>
  <c r="K2903" i="23"/>
  <c r="J2903" i="23"/>
  <c r="I2903" i="23"/>
  <c r="H2903" i="23"/>
  <c r="Q2902" i="23"/>
  <c r="P2902" i="23"/>
  <c r="O2902" i="23"/>
  <c r="N2902" i="23"/>
  <c r="M2902" i="23"/>
  <c r="L2902" i="23"/>
  <c r="K2902" i="23"/>
  <c r="J2902" i="23"/>
  <c r="I2902" i="23"/>
  <c r="H2902" i="23"/>
  <c r="Q2901" i="23"/>
  <c r="P2901" i="23"/>
  <c r="O2901" i="23"/>
  <c r="N2901" i="23"/>
  <c r="M2901" i="23"/>
  <c r="L2901" i="23"/>
  <c r="K2901" i="23"/>
  <c r="J2901" i="23"/>
  <c r="I2901" i="23"/>
  <c r="H2901" i="23"/>
  <c r="Q2900" i="23"/>
  <c r="P2900" i="23"/>
  <c r="O2900" i="23"/>
  <c r="N2900" i="23"/>
  <c r="M2900" i="23"/>
  <c r="L2900" i="23"/>
  <c r="K2900" i="23"/>
  <c r="J2900" i="23"/>
  <c r="I2900" i="23"/>
  <c r="H2900" i="23"/>
  <c r="Q2899" i="23"/>
  <c r="P2899" i="23"/>
  <c r="O2899" i="23"/>
  <c r="N2899" i="23"/>
  <c r="M2899" i="23"/>
  <c r="L2899" i="23"/>
  <c r="K2899" i="23"/>
  <c r="J2899" i="23"/>
  <c r="I2899" i="23"/>
  <c r="H2899" i="23"/>
  <c r="Q2898" i="23"/>
  <c r="P2898" i="23"/>
  <c r="O2898" i="23"/>
  <c r="N2898" i="23"/>
  <c r="M2898" i="23"/>
  <c r="L2898" i="23"/>
  <c r="K2898" i="23"/>
  <c r="J2898" i="23"/>
  <c r="I2898" i="23"/>
  <c r="H2898" i="23"/>
  <c r="Q2897" i="23"/>
  <c r="P2897" i="23"/>
  <c r="O2897" i="23"/>
  <c r="N2897" i="23"/>
  <c r="M2897" i="23"/>
  <c r="L2897" i="23"/>
  <c r="K2897" i="23"/>
  <c r="J2897" i="23"/>
  <c r="I2897" i="23"/>
  <c r="H2897" i="23"/>
  <c r="Q2896" i="23"/>
  <c r="P2896" i="23"/>
  <c r="O2896" i="23"/>
  <c r="N2896" i="23"/>
  <c r="M2896" i="23"/>
  <c r="L2896" i="23"/>
  <c r="K2896" i="23"/>
  <c r="J2896" i="23"/>
  <c r="I2896" i="23"/>
  <c r="H2896" i="23"/>
  <c r="Q2895" i="23"/>
  <c r="P2895" i="23"/>
  <c r="O2895" i="23"/>
  <c r="N2895" i="23"/>
  <c r="M2895" i="23"/>
  <c r="L2895" i="23"/>
  <c r="K2895" i="23"/>
  <c r="J2895" i="23"/>
  <c r="I2895" i="23"/>
  <c r="H2895" i="23"/>
  <c r="Q2894" i="23"/>
  <c r="P2894" i="23"/>
  <c r="O2894" i="23"/>
  <c r="N2894" i="23"/>
  <c r="M2894" i="23"/>
  <c r="L2894" i="23"/>
  <c r="K2894" i="23"/>
  <c r="J2894" i="23"/>
  <c r="I2894" i="23"/>
  <c r="H2894" i="23"/>
  <c r="Q2893" i="23"/>
  <c r="P2893" i="23"/>
  <c r="O2893" i="23"/>
  <c r="N2893" i="23"/>
  <c r="M2893" i="23"/>
  <c r="L2893" i="23"/>
  <c r="K2893" i="23"/>
  <c r="J2893" i="23"/>
  <c r="I2893" i="23"/>
  <c r="H2893" i="23"/>
  <c r="Q2892" i="23"/>
  <c r="P2892" i="23"/>
  <c r="O2892" i="23"/>
  <c r="N2892" i="23"/>
  <c r="M2892" i="23"/>
  <c r="L2892" i="23"/>
  <c r="K2892" i="23"/>
  <c r="J2892" i="23"/>
  <c r="I2892" i="23"/>
  <c r="H2892" i="23"/>
  <c r="Q2891" i="23"/>
  <c r="P2891" i="23"/>
  <c r="O2891" i="23"/>
  <c r="N2891" i="23"/>
  <c r="M2891" i="23"/>
  <c r="L2891" i="23"/>
  <c r="K2891" i="23"/>
  <c r="J2891" i="23"/>
  <c r="I2891" i="23"/>
  <c r="H2891" i="23"/>
  <c r="Q2890" i="23"/>
  <c r="P2890" i="23"/>
  <c r="O2890" i="23"/>
  <c r="N2890" i="23"/>
  <c r="M2890" i="23"/>
  <c r="L2890" i="23"/>
  <c r="K2890" i="23"/>
  <c r="J2890" i="23"/>
  <c r="I2890" i="23"/>
  <c r="H2890" i="23"/>
  <c r="Q2889" i="23"/>
  <c r="P2889" i="23"/>
  <c r="O2889" i="23"/>
  <c r="N2889" i="23"/>
  <c r="M2889" i="23"/>
  <c r="L2889" i="23"/>
  <c r="K2889" i="23"/>
  <c r="J2889" i="23"/>
  <c r="I2889" i="23"/>
  <c r="H2889" i="23"/>
  <c r="Q2888" i="23"/>
  <c r="P2888" i="23"/>
  <c r="O2888" i="23"/>
  <c r="N2888" i="23"/>
  <c r="M2888" i="23"/>
  <c r="L2888" i="23"/>
  <c r="K2888" i="23"/>
  <c r="J2888" i="23"/>
  <c r="I2888" i="23"/>
  <c r="H2888" i="23"/>
  <c r="Q2887" i="23"/>
  <c r="P2887" i="23"/>
  <c r="O2887" i="23"/>
  <c r="N2887" i="23"/>
  <c r="M2887" i="23"/>
  <c r="L2887" i="23"/>
  <c r="K2887" i="23"/>
  <c r="J2887" i="23"/>
  <c r="I2887" i="23"/>
  <c r="H2887" i="23"/>
  <c r="Q2886" i="23"/>
  <c r="P2886" i="23"/>
  <c r="O2886" i="23"/>
  <c r="N2886" i="23"/>
  <c r="M2886" i="23"/>
  <c r="L2886" i="23"/>
  <c r="K2886" i="23"/>
  <c r="J2886" i="23"/>
  <c r="I2886" i="23"/>
  <c r="H2886" i="23"/>
  <c r="Q2885" i="23"/>
  <c r="P2885" i="23"/>
  <c r="O2885" i="23"/>
  <c r="N2885" i="23"/>
  <c r="M2885" i="23"/>
  <c r="L2885" i="23"/>
  <c r="K2885" i="23"/>
  <c r="J2885" i="23"/>
  <c r="I2885" i="23"/>
  <c r="H2885" i="23"/>
  <c r="Q2884" i="23"/>
  <c r="P2884" i="23"/>
  <c r="O2884" i="23"/>
  <c r="N2884" i="23"/>
  <c r="M2884" i="23"/>
  <c r="L2884" i="23"/>
  <c r="K2884" i="23"/>
  <c r="J2884" i="23"/>
  <c r="I2884" i="23"/>
  <c r="H2884" i="23"/>
  <c r="Q2883" i="23"/>
  <c r="P2883" i="23"/>
  <c r="O2883" i="23"/>
  <c r="N2883" i="23"/>
  <c r="M2883" i="23"/>
  <c r="L2883" i="23"/>
  <c r="K2883" i="23"/>
  <c r="J2883" i="23"/>
  <c r="I2883" i="23"/>
  <c r="H2883" i="23"/>
  <c r="Q2882" i="23"/>
  <c r="P2882" i="23"/>
  <c r="O2882" i="23"/>
  <c r="N2882" i="23"/>
  <c r="M2882" i="23"/>
  <c r="L2882" i="23"/>
  <c r="K2882" i="23"/>
  <c r="J2882" i="23"/>
  <c r="I2882" i="23"/>
  <c r="H2882" i="23"/>
  <c r="Q2881" i="23"/>
  <c r="P2881" i="23"/>
  <c r="O2881" i="23"/>
  <c r="N2881" i="23"/>
  <c r="M2881" i="23"/>
  <c r="L2881" i="23"/>
  <c r="K2881" i="23"/>
  <c r="J2881" i="23"/>
  <c r="I2881" i="23"/>
  <c r="H2881" i="23"/>
  <c r="Q2880" i="23"/>
  <c r="P2880" i="23"/>
  <c r="O2880" i="23"/>
  <c r="N2880" i="23"/>
  <c r="M2880" i="23"/>
  <c r="L2880" i="23"/>
  <c r="K2880" i="23"/>
  <c r="J2880" i="23"/>
  <c r="I2880" i="23"/>
  <c r="H2880" i="23"/>
  <c r="Q2879" i="23"/>
  <c r="P2879" i="23"/>
  <c r="O2879" i="23"/>
  <c r="N2879" i="23"/>
  <c r="M2879" i="23"/>
  <c r="L2879" i="23"/>
  <c r="K2879" i="23"/>
  <c r="J2879" i="23"/>
  <c r="I2879" i="23"/>
  <c r="H2879" i="23"/>
  <c r="Q2878" i="23"/>
  <c r="P2878" i="23"/>
  <c r="O2878" i="23"/>
  <c r="N2878" i="23"/>
  <c r="M2878" i="23"/>
  <c r="L2878" i="23"/>
  <c r="K2878" i="23"/>
  <c r="J2878" i="23"/>
  <c r="I2878" i="23"/>
  <c r="H2878" i="23"/>
  <c r="Q2877" i="23"/>
  <c r="P2877" i="23"/>
  <c r="O2877" i="23"/>
  <c r="N2877" i="23"/>
  <c r="M2877" i="23"/>
  <c r="L2877" i="23"/>
  <c r="K2877" i="23"/>
  <c r="J2877" i="23"/>
  <c r="I2877" i="23"/>
  <c r="H2877" i="23"/>
  <c r="Q2876" i="23"/>
  <c r="P2876" i="23"/>
  <c r="O2876" i="23"/>
  <c r="N2876" i="23"/>
  <c r="M2876" i="23"/>
  <c r="L2876" i="23"/>
  <c r="K2876" i="23"/>
  <c r="J2876" i="23"/>
  <c r="I2876" i="23"/>
  <c r="H2876" i="23"/>
  <c r="Q2875" i="23"/>
  <c r="P2875" i="23"/>
  <c r="O2875" i="23"/>
  <c r="N2875" i="23"/>
  <c r="M2875" i="23"/>
  <c r="L2875" i="23"/>
  <c r="K2875" i="23"/>
  <c r="J2875" i="23"/>
  <c r="I2875" i="23"/>
  <c r="H2875" i="23"/>
  <c r="Q2874" i="23"/>
  <c r="P2874" i="23"/>
  <c r="O2874" i="23"/>
  <c r="N2874" i="23"/>
  <c r="M2874" i="23"/>
  <c r="L2874" i="23"/>
  <c r="K2874" i="23"/>
  <c r="J2874" i="23"/>
  <c r="I2874" i="23"/>
  <c r="H2874" i="23"/>
  <c r="Q2873" i="23"/>
  <c r="P2873" i="23"/>
  <c r="O2873" i="23"/>
  <c r="N2873" i="23"/>
  <c r="M2873" i="23"/>
  <c r="L2873" i="23"/>
  <c r="K2873" i="23"/>
  <c r="J2873" i="23"/>
  <c r="I2873" i="23"/>
  <c r="H2873" i="23"/>
  <c r="Q2872" i="23"/>
  <c r="P2872" i="23"/>
  <c r="O2872" i="23"/>
  <c r="N2872" i="23"/>
  <c r="M2872" i="23"/>
  <c r="L2872" i="23"/>
  <c r="K2872" i="23"/>
  <c r="J2872" i="23"/>
  <c r="I2872" i="23"/>
  <c r="H2872" i="23"/>
  <c r="Q2871" i="23"/>
  <c r="P2871" i="23"/>
  <c r="O2871" i="23"/>
  <c r="N2871" i="23"/>
  <c r="M2871" i="23"/>
  <c r="L2871" i="23"/>
  <c r="K2871" i="23"/>
  <c r="J2871" i="23"/>
  <c r="I2871" i="23"/>
  <c r="H2871" i="23"/>
  <c r="Q2870" i="23"/>
  <c r="P2870" i="23"/>
  <c r="O2870" i="23"/>
  <c r="N2870" i="23"/>
  <c r="M2870" i="23"/>
  <c r="L2870" i="23"/>
  <c r="K2870" i="23"/>
  <c r="J2870" i="23"/>
  <c r="I2870" i="23"/>
  <c r="H2870" i="23"/>
  <c r="Q2869" i="23"/>
  <c r="P2869" i="23"/>
  <c r="O2869" i="23"/>
  <c r="N2869" i="23"/>
  <c r="M2869" i="23"/>
  <c r="L2869" i="23"/>
  <c r="K2869" i="23"/>
  <c r="J2869" i="23"/>
  <c r="I2869" i="23"/>
  <c r="H2869" i="23"/>
  <c r="Q2868" i="23"/>
  <c r="P2868" i="23"/>
  <c r="O2868" i="23"/>
  <c r="N2868" i="23"/>
  <c r="M2868" i="23"/>
  <c r="L2868" i="23"/>
  <c r="K2868" i="23"/>
  <c r="J2868" i="23"/>
  <c r="I2868" i="23"/>
  <c r="H2868" i="23"/>
  <c r="Q2867" i="23"/>
  <c r="P2867" i="23"/>
  <c r="O2867" i="23"/>
  <c r="N2867" i="23"/>
  <c r="M2867" i="23"/>
  <c r="L2867" i="23"/>
  <c r="K2867" i="23"/>
  <c r="J2867" i="23"/>
  <c r="I2867" i="23"/>
  <c r="H2867" i="23"/>
  <c r="Q2866" i="23"/>
  <c r="P2866" i="23"/>
  <c r="O2866" i="23"/>
  <c r="N2866" i="23"/>
  <c r="M2866" i="23"/>
  <c r="L2866" i="23"/>
  <c r="K2866" i="23"/>
  <c r="J2866" i="23"/>
  <c r="I2866" i="23"/>
  <c r="H2866" i="23"/>
  <c r="Q2865" i="23"/>
  <c r="P2865" i="23"/>
  <c r="O2865" i="23"/>
  <c r="N2865" i="23"/>
  <c r="M2865" i="23"/>
  <c r="L2865" i="23"/>
  <c r="K2865" i="23"/>
  <c r="J2865" i="23"/>
  <c r="I2865" i="23"/>
  <c r="H2865" i="23"/>
  <c r="Q2864" i="23"/>
  <c r="P2864" i="23"/>
  <c r="O2864" i="23"/>
  <c r="N2864" i="23"/>
  <c r="M2864" i="23"/>
  <c r="L2864" i="23"/>
  <c r="K2864" i="23"/>
  <c r="J2864" i="23"/>
  <c r="I2864" i="23"/>
  <c r="H2864" i="23"/>
  <c r="Q2863" i="23"/>
  <c r="P2863" i="23"/>
  <c r="O2863" i="23"/>
  <c r="N2863" i="23"/>
  <c r="M2863" i="23"/>
  <c r="L2863" i="23"/>
  <c r="K2863" i="23"/>
  <c r="J2863" i="23"/>
  <c r="I2863" i="23"/>
  <c r="H2863" i="23"/>
  <c r="Q2862" i="23"/>
  <c r="P2862" i="23"/>
  <c r="O2862" i="23"/>
  <c r="N2862" i="23"/>
  <c r="M2862" i="23"/>
  <c r="L2862" i="23"/>
  <c r="K2862" i="23"/>
  <c r="J2862" i="23"/>
  <c r="I2862" i="23"/>
  <c r="H2862" i="23"/>
  <c r="Q2861" i="23"/>
  <c r="P2861" i="23"/>
  <c r="O2861" i="23"/>
  <c r="N2861" i="23"/>
  <c r="M2861" i="23"/>
  <c r="L2861" i="23"/>
  <c r="K2861" i="23"/>
  <c r="J2861" i="23"/>
  <c r="I2861" i="23"/>
  <c r="H2861" i="23"/>
  <c r="Q2860" i="23"/>
  <c r="P2860" i="23"/>
  <c r="O2860" i="23"/>
  <c r="N2860" i="23"/>
  <c r="M2860" i="23"/>
  <c r="L2860" i="23"/>
  <c r="K2860" i="23"/>
  <c r="J2860" i="23"/>
  <c r="I2860" i="23"/>
  <c r="H2860" i="23"/>
  <c r="Q2859" i="23"/>
  <c r="P2859" i="23"/>
  <c r="O2859" i="23"/>
  <c r="N2859" i="23"/>
  <c r="M2859" i="23"/>
  <c r="L2859" i="23"/>
  <c r="K2859" i="23"/>
  <c r="J2859" i="23"/>
  <c r="I2859" i="23"/>
  <c r="H2859" i="23"/>
  <c r="Q2858" i="23"/>
  <c r="P2858" i="23"/>
  <c r="O2858" i="23"/>
  <c r="N2858" i="23"/>
  <c r="M2858" i="23"/>
  <c r="L2858" i="23"/>
  <c r="K2858" i="23"/>
  <c r="J2858" i="23"/>
  <c r="I2858" i="23"/>
  <c r="H2858" i="23"/>
  <c r="Q2857" i="23"/>
  <c r="P2857" i="23"/>
  <c r="O2857" i="23"/>
  <c r="N2857" i="23"/>
  <c r="M2857" i="23"/>
  <c r="L2857" i="23"/>
  <c r="K2857" i="23"/>
  <c r="J2857" i="23"/>
  <c r="I2857" i="23"/>
  <c r="H2857" i="23"/>
  <c r="Q2856" i="23"/>
  <c r="P2856" i="23"/>
  <c r="O2856" i="23"/>
  <c r="N2856" i="23"/>
  <c r="M2856" i="23"/>
  <c r="L2856" i="23"/>
  <c r="K2856" i="23"/>
  <c r="J2856" i="23"/>
  <c r="I2856" i="23"/>
  <c r="H2856" i="23"/>
  <c r="Q2855" i="23"/>
  <c r="P2855" i="23"/>
  <c r="O2855" i="23"/>
  <c r="N2855" i="23"/>
  <c r="M2855" i="23"/>
  <c r="L2855" i="23"/>
  <c r="K2855" i="23"/>
  <c r="J2855" i="23"/>
  <c r="I2855" i="23"/>
  <c r="H2855" i="23"/>
  <c r="Q2854" i="23"/>
  <c r="P2854" i="23"/>
  <c r="O2854" i="23"/>
  <c r="N2854" i="23"/>
  <c r="M2854" i="23"/>
  <c r="L2854" i="23"/>
  <c r="K2854" i="23"/>
  <c r="J2854" i="23"/>
  <c r="I2854" i="23"/>
  <c r="H2854" i="23"/>
  <c r="Q2853" i="23"/>
  <c r="P2853" i="23"/>
  <c r="O2853" i="23"/>
  <c r="N2853" i="23"/>
  <c r="M2853" i="23"/>
  <c r="L2853" i="23"/>
  <c r="K2853" i="23"/>
  <c r="J2853" i="23"/>
  <c r="I2853" i="23"/>
  <c r="H2853" i="23"/>
  <c r="Q2852" i="23"/>
  <c r="P2852" i="23"/>
  <c r="O2852" i="23"/>
  <c r="N2852" i="23"/>
  <c r="M2852" i="23"/>
  <c r="L2852" i="23"/>
  <c r="K2852" i="23"/>
  <c r="J2852" i="23"/>
  <c r="I2852" i="23"/>
  <c r="H2852" i="23"/>
  <c r="Q2851" i="23"/>
  <c r="P2851" i="23"/>
  <c r="O2851" i="23"/>
  <c r="N2851" i="23"/>
  <c r="M2851" i="23"/>
  <c r="L2851" i="23"/>
  <c r="K2851" i="23"/>
  <c r="J2851" i="23"/>
  <c r="I2851" i="23"/>
  <c r="H2851" i="23"/>
  <c r="Q2850" i="23"/>
  <c r="P2850" i="23"/>
  <c r="O2850" i="23"/>
  <c r="N2850" i="23"/>
  <c r="M2850" i="23"/>
  <c r="L2850" i="23"/>
  <c r="K2850" i="23"/>
  <c r="J2850" i="23"/>
  <c r="I2850" i="23"/>
  <c r="H2850" i="23"/>
  <c r="Q2849" i="23"/>
  <c r="P2849" i="23"/>
  <c r="O2849" i="23"/>
  <c r="N2849" i="23"/>
  <c r="M2849" i="23"/>
  <c r="L2849" i="23"/>
  <c r="K2849" i="23"/>
  <c r="J2849" i="23"/>
  <c r="I2849" i="23"/>
  <c r="H2849" i="23"/>
  <c r="Q2848" i="23"/>
  <c r="P2848" i="23"/>
  <c r="O2848" i="23"/>
  <c r="N2848" i="23"/>
  <c r="M2848" i="23"/>
  <c r="L2848" i="23"/>
  <c r="K2848" i="23"/>
  <c r="J2848" i="23"/>
  <c r="I2848" i="23"/>
  <c r="H2848" i="23"/>
  <c r="Q2847" i="23"/>
  <c r="P2847" i="23"/>
  <c r="O2847" i="23"/>
  <c r="N2847" i="23"/>
  <c r="M2847" i="23"/>
  <c r="L2847" i="23"/>
  <c r="K2847" i="23"/>
  <c r="J2847" i="23"/>
  <c r="I2847" i="23"/>
  <c r="H2847" i="23"/>
  <c r="Q2846" i="23"/>
  <c r="P2846" i="23"/>
  <c r="O2846" i="23"/>
  <c r="N2846" i="23"/>
  <c r="M2846" i="23"/>
  <c r="L2846" i="23"/>
  <c r="K2846" i="23"/>
  <c r="J2846" i="23"/>
  <c r="I2846" i="23"/>
  <c r="H2846" i="23"/>
  <c r="Q2845" i="23"/>
  <c r="P2845" i="23"/>
  <c r="O2845" i="23"/>
  <c r="N2845" i="23"/>
  <c r="M2845" i="23"/>
  <c r="L2845" i="23"/>
  <c r="K2845" i="23"/>
  <c r="J2845" i="23"/>
  <c r="I2845" i="23"/>
  <c r="H2845" i="23"/>
  <c r="Q2844" i="23"/>
  <c r="P2844" i="23"/>
  <c r="O2844" i="23"/>
  <c r="N2844" i="23"/>
  <c r="M2844" i="23"/>
  <c r="L2844" i="23"/>
  <c r="K2844" i="23"/>
  <c r="J2844" i="23"/>
  <c r="I2844" i="23"/>
  <c r="H2844" i="23"/>
  <c r="Q2843" i="23"/>
  <c r="P2843" i="23"/>
  <c r="O2843" i="23"/>
  <c r="N2843" i="23"/>
  <c r="M2843" i="23"/>
  <c r="L2843" i="23"/>
  <c r="K2843" i="23"/>
  <c r="J2843" i="23"/>
  <c r="I2843" i="23"/>
  <c r="H2843" i="23"/>
  <c r="Q2842" i="23"/>
  <c r="P2842" i="23"/>
  <c r="O2842" i="23"/>
  <c r="N2842" i="23"/>
  <c r="M2842" i="23"/>
  <c r="L2842" i="23"/>
  <c r="K2842" i="23"/>
  <c r="J2842" i="23"/>
  <c r="I2842" i="23"/>
  <c r="H2842" i="23"/>
  <c r="Q2841" i="23"/>
  <c r="P2841" i="23"/>
  <c r="O2841" i="23"/>
  <c r="N2841" i="23"/>
  <c r="M2841" i="23"/>
  <c r="L2841" i="23"/>
  <c r="K2841" i="23"/>
  <c r="J2841" i="23"/>
  <c r="I2841" i="23"/>
  <c r="H2841" i="23"/>
  <c r="Q2840" i="23"/>
  <c r="P2840" i="23"/>
  <c r="O2840" i="23"/>
  <c r="N2840" i="23"/>
  <c r="M2840" i="23"/>
  <c r="L2840" i="23"/>
  <c r="K2840" i="23"/>
  <c r="J2840" i="23"/>
  <c r="I2840" i="23"/>
  <c r="H2840" i="23"/>
  <c r="Q2839" i="23"/>
  <c r="P2839" i="23"/>
  <c r="O2839" i="23"/>
  <c r="N2839" i="23"/>
  <c r="M2839" i="23"/>
  <c r="L2839" i="23"/>
  <c r="K2839" i="23"/>
  <c r="J2839" i="23"/>
  <c r="I2839" i="23"/>
  <c r="H2839" i="23"/>
  <c r="Q2838" i="23"/>
  <c r="P2838" i="23"/>
  <c r="O2838" i="23"/>
  <c r="N2838" i="23"/>
  <c r="M2838" i="23"/>
  <c r="L2838" i="23"/>
  <c r="K2838" i="23"/>
  <c r="J2838" i="23"/>
  <c r="I2838" i="23"/>
  <c r="H2838" i="23"/>
  <c r="Q2837" i="23"/>
  <c r="P2837" i="23"/>
  <c r="O2837" i="23"/>
  <c r="N2837" i="23"/>
  <c r="M2837" i="23"/>
  <c r="L2837" i="23"/>
  <c r="K2837" i="23"/>
  <c r="J2837" i="23"/>
  <c r="I2837" i="23"/>
  <c r="H2837" i="23"/>
  <c r="Q2836" i="23"/>
  <c r="P2836" i="23"/>
  <c r="O2836" i="23"/>
  <c r="N2836" i="23"/>
  <c r="M2836" i="23"/>
  <c r="L2836" i="23"/>
  <c r="K2836" i="23"/>
  <c r="J2836" i="23"/>
  <c r="I2836" i="23"/>
  <c r="H2836" i="23"/>
  <c r="Q2835" i="23"/>
  <c r="P2835" i="23"/>
  <c r="O2835" i="23"/>
  <c r="N2835" i="23"/>
  <c r="M2835" i="23"/>
  <c r="L2835" i="23"/>
  <c r="K2835" i="23"/>
  <c r="J2835" i="23"/>
  <c r="I2835" i="23"/>
  <c r="H2835" i="23"/>
  <c r="Q2834" i="23"/>
  <c r="P2834" i="23"/>
  <c r="O2834" i="23"/>
  <c r="N2834" i="23"/>
  <c r="M2834" i="23"/>
  <c r="L2834" i="23"/>
  <c r="K2834" i="23"/>
  <c r="J2834" i="23"/>
  <c r="I2834" i="23"/>
  <c r="H2834" i="23"/>
  <c r="Q2833" i="23"/>
  <c r="P2833" i="23"/>
  <c r="O2833" i="23"/>
  <c r="N2833" i="23"/>
  <c r="M2833" i="23"/>
  <c r="L2833" i="23"/>
  <c r="K2833" i="23"/>
  <c r="J2833" i="23"/>
  <c r="I2833" i="23"/>
  <c r="H2833" i="23"/>
  <c r="Q2832" i="23"/>
  <c r="P2832" i="23"/>
  <c r="O2832" i="23"/>
  <c r="N2832" i="23"/>
  <c r="M2832" i="23"/>
  <c r="L2832" i="23"/>
  <c r="K2832" i="23"/>
  <c r="J2832" i="23"/>
  <c r="I2832" i="23"/>
  <c r="H2832" i="23"/>
  <c r="Q2831" i="23"/>
  <c r="P2831" i="23"/>
  <c r="O2831" i="23"/>
  <c r="N2831" i="23"/>
  <c r="M2831" i="23"/>
  <c r="L2831" i="23"/>
  <c r="K2831" i="23"/>
  <c r="J2831" i="23"/>
  <c r="I2831" i="23"/>
  <c r="H2831" i="23"/>
  <c r="Q2830" i="23"/>
  <c r="P2830" i="23"/>
  <c r="O2830" i="23"/>
  <c r="N2830" i="23"/>
  <c r="M2830" i="23"/>
  <c r="L2830" i="23"/>
  <c r="K2830" i="23"/>
  <c r="J2830" i="23"/>
  <c r="I2830" i="23"/>
  <c r="H2830" i="23"/>
  <c r="Q2829" i="23"/>
  <c r="P2829" i="23"/>
  <c r="O2829" i="23"/>
  <c r="N2829" i="23"/>
  <c r="M2829" i="23"/>
  <c r="L2829" i="23"/>
  <c r="K2829" i="23"/>
  <c r="J2829" i="23"/>
  <c r="I2829" i="23"/>
  <c r="H2829" i="23"/>
  <c r="Q2828" i="23"/>
  <c r="P2828" i="23"/>
  <c r="O2828" i="23"/>
  <c r="N2828" i="23"/>
  <c r="M2828" i="23"/>
  <c r="L2828" i="23"/>
  <c r="K2828" i="23"/>
  <c r="J2828" i="23"/>
  <c r="I2828" i="23"/>
  <c r="H2828" i="23"/>
  <c r="Q2827" i="23"/>
  <c r="P2827" i="23"/>
  <c r="O2827" i="23"/>
  <c r="N2827" i="23"/>
  <c r="M2827" i="23"/>
  <c r="L2827" i="23"/>
  <c r="K2827" i="23"/>
  <c r="J2827" i="23"/>
  <c r="I2827" i="23"/>
  <c r="H2827" i="23"/>
  <c r="Q2826" i="23"/>
  <c r="P2826" i="23"/>
  <c r="O2826" i="23"/>
  <c r="N2826" i="23"/>
  <c r="M2826" i="23"/>
  <c r="L2826" i="23"/>
  <c r="K2826" i="23"/>
  <c r="J2826" i="23"/>
  <c r="I2826" i="23"/>
  <c r="H2826" i="23"/>
  <c r="Q2825" i="23"/>
  <c r="P2825" i="23"/>
  <c r="O2825" i="23"/>
  <c r="N2825" i="23"/>
  <c r="M2825" i="23"/>
  <c r="L2825" i="23"/>
  <c r="K2825" i="23"/>
  <c r="J2825" i="23"/>
  <c r="I2825" i="23"/>
  <c r="H2825" i="23"/>
  <c r="Q2824" i="23"/>
  <c r="P2824" i="23"/>
  <c r="O2824" i="23"/>
  <c r="N2824" i="23"/>
  <c r="M2824" i="23"/>
  <c r="L2824" i="23"/>
  <c r="K2824" i="23"/>
  <c r="J2824" i="23"/>
  <c r="I2824" i="23"/>
  <c r="H2824" i="23"/>
  <c r="Q2823" i="23"/>
  <c r="P2823" i="23"/>
  <c r="O2823" i="23"/>
  <c r="N2823" i="23"/>
  <c r="M2823" i="23"/>
  <c r="L2823" i="23"/>
  <c r="K2823" i="23"/>
  <c r="J2823" i="23"/>
  <c r="I2823" i="23"/>
  <c r="H2823" i="23"/>
  <c r="Q2822" i="23"/>
  <c r="P2822" i="23"/>
  <c r="O2822" i="23"/>
  <c r="N2822" i="23"/>
  <c r="M2822" i="23"/>
  <c r="L2822" i="23"/>
  <c r="K2822" i="23"/>
  <c r="J2822" i="23"/>
  <c r="I2822" i="23"/>
  <c r="H2822" i="23"/>
  <c r="Q2821" i="23"/>
  <c r="P2821" i="23"/>
  <c r="O2821" i="23"/>
  <c r="N2821" i="23"/>
  <c r="M2821" i="23"/>
  <c r="L2821" i="23"/>
  <c r="K2821" i="23"/>
  <c r="J2821" i="23"/>
  <c r="I2821" i="23"/>
  <c r="H2821" i="23"/>
  <c r="Q2820" i="23"/>
  <c r="P2820" i="23"/>
  <c r="O2820" i="23"/>
  <c r="N2820" i="23"/>
  <c r="M2820" i="23"/>
  <c r="L2820" i="23"/>
  <c r="K2820" i="23"/>
  <c r="J2820" i="23"/>
  <c r="I2820" i="23"/>
  <c r="H2820" i="23"/>
  <c r="Q2819" i="23"/>
  <c r="P2819" i="23"/>
  <c r="O2819" i="23"/>
  <c r="N2819" i="23"/>
  <c r="M2819" i="23"/>
  <c r="L2819" i="23"/>
  <c r="K2819" i="23"/>
  <c r="J2819" i="23"/>
  <c r="I2819" i="23"/>
  <c r="H2819" i="23"/>
  <c r="Q2818" i="23"/>
  <c r="P2818" i="23"/>
  <c r="O2818" i="23"/>
  <c r="N2818" i="23"/>
  <c r="M2818" i="23"/>
  <c r="L2818" i="23"/>
  <c r="K2818" i="23"/>
  <c r="J2818" i="23"/>
  <c r="I2818" i="23"/>
  <c r="H2818" i="23"/>
  <c r="Q2817" i="23"/>
  <c r="P2817" i="23"/>
  <c r="O2817" i="23"/>
  <c r="N2817" i="23"/>
  <c r="M2817" i="23"/>
  <c r="L2817" i="23"/>
  <c r="K2817" i="23"/>
  <c r="J2817" i="23"/>
  <c r="I2817" i="23"/>
  <c r="H2817" i="23"/>
  <c r="Q2816" i="23"/>
  <c r="P2816" i="23"/>
  <c r="O2816" i="23"/>
  <c r="N2816" i="23"/>
  <c r="M2816" i="23"/>
  <c r="L2816" i="23"/>
  <c r="K2816" i="23"/>
  <c r="J2816" i="23"/>
  <c r="I2816" i="23"/>
  <c r="H2816" i="23"/>
  <c r="Q2815" i="23"/>
  <c r="P2815" i="23"/>
  <c r="O2815" i="23"/>
  <c r="N2815" i="23"/>
  <c r="M2815" i="23"/>
  <c r="L2815" i="23"/>
  <c r="K2815" i="23"/>
  <c r="J2815" i="23"/>
  <c r="I2815" i="23"/>
  <c r="H2815" i="23"/>
  <c r="Q2814" i="23"/>
  <c r="P2814" i="23"/>
  <c r="O2814" i="23"/>
  <c r="N2814" i="23"/>
  <c r="M2814" i="23"/>
  <c r="L2814" i="23"/>
  <c r="K2814" i="23"/>
  <c r="J2814" i="23"/>
  <c r="I2814" i="23"/>
  <c r="H2814" i="23"/>
  <c r="Q2813" i="23"/>
  <c r="P2813" i="23"/>
  <c r="O2813" i="23"/>
  <c r="N2813" i="23"/>
  <c r="M2813" i="23"/>
  <c r="L2813" i="23"/>
  <c r="K2813" i="23"/>
  <c r="J2813" i="23"/>
  <c r="I2813" i="23"/>
  <c r="H2813" i="23"/>
  <c r="Q2812" i="23"/>
  <c r="P2812" i="23"/>
  <c r="O2812" i="23"/>
  <c r="N2812" i="23"/>
  <c r="M2812" i="23"/>
  <c r="L2812" i="23"/>
  <c r="K2812" i="23"/>
  <c r="J2812" i="23"/>
  <c r="I2812" i="23"/>
  <c r="H2812" i="23"/>
  <c r="Q2811" i="23"/>
  <c r="P2811" i="23"/>
  <c r="O2811" i="23"/>
  <c r="N2811" i="23"/>
  <c r="M2811" i="23"/>
  <c r="L2811" i="23"/>
  <c r="K2811" i="23"/>
  <c r="J2811" i="23"/>
  <c r="I2811" i="23"/>
  <c r="H2811" i="23"/>
  <c r="Q2810" i="23"/>
  <c r="P2810" i="23"/>
  <c r="O2810" i="23"/>
  <c r="N2810" i="23"/>
  <c r="M2810" i="23"/>
  <c r="L2810" i="23"/>
  <c r="K2810" i="23"/>
  <c r="J2810" i="23"/>
  <c r="I2810" i="23"/>
  <c r="H2810" i="23"/>
  <c r="Q2809" i="23"/>
  <c r="P2809" i="23"/>
  <c r="O2809" i="23"/>
  <c r="N2809" i="23"/>
  <c r="M2809" i="23"/>
  <c r="L2809" i="23"/>
  <c r="K2809" i="23"/>
  <c r="J2809" i="23"/>
  <c r="I2809" i="23"/>
  <c r="H2809" i="23"/>
  <c r="Q2808" i="23"/>
  <c r="P2808" i="23"/>
  <c r="O2808" i="23"/>
  <c r="N2808" i="23"/>
  <c r="M2808" i="23"/>
  <c r="L2808" i="23"/>
  <c r="K2808" i="23"/>
  <c r="J2808" i="23"/>
  <c r="I2808" i="23"/>
  <c r="H2808" i="23"/>
  <c r="Q2807" i="23"/>
  <c r="P2807" i="23"/>
  <c r="O2807" i="23"/>
  <c r="N2807" i="23"/>
  <c r="M2807" i="23"/>
  <c r="L2807" i="23"/>
  <c r="K2807" i="23"/>
  <c r="J2807" i="23"/>
  <c r="I2807" i="23"/>
  <c r="H2807" i="23"/>
  <c r="Q2806" i="23"/>
  <c r="P2806" i="23"/>
  <c r="O2806" i="23"/>
  <c r="N2806" i="23"/>
  <c r="M2806" i="23"/>
  <c r="L2806" i="23"/>
  <c r="K2806" i="23"/>
  <c r="J2806" i="23"/>
  <c r="I2806" i="23"/>
  <c r="H2806" i="23"/>
  <c r="Q2805" i="23"/>
  <c r="P2805" i="23"/>
  <c r="O2805" i="23"/>
  <c r="N2805" i="23"/>
  <c r="M2805" i="23"/>
  <c r="L2805" i="23"/>
  <c r="K2805" i="23"/>
  <c r="J2805" i="23"/>
  <c r="I2805" i="23"/>
  <c r="H2805" i="23"/>
  <c r="Q2804" i="23"/>
  <c r="P2804" i="23"/>
  <c r="O2804" i="23"/>
  <c r="N2804" i="23"/>
  <c r="M2804" i="23"/>
  <c r="L2804" i="23"/>
  <c r="K2804" i="23"/>
  <c r="J2804" i="23"/>
  <c r="I2804" i="23"/>
  <c r="H2804" i="23"/>
  <c r="Q2803" i="23"/>
  <c r="P2803" i="23"/>
  <c r="O2803" i="23"/>
  <c r="N2803" i="23"/>
  <c r="M2803" i="23"/>
  <c r="L2803" i="23"/>
  <c r="K2803" i="23"/>
  <c r="J2803" i="23"/>
  <c r="I2803" i="23"/>
  <c r="H2803" i="23"/>
  <c r="Q2802" i="23"/>
  <c r="P2802" i="23"/>
  <c r="O2802" i="23"/>
  <c r="N2802" i="23"/>
  <c r="M2802" i="23"/>
  <c r="L2802" i="23"/>
  <c r="K2802" i="23"/>
  <c r="J2802" i="23"/>
  <c r="I2802" i="23"/>
  <c r="H2802" i="23"/>
  <c r="Q2801" i="23"/>
  <c r="P2801" i="23"/>
  <c r="O2801" i="23"/>
  <c r="N2801" i="23"/>
  <c r="M2801" i="23"/>
  <c r="L2801" i="23"/>
  <c r="K2801" i="23"/>
  <c r="J2801" i="23"/>
  <c r="I2801" i="23"/>
  <c r="H2801" i="23"/>
  <c r="Q2800" i="23"/>
  <c r="P2800" i="23"/>
  <c r="O2800" i="23"/>
  <c r="N2800" i="23"/>
  <c r="M2800" i="23"/>
  <c r="L2800" i="23"/>
  <c r="K2800" i="23"/>
  <c r="J2800" i="23"/>
  <c r="I2800" i="23"/>
  <c r="H2800" i="23"/>
  <c r="Q2799" i="23"/>
  <c r="P2799" i="23"/>
  <c r="O2799" i="23"/>
  <c r="N2799" i="23"/>
  <c r="M2799" i="23"/>
  <c r="L2799" i="23"/>
  <c r="K2799" i="23"/>
  <c r="J2799" i="23"/>
  <c r="I2799" i="23"/>
  <c r="H2799" i="23"/>
  <c r="Q2798" i="23"/>
  <c r="P2798" i="23"/>
  <c r="O2798" i="23"/>
  <c r="N2798" i="23"/>
  <c r="M2798" i="23"/>
  <c r="L2798" i="23"/>
  <c r="K2798" i="23"/>
  <c r="J2798" i="23"/>
  <c r="I2798" i="23"/>
  <c r="H2798" i="23"/>
  <c r="Q2797" i="23"/>
  <c r="P2797" i="23"/>
  <c r="O2797" i="23"/>
  <c r="N2797" i="23"/>
  <c r="M2797" i="23"/>
  <c r="L2797" i="23"/>
  <c r="K2797" i="23"/>
  <c r="J2797" i="23"/>
  <c r="I2797" i="23"/>
  <c r="H2797" i="23"/>
  <c r="Q2796" i="23"/>
  <c r="P2796" i="23"/>
  <c r="O2796" i="23"/>
  <c r="N2796" i="23"/>
  <c r="M2796" i="23"/>
  <c r="L2796" i="23"/>
  <c r="K2796" i="23"/>
  <c r="J2796" i="23"/>
  <c r="I2796" i="23"/>
  <c r="H2796" i="23"/>
  <c r="Q2795" i="23"/>
  <c r="P2795" i="23"/>
  <c r="O2795" i="23"/>
  <c r="N2795" i="23"/>
  <c r="M2795" i="23"/>
  <c r="L2795" i="23"/>
  <c r="K2795" i="23"/>
  <c r="J2795" i="23"/>
  <c r="I2795" i="23"/>
  <c r="H2795" i="23"/>
  <c r="Q2794" i="23"/>
  <c r="P2794" i="23"/>
  <c r="O2794" i="23"/>
  <c r="N2794" i="23"/>
  <c r="M2794" i="23"/>
  <c r="L2794" i="23"/>
  <c r="K2794" i="23"/>
  <c r="J2794" i="23"/>
  <c r="I2794" i="23"/>
  <c r="H2794" i="23"/>
  <c r="Q2793" i="23"/>
  <c r="P2793" i="23"/>
  <c r="O2793" i="23"/>
  <c r="N2793" i="23"/>
  <c r="M2793" i="23"/>
  <c r="L2793" i="23"/>
  <c r="K2793" i="23"/>
  <c r="J2793" i="23"/>
  <c r="I2793" i="23"/>
  <c r="H2793" i="23"/>
  <c r="Q2792" i="23"/>
  <c r="P2792" i="23"/>
  <c r="O2792" i="23"/>
  <c r="N2792" i="23"/>
  <c r="M2792" i="23"/>
  <c r="L2792" i="23"/>
  <c r="K2792" i="23"/>
  <c r="J2792" i="23"/>
  <c r="I2792" i="23"/>
  <c r="H2792" i="23"/>
  <c r="Q2791" i="23"/>
  <c r="P2791" i="23"/>
  <c r="O2791" i="23"/>
  <c r="N2791" i="23"/>
  <c r="M2791" i="23"/>
  <c r="L2791" i="23"/>
  <c r="K2791" i="23"/>
  <c r="J2791" i="23"/>
  <c r="I2791" i="23"/>
  <c r="H2791" i="23"/>
  <c r="Q2790" i="23"/>
  <c r="P2790" i="23"/>
  <c r="O2790" i="23"/>
  <c r="N2790" i="23"/>
  <c r="M2790" i="23"/>
  <c r="L2790" i="23"/>
  <c r="K2790" i="23"/>
  <c r="J2790" i="23"/>
  <c r="I2790" i="23"/>
  <c r="H2790" i="23"/>
  <c r="Q2789" i="23"/>
  <c r="P2789" i="23"/>
  <c r="O2789" i="23"/>
  <c r="N2789" i="23"/>
  <c r="M2789" i="23"/>
  <c r="L2789" i="23"/>
  <c r="K2789" i="23"/>
  <c r="J2789" i="23"/>
  <c r="I2789" i="23"/>
  <c r="H2789" i="23"/>
  <c r="Q2788" i="23"/>
  <c r="P2788" i="23"/>
  <c r="O2788" i="23"/>
  <c r="N2788" i="23"/>
  <c r="M2788" i="23"/>
  <c r="L2788" i="23"/>
  <c r="K2788" i="23"/>
  <c r="J2788" i="23"/>
  <c r="I2788" i="23"/>
  <c r="H2788" i="23"/>
  <c r="Q2787" i="23"/>
  <c r="P2787" i="23"/>
  <c r="O2787" i="23"/>
  <c r="N2787" i="23"/>
  <c r="M2787" i="23"/>
  <c r="L2787" i="23"/>
  <c r="K2787" i="23"/>
  <c r="J2787" i="23"/>
  <c r="I2787" i="23"/>
  <c r="H2787" i="23"/>
  <c r="Q2786" i="23"/>
  <c r="P2786" i="23"/>
  <c r="O2786" i="23"/>
  <c r="N2786" i="23"/>
  <c r="M2786" i="23"/>
  <c r="L2786" i="23"/>
  <c r="K2786" i="23"/>
  <c r="J2786" i="23"/>
  <c r="I2786" i="23"/>
  <c r="H2786" i="23"/>
  <c r="Q2785" i="23"/>
  <c r="P2785" i="23"/>
  <c r="O2785" i="23"/>
  <c r="N2785" i="23"/>
  <c r="M2785" i="23"/>
  <c r="L2785" i="23"/>
  <c r="K2785" i="23"/>
  <c r="J2785" i="23"/>
  <c r="I2785" i="23"/>
  <c r="H2785" i="23"/>
  <c r="Q2784" i="23"/>
  <c r="P2784" i="23"/>
  <c r="O2784" i="23"/>
  <c r="N2784" i="23"/>
  <c r="M2784" i="23"/>
  <c r="L2784" i="23"/>
  <c r="K2784" i="23"/>
  <c r="J2784" i="23"/>
  <c r="I2784" i="23"/>
  <c r="H2784" i="23"/>
  <c r="Q2783" i="23"/>
  <c r="P2783" i="23"/>
  <c r="O2783" i="23"/>
  <c r="N2783" i="23"/>
  <c r="M2783" i="23"/>
  <c r="L2783" i="23"/>
  <c r="K2783" i="23"/>
  <c r="J2783" i="23"/>
  <c r="I2783" i="23"/>
  <c r="H2783" i="23"/>
  <c r="Q2782" i="23"/>
  <c r="P2782" i="23"/>
  <c r="O2782" i="23"/>
  <c r="N2782" i="23"/>
  <c r="M2782" i="23"/>
  <c r="L2782" i="23"/>
  <c r="K2782" i="23"/>
  <c r="J2782" i="23"/>
  <c r="I2782" i="23"/>
  <c r="H2782" i="23"/>
  <c r="Q2781" i="23"/>
  <c r="P2781" i="23"/>
  <c r="O2781" i="23"/>
  <c r="N2781" i="23"/>
  <c r="M2781" i="23"/>
  <c r="L2781" i="23"/>
  <c r="K2781" i="23"/>
  <c r="J2781" i="23"/>
  <c r="I2781" i="23"/>
  <c r="H2781" i="23"/>
  <c r="Q2780" i="23"/>
  <c r="P2780" i="23"/>
  <c r="O2780" i="23"/>
  <c r="N2780" i="23"/>
  <c r="M2780" i="23"/>
  <c r="L2780" i="23"/>
  <c r="K2780" i="23"/>
  <c r="J2780" i="23"/>
  <c r="I2780" i="23"/>
  <c r="H2780" i="23"/>
  <c r="Q2779" i="23"/>
  <c r="P2779" i="23"/>
  <c r="O2779" i="23"/>
  <c r="N2779" i="23"/>
  <c r="M2779" i="23"/>
  <c r="L2779" i="23"/>
  <c r="K2779" i="23"/>
  <c r="J2779" i="23"/>
  <c r="I2779" i="23"/>
  <c r="H2779" i="23"/>
  <c r="Q2778" i="23"/>
  <c r="P2778" i="23"/>
  <c r="O2778" i="23"/>
  <c r="N2778" i="23"/>
  <c r="M2778" i="23"/>
  <c r="L2778" i="23"/>
  <c r="K2778" i="23"/>
  <c r="J2778" i="23"/>
  <c r="I2778" i="23"/>
  <c r="H2778" i="23"/>
  <c r="Q2777" i="23"/>
  <c r="P2777" i="23"/>
  <c r="O2777" i="23"/>
  <c r="N2777" i="23"/>
  <c r="M2777" i="23"/>
  <c r="L2777" i="23"/>
  <c r="K2777" i="23"/>
  <c r="J2777" i="23"/>
  <c r="I2777" i="23"/>
  <c r="H2777" i="23"/>
  <c r="Q2776" i="23"/>
  <c r="P2776" i="23"/>
  <c r="O2776" i="23"/>
  <c r="N2776" i="23"/>
  <c r="M2776" i="23"/>
  <c r="L2776" i="23"/>
  <c r="K2776" i="23"/>
  <c r="J2776" i="23"/>
  <c r="I2776" i="23"/>
  <c r="H2776" i="23"/>
  <c r="Q2775" i="23"/>
  <c r="P2775" i="23"/>
  <c r="O2775" i="23"/>
  <c r="N2775" i="23"/>
  <c r="M2775" i="23"/>
  <c r="L2775" i="23"/>
  <c r="K2775" i="23"/>
  <c r="J2775" i="23"/>
  <c r="I2775" i="23"/>
  <c r="H2775" i="23"/>
  <c r="Q2774" i="23"/>
  <c r="P2774" i="23"/>
  <c r="O2774" i="23"/>
  <c r="N2774" i="23"/>
  <c r="M2774" i="23"/>
  <c r="L2774" i="23"/>
  <c r="K2774" i="23"/>
  <c r="J2774" i="23"/>
  <c r="I2774" i="23"/>
  <c r="H2774" i="23"/>
  <c r="Q2773" i="23"/>
  <c r="P2773" i="23"/>
  <c r="O2773" i="23"/>
  <c r="N2773" i="23"/>
  <c r="M2773" i="23"/>
  <c r="L2773" i="23"/>
  <c r="K2773" i="23"/>
  <c r="J2773" i="23"/>
  <c r="I2773" i="23"/>
  <c r="H2773" i="23"/>
  <c r="Q2772" i="23"/>
  <c r="P2772" i="23"/>
  <c r="O2772" i="23"/>
  <c r="N2772" i="23"/>
  <c r="M2772" i="23"/>
  <c r="L2772" i="23"/>
  <c r="K2772" i="23"/>
  <c r="J2772" i="23"/>
  <c r="I2772" i="23"/>
  <c r="H2772" i="23"/>
  <c r="Q2771" i="23"/>
  <c r="P2771" i="23"/>
  <c r="O2771" i="23"/>
  <c r="N2771" i="23"/>
  <c r="M2771" i="23"/>
  <c r="L2771" i="23"/>
  <c r="K2771" i="23"/>
  <c r="J2771" i="23"/>
  <c r="I2771" i="23"/>
  <c r="H2771" i="23"/>
  <c r="Q2770" i="23"/>
  <c r="P2770" i="23"/>
  <c r="O2770" i="23"/>
  <c r="N2770" i="23"/>
  <c r="M2770" i="23"/>
  <c r="L2770" i="23"/>
  <c r="K2770" i="23"/>
  <c r="J2770" i="23"/>
  <c r="I2770" i="23"/>
  <c r="H2770" i="23"/>
  <c r="Q2769" i="23"/>
  <c r="P2769" i="23"/>
  <c r="O2769" i="23"/>
  <c r="N2769" i="23"/>
  <c r="M2769" i="23"/>
  <c r="L2769" i="23"/>
  <c r="K2769" i="23"/>
  <c r="J2769" i="23"/>
  <c r="I2769" i="23"/>
  <c r="H2769" i="23"/>
  <c r="Q2768" i="23"/>
  <c r="P2768" i="23"/>
  <c r="O2768" i="23"/>
  <c r="N2768" i="23"/>
  <c r="M2768" i="23"/>
  <c r="L2768" i="23"/>
  <c r="K2768" i="23"/>
  <c r="J2768" i="23"/>
  <c r="I2768" i="23"/>
  <c r="H2768" i="23"/>
  <c r="Q2767" i="23"/>
  <c r="P2767" i="23"/>
  <c r="O2767" i="23"/>
  <c r="N2767" i="23"/>
  <c r="M2767" i="23"/>
  <c r="L2767" i="23"/>
  <c r="K2767" i="23"/>
  <c r="J2767" i="23"/>
  <c r="I2767" i="23"/>
  <c r="H2767" i="23"/>
  <c r="Q2766" i="23"/>
  <c r="P2766" i="23"/>
  <c r="O2766" i="23"/>
  <c r="N2766" i="23"/>
  <c r="M2766" i="23"/>
  <c r="L2766" i="23"/>
  <c r="K2766" i="23"/>
  <c r="J2766" i="23"/>
  <c r="I2766" i="23"/>
  <c r="H2766" i="23"/>
  <c r="Q2765" i="23"/>
  <c r="P2765" i="23"/>
  <c r="O2765" i="23"/>
  <c r="N2765" i="23"/>
  <c r="M2765" i="23"/>
  <c r="L2765" i="23"/>
  <c r="K2765" i="23"/>
  <c r="J2765" i="23"/>
  <c r="I2765" i="23"/>
  <c r="H2765" i="23"/>
  <c r="Q2764" i="23"/>
  <c r="P2764" i="23"/>
  <c r="O2764" i="23"/>
  <c r="N2764" i="23"/>
  <c r="M2764" i="23"/>
  <c r="L2764" i="23"/>
  <c r="K2764" i="23"/>
  <c r="J2764" i="23"/>
  <c r="I2764" i="23"/>
  <c r="H2764" i="23"/>
  <c r="Q2763" i="23"/>
  <c r="P2763" i="23"/>
  <c r="O2763" i="23"/>
  <c r="N2763" i="23"/>
  <c r="M2763" i="23"/>
  <c r="L2763" i="23"/>
  <c r="K2763" i="23"/>
  <c r="J2763" i="23"/>
  <c r="I2763" i="23"/>
  <c r="H2763" i="23"/>
  <c r="Q2762" i="23"/>
  <c r="P2762" i="23"/>
  <c r="O2762" i="23"/>
  <c r="N2762" i="23"/>
  <c r="M2762" i="23"/>
  <c r="L2762" i="23"/>
  <c r="K2762" i="23"/>
  <c r="J2762" i="23"/>
  <c r="I2762" i="23"/>
  <c r="H2762" i="23"/>
  <c r="Q2761" i="23"/>
  <c r="P2761" i="23"/>
  <c r="O2761" i="23"/>
  <c r="N2761" i="23"/>
  <c r="M2761" i="23"/>
  <c r="L2761" i="23"/>
  <c r="K2761" i="23"/>
  <c r="J2761" i="23"/>
  <c r="I2761" i="23"/>
  <c r="H2761" i="23"/>
  <c r="Q2760" i="23"/>
  <c r="P2760" i="23"/>
  <c r="O2760" i="23"/>
  <c r="N2760" i="23"/>
  <c r="M2760" i="23"/>
  <c r="L2760" i="23"/>
  <c r="K2760" i="23"/>
  <c r="J2760" i="23"/>
  <c r="I2760" i="23"/>
  <c r="H2760" i="23"/>
  <c r="Q2759" i="23"/>
  <c r="P2759" i="23"/>
  <c r="O2759" i="23"/>
  <c r="N2759" i="23"/>
  <c r="M2759" i="23"/>
  <c r="L2759" i="23"/>
  <c r="K2759" i="23"/>
  <c r="J2759" i="23"/>
  <c r="I2759" i="23"/>
  <c r="H2759" i="23"/>
  <c r="Q2758" i="23"/>
  <c r="P2758" i="23"/>
  <c r="O2758" i="23"/>
  <c r="N2758" i="23"/>
  <c r="M2758" i="23"/>
  <c r="L2758" i="23"/>
  <c r="K2758" i="23"/>
  <c r="J2758" i="23"/>
  <c r="I2758" i="23"/>
  <c r="H2758" i="23"/>
  <c r="Q2757" i="23"/>
  <c r="P2757" i="23"/>
  <c r="O2757" i="23"/>
  <c r="N2757" i="23"/>
  <c r="M2757" i="23"/>
  <c r="L2757" i="23"/>
  <c r="K2757" i="23"/>
  <c r="J2757" i="23"/>
  <c r="I2757" i="23"/>
  <c r="H2757" i="23"/>
  <c r="Q2756" i="23"/>
  <c r="P2756" i="23"/>
  <c r="O2756" i="23"/>
  <c r="N2756" i="23"/>
  <c r="M2756" i="23"/>
  <c r="L2756" i="23"/>
  <c r="K2756" i="23"/>
  <c r="J2756" i="23"/>
  <c r="I2756" i="23"/>
  <c r="H2756" i="23"/>
  <c r="Q2755" i="23"/>
  <c r="P2755" i="23"/>
  <c r="O2755" i="23"/>
  <c r="N2755" i="23"/>
  <c r="M2755" i="23"/>
  <c r="L2755" i="23"/>
  <c r="K2755" i="23"/>
  <c r="J2755" i="23"/>
  <c r="I2755" i="23"/>
  <c r="H2755" i="23"/>
  <c r="Q2754" i="23"/>
  <c r="P2754" i="23"/>
  <c r="O2754" i="23"/>
  <c r="N2754" i="23"/>
  <c r="M2754" i="23"/>
  <c r="L2754" i="23"/>
  <c r="K2754" i="23"/>
  <c r="J2754" i="23"/>
  <c r="I2754" i="23"/>
  <c r="H2754" i="23"/>
  <c r="Q2753" i="23"/>
  <c r="P2753" i="23"/>
  <c r="O2753" i="23"/>
  <c r="N2753" i="23"/>
  <c r="M2753" i="23"/>
  <c r="L2753" i="23"/>
  <c r="K2753" i="23"/>
  <c r="J2753" i="23"/>
  <c r="I2753" i="23"/>
  <c r="H2753" i="23"/>
  <c r="Q2752" i="23"/>
  <c r="P2752" i="23"/>
  <c r="O2752" i="23"/>
  <c r="N2752" i="23"/>
  <c r="M2752" i="23"/>
  <c r="L2752" i="23"/>
  <c r="K2752" i="23"/>
  <c r="J2752" i="23"/>
  <c r="I2752" i="23"/>
  <c r="H2752" i="23"/>
  <c r="Q2751" i="23"/>
  <c r="P2751" i="23"/>
  <c r="O2751" i="23"/>
  <c r="N2751" i="23"/>
  <c r="M2751" i="23"/>
  <c r="L2751" i="23"/>
  <c r="K2751" i="23"/>
  <c r="J2751" i="23"/>
  <c r="I2751" i="23"/>
  <c r="H2751" i="23"/>
  <c r="Q2750" i="23"/>
  <c r="P2750" i="23"/>
  <c r="O2750" i="23"/>
  <c r="N2750" i="23"/>
  <c r="M2750" i="23"/>
  <c r="L2750" i="23"/>
  <c r="K2750" i="23"/>
  <c r="J2750" i="23"/>
  <c r="I2750" i="23"/>
  <c r="H2750" i="23"/>
  <c r="Q2749" i="23"/>
  <c r="P2749" i="23"/>
  <c r="O2749" i="23"/>
  <c r="N2749" i="23"/>
  <c r="M2749" i="23"/>
  <c r="L2749" i="23"/>
  <c r="K2749" i="23"/>
  <c r="J2749" i="23"/>
  <c r="I2749" i="23"/>
  <c r="H2749" i="23"/>
  <c r="Q2748" i="23"/>
  <c r="P2748" i="23"/>
  <c r="O2748" i="23"/>
  <c r="N2748" i="23"/>
  <c r="M2748" i="23"/>
  <c r="L2748" i="23"/>
  <c r="K2748" i="23"/>
  <c r="J2748" i="23"/>
  <c r="I2748" i="23"/>
  <c r="H2748" i="23"/>
  <c r="Q2747" i="23"/>
  <c r="P2747" i="23"/>
  <c r="O2747" i="23"/>
  <c r="N2747" i="23"/>
  <c r="M2747" i="23"/>
  <c r="L2747" i="23"/>
  <c r="K2747" i="23"/>
  <c r="J2747" i="23"/>
  <c r="I2747" i="23"/>
  <c r="H2747" i="23"/>
  <c r="Q2746" i="23"/>
  <c r="P2746" i="23"/>
  <c r="O2746" i="23"/>
  <c r="N2746" i="23"/>
  <c r="M2746" i="23"/>
  <c r="L2746" i="23"/>
  <c r="K2746" i="23"/>
  <c r="J2746" i="23"/>
  <c r="I2746" i="23"/>
  <c r="H2746" i="23"/>
  <c r="Q2745" i="23"/>
  <c r="P2745" i="23"/>
  <c r="O2745" i="23"/>
  <c r="N2745" i="23"/>
  <c r="M2745" i="23"/>
  <c r="L2745" i="23"/>
  <c r="K2745" i="23"/>
  <c r="J2745" i="23"/>
  <c r="I2745" i="23"/>
  <c r="H2745" i="23"/>
  <c r="Q2744" i="23"/>
  <c r="P2744" i="23"/>
  <c r="O2744" i="23"/>
  <c r="N2744" i="23"/>
  <c r="M2744" i="23"/>
  <c r="L2744" i="23"/>
  <c r="K2744" i="23"/>
  <c r="J2744" i="23"/>
  <c r="I2744" i="23"/>
  <c r="H2744" i="23"/>
  <c r="Q2743" i="23"/>
  <c r="P2743" i="23"/>
  <c r="O2743" i="23"/>
  <c r="N2743" i="23"/>
  <c r="M2743" i="23"/>
  <c r="L2743" i="23"/>
  <c r="K2743" i="23"/>
  <c r="J2743" i="23"/>
  <c r="I2743" i="23"/>
  <c r="H2743" i="23"/>
  <c r="Q2742" i="23"/>
  <c r="P2742" i="23"/>
  <c r="O2742" i="23"/>
  <c r="N2742" i="23"/>
  <c r="M2742" i="23"/>
  <c r="L2742" i="23"/>
  <c r="K2742" i="23"/>
  <c r="J2742" i="23"/>
  <c r="I2742" i="23"/>
  <c r="H2742" i="23"/>
  <c r="Q2741" i="23"/>
  <c r="P2741" i="23"/>
  <c r="O2741" i="23"/>
  <c r="N2741" i="23"/>
  <c r="M2741" i="23"/>
  <c r="L2741" i="23"/>
  <c r="K2741" i="23"/>
  <c r="J2741" i="23"/>
  <c r="I2741" i="23"/>
  <c r="H2741" i="23"/>
  <c r="Q2740" i="23"/>
  <c r="P2740" i="23"/>
  <c r="O2740" i="23"/>
  <c r="N2740" i="23"/>
  <c r="M2740" i="23"/>
  <c r="L2740" i="23"/>
  <c r="K2740" i="23"/>
  <c r="J2740" i="23"/>
  <c r="I2740" i="23"/>
  <c r="H2740" i="23"/>
  <c r="Q2739" i="23"/>
  <c r="P2739" i="23"/>
  <c r="O2739" i="23"/>
  <c r="N2739" i="23"/>
  <c r="M2739" i="23"/>
  <c r="L2739" i="23"/>
  <c r="K2739" i="23"/>
  <c r="J2739" i="23"/>
  <c r="I2739" i="23"/>
  <c r="H2739" i="23"/>
  <c r="Q2738" i="23"/>
  <c r="P2738" i="23"/>
  <c r="O2738" i="23"/>
  <c r="N2738" i="23"/>
  <c r="M2738" i="23"/>
  <c r="L2738" i="23"/>
  <c r="K2738" i="23"/>
  <c r="J2738" i="23"/>
  <c r="I2738" i="23"/>
  <c r="H2738" i="23"/>
  <c r="Q2737" i="23"/>
  <c r="P2737" i="23"/>
  <c r="O2737" i="23"/>
  <c r="N2737" i="23"/>
  <c r="M2737" i="23"/>
  <c r="L2737" i="23"/>
  <c r="K2737" i="23"/>
  <c r="J2737" i="23"/>
  <c r="I2737" i="23"/>
  <c r="H2737" i="23"/>
  <c r="Q2736" i="23"/>
  <c r="P2736" i="23"/>
  <c r="O2736" i="23"/>
  <c r="N2736" i="23"/>
  <c r="M2736" i="23"/>
  <c r="L2736" i="23"/>
  <c r="K2736" i="23"/>
  <c r="J2736" i="23"/>
  <c r="I2736" i="23"/>
  <c r="H2736" i="23"/>
  <c r="Q2735" i="23"/>
  <c r="P2735" i="23"/>
  <c r="O2735" i="23"/>
  <c r="N2735" i="23"/>
  <c r="M2735" i="23"/>
  <c r="L2735" i="23"/>
  <c r="K2735" i="23"/>
  <c r="J2735" i="23"/>
  <c r="I2735" i="23"/>
  <c r="H2735" i="23"/>
  <c r="Q2734" i="23"/>
  <c r="P2734" i="23"/>
  <c r="O2734" i="23"/>
  <c r="N2734" i="23"/>
  <c r="M2734" i="23"/>
  <c r="L2734" i="23"/>
  <c r="K2734" i="23"/>
  <c r="J2734" i="23"/>
  <c r="I2734" i="23"/>
  <c r="H2734" i="23"/>
  <c r="Q2733" i="23"/>
  <c r="P2733" i="23"/>
  <c r="O2733" i="23"/>
  <c r="N2733" i="23"/>
  <c r="M2733" i="23"/>
  <c r="L2733" i="23"/>
  <c r="K2733" i="23"/>
  <c r="J2733" i="23"/>
  <c r="I2733" i="23"/>
  <c r="H2733" i="23"/>
  <c r="Q2732" i="23"/>
  <c r="P2732" i="23"/>
  <c r="O2732" i="23"/>
  <c r="N2732" i="23"/>
  <c r="M2732" i="23"/>
  <c r="L2732" i="23"/>
  <c r="K2732" i="23"/>
  <c r="J2732" i="23"/>
  <c r="I2732" i="23"/>
  <c r="H2732" i="23"/>
  <c r="Q2731" i="23"/>
  <c r="P2731" i="23"/>
  <c r="O2731" i="23"/>
  <c r="N2731" i="23"/>
  <c r="M2731" i="23"/>
  <c r="L2731" i="23"/>
  <c r="K2731" i="23"/>
  <c r="J2731" i="23"/>
  <c r="I2731" i="23"/>
  <c r="H2731" i="23"/>
  <c r="Q2730" i="23"/>
  <c r="P2730" i="23"/>
  <c r="O2730" i="23"/>
  <c r="N2730" i="23"/>
  <c r="M2730" i="23"/>
  <c r="L2730" i="23"/>
  <c r="K2730" i="23"/>
  <c r="J2730" i="23"/>
  <c r="I2730" i="23"/>
  <c r="H2730" i="23"/>
  <c r="Q2729" i="23"/>
  <c r="P2729" i="23"/>
  <c r="O2729" i="23"/>
  <c r="N2729" i="23"/>
  <c r="M2729" i="23"/>
  <c r="L2729" i="23"/>
  <c r="K2729" i="23"/>
  <c r="J2729" i="23"/>
  <c r="I2729" i="23"/>
  <c r="H2729" i="23"/>
  <c r="Q2728" i="23"/>
  <c r="P2728" i="23"/>
  <c r="O2728" i="23"/>
  <c r="N2728" i="23"/>
  <c r="M2728" i="23"/>
  <c r="L2728" i="23"/>
  <c r="K2728" i="23"/>
  <c r="J2728" i="23"/>
  <c r="I2728" i="23"/>
  <c r="H2728" i="23"/>
  <c r="Q2727" i="23"/>
  <c r="P2727" i="23"/>
  <c r="O2727" i="23"/>
  <c r="N2727" i="23"/>
  <c r="M2727" i="23"/>
  <c r="L2727" i="23"/>
  <c r="K2727" i="23"/>
  <c r="J2727" i="23"/>
  <c r="I2727" i="23"/>
  <c r="H2727" i="23"/>
  <c r="Q2726" i="23"/>
  <c r="P2726" i="23"/>
  <c r="O2726" i="23"/>
  <c r="N2726" i="23"/>
  <c r="M2726" i="23"/>
  <c r="L2726" i="23"/>
  <c r="K2726" i="23"/>
  <c r="J2726" i="23"/>
  <c r="I2726" i="23"/>
  <c r="H2726" i="23"/>
  <c r="Q2725" i="23"/>
  <c r="P2725" i="23"/>
  <c r="O2725" i="23"/>
  <c r="N2725" i="23"/>
  <c r="M2725" i="23"/>
  <c r="L2725" i="23"/>
  <c r="K2725" i="23"/>
  <c r="J2725" i="23"/>
  <c r="I2725" i="23"/>
  <c r="H2725" i="23"/>
  <c r="Q2724" i="23"/>
  <c r="P2724" i="23"/>
  <c r="O2724" i="23"/>
  <c r="N2724" i="23"/>
  <c r="M2724" i="23"/>
  <c r="L2724" i="23"/>
  <c r="K2724" i="23"/>
  <c r="J2724" i="23"/>
  <c r="I2724" i="23"/>
  <c r="H2724" i="23"/>
  <c r="Q2723" i="23"/>
  <c r="P2723" i="23"/>
  <c r="O2723" i="23"/>
  <c r="N2723" i="23"/>
  <c r="M2723" i="23"/>
  <c r="L2723" i="23"/>
  <c r="K2723" i="23"/>
  <c r="J2723" i="23"/>
  <c r="I2723" i="23"/>
  <c r="H2723" i="23"/>
  <c r="Q2722" i="23"/>
  <c r="P2722" i="23"/>
  <c r="O2722" i="23"/>
  <c r="N2722" i="23"/>
  <c r="M2722" i="23"/>
  <c r="L2722" i="23"/>
  <c r="K2722" i="23"/>
  <c r="J2722" i="23"/>
  <c r="I2722" i="23"/>
  <c r="H2722" i="23"/>
  <c r="Q2721" i="23"/>
  <c r="P2721" i="23"/>
  <c r="O2721" i="23"/>
  <c r="N2721" i="23"/>
  <c r="M2721" i="23"/>
  <c r="L2721" i="23"/>
  <c r="K2721" i="23"/>
  <c r="J2721" i="23"/>
  <c r="I2721" i="23"/>
  <c r="H2721" i="23"/>
  <c r="Q2720" i="23"/>
  <c r="P2720" i="23"/>
  <c r="O2720" i="23"/>
  <c r="N2720" i="23"/>
  <c r="M2720" i="23"/>
  <c r="L2720" i="23"/>
  <c r="K2720" i="23"/>
  <c r="J2720" i="23"/>
  <c r="I2720" i="23"/>
  <c r="H2720" i="23"/>
  <c r="Q2719" i="23"/>
  <c r="P2719" i="23"/>
  <c r="O2719" i="23"/>
  <c r="N2719" i="23"/>
  <c r="M2719" i="23"/>
  <c r="L2719" i="23"/>
  <c r="K2719" i="23"/>
  <c r="J2719" i="23"/>
  <c r="I2719" i="23"/>
  <c r="H2719" i="23"/>
  <c r="Q2718" i="23"/>
  <c r="P2718" i="23"/>
  <c r="O2718" i="23"/>
  <c r="N2718" i="23"/>
  <c r="M2718" i="23"/>
  <c r="L2718" i="23"/>
  <c r="K2718" i="23"/>
  <c r="J2718" i="23"/>
  <c r="I2718" i="23"/>
  <c r="H2718" i="23"/>
  <c r="Q2717" i="23"/>
  <c r="P2717" i="23"/>
  <c r="O2717" i="23"/>
  <c r="N2717" i="23"/>
  <c r="M2717" i="23"/>
  <c r="L2717" i="23"/>
  <c r="K2717" i="23"/>
  <c r="J2717" i="23"/>
  <c r="I2717" i="23"/>
  <c r="H2717" i="23"/>
  <c r="Q2716" i="23"/>
  <c r="P2716" i="23"/>
  <c r="O2716" i="23"/>
  <c r="N2716" i="23"/>
  <c r="M2716" i="23"/>
  <c r="L2716" i="23"/>
  <c r="K2716" i="23"/>
  <c r="J2716" i="23"/>
  <c r="I2716" i="23"/>
  <c r="H2716" i="23"/>
  <c r="Q2715" i="23"/>
  <c r="P2715" i="23"/>
  <c r="O2715" i="23"/>
  <c r="N2715" i="23"/>
  <c r="M2715" i="23"/>
  <c r="L2715" i="23"/>
  <c r="K2715" i="23"/>
  <c r="J2715" i="23"/>
  <c r="I2715" i="23"/>
  <c r="H2715" i="23"/>
  <c r="Q2714" i="23"/>
  <c r="P2714" i="23"/>
  <c r="O2714" i="23"/>
  <c r="N2714" i="23"/>
  <c r="M2714" i="23"/>
  <c r="L2714" i="23"/>
  <c r="K2714" i="23"/>
  <c r="J2714" i="23"/>
  <c r="I2714" i="23"/>
  <c r="H2714" i="23"/>
  <c r="Q2713" i="23"/>
  <c r="P2713" i="23"/>
  <c r="O2713" i="23"/>
  <c r="N2713" i="23"/>
  <c r="M2713" i="23"/>
  <c r="L2713" i="23"/>
  <c r="K2713" i="23"/>
  <c r="J2713" i="23"/>
  <c r="I2713" i="23"/>
  <c r="H2713" i="23"/>
  <c r="Q2712" i="23"/>
  <c r="P2712" i="23"/>
  <c r="O2712" i="23"/>
  <c r="N2712" i="23"/>
  <c r="M2712" i="23"/>
  <c r="L2712" i="23"/>
  <c r="K2712" i="23"/>
  <c r="J2712" i="23"/>
  <c r="I2712" i="23"/>
  <c r="H2712" i="23"/>
  <c r="Q2711" i="23"/>
  <c r="P2711" i="23"/>
  <c r="O2711" i="23"/>
  <c r="N2711" i="23"/>
  <c r="M2711" i="23"/>
  <c r="L2711" i="23"/>
  <c r="K2711" i="23"/>
  <c r="J2711" i="23"/>
  <c r="I2711" i="23"/>
  <c r="H2711" i="23"/>
  <c r="Q2710" i="23"/>
  <c r="P2710" i="23"/>
  <c r="O2710" i="23"/>
  <c r="N2710" i="23"/>
  <c r="M2710" i="23"/>
  <c r="L2710" i="23"/>
  <c r="K2710" i="23"/>
  <c r="J2710" i="23"/>
  <c r="I2710" i="23"/>
  <c r="H2710" i="23"/>
  <c r="Q2709" i="23"/>
  <c r="P2709" i="23"/>
  <c r="O2709" i="23"/>
  <c r="N2709" i="23"/>
  <c r="M2709" i="23"/>
  <c r="L2709" i="23"/>
  <c r="K2709" i="23"/>
  <c r="J2709" i="23"/>
  <c r="I2709" i="23"/>
  <c r="H2709" i="23"/>
  <c r="Q2708" i="23"/>
  <c r="P2708" i="23"/>
  <c r="O2708" i="23"/>
  <c r="N2708" i="23"/>
  <c r="M2708" i="23"/>
  <c r="L2708" i="23"/>
  <c r="K2708" i="23"/>
  <c r="J2708" i="23"/>
  <c r="I2708" i="23"/>
  <c r="H2708" i="23"/>
  <c r="Q2707" i="23"/>
  <c r="P2707" i="23"/>
  <c r="O2707" i="23"/>
  <c r="N2707" i="23"/>
  <c r="M2707" i="23"/>
  <c r="L2707" i="23"/>
  <c r="K2707" i="23"/>
  <c r="J2707" i="23"/>
  <c r="I2707" i="23"/>
  <c r="H2707" i="23"/>
  <c r="Q2706" i="23"/>
  <c r="P2706" i="23"/>
  <c r="O2706" i="23"/>
  <c r="N2706" i="23"/>
  <c r="M2706" i="23"/>
  <c r="L2706" i="23"/>
  <c r="K2706" i="23"/>
  <c r="J2706" i="23"/>
  <c r="I2706" i="23"/>
  <c r="H2706" i="23"/>
  <c r="Q2705" i="23"/>
  <c r="P2705" i="23"/>
  <c r="O2705" i="23"/>
  <c r="N2705" i="23"/>
  <c r="M2705" i="23"/>
  <c r="L2705" i="23"/>
  <c r="K2705" i="23"/>
  <c r="J2705" i="23"/>
  <c r="I2705" i="23"/>
  <c r="H2705" i="23"/>
  <c r="Q2704" i="23"/>
  <c r="P2704" i="23"/>
  <c r="O2704" i="23"/>
  <c r="N2704" i="23"/>
  <c r="M2704" i="23"/>
  <c r="L2704" i="23"/>
  <c r="K2704" i="23"/>
  <c r="J2704" i="23"/>
  <c r="I2704" i="23"/>
  <c r="H2704" i="23"/>
  <c r="Q2703" i="23"/>
  <c r="P2703" i="23"/>
  <c r="O2703" i="23"/>
  <c r="N2703" i="23"/>
  <c r="M2703" i="23"/>
  <c r="L2703" i="23"/>
  <c r="K2703" i="23"/>
  <c r="J2703" i="23"/>
  <c r="I2703" i="23"/>
  <c r="H2703" i="23"/>
  <c r="Q2702" i="23"/>
  <c r="P2702" i="23"/>
  <c r="O2702" i="23"/>
  <c r="N2702" i="23"/>
  <c r="M2702" i="23"/>
  <c r="L2702" i="23"/>
  <c r="K2702" i="23"/>
  <c r="J2702" i="23"/>
  <c r="I2702" i="23"/>
  <c r="H2702" i="23"/>
  <c r="Q2701" i="23"/>
  <c r="P2701" i="23"/>
  <c r="O2701" i="23"/>
  <c r="N2701" i="23"/>
  <c r="M2701" i="23"/>
  <c r="L2701" i="23"/>
  <c r="K2701" i="23"/>
  <c r="J2701" i="23"/>
  <c r="I2701" i="23"/>
  <c r="H2701" i="23"/>
  <c r="Q2700" i="23"/>
  <c r="P2700" i="23"/>
  <c r="O2700" i="23"/>
  <c r="N2700" i="23"/>
  <c r="M2700" i="23"/>
  <c r="L2700" i="23"/>
  <c r="K2700" i="23"/>
  <c r="J2700" i="23"/>
  <c r="I2700" i="23"/>
  <c r="H2700" i="23"/>
  <c r="Q2699" i="23"/>
  <c r="P2699" i="23"/>
  <c r="O2699" i="23"/>
  <c r="N2699" i="23"/>
  <c r="M2699" i="23"/>
  <c r="L2699" i="23"/>
  <c r="K2699" i="23"/>
  <c r="J2699" i="23"/>
  <c r="I2699" i="23"/>
  <c r="H2699" i="23"/>
  <c r="Q2698" i="23"/>
  <c r="P2698" i="23"/>
  <c r="O2698" i="23"/>
  <c r="N2698" i="23"/>
  <c r="M2698" i="23"/>
  <c r="L2698" i="23"/>
  <c r="K2698" i="23"/>
  <c r="J2698" i="23"/>
  <c r="I2698" i="23"/>
  <c r="H2698" i="23"/>
  <c r="Q2697" i="23"/>
  <c r="P2697" i="23"/>
  <c r="O2697" i="23"/>
  <c r="N2697" i="23"/>
  <c r="M2697" i="23"/>
  <c r="L2697" i="23"/>
  <c r="K2697" i="23"/>
  <c r="J2697" i="23"/>
  <c r="I2697" i="23"/>
  <c r="H2697" i="23"/>
  <c r="Q2696" i="23"/>
  <c r="P2696" i="23"/>
  <c r="O2696" i="23"/>
  <c r="N2696" i="23"/>
  <c r="M2696" i="23"/>
  <c r="L2696" i="23"/>
  <c r="K2696" i="23"/>
  <c r="J2696" i="23"/>
  <c r="I2696" i="23"/>
  <c r="H2696" i="23"/>
  <c r="Q2695" i="23"/>
  <c r="P2695" i="23"/>
  <c r="O2695" i="23"/>
  <c r="N2695" i="23"/>
  <c r="M2695" i="23"/>
  <c r="L2695" i="23"/>
  <c r="K2695" i="23"/>
  <c r="J2695" i="23"/>
  <c r="I2695" i="23"/>
  <c r="H2695" i="23"/>
  <c r="Q2694" i="23"/>
  <c r="P2694" i="23"/>
  <c r="O2694" i="23"/>
  <c r="N2694" i="23"/>
  <c r="M2694" i="23"/>
  <c r="L2694" i="23"/>
  <c r="K2694" i="23"/>
  <c r="J2694" i="23"/>
  <c r="I2694" i="23"/>
  <c r="H2694" i="23"/>
  <c r="Q2693" i="23"/>
  <c r="P2693" i="23"/>
  <c r="O2693" i="23"/>
  <c r="N2693" i="23"/>
  <c r="M2693" i="23"/>
  <c r="L2693" i="23"/>
  <c r="K2693" i="23"/>
  <c r="J2693" i="23"/>
  <c r="I2693" i="23"/>
  <c r="H2693" i="23"/>
  <c r="Q2692" i="23"/>
  <c r="P2692" i="23"/>
  <c r="O2692" i="23"/>
  <c r="N2692" i="23"/>
  <c r="M2692" i="23"/>
  <c r="L2692" i="23"/>
  <c r="K2692" i="23"/>
  <c r="J2692" i="23"/>
  <c r="I2692" i="23"/>
  <c r="H2692" i="23"/>
  <c r="Q2691" i="23"/>
  <c r="P2691" i="23"/>
  <c r="O2691" i="23"/>
  <c r="N2691" i="23"/>
  <c r="M2691" i="23"/>
  <c r="L2691" i="23"/>
  <c r="K2691" i="23"/>
  <c r="J2691" i="23"/>
  <c r="I2691" i="23"/>
  <c r="H2691" i="23"/>
  <c r="Q2690" i="23"/>
  <c r="P2690" i="23"/>
  <c r="O2690" i="23"/>
  <c r="N2690" i="23"/>
  <c r="M2690" i="23"/>
  <c r="L2690" i="23"/>
  <c r="K2690" i="23"/>
  <c r="J2690" i="23"/>
  <c r="I2690" i="23"/>
  <c r="H2690" i="23"/>
  <c r="Q2689" i="23"/>
  <c r="P2689" i="23"/>
  <c r="O2689" i="23"/>
  <c r="N2689" i="23"/>
  <c r="M2689" i="23"/>
  <c r="L2689" i="23"/>
  <c r="K2689" i="23"/>
  <c r="J2689" i="23"/>
  <c r="I2689" i="23"/>
  <c r="H2689" i="23"/>
  <c r="Q2688" i="23"/>
  <c r="P2688" i="23"/>
  <c r="O2688" i="23"/>
  <c r="N2688" i="23"/>
  <c r="M2688" i="23"/>
  <c r="L2688" i="23"/>
  <c r="K2688" i="23"/>
  <c r="J2688" i="23"/>
  <c r="I2688" i="23"/>
  <c r="H2688" i="23"/>
  <c r="Q2687" i="23"/>
  <c r="P2687" i="23"/>
  <c r="O2687" i="23"/>
  <c r="N2687" i="23"/>
  <c r="M2687" i="23"/>
  <c r="L2687" i="23"/>
  <c r="K2687" i="23"/>
  <c r="J2687" i="23"/>
  <c r="I2687" i="23"/>
  <c r="H2687" i="23"/>
  <c r="Q2686" i="23"/>
  <c r="P2686" i="23"/>
  <c r="O2686" i="23"/>
  <c r="N2686" i="23"/>
  <c r="M2686" i="23"/>
  <c r="L2686" i="23"/>
  <c r="K2686" i="23"/>
  <c r="J2686" i="23"/>
  <c r="I2686" i="23"/>
  <c r="H2686" i="23"/>
  <c r="Q2685" i="23"/>
  <c r="P2685" i="23"/>
  <c r="O2685" i="23"/>
  <c r="N2685" i="23"/>
  <c r="M2685" i="23"/>
  <c r="L2685" i="23"/>
  <c r="K2685" i="23"/>
  <c r="J2685" i="23"/>
  <c r="I2685" i="23"/>
  <c r="H2685" i="23"/>
  <c r="Q2684" i="23"/>
  <c r="P2684" i="23"/>
  <c r="O2684" i="23"/>
  <c r="N2684" i="23"/>
  <c r="M2684" i="23"/>
  <c r="L2684" i="23"/>
  <c r="K2684" i="23"/>
  <c r="J2684" i="23"/>
  <c r="I2684" i="23"/>
  <c r="H2684" i="23"/>
  <c r="Q2683" i="23"/>
  <c r="P2683" i="23"/>
  <c r="O2683" i="23"/>
  <c r="N2683" i="23"/>
  <c r="M2683" i="23"/>
  <c r="L2683" i="23"/>
  <c r="K2683" i="23"/>
  <c r="J2683" i="23"/>
  <c r="I2683" i="23"/>
  <c r="H2683" i="23"/>
  <c r="Q2682" i="23"/>
  <c r="P2682" i="23"/>
  <c r="O2682" i="23"/>
  <c r="N2682" i="23"/>
  <c r="M2682" i="23"/>
  <c r="L2682" i="23"/>
  <c r="K2682" i="23"/>
  <c r="J2682" i="23"/>
  <c r="I2682" i="23"/>
  <c r="H2682" i="23"/>
  <c r="Q2681" i="23"/>
  <c r="P2681" i="23"/>
  <c r="O2681" i="23"/>
  <c r="N2681" i="23"/>
  <c r="M2681" i="23"/>
  <c r="L2681" i="23"/>
  <c r="K2681" i="23"/>
  <c r="J2681" i="23"/>
  <c r="I2681" i="23"/>
  <c r="H2681" i="23"/>
  <c r="Q2680" i="23"/>
  <c r="P2680" i="23"/>
  <c r="O2680" i="23"/>
  <c r="N2680" i="23"/>
  <c r="M2680" i="23"/>
  <c r="L2680" i="23"/>
  <c r="K2680" i="23"/>
  <c r="J2680" i="23"/>
  <c r="I2680" i="23"/>
  <c r="H2680" i="23"/>
  <c r="Q2679" i="23"/>
  <c r="P2679" i="23"/>
  <c r="O2679" i="23"/>
  <c r="N2679" i="23"/>
  <c r="M2679" i="23"/>
  <c r="L2679" i="23"/>
  <c r="K2679" i="23"/>
  <c r="J2679" i="23"/>
  <c r="I2679" i="23"/>
  <c r="H2679" i="23"/>
  <c r="Q2678" i="23"/>
  <c r="P2678" i="23"/>
  <c r="O2678" i="23"/>
  <c r="N2678" i="23"/>
  <c r="M2678" i="23"/>
  <c r="L2678" i="23"/>
  <c r="K2678" i="23"/>
  <c r="J2678" i="23"/>
  <c r="I2678" i="23"/>
  <c r="H2678" i="23"/>
  <c r="Q2677" i="23"/>
  <c r="P2677" i="23"/>
  <c r="O2677" i="23"/>
  <c r="N2677" i="23"/>
  <c r="M2677" i="23"/>
  <c r="L2677" i="23"/>
  <c r="K2677" i="23"/>
  <c r="J2677" i="23"/>
  <c r="I2677" i="23"/>
  <c r="H2677" i="23"/>
  <c r="Q2676" i="23"/>
  <c r="P2676" i="23"/>
  <c r="O2676" i="23"/>
  <c r="N2676" i="23"/>
  <c r="M2676" i="23"/>
  <c r="L2676" i="23"/>
  <c r="K2676" i="23"/>
  <c r="J2676" i="23"/>
  <c r="I2676" i="23"/>
  <c r="H2676" i="23"/>
  <c r="Q2675" i="23"/>
  <c r="P2675" i="23"/>
  <c r="O2675" i="23"/>
  <c r="N2675" i="23"/>
  <c r="M2675" i="23"/>
  <c r="L2675" i="23"/>
  <c r="K2675" i="23"/>
  <c r="J2675" i="23"/>
  <c r="I2675" i="23"/>
  <c r="H2675" i="23"/>
  <c r="Q2674" i="23"/>
  <c r="P2674" i="23"/>
  <c r="O2674" i="23"/>
  <c r="N2674" i="23"/>
  <c r="M2674" i="23"/>
  <c r="L2674" i="23"/>
  <c r="K2674" i="23"/>
  <c r="J2674" i="23"/>
  <c r="I2674" i="23"/>
  <c r="H2674" i="23"/>
  <c r="Q2673" i="23"/>
  <c r="P2673" i="23"/>
  <c r="O2673" i="23"/>
  <c r="N2673" i="23"/>
  <c r="M2673" i="23"/>
  <c r="L2673" i="23"/>
  <c r="K2673" i="23"/>
  <c r="J2673" i="23"/>
  <c r="I2673" i="23"/>
  <c r="H2673" i="23"/>
  <c r="Q2672" i="23"/>
  <c r="P2672" i="23"/>
  <c r="O2672" i="23"/>
  <c r="N2672" i="23"/>
  <c r="M2672" i="23"/>
  <c r="L2672" i="23"/>
  <c r="K2672" i="23"/>
  <c r="J2672" i="23"/>
  <c r="I2672" i="23"/>
  <c r="H2672" i="23"/>
  <c r="Q2671" i="23"/>
  <c r="P2671" i="23"/>
  <c r="O2671" i="23"/>
  <c r="N2671" i="23"/>
  <c r="M2671" i="23"/>
  <c r="L2671" i="23"/>
  <c r="K2671" i="23"/>
  <c r="J2671" i="23"/>
  <c r="I2671" i="23"/>
  <c r="H2671" i="23"/>
  <c r="Q2670" i="23"/>
  <c r="P2670" i="23"/>
  <c r="O2670" i="23"/>
  <c r="N2670" i="23"/>
  <c r="M2670" i="23"/>
  <c r="L2670" i="23"/>
  <c r="K2670" i="23"/>
  <c r="J2670" i="23"/>
  <c r="I2670" i="23"/>
  <c r="H2670" i="23"/>
  <c r="Q2669" i="23"/>
  <c r="P2669" i="23"/>
  <c r="O2669" i="23"/>
  <c r="N2669" i="23"/>
  <c r="M2669" i="23"/>
  <c r="L2669" i="23"/>
  <c r="K2669" i="23"/>
  <c r="J2669" i="23"/>
  <c r="I2669" i="23"/>
  <c r="H2669" i="23"/>
  <c r="Q2668" i="23"/>
  <c r="P2668" i="23"/>
  <c r="O2668" i="23"/>
  <c r="N2668" i="23"/>
  <c r="M2668" i="23"/>
  <c r="L2668" i="23"/>
  <c r="K2668" i="23"/>
  <c r="J2668" i="23"/>
  <c r="I2668" i="23"/>
  <c r="H2668" i="23"/>
  <c r="Q2667" i="23"/>
  <c r="P2667" i="23"/>
  <c r="O2667" i="23"/>
  <c r="N2667" i="23"/>
  <c r="M2667" i="23"/>
  <c r="L2667" i="23"/>
  <c r="K2667" i="23"/>
  <c r="J2667" i="23"/>
  <c r="I2667" i="23"/>
  <c r="H2667" i="23"/>
  <c r="Q2666" i="23"/>
  <c r="P2666" i="23"/>
  <c r="O2666" i="23"/>
  <c r="N2666" i="23"/>
  <c r="M2666" i="23"/>
  <c r="L2666" i="23"/>
  <c r="K2666" i="23"/>
  <c r="J2666" i="23"/>
  <c r="I2666" i="23"/>
  <c r="H2666" i="23"/>
  <c r="Q2665" i="23"/>
  <c r="P2665" i="23"/>
  <c r="O2665" i="23"/>
  <c r="N2665" i="23"/>
  <c r="M2665" i="23"/>
  <c r="L2665" i="23"/>
  <c r="K2665" i="23"/>
  <c r="J2665" i="23"/>
  <c r="I2665" i="23"/>
  <c r="H2665" i="23"/>
  <c r="Q2664" i="23"/>
  <c r="P2664" i="23"/>
  <c r="O2664" i="23"/>
  <c r="N2664" i="23"/>
  <c r="M2664" i="23"/>
  <c r="L2664" i="23"/>
  <c r="K2664" i="23"/>
  <c r="J2664" i="23"/>
  <c r="I2664" i="23"/>
  <c r="H2664" i="23"/>
  <c r="Q2663" i="23"/>
  <c r="P2663" i="23"/>
  <c r="O2663" i="23"/>
  <c r="N2663" i="23"/>
  <c r="M2663" i="23"/>
  <c r="L2663" i="23"/>
  <c r="K2663" i="23"/>
  <c r="J2663" i="23"/>
  <c r="I2663" i="23"/>
  <c r="H2663" i="23"/>
  <c r="Q2662" i="23"/>
  <c r="P2662" i="23"/>
  <c r="O2662" i="23"/>
  <c r="N2662" i="23"/>
  <c r="M2662" i="23"/>
  <c r="L2662" i="23"/>
  <c r="K2662" i="23"/>
  <c r="J2662" i="23"/>
  <c r="I2662" i="23"/>
  <c r="H2662" i="23"/>
  <c r="Q2661" i="23"/>
  <c r="P2661" i="23"/>
  <c r="O2661" i="23"/>
  <c r="N2661" i="23"/>
  <c r="M2661" i="23"/>
  <c r="L2661" i="23"/>
  <c r="K2661" i="23"/>
  <c r="J2661" i="23"/>
  <c r="I2661" i="23"/>
  <c r="H2661" i="23"/>
  <c r="Q2660" i="23"/>
  <c r="P2660" i="23"/>
  <c r="O2660" i="23"/>
  <c r="N2660" i="23"/>
  <c r="M2660" i="23"/>
  <c r="L2660" i="23"/>
  <c r="K2660" i="23"/>
  <c r="J2660" i="23"/>
  <c r="I2660" i="23"/>
  <c r="H2660" i="23"/>
  <c r="Q2659" i="23"/>
  <c r="P2659" i="23"/>
  <c r="O2659" i="23"/>
  <c r="N2659" i="23"/>
  <c r="M2659" i="23"/>
  <c r="L2659" i="23"/>
  <c r="K2659" i="23"/>
  <c r="J2659" i="23"/>
  <c r="I2659" i="23"/>
  <c r="H2659" i="23"/>
  <c r="Q2658" i="23"/>
  <c r="P2658" i="23"/>
  <c r="O2658" i="23"/>
  <c r="N2658" i="23"/>
  <c r="M2658" i="23"/>
  <c r="L2658" i="23"/>
  <c r="K2658" i="23"/>
  <c r="J2658" i="23"/>
  <c r="I2658" i="23"/>
  <c r="H2658" i="23"/>
  <c r="Q2657" i="23"/>
  <c r="P2657" i="23"/>
  <c r="O2657" i="23"/>
  <c r="N2657" i="23"/>
  <c r="M2657" i="23"/>
  <c r="L2657" i="23"/>
  <c r="K2657" i="23"/>
  <c r="J2657" i="23"/>
  <c r="I2657" i="23"/>
  <c r="H2657" i="23"/>
  <c r="Q2656" i="23"/>
  <c r="P2656" i="23"/>
  <c r="O2656" i="23"/>
  <c r="N2656" i="23"/>
  <c r="M2656" i="23"/>
  <c r="L2656" i="23"/>
  <c r="K2656" i="23"/>
  <c r="J2656" i="23"/>
  <c r="I2656" i="23"/>
  <c r="H2656" i="23"/>
  <c r="Q2655" i="23"/>
  <c r="P2655" i="23"/>
  <c r="O2655" i="23"/>
  <c r="N2655" i="23"/>
  <c r="M2655" i="23"/>
  <c r="L2655" i="23"/>
  <c r="K2655" i="23"/>
  <c r="J2655" i="23"/>
  <c r="I2655" i="23"/>
  <c r="H2655" i="23"/>
  <c r="Q2654" i="23"/>
  <c r="P2654" i="23"/>
  <c r="O2654" i="23"/>
  <c r="N2654" i="23"/>
  <c r="M2654" i="23"/>
  <c r="L2654" i="23"/>
  <c r="K2654" i="23"/>
  <c r="J2654" i="23"/>
  <c r="I2654" i="23"/>
  <c r="H2654" i="23"/>
  <c r="Q2653" i="23"/>
  <c r="P2653" i="23"/>
  <c r="O2653" i="23"/>
  <c r="N2653" i="23"/>
  <c r="M2653" i="23"/>
  <c r="L2653" i="23"/>
  <c r="K2653" i="23"/>
  <c r="J2653" i="23"/>
  <c r="I2653" i="23"/>
  <c r="H2653" i="23"/>
  <c r="Q2652" i="23"/>
  <c r="P2652" i="23"/>
  <c r="O2652" i="23"/>
  <c r="N2652" i="23"/>
  <c r="M2652" i="23"/>
  <c r="L2652" i="23"/>
  <c r="K2652" i="23"/>
  <c r="J2652" i="23"/>
  <c r="I2652" i="23"/>
  <c r="H2652" i="23"/>
  <c r="Q2651" i="23"/>
  <c r="P2651" i="23"/>
  <c r="O2651" i="23"/>
  <c r="N2651" i="23"/>
  <c r="M2651" i="23"/>
  <c r="L2651" i="23"/>
  <c r="K2651" i="23"/>
  <c r="J2651" i="23"/>
  <c r="I2651" i="23"/>
  <c r="H2651" i="23"/>
  <c r="Q2650" i="23"/>
  <c r="P2650" i="23"/>
  <c r="O2650" i="23"/>
  <c r="N2650" i="23"/>
  <c r="M2650" i="23"/>
  <c r="L2650" i="23"/>
  <c r="K2650" i="23"/>
  <c r="J2650" i="23"/>
  <c r="I2650" i="23"/>
  <c r="H2650" i="23"/>
  <c r="Q2649" i="23"/>
  <c r="P2649" i="23"/>
  <c r="O2649" i="23"/>
  <c r="N2649" i="23"/>
  <c r="M2649" i="23"/>
  <c r="L2649" i="23"/>
  <c r="K2649" i="23"/>
  <c r="J2649" i="23"/>
  <c r="I2649" i="23"/>
  <c r="H2649" i="23"/>
  <c r="Q2648" i="23"/>
  <c r="P2648" i="23"/>
  <c r="O2648" i="23"/>
  <c r="N2648" i="23"/>
  <c r="M2648" i="23"/>
  <c r="L2648" i="23"/>
  <c r="K2648" i="23"/>
  <c r="J2648" i="23"/>
  <c r="I2648" i="23"/>
  <c r="H2648" i="23"/>
  <c r="Q2647" i="23"/>
  <c r="P2647" i="23"/>
  <c r="O2647" i="23"/>
  <c r="N2647" i="23"/>
  <c r="M2647" i="23"/>
  <c r="L2647" i="23"/>
  <c r="K2647" i="23"/>
  <c r="J2647" i="23"/>
  <c r="I2647" i="23"/>
  <c r="H2647" i="23"/>
  <c r="Q2646" i="23"/>
  <c r="P2646" i="23"/>
  <c r="O2646" i="23"/>
  <c r="N2646" i="23"/>
  <c r="M2646" i="23"/>
  <c r="L2646" i="23"/>
  <c r="K2646" i="23"/>
  <c r="J2646" i="23"/>
  <c r="I2646" i="23"/>
  <c r="H2646" i="23"/>
  <c r="Q2645" i="23"/>
  <c r="P2645" i="23"/>
  <c r="O2645" i="23"/>
  <c r="N2645" i="23"/>
  <c r="M2645" i="23"/>
  <c r="L2645" i="23"/>
  <c r="K2645" i="23"/>
  <c r="J2645" i="23"/>
  <c r="I2645" i="23"/>
  <c r="H2645" i="23"/>
  <c r="Q2644" i="23"/>
  <c r="P2644" i="23"/>
  <c r="O2644" i="23"/>
  <c r="N2644" i="23"/>
  <c r="M2644" i="23"/>
  <c r="L2644" i="23"/>
  <c r="K2644" i="23"/>
  <c r="J2644" i="23"/>
  <c r="I2644" i="23"/>
  <c r="H2644" i="23"/>
  <c r="Q2643" i="23"/>
  <c r="P2643" i="23"/>
  <c r="O2643" i="23"/>
  <c r="N2643" i="23"/>
  <c r="M2643" i="23"/>
  <c r="L2643" i="23"/>
  <c r="K2643" i="23"/>
  <c r="J2643" i="23"/>
  <c r="I2643" i="23"/>
  <c r="H2643" i="23"/>
  <c r="Q2642" i="23"/>
  <c r="P2642" i="23"/>
  <c r="O2642" i="23"/>
  <c r="N2642" i="23"/>
  <c r="M2642" i="23"/>
  <c r="L2642" i="23"/>
  <c r="K2642" i="23"/>
  <c r="J2642" i="23"/>
  <c r="I2642" i="23"/>
  <c r="H2642" i="23"/>
  <c r="Q2641" i="23"/>
  <c r="P2641" i="23"/>
  <c r="O2641" i="23"/>
  <c r="N2641" i="23"/>
  <c r="M2641" i="23"/>
  <c r="L2641" i="23"/>
  <c r="K2641" i="23"/>
  <c r="J2641" i="23"/>
  <c r="I2641" i="23"/>
  <c r="H2641" i="23"/>
  <c r="Q2640" i="23"/>
  <c r="P2640" i="23"/>
  <c r="O2640" i="23"/>
  <c r="N2640" i="23"/>
  <c r="M2640" i="23"/>
  <c r="L2640" i="23"/>
  <c r="K2640" i="23"/>
  <c r="J2640" i="23"/>
  <c r="I2640" i="23"/>
  <c r="H2640" i="23"/>
  <c r="Q2639" i="23"/>
  <c r="P2639" i="23"/>
  <c r="O2639" i="23"/>
  <c r="N2639" i="23"/>
  <c r="M2639" i="23"/>
  <c r="L2639" i="23"/>
  <c r="K2639" i="23"/>
  <c r="J2639" i="23"/>
  <c r="I2639" i="23"/>
  <c r="H2639" i="23"/>
  <c r="Q2638" i="23"/>
  <c r="P2638" i="23"/>
  <c r="O2638" i="23"/>
  <c r="N2638" i="23"/>
  <c r="M2638" i="23"/>
  <c r="L2638" i="23"/>
  <c r="K2638" i="23"/>
  <c r="J2638" i="23"/>
  <c r="I2638" i="23"/>
  <c r="H2638" i="23"/>
  <c r="Q2637" i="23"/>
  <c r="P2637" i="23"/>
  <c r="O2637" i="23"/>
  <c r="N2637" i="23"/>
  <c r="M2637" i="23"/>
  <c r="L2637" i="23"/>
  <c r="K2637" i="23"/>
  <c r="J2637" i="23"/>
  <c r="I2637" i="23"/>
  <c r="H2637" i="23"/>
  <c r="Q2636" i="23"/>
  <c r="P2636" i="23"/>
  <c r="O2636" i="23"/>
  <c r="N2636" i="23"/>
  <c r="M2636" i="23"/>
  <c r="L2636" i="23"/>
  <c r="K2636" i="23"/>
  <c r="J2636" i="23"/>
  <c r="I2636" i="23"/>
  <c r="H2636" i="23"/>
  <c r="Q2635" i="23"/>
  <c r="P2635" i="23"/>
  <c r="O2635" i="23"/>
  <c r="N2635" i="23"/>
  <c r="M2635" i="23"/>
  <c r="L2635" i="23"/>
  <c r="K2635" i="23"/>
  <c r="J2635" i="23"/>
  <c r="I2635" i="23"/>
  <c r="H2635" i="23"/>
  <c r="Q2634" i="23"/>
  <c r="P2634" i="23"/>
  <c r="O2634" i="23"/>
  <c r="N2634" i="23"/>
  <c r="M2634" i="23"/>
  <c r="L2634" i="23"/>
  <c r="K2634" i="23"/>
  <c r="J2634" i="23"/>
  <c r="I2634" i="23"/>
  <c r="H2634" i="23"/>
  <c r="Q2633" i="23"/>
  <c r="P2633" i="23"/>
  <c r="O2633" i="23"/>
  <c r="N2633" i="23"/>
  <c r="M2633" i="23"/>
  <c r="L2633" i="23"/>
  <c r="K2633" i="23"/>
  <c r="J2633" i="23"/>
  <c r="I2633" i="23"/>
  <c r="H2633" i="23"/>
  <c r="Q2632" i="23"/>
  <c r="P2632" i="23"/>
  <c r="O2632" i="23"/>
  <c r="N2632" i="23"/>
  <c r="M2632" i="23"/>
  <c r="L2632" i="23"/>
  <c r="K2632" i="23"/>
  <c r="J2632" i="23"/>
  <c r="I2632" i="23"/>
  <c r="H2632" i="23"/>
  <c r="Q2631" i="23"/>
  <c r="P2631" i="23"/>
  <c r="O2631" i="23"/>
  <c r="N2631" i="23"/>
  <c r="M2631" i="23"/>
  <c r="L2631" i="23"/>
  <c r="K2631" i="23"/>
  <c r="J2631" i="23"/>
  <c r="I2631" i="23"/>
  <c r="H2631" i="23"/>
  <c r="Q2630" i="23"/>
  <c r="P2630" i="23"/>
  <c r="O2630" i="23"/>
  <c r="N2630" i="23"/>
  <c r="M2630" i="23"/>
  <c r="L2630" i="23"/>
  <c r="K2630" i="23"/>
  <c r="J2630" i="23"/>
  <c r="I2630" i="23"/>
  <c r="H2630" i="23"/>
  <c r="Q2629" i="23"/>
  <c r="P2629" i="23"/>
  <c r="O2629" i="23"/>
  <c r="N2629" i="23"/>
  <c r="M2629" i="23"/>
  <c r="L2629" i="23"/>
  <c r="K2629" i="23"/>
  <c r="J2629" i="23"/>
  <c r="I2629" i="23"/>
  <c r="H2629" i="23"/>
  <c r="Q2628" i="23"/>
  <c r="P2628" i="23"/>
  <c r="O2628" i="23"/>
  <c r="N2628" i="23"/>
  <c r="M2628" i="23"/>
  <c r="L2628" i="23"/>
  <c r="K2628" i="23"/>
  <c r="J2628" i="23"/>
  <c r="I2628" i="23"/>
  <c r="H2628" i="23"/>
  <c r="Q2627" i="23"/>
  <c r="P2627" i="23"/>
  <c r="O2627" i="23"/>
  <c r="N2627" i="23"/>
  <c r="M2627" i="23"/>
  <c r="L2627" i="23"/>
  <c r="K2627" i="23"/>
  <c r="J2627" i="23"/>
  <c r="I2627" i="23"/>
  <c r="H2627" i="23"/>
  <c r="Q2626" i="23"/>
  <c r="P2626" i="23"/>
  <c r="O2626" i="23"/>
  <c r="N2626" i="23"/>
  <c r="M2626" i="23"/>
  <c r="L2626" i="23"/>
  <c r="K2626" i="23"/>
  <c r="J2626" i="23"/>
  <c r="I2626" i="23"/>
  <c r="H2626" i="23"/>
  <c r="Q2625" i="23"/>
  <c r="P2625" i="23"/>
  <c r="O2625" i="23"/>
  <c r="N2625" i="23"/>
  <c r="M2625" i="23"/>
  <c r="L2625" i="23"/>
  <c r="K2625" i="23"/>
  <c r="J2625" i="23"/>
  <c r="I2625" i="23"/>
  <c r="H2625" i="23"/>
  <c r="Q2624" i="23"/>
  <c r="P2624" i="23"/>
  <c r="O2624" i="23"/>
  <c r="N2624" i="23"/>
  <c r="M2624" i="23"/>
  <c r="L2624" i="23"/>
  <c r="K2624" i="23"/>
  <c r="J2624" i="23"/>
  <c r="I2624" i="23"/>
  <c r="H2624" i="23"/>
  <c r="Q2623" i="23"/>
  <c r="P2623" i="23"/>
  <c r="O2623" i="23"/>
  <c r="N2623" i="23"/>
  <c r="M2623" i="23"/>
  <c r="L2623" i="23"/>
  <c r="K2623" i="23"/>
  <c r="J2623" i="23"/>
  <c r="I2623" i="23"/>
  <c r="H2623" i="23"/>
  <c r="Q2622" i="23"/>
  <c r="P2622" i="23"/>
  <c r="O2622" i="23"/>
  <c r="N2622" i="23"/>
  <c r="M2622" i="23"/>
  <c r="L2622" i="23"/>
  <c r="K2622" i="23"/>
  <c r="J2622" i="23"/>
  <c r="I2622" i="23"/>
  <c r="H2622" i="23"/>
  <c r="Q2621" i="23"/>
  <c r="P2621" i="23"/>
  <c r="O2621" i="23"/>
  <c r="N2621" i="23"/>
  <c r="M2621" i="23"/>
  <c r="L2621" i="23"/>
  <c r="K2621" i="23"/>
  <c r="J2621" i="23"/>
  <c r="I2621" i="23"/>
  <c r="H2621" i="23"/>
  <c r="Q2620" i="23"/>
  <c r="P2620" i="23"/>
  <c r="O2620" i="23"/>
  <c r="N2620" i="23"/>
  <c r="M2620" i="23"/>
  <c r="L2620" i="23"/>
  <c r="K2620" i="23"/>
  <c r="J2620" i="23"/>
  <c r="I2620" i="23"/>
  <c r="H2620" i="23"/>
  <c r="Q2619" i="23"/>
  <c r="P2619" i="23"/>
  <c r="O2619" i="23"/>
  <c r="N2619" i="23"/>
  <c r="M2619" i="23"/>
  <c r="L2619" i="23"/>
  <c r="K2619" i="23"/>
  <c r="J2619" i="23"/>
  <c r="I2619" i="23"/>
  <c r="H2619" i="23"/>
  <c r="Q2618" i="23"/>
  <c r="P2618" i="23"/>
  <c r="O2618" i="23"/>
  <c r="N2618" i="23"/>
  <c r="M2618" i="23"/>
  <c r="L2618" i="23"/>
  <c r="K2618" i="23"/>
  <c r="J2618" i="23"/>
  <c r="I2618" i="23"/>
  <c r="H2618" i="23"/>
  <c r="Q2617" i="23"/>
  <c r="P2617" i="23"/>
  <c r="O2617" i="23"/>
  <c r="N2617" i="23"/>
  <c r="M2617" i="23"/>
  <c r="L2617" i="23"/>
  <c r="K2617" i="23"/>
  <c r="J2617" i="23"/>
  <c r="I2617" i="23"/>
  <c r="H2617" i="23"/>
  <c r="Q2616" i="23"/>
  <c r="P2616" i="23"/>
  <c r="O2616" i="23"/>
  <c r="N2616" i="23"/>
  <c r="M2616" i="23"/>
  <c r="L2616" i="23"/>
  <c r="K2616" i="23"/>
  <c r="J2616" i="23"/>
  <c r="I2616" i="23"/>
  <c r="H2616" i="23"/>
  <c r="Q2615" i="23"/>
  <c r="P2615" i="23"/>
  <c r="O2615" i="23"/>
  <c r="N2615" i="23"/>
  <c r="M2615" i="23"/>
  <c r="L2615" i="23"/>
  <c r="K2615" i="23"/>
  <c r="J2615" i="23"/>
  <c r="I2615" i="23"/>
  <c r="H2615" i="23"/>
  <c r="Q2614" i="23"/>
  <c r="P2614" i="23"/>
  <c r="O2614" i="23"/>
  <c r="N2614" i="23"/>
  <c r="M2614" i="23"/>
  <c r="L2614" i="23"/>
  <c r="K2614" i="23"/>
  <c r="J2614" i="23"/>
  <c r="I2614" i="23"/>
  <c r="H2614" i="23"/>
  <c r="Q2613" i="23"/>
  <c r="P2613" i="23"/>
  <c r="O2613" i="23"/>
  <c r="N2613" i="23"/>
  <c r="M2613" i="23"/>
  <c r="L2613" i="23"/>
  <c r="K2613" i="23"/>
  <c r="J2613" i="23"/>
  <c r="I2613" i="23"/>
  <c r="H2613" i="23"/>
  <c r="Q2612" i="23"/>
  <c r="P2612" i="23"/>
  <c r="O2612" i="23"/>
  <c r="N2612" i="23"/>
  <c r="M2612" i="23"/>
  <c r="L2612" i="23"/>
  <c r="K2612" i="23"/>
  <c r="J2612" i="23"/>
  <c r="I2612" i="23"/>
  <c r="H2612" i="23"/>
  <c r="Q2611" i="23"/>
  <c r="P2611" i="23"/>
  <c r="O2611" i="23"/>
  <c r="N2611" i="23"/>
  <c r="M2611" i="23"/>
  <c r="L2611" i="23"/>
  <c r="K2611" i="23"/>
  <c r="J2611" i="23"/>
  <c r="I2611" i="23"/>
  <c r="H2611" i="23"/>
  <c r="Q2610" i="23"/>
  <c r="P2610" i="23"/>
  <c r="O2610" i="23"/>
  <c r="N2610" i="23"/>
  <c r="M2610" i="23"/>
  <c r="L2610" i="23"/>
  <c r="K2610" i="23"/>
  <c r="J2610" i="23"/>
  <c r="I2610" i="23"/>
  <c r="H2610" i="23"/>
  <c r="Q2609" i="23"/>
  <c r="P2609" i="23"/>
  <c r="O2609" i="23"/>
  <c r="N2609" i="23"/>
  <c r="M2609" i="23"/>
  <c r="L2609" i="23"/>
  <c r="K2609" i="23"/>
  <c r="J2609" i="23"/>
  <c r="I2609" i="23"/>
  <c r="H2609" i="23"/>
  <c r="Q2608" i="23"/>
  <c r="P2608" i="23"/>
  <c r="O2608" i="23"/>
  <c r="N2608" i="23"/>
  <c r="M2608" i="23"/>
  <c r="L2608" i="23"/>
  <c r="K2608" i="23"/>
  <c r="J2608" i="23"/>
  <c r="I2608" i="23"/>
  <c r="H2608" i="23"/>
  <c r="Q2607" i="23"/>
  <c r="P2607" i="23"/>
  <c r="O2607" i="23"/>
  <c r="N2607" i="23"/>
  <c r="M2607" i="23"/>
  <c r="L2607" i="23"/>
  <c r="K2607" i="23"/>
  <c r="J2607" i="23"/>
  <c r="I2607" i="23"/>
  <c r="H2607" i="23"/>
  <c r="Q2606" i="23"/>
  <c r="P2606" i="23"/>
  <c r="O2606" i="23"/>
  <c r="N2606" i="23"/>
  <c r="M2606" i="23"/>
  <c r="L2606" i="23"/>
  <c r="K2606" i="23"/>
  <c r="J2606" i="23"/>
  <c r="I2606" i="23"/>
  <c r="H2606" i="23"/>
  <c r="Q2605" i="23"/>
  <c r="P2605" i="23"/>
  <c r="O2605" i="23"/>
  <c r="N2605" i="23"/>
  <c r="M2605" i="23"/>
  <c r="L2605" i="23"/>
  <c r="K2605" i="23"/>
  <c r="J2605" i="23"/>
  <c r="I2605" i="23"/>
  <c r="H2605" i="23"/>
  <c r="Q2604" i="23"/>
  <c r="P2604" i="23"/>
  <c r="O2604" i="23"/>
  <c r="N2604" i="23"/>
  <c r="M2604" i="23"/>
  <c r="L2604" i="23"/>
  <c r="K2604" i="23"/>
  <c r="J2604" i="23"/>
  <c r="I2604" i="23"/>
  <c r="H2604" i="23"/>
  <c r="Q2603" i="23"/>
  <c r="P2603" i="23"/>
  <c r="O2603" i="23"/>
  <c r="N2603" i="23"/>
  <c r="M2603" i="23"/>
  <c r="L2603" i="23"/>
  <c r="K2603" i="23"/>
  <c r="J2603" i="23"/>
  <c r="I2603" i="23"/>
  <c r="H2603" i="23"/>
  <c r="Q2602" i="23"/>
  <c r="P2602" i="23"/>
  <c r="O2602" i="23"/>
  <c r="N2602" i="23"/>
  <c r="M2602" i="23"/>
  <c r="L2602" i="23"/>
  <c r="K2602" i="23"/>
  <c r="J2602" i="23"/>
  <c r="I2602" i="23"/>
  <c r="H2602" i="23"/>
  <c r="Q2601" i="23"/>
  <c r="P2601" i="23"/>
  <c r="O2601" i="23"/>
  <c r="N2601" i="23"/>
  <c r="M2601" i="23"/>
  <c r="L2601" i="23"/>
  <c r="K2601" i="23"/>
  <c r="J2601" i="23"/>
  <c r="I2601" i="23"/>
  <c r="H2601" i="23"/>
  <c r="Q2600" i="23"/>
  <c r="P2600" i="23"/>
  <c r="O2600" i="23"/>
  <c r="N2600" i="23"/>
  <c r="M2600" i="23"/>
  <c r="L2600" i="23"/>
  <c r="K2600" i="23"/>
  <c r="J2600" i="23"/>
  <c r="I2600" i="23"/>
  <c r="H2600" i="23"/>
  <c r="Q2599" i="23"/>
  <c r="P2599" i="23"/>
  <c r="O2599" i="23"/>
  <c r="N2599" i="23"/>
  <c r="M2599" i="23"/>
  <c r="L2599" i="23"/>
  <c r="K2599" i="23"/>
  <c r="J2599" i="23"/>
  <c r="I2599" i="23"/>
  <c r="H2599" i="23"/>
  <c r="Q2598" i="23"/>
  <c r="P2598" i="23"/>
  <c r="O2598" i="23"/>
  <c r="N2598" i="23"/>
  <c r="M2598" i="23"/>
  <c r="L2598" i="23"/>
  <c r="K2598" i="23"/>
  <c r="J2598" i="23"/>
  <c r="I2598" i="23"/>
  <c r="H2598" i="23"/>
  <c r="Q2597" i="23"/>
  <c r="P2597" i="23"/>
  <c r="O2597" i="23"/>
  <c r="N2597" i="23"/>
  <c r="M2597" i="23"/>
  <c r="L2597" i="23"/>
  <c r="K2597" i="23"/>
  <c r="J2597" i="23"/>
  <c r="I2597" i="23"/>
  <c r="H2597" i="23"/>
  <c r="Q2596" i="23"/>
  <c r="P2596" i="23"/>
  <c r="O2596" i="23"/>
  <c r="N2596" i="23"/>
  <c r="M2596" i="23"/>
  <c r="L2596" i="23"/>
  <c r="K2596" i="23"/>
  <c r="J2596" i="23"/>
  <c r="I2596" i="23"/>
  <c r="H2596" i="23"/>
  <c r="Q2595" i="23"/>
  <c r="P2595" i="23"/>
  <c r="O2595" i="23"/>
  <c r="N2595" i="23"/>
  <c r="M2595" i="23"/>
  <c r="L2595" i="23"/>
  <c r="K2595" i="23"/>
  <c r="J2595" i="23"/>
  <c r="I2595" i="23"/>
  <c r="H2595" i="23"/>
  <c r="Q2594" i="23"/>
  <c r="P2594" i="23"/>
  <c r="O2594" i="23"/>
  <c r="N2594" i="23"/>
  <c r="M2594" i="23"/>
  <c r="L2594" i="23"/>
  <c r="K2594" i="23"/>
  <c r="J2594" i="23"/>
  <c r="I2594" i="23"/>
  <c r="H2594" i="23"/>
  <c r="Q2593" i="23"/>
  <c r="P2593" i="23"/>
  <c r="O2593" i="23"/>
  <c r="N2593" i="23"/>
  <c r="M2593" i="23"/>
  <c r="L2593" i="23"/>
  <c r="K2593" i="23"/>
  <c r="J2593" i="23"/>
  <c r="I2593" i="23"/>
  <c r="H2593" i="23"/>
  <c r="Q2592" i="23"/>
  <c r="P2592" i="23"/>
  <c r="O2592" i="23"/>
  <c r="N2592" i="23"/>
  <c r="M2592" i="23"/>
  <c r="L2592" i="23"/>
  <c r="K2592" i="23"/>
  <c r="J2592" i="23"/>
  <c r="I2592" i="23"/>
  <c r="H2592" i="23"/>
  <c r="Q2591" i="23"/>
  <c r="P2591" i="23"/>
  <c r="O2591" i="23"/>
  <c r="N2591" i="23"/>
  <c r="M2591" i="23"/>
  <c r="L2591" i="23"/>
  <c r="K2591" i="23"/>
  <c r="J2591" i="23"/>
  <c r="I2591" i="23"/>
  <c r="H2591" i="23"/>
  <c r="Q2590" i="23"/>
  <c r="P2590" i="23"/>
  <c r="O2590" i="23"/>
  <c r="N2590" i="23"/>
  <c r="M2590" i="23"/>
  <c r="L2590" i="23"/>
  <c r="K2590" i="23"/>
  <c r="J2590" i="23"/>
  <c r="I2590" i="23"/>
  <c r="H2590" i="23"/>
  <c r="Q2589" i="23"/>
  <c r="P2589" i="23"/>
  <c r="O2589" i="23"/>
  <c r="N2589" i="23"/>
  <c r="M2589" i="23"/>
  <c r="L2589" i="23"/>
  <c r="K2589" i="23"/>
  <c r="J2589" i="23"/>
  <c r="I2589" i="23"/>
  <c r="H2589" i="23"/>
  <c r="Q2588" i="23"/>
  <c r="P2588" i="23"/>
  <c r="O2588" i="23"/>
  <c r="N2588" i="23"/>
  <c r="M2588" i="23"/>
  <c r="L2588" i="23"/>
  <c r="K2588" i="23"/>
  <c r="J2588" i="23"/>
  <c r="I2588" i="23"/>
  <c r="H2588" i="23"/>
  <c r="Q2587" i="23"/>
  <c r="P2587" i="23"/>
  <c r="O2587" i="23"/>
  <c r="N2587" i="23"/>
  <c r="M2587" i="23"/>
  <c r="L2587" i="23"/>
  <c r="K2587" i="23"/>
  <c r="J2587" i="23"/>
  <c r="I2587" i="23"/>
  <c r="H2587" i="23"/>
  <c r="Q2586" i="23"/>
  <c r="P2586" i="23"/>
  <c r="O2586" i="23"/>
  <c r="N2586" i="23"/>
  <c r="M2586" i="23"/>
  <c r="L2586" i="23"/>
  <c r="K2586" i="23"/>
  <c r="J2586" i="23"/>
  <c r="I2586" i="23"/>
  <c r="H2586" i="23"/>
  <c r="Q2585" i="23"/>
  <c r="P2585" i="23"/>
  <c r="O2585" i="23"/>
  <c r="N2585" i="23"/>
  <c r="M2585" i="23"/>
  <c r="L2585" i="23"/>
  <c r="K2585" i="23"/>
  <c r="J2585" i="23"/>
  <c r="I2585" i="23"/>
  <c r="H2585" i="23"/>
  <c r="Q2584" i="23"/>
  <c r="P2584" i="23"/>
  <c r="O2584" i="23"/>
  <c r="N2584" i="23"/>
  <c r="M2584" i="23"/>
  <c r="L2584" i="23"/>
  <c r="K2584" i="23"/>
  <c r="J2584" i="23"/>
  <c r="I2584" i="23"/>
  <c r="H2584" i="23"/>
  <c r="Q2583" i="23"/>
  <c r="P2583" i="23"/>
  <c r="O2583" i="23"/>
  <c r="N2583" i="23"/>
  <c r="M2583" i="23"/>
  <c r="L2583" i="23"/>
  <c r="K2583" i="23"/>
  <c r="J2583" i="23"/>
  <c r="I2583" i="23"/>
  <c r="H2583" i="23"/>
  <c r="Q2582" i="23"/>
  <c r="P2582" i="23"/>
  <c r="O2582" i="23"/>
  <c r="N2582" i="23"/>
  <c r="M2582" i="23"/>
  <c r="L2582" i="23"/>
  <c r="K2582" i="23"/>
  <c r="J2582" i="23"/>
  <c r="I2582" i="23"/>
  <c r="H2582" i="23"/>
  <c r="Q2581" i="23"/>
  <c r="P2581" i="23"/>
  <c r="O2581" i="23"/>
  <c r="N2581" i="23"/>
  <c r="M2581" i="23"/>
  <c r="L2581" i="23"/>
  <c r="K2581" i="23"/>
  <c r="J2581" i="23"/>
  <c r="I2581" i="23"/>
  <c r="H2581" i="23"/>
  <c r="Q2580" i="23"/>
  <c r="P2580" i="23"/>
  <c r="O2580" i="23"/>
  <c r="N2580" i="23"/>
  <c r="M2580" i="23"/>
  <c r="L2580" i="23"/>
  <c r="K2580" i="23"/>
  <c r="J2580" i="23"/>
  <c r="I2580" i="23"/>
  <c r="H2580" i="23"/>
  <c r="Q2579" i="23"/>
  <c r="P2579" i="23"/>
  <c r="O2579" i="23"/>
  <c r="N2579" i="23"/>
  <c r="M2579" i="23"/>
  <c r="L2579" i="23"/>
  <c r="K2579" i="23"/>
  <c r="J2579" i="23"/>
  <c r="I2579" i="23"/>
  <c r="H2579" i="23"/>
  <c r="Q2578" i="23"/>
  <c r="P2578" i="23"/>
  <c r="O2578" i="23"/>
  <c r="N2578" i="23"/>
  <c r="M2578" i="23"/>
  <c r="L2578" i="23"/>
  <c r="K2578" i="23"/>
  <c r="J2578" i="23"/>
  <c r="I2578" i="23"/>
  <c r="H2578" i="23"/>
  <c r="Q2577" i="23"/>
  <c r="P2577" i="23"/>
  <c r="O2577" i="23"/>
  <c r="N2577" i="23"/>
  <c r="M2577" i="23"/>
  <c r="L2577" i="23"/>
  <c r="K2577" i="23"/>
  <c r="J2577" i="23"/>
  <c r="I2577" i="23"/>
  <c r="H2577" i="23"/>
  <c r="Q2576" i="23"/>
  <c r="P2576" i="23"/>
  <c r="O2576" i="23"/>
  <c r="N2576" i="23"/>
  <c r="M2576" i="23"/>
  <c r="L2576" i="23"/>
  <c r="K2576" i="23"/>
  <c r="J2576" i="23"/>
  <c r="I2576" i="23"/>
  <c r="H2576" i="23"/>
  <c r="Q2575" i="23"/>
  <c r="P2575" i="23"/>
  <c r="O2575" i="23"/>
  <c r="N2575" i="23"/>
  <c r="M2575" i="23"/>
  <c r="L2575" i="23"/>
  <c r="K2575" i="23"/>
  <c r="J2575" i="23"/>
  <c r="I2575" i="23"/>
  <c r="H2575" i="23"/>
  <c r="Q2574" i="23"/>
  <c r="P2574" i="23"/>
  <c r="O2574" i="23"/>
  <c r="N2574" i="23"/>
  <c r="M2574" i="23"/>
  <c r="L2574" i="23"/>
  <c r="K2574" i="23"/>
  <c r="J2574" i="23"/>
  <c r="I2574" i="23"/>
  <c r="H2574" i="23"/>
  <c r="Q2573" i="23"/>
  <c r="P2573" i="23"/>
  <c r="O2573" i="23"/>
  <c r="N2573" i="23"/>
  <c r="M2573" i="23"/>
  <c r="L2573" i="23"/>
  <c r="K2573" i="23"/>
  <c r="J2573" i="23"/>
  <c r="I2573" i="23"/>
  <c r="H2573" i="23"/>
  <c r="Q2572" i="23"/>
  <c r="P2572" i="23"/>
  <c r="O2572" i="23"/>
  <c r="N2572" i="23"/>
  <c r="M2572" i="23"/>
  <c r="L2572" i="23"/>
  <c r="K2572" i="23"/>
  <c r="J2572" i="23"/>
  <c r="I2572" i="23"/>
  <c r="H2572" i="23"/>
  <c r="Q2571" i="23"/>
  <c r="P2571" i="23"/>
  <c r="O2571" i="23"/>
  <c r="N2571" i="23"/>
  <c r="M2571" i="23"/>
  <c r="L2571" i="23"/>
  <c r="K2571" i="23"/>
  <c r="J2571" i="23"/>
  <c r="I2571" i="23"/>
  <c r="H2571" i="23"/>
  <c r="Q2570" i="23"/>
  <c r="P2570" i="23"/>
  <c r="O2570" i="23"/>
  <c r="N2570" i="23"/>
  <c r="M2570" i="23"/>
  <c r="L2570" i="23"/>
  <c r="K2570" i="23"/>
  <c r="J2570" i="23"/>
  <c r="I2570" i="23"/>
  <c r="H2570" i="23"/>
  <c r="Q2569" i="23"/>
  <c r="P2569" i="23"/>
  <c r="O2569" i="23"/>
  <c r="N2569" i="23"/>
  <c r="M2569" i="23"/>
  <c r="L2569" i="23"/>
  <c r="K2569" i="23"/>
  <c r="J2569" i="23"/>
  <c r="I2569" i="23"/>
  <c r="H2569" i="23"/>
  <c r="Q2568" i="23"/>
  <c r="P2568" i="23"/>
  <c r="O2568" i="23"/>
  <c r="N2568" i="23"/>
  <c r="M2568" i="23"/>
  <c r="L2568" i="23"/>
  <c r="K2568" i="23"/>
  <c r="J2568" i="23"/>
  <c r="I2568" i="23"/>
  <c r="H2568" i="23"/>
  <c r="Q2567" i="23"/>
  <c r="P2567" i="23"/>
  <c r="O2567" i="23"/>
  <c r="N2567" i="23"/>
  <c r="M2567" i="23"/>
  <c r="L2567" i="23"/>
  <c r="K2567" i="23"/>
  <c r="J2567" i="23"/>
  <c r="I2567" i="23"/>
  <c r="H2567" i="23"/>
  <c r="Q2566" i="23"/>
  <c r="P2566" i="23"/>
  <c r="O2566" i="23"/>
  <c r="N2566" i="23"/>
  <c r="M2566" i="23"/>
  <c r="L2566" i="23"/>
  <c r="K2566" i="23"/>
  <c r="J2566" i="23"/>
  <c r="I2566" i="23"/>
  <c r="H2566" i="23"/>
  <c r="Q2565" i="23"/>
  <c r="P2565" i="23"/>
  <c r="O2565" i="23"/>
  <c r="N2565" i="23"/>
  <c r="M2565" i="23"/>
  <c r="L2565" i="23"/>
  <c r="K2565" i="23"/>
  <c r="J2565" i="23"/>
  <c r="I2565" i="23"/>
  <c r="H2565" i="23"/>
  <c r="Q2564" i="23"/>
  <c r="P2564" i="23"/>
  <c r="O2564" i="23"/>
  <c r="N2564" i="23"/>
  <c r="M2564" i="23"/>
  <c r="L2564" i="23"/>
  <c r="K2564" i="23"/>
  <c r="J2564" i="23"/>
  <c r="I2564" i="23"/>
  <c r="H2564" i="23"/>
  <c r="Q2563" i="23"/>
  <c r="P2563" i="23"/>
  <c r="O2563" i="23"/>
  <c r="N2563" i="23"/>
  <c r="M2563" i="23"/>
  <c r="L2563" i="23"/>
  <c r="K2563" i="23"/>
  <c r="J2563" i="23"/>
  <c r="I2563" i="23"/>
  <c r="H2563" i="23"/>
  <c r="Q2562" i="23"/>
  <c r="P2562" i="23"/>
  <c r="O2562" i="23"/>
  <c r="N2562" i="23"/>
  <c r="M2562" i="23"/>
  <c r="L2562" i="23"/>
  <c r="K2562" i="23"/>
  <c r="J2562" i="23"/>
  <c r="I2562" i="23"/>
  <c r="H2562" i="23"/>
  <c r="Q2561" i="23"/>
  <c r="P2561" i="23"/>
  <c r="O2561" i="23"/>
  <c r="N2561" i="23"/>
  <c r="M2561" i="23"/>
  <c r="L2561" i="23"/>
  <c r="K2561" i="23"/>
  <c r="J2561" i="23"/>
  <c r="I2561" i="23"/>
  <c r="H2561" i="23"/>
  <c r="Q2560" i="23"/>
  <c r="P2560" i="23"/>
  <c r="O2560" i="23"/>
  <c r="N2560" i="23"/>
  <c r="M2560" i="23"/>
  <c r="L2560" i="23"/>
  <c r="K2560" i="23"/>
  <c r="J2560" i="23"/>
  <c r="I2560" i="23"/>
  <c r="H2560" i="23"/>
  <c r="Q2559" i="23"/>
  <c r="P2559" i="23"/>
  <c r="O2559" i="23"/>
  <c r="N2559" i="23"/>
  <c r="M2559" i="23"/>
  <c r="L2559" i="23"/>
  <c r="K2559" i="23"/>
  <c r="J2559" i="23"/>
  <c r="I2559" i="23"/>
  <c r="H2559" i="23"/>
  <c r="Q2558" i="23"/>
  <c r="P2558" i="23"/>
  <c r="O2558" i="23"/>
  <c r="N2558" i="23"/>
  <c r="M2558" i="23"/>
  <c r="L2558" i="23"/>
  <c r="K2558" i="23"/>
  <c r="J2558" i="23"/>
  <c r="I2558" i="23"/>
  <c r="H2558" i="23"/>
  <c r="Q2557" i="23"/>
  <c r="P2557" i="23"/>
  <c r="O2557" i="23"/>
  <c r="N2557" i="23"/>
  <c r="M2557" i="23"/>
  <c r="L2557" i="23"/>
  <c r="K2557" i="23"/>
  <c r="J2557" i="23"/>
  <c r="I2557" i="23"/>
  <c r="H2557" i="23"/>
  <c r="Q2556" i="23"/>
  <c r="P2556" i="23"/>
  <c r="O2556" i="23"/>
  <c r="N2556" i="23"/>
  <c r="M2556" i="23"/>
  <c r="L2556" i="23"/>
  <c r="K2556" i="23"/>
  <c r="J2556" i="23"/>
  <c r="I2556" i="23"/>
  <c r="H2556" i="23"/>
  <c r="Q2555" i="23"/>
  <c r="P2555" i="23"/>
  <c r="O2555" i="23"/>
  <c r="N2555" i="23"/>
  <c r="M2555" i="23"/>
  <c r="L2555" i="23"/>
  <c r="K2555" i="23"/>
  <c r="J2555" i="23"/>
  <c r="I2555" i="23"/>
  <c r="H2555" i="23"/>
  <c r="Q2554" i="23"/>
  <c r="P2554" i="23"/>
  <c r="O2554" i="23"/>
  <c r="N2554" i="23"/>
  <c r="M2554" i="23"/>
  <c r="L2554" i="23"/>
  <c r="K2554" i="23"/>
  <c r="J2554" i="23"/>
  <c r="I2554" i="23"/>
  <c r="H2554" i="23"/>
  <c r="Q2553" i="23"/>
  <c r="P2553" i="23"/>
  <c r="O2553" i="23"/>
  <c r="N2553" i="23"/>
  <c r="M2553" i="23"/>
  <c r="L2553" i="23"/>
  <c r="K2553" i="23"/>
  <c r="J2553" i="23"/>
  <c r="I2553" i="23"/>
  <c r="H2553" i="23"/>
  <c r="Q2552" i="23"/>
  <c r="P2552" i="23"/>
  <c r="O2552" i="23"/>
  <c r="N2552" i="23"/>
  <c r="M2552" i="23"/>
  <c r="L2552" i="23"/>
  <c r="K2552" i="23"/>
  <c r="J2552" i="23"/>
  <c r="I2552" i="23"/>
  <c r="H2552" i="23"/>
  <c r="Q2551" i="23"/>
  <c r="P2551" i="23"/>
  <c r="O2551" i="23"/>
  <c r="N2551" i="23"/>
  <c r="M2551" i="23"/>
  <c r="L2551" i="23"/>
  <c r="K2551" i="23"/>
  <c r="J2551" i="23"/>
  <c r="I2551" i="23"/>
  <c r="H2551" i="23"/>
  <c r="Q2550" i="23"/>
  <c r="P2550" i="23"/>
  <c r="O2550" i="23"/>
  <c r="N2550" i="23"/>
  <c r="M2550" i="23"/>
  <c r="L2550" i="23"/>
  <c r="K2550" i="23"/>
  <c r="J2550" i="23"/>
  <c r="I2550" i="23"/>
  <c r="H2550" i="23"/>
  <c r="Q2549" i="23"/>
  <c r="P2549" i="23"/>
  <c r="O2549" i="23"/>
  <c r="N2549" i="23"/>
  <c r="M2549" i="23"/>
  <c r="L2549" i="23"/>
  <c r="K2549" i="23"/>
  <c r="J2549" i="23"/>
  <c r="I2549" i="23"/>
  <c r="H2549" i="23"/>
  <c r="Q2548" i="23"/>
  <c r="P2548" i="23"/>
  <c r="O2548" i="23"/>
  <c r="N2548" i="23"/>
  <c r="M2548" i="23"/>
  <c r="L2548" i="23"/>
  <c r="K2548" i="23"/>
  <c r="J2548" i="23"/>
  <c r="I2548" i="23"/>
  <c r="H2548" i="23"/>
  <c r="Q2547" i="23"/>
  <c r="P2547" i="23"/>
  <c r="O2547" i="23"/>
  <c r="N2547" i="23"/>
  <c r="M2547" i="23"/>
  <c r="L2547" i="23"/>
  <c r="K2547" i="23"/>
  <c r="J2547" i="23"/>
  <c r="I2547" i="23"/>
  <c r="H2547" i="23"/>
  <c r="Q2546" i="23"/>
  <c r="P2546" i="23"/>
  <c r="O2546" i="23"/>
  <c r="N2546" i="23"/>
  <c r="M2546" i="23"/>
  <c r="L2546" i="23"/>
  <c r="K2546" i="23"/>
  <c r="J2546" i="23"/>
  <c r="I2546" i="23"/>
  <c r="H2546" i="23"/>
  <c r="Q2545" i="23"/>
  <c r="P2545" i="23"/>
  <c r="O2545" i="23"/>
  <c r="N2545" i="23"/>
  <c r="M2545" i="23"/>
  <c r="L2545" i="23"/>
  <c r="K2545" i="23"/>
  <c r="J2545" i="23"/>
  <c r="I2545" i="23"/>
  <c r="H2545" i="23"/>
  <c r="Q2544" i="23"/>
  <c r="P2544" i="23"/>
  <c r="O2544" i="23"/>
  <c r="N2544" i="23"/>
  <c r="M2544" i="23"/>
  <c r="L2544" i="23"/>
  <c r="K2544" i="23"/>
  <c r="J2544" i="23"/>
  <c r="I2544" i="23"/>
  <c r="H2544" i="23"/>
  <c r="Q2543" i="23"/>
  <c r="P2543" i="23"/>
  <c r="O2543" i="23"/>
  <c r="N2543" i="23"/>
  <c r="M2543" i="23"/>
  <c r="L2543" i="23"/>
  <c r="K2543" i="23"/>
  <c r="J2543" i="23"/>
  <c r="I2543" i="23"/>
  <c r="H2543" i="23"/>
  <c r="Q2542" i="23"/>
  <c r="P2542" i="23"/>
  <c r="O2542" i="23"/>
  <c r="N2542" i="23"/>
  <c r="M2542" i="23"/>
  <c r="L2542" i="23"/>
  <c r="K2542" i="23"/>
  <c r="J2542" i="23"/>
  <c r="I2542" i="23"/>
  <c r="H2542" i="23"/>
  <c r="Q2541" i="23"/>
  <c r="P2541" i="23"/>
  <c r="O2541" i="23"/>
  <c r="N2541" i="23"/>
  <c r="M2541" i="23"/>
  <c r="L2541" i="23"/>
  <c r="K2541" i="23"/>
  <c r="J2541" i="23"/>
  <c r="I2541" i="23"/>
  <c r="H2541" i="23"/>
  <c r="Q2540" i="23"/>
  <c r="P2540" i="23"/>
  <c r="O2540" i="23"/>
  <c r="N2540" i="23"/>
  <c r="M2540" i="23"/>
  <c r="L2540" i="23"/>
  <c r="K2540" i="23"/>
  <c r="J2540" i="23"/>
  <c r="I2540" i="23"/>
  <c r="H2540" i="23"/>
  <c r="Q2539" i="23"/>
  <c r="P2539" i="23"/>
  <c r="O2539" i="23"/>
  <c r="N2539" i="23"/>
  <c r="M2539" i="23"/>
  <c r="L2539" i="23"/>
  <c r="K2539" i="23"/>
  <c r="J2539" i="23"/>
  <c r="I2539" i="23"/>
  <c r="H2539" i="23"/>
  <c r="Q2538" i="23"/>
  <c r="P2538" i="23"/>
  <c r="O2538" i="23"/>
  <c r="N2538" i="23"/>
  <c r="M2538" i="23"/>
  <c r="L2538" i="23"/>
  <c r="K2538" i="23"/>
  <c r="J2538" i="23"/>
  <c r="I2538" i="23"/>
  <c r="H2538" i="23"/>
  <c r="Q2537" i="23"/>
  <c r="P2537" i="23"/>
  <c r="O2537" i="23"/>
  <c r="N2537" i="23"/>
  <c r="M2537" i="23"/>
  <c r="L2537" i="23"/>
  <c r="K2537" i="23"/>
  <c r="J2537" i="23"/>
  <c r="I2537" i="23"/>
  <c r="H2537" i="23"/>
  <c r="Q2536" i="23"/>
  <c r="P2536" i="23"/>
  <c r="O2536" i="23"/>
  <c r="N2536" i="23"/>
  <c r="M2536" i="23"/>
  <c r="L2536" i="23"/>
  <c r="K2536" i="23"/>
  <c r="J2536" i="23"/>
  <c r="I2536" i="23"/>
  <c r="H2536" i="23"/>
  <c r="Q2535" i="23"/>
  <c r="P2535" i="23"/>
  <c r="O2535" i="23"/>
  <c r="N2535" i="23"/>
  <c r="M2535" i="23"/>
  <c r="L2535" i="23"/>
  <c r="K2535" i="23"/>
  <c r="J2535" i="23"/>
  <c r="I2535" i="23"/>
  <c r="H2535" i="23"/>
  <c r="Q2534" i="23"/>
  <c r="P2534" i="23"/>
  <c r="O2534" i="23"/>
  <c r="N2534" i="23"/>
  <c r="M2534" i="23"/>
  <c r="L2534" i="23"/>
  <c r="K2534" i="23"/>
  <c r="J2534" i="23"/>
  <c r="I2534" i="23"/>
  <c r="H2534" i="23"/>
  <c r="Q2533" i="23"/>
  <c r="P2533" i="23"/>
  <c r="O2533" i="23"/>
  <c r="N2533" i="23"/>
  <c r="M2533" i="23"/>
  <c r="L2533" i="23"/>
  <c r="K2533" i="23"/>
  <c r="J2533" i="23"/>
  <c r="I2533" i="23"/>
  <c r="H2533" i="23"/>
  <c r="Q2532" i="23"/>
  <c r="P2532" i="23"/>
  <c r="O2532" i="23"/>
  <c r="N2532" i="23"/>
  <c r="M2532" i="23"/>
  <c r="L2532" i="23"/>
  <c r="K2532" i="23"/>
  <c r="J2532" i="23"/>
  <c r="I2532" i="23"/>
  <c r="H2532" i="23"/>
  <c r="Q2531" i="23"/>
  <c r="P2531" i="23"/>
  <c r="O2531" i="23"/>
  <c r="N2531" i="23"/>
  <c r="M2531" i="23"/>
  <c r="L2531" i="23"/>
  <c r="K2531" i="23"/>
  <c r="J2531" i="23"/>
  <c r="I2531" i="23"/>
  <c r="H2531" i="23"/>
  <c r="Q2530" i="23"/>
  <c r="P2530" i="23"/>
  <c r="O2530" i="23"/>
  <c r="N2530" i="23"/>
  <c r="M2530" i="23"/>
  <c r="L2530" i="23"/>
  <c r="K2530" i="23"/>
  <c r="J2530" i="23"/>
  <c r="I2530" i="23"/>
  <c r="H2530" i="23"/>
  <c r="Q2529" i="23"/>
  <c r="P2529" i="23"/>
  <c r="O2529" i="23"/>
  <c r="N2529" i="23"/>
  <c r="M2529" i="23"/>
  <c r="L2529" i="23"/>
  <c r="K2529" i="23"/>
  <c r="J2529" i="23"/>
  <c r="I2529" i="23"/>
  <c r="H2529" i="23"/>
  <c r="Q2528" i="23"/>
  <c r="P2528" i="23"/>
  <c r="O2528" i="23"/>
  <c r="N2528" i="23"/>
  <c r="M2528" i="23"/>
  <c r="L2528" i="23"/>
  <c r="K2528" i="23"/>
  <c r="J2528" i="23"/>
  <c r="I2528" i="23"/>
  <c r="H2528" i="23"/>
  <c r="Q2527" i="23"/>
  <c r="P2527" i="23"/>
  <c r="O2527" i="23"/>
  <c r="N2527" i="23"/>
  <c r="M2527" i="23"/>
  <c r="L2527" i="23"/>
  <c r="K2527" i="23"/>
  <c r="J2527" i="23"/>
  <c r="I2527" i="23"/>
  <c r="H2527" i="23"/>
  <c r="Q2526" i="23"/>
  <c r="P2526" i="23"/>
  <c r="O2526" i="23"/>
  <c r="N2526" i="23"/>
  <c r="M2526" i="23"/>
  <c r="L2526" i="23"/>
  <c r="K2526" i="23"/>
  <c r="J2526" i="23"/>
  <c r="I2526" i="23"/>
  <c r="H2526" i="23"/>
  <c r="Q2525" i="23"/>
  <c r="P2525" i="23"/>
  <c r="O2525" i="23"/>
  <c r="N2525" i="23"/>
  <c r="M2525" i="23"/>
  <c r="L2525" i="23"/>
  <c r="K2525" i="23"/>
  <c r="J2525" i="23"/>
  <c r="I2525" i="23"/>
  <c r="H2525" i="23"/>
  <c r="Q2524" i="23"/>
  <c r="P2524" i="23"/>
  <c r="O2524" i="23"/>
  <c r="N2524" i="23"/>
  <c r="M2524" i="23"/>
  <c r="L2524" i="23"/>
  <c r="K2524" i="23"/>
  <c r="J2524" i="23"/>
  <c r="I2524" i="23"/>
  <c r="H2524" i="23"/>
  <c r="Q2523" i="23"/>
  <c r="P2523" i="23"/>
  <c r="O2523" i="23"/>
  <c r="N2523" i="23"/>
  <c r="M2523" i="23"/>
  <c r="L2523" i="23"/>
  <c r="K2523" i="23"/>
  <c r="J2523" i="23"/>
  <c r="I2523" i="23"/>
  <c r="H2523" i="23"/>
  <c r="Q2522" i="23"/>
  <c r="P2522" i="23"/>
  <c r="O2522" i="23"/>
  <c r="N2522" i="23"/>
  <c r="M2522" i="23"/>
  <c r="L2522" i="23"/>
  <c r="K2522" i="23"/>
  <c r="J2522" i="23"/>
  <c r="I2522" i="23"/>
  <c r="H2522" i="23"/>
  <c r="Q2521" i="23"/>
  <c r="P2521" i="23"/>
  <c r="O2521" i="23"/>
  <c r="N2521" i="23"/>
  <c r="M2521" i="23"/>
  <c r="L2521" i="23"/>
  <c r="K2521" i="23"/>
  <c r="J2521" i="23"/>
  <c r="I2521" i="23"/>
  <c r="H2521" i="23"/>
  <c r="Q2520" i="23"/>
  <c r="P2520" i="23"/>
  <c r="O2520" i="23"/>
  <c r="N2520" i="23"/>
  <c r="M2520" i="23"/>
  <c r="L2520" i="23"/>
  <c r="K2520" i="23"/>
  <c r="J2520" i="23"/>
  <c r="I2520" i="23"/>
  <c r="H2520" i="23"/>
  <c r="Q2519" i="23"/>
  <c r="P2519" i="23"/>
  <c r="O2519" i="23"/>
  <c r="N2519" i="23"/>
  <c r="M2519" i="23"/>
  <c r="L2519" i="23"/>
  <c r="K2519" i="23"/>
  <c r="J2519" i="23"/>
  <c r="I2519" i="23"/>
  <c r="H2519" i="23"/>
  <c r="Q2518" i="23"/>
  <c r="P2518" i="23"/>
  <c r="O2518" i="23"/>
  <c r="N2518" i="23"/>
  <c r="M2518" i="23"/>
  <c r="L2518" i="23"/>
  <c r="K2518" i="23"/>
  <c r="J2518" i="23"/>
  <c r="I2518" i="23"/>
  <c r="H2518" i="23"/>
  <c r="Q2517" i="23"/>
  <c r="P2517" i="23"/>
  <c r="O2517" i="23"/>
  <c r="N2517" i="23"/>
  <c r="M2517" i="23"/>
  <c r="L2517" i="23"/>
  <c r="K2517" i="23"/>
  <c r="J2517" i="23"/>
  <c r="I2517" i="23"/>
  <c r="H2517" i="23"/>
  <c r="Q2516" i="23"/>
  <c r="P2516" i="23"/>
  <c r="O2516" i="23"/>
  <c r="N2516" i="23"/>
  <c r="M2516" i="23"/>
  <c r="L2516" i="23"/>
  <c r="K2516" i="23"/>
  <c r="J2516" i="23"/>
  <c r="I2516" i="23"/>
  <c r="H2516" i="23"/>
  <c r="Q2515" i="23"/>
  <c r="P2515" i="23"/>
  <c r="O2515" i="23"/>
  <c r="N2515" i="23"/>
  <c r="M2515" i="23"/>
  <c r="L2515" i="23"/>
  <c r="K2515" i="23"/>
  <c r="J2515" i="23"/>
  <c r="I2515" i="23"/>
  <c r="H2515" i="23"/>
  <c r="Q2514" i="23"/>
  <c r="P2514" i="23"/>
  <c r="O2514" i="23"/>
  <c r="N2514" i="23"/>
  <c r="M2514" i="23"/>
  <c r="L2514" i="23"/>
  <c r="K2514" i="23"/>
  <c r="J2514" i="23"/>
  <c r="I2514" i="23"/>
  <c r="H2514" i="23"/>
  <c r="Q2513" i="23"/>
  <c r="P2513" i="23"/>
  <c r="O2513" i="23"/>
  <c r="N2513" i="23"/>
  <c r="M2513" i="23"/>
  <c r="L2513" i="23"/>
  <c r="K2513" i="23"/>
  <c r="J2513" i="23"/>
  <c r="I2513" i="23"/>
  <c r="H2513" i="23"/>
  <c r="Q2512" i="23"/>
  <c r="P2512" i="23"/>
  <c r="O2512" i="23"/>
  <c r="N2512" i="23"/>
  <c r="M2512" i="23"/>
  <c r="L2512" i="23"/>
  <c r="K2512" i="23"/>
  <c r="J2512" i="23"/>
  <c r="I2512" i="23"/>
  <c r="H2512" i="23"/>
  <c r="Q2511" i="23"/>
  <c r="P2511" i="23"/>
  <c r="O2511" i="23"/>
  <c r="N2511" i="23"/>
  <c r="M2511" i="23"/>
  <c r="L2511" i="23"/>
  <c r="K2511" i="23"/>
  <c r="J2511" i="23"/>
  <c r="I2511" i="23"/>
  <c r="H2511" i="23"/>
  <c r="Q2510" i="23"/>
  <c r="P2510" i="23"/>
  <c r="O2510" i="23"/>
  <c r="N2510" i="23"/>
  <c r="M2510" i="23"/>
  <c r="L2510" i="23"/>
  <c r="K2510" i="23"/>
  <c r="J2510" i="23"/>
  <c r="I2510" i="23"/>
  <c r="H2510" i="23"/>
  <c r="Q2509" i="23"/>
  <c r="P2509" i="23"/>
  <c r="O2509" i="23"/>
  <c r="N2509" i="23"/>
  <c r="M2509" i="23"/>
  <c r="L2509" i="23"/>
  <c r="K2509" i="23"/>
  <c r="J2509" i="23"/>
  <c r="I2509" i="23"/>
  <c r="H2509" i="23"/>
  <c r="Q2508" i="23"/>
  <c r="P2508" i="23"/>
  <c r="O2508" i="23"/>
  <c r="N2508" i="23"/>
  <c r="M2508" i="23"/>
  <c r="L2508" i="23"/>
  <c r="K2508" i="23"/>
  <c r="J2508" i="23"/>
  <c r="I2508" i="23"/>
  <c r="H2508" i="23"/>
  <c r="Q2507" i="23"/>
  <c r="P2507" i="23"/>
  <c r="O2507" i="23"/>
  <c r="N2507" i="23"/>
  <c r="M2507" i="23"/>
  <c r="L2507" i="23"/>
  <c r="K2507" i="23"/>
  <c r="J2507" i="23"/>
  <c r="I2507" i="23"/>
  <c r="H2507" i="23"/>
  <c r="Q2506" i="23"/>
  <c r="P2506" i="23"/>
  <c r="O2506" i="23"/>
  <c r="N2506" i="23"/>
  <c r="M2506" i="23"/>
  <c r="L2506" i="23"/>
  <c r="K2506" i="23"/>
  <c r="J2506" i="23"/>
  <c r="I2506" i="23"/>
  <c r="H2506" i="23"/>
  <c r="Q2505" i="23"/>
  <c r="P2505" i="23"/>
  <c r="O2505" i="23"/>
  <c r="N2505" i="23"/>
  <c r="M2505" i="23"/>
  <c r="L2505" i="23"/>
  <c r="K2505" i="23"/>
  <c r="J2505" i="23"/>
  <c r="I2505" i="23"/>
  <c r="H2505" i="23"/>
  <c r="Q2504" i="23"/>
  <c r="P2504" i="23"/>
  <c r="O2504" i="23"/>
  <c r="N2504" i="23"/>
  <c r="M2504" i="23"/>
  <c r="L2504" i="23"/>
  <c r="K2504" i="23"/>
  <c r="J2504" i="23"/>
  <c r="I2504" i="23"/>
  <c r="H2504" i="23"/>
  <c r="Q2503" i="23"/>
  <c r="P2503" i="23"/>
  <c r="O2503" i="23"/>
  <c r="N2503" i="23"/>
  <c r="M2503" i="23"/>
  <c r="L2503" i="23"/>
  <c r="K2503" i="23"/>
  <c r="J2503" i="23"/>
  <c r="I2503" i="23"/>
  <c r="H2503" i="23"/>
  <c r="Q2502" i="23"/>
  <c r="P2502" i="23"/>
  <c r="O2502" i="23"/>
  <c r="N2502" i="23"/>
  <c r="M2502" i="23"/>
  <c r="L2502" i="23"/>
  <c r="K2502" i="23"/>
  <c r="J2502" i="23"/>
  <c r="I2502" i="23"/>
  <c r="H2502" i="23"/>
  <c r="Q2501" i="23"/>
  <c r="P2501" i="23"/>
  <c r="O2501" i="23"/>
  <c r="N2501" i="23"/>
  <c r="M2501" i="23"/>
  <c r="L2501" i="23"/>
  <c r="K2501" i="23"/>
  <c r="J2501" i="23"/>
  <c r="I2501" i="23"/>
  <c r="H2501" i="23"/>
  <c r="Q2500" i="23"/>
  <c r="P2500" i="23"/>
  <c r="O2500" i="23"/>
  <c r="N2500" i="23"/>
  <c r="M2500" i="23"/>
  <c r="L2500" i="23"/>
  <c r="K2500" i="23"/>
  <c r="J2500" i="23"/>
  <c r="I2500" i="23"/>
  <c r="H2500" i="23"/>
  <c r="Q2499" i="23"/>
  <c r="P2499" i="23"/>
  <c r="O2499" i="23"/>
  <c r="N2499" i="23"/>
  <c r="M2499" i="23"/>
  <c r="L2499" i="23"/>
  <c r="K2499" i="23"/>
  <c r="J2499" i="23"/>
  <c r="I2499" i="23"/>
  <c r="H2499" i="23"/>
  <c r="Q2498" i="23"/>
  <c r="P2498" i="23"/>
  <c r="O2498" i="23"/>
  <c r="N2498" i="23"/>
  <c r="M2498" i="23"/>
  <c r="L2498" i="23"/>
  <c r="K2498" i="23"/>
  <c r="J2498" i="23"/>
  <c r="I2498" i="23"/>
  <c r="H2498" i="23"/>
  <c r="Q2497" i="23"/>
  <c r="P2497" i="23"/>
  <c r="O2497" i="23"/>
  <c r="N2497" i="23"/>
  <c r="M2497" i="23"/>
  <c r="L2497" i="23"/>
  <c r="K2497" i="23"/>
  <c r="J2497" i="23"/>
  <c r="I2497" i="23"/>
  <c r="H2497" i="23"/>
  <c r="Q2496" i="23"/>
  <c r="P2496" i="23"/>
  <c r="O2496" i="23"/>
  <c r="N2496" i="23"/>
  <c r="M2496" i="23"/>
  <c r="L2496" i="23"/>
  <c r="K2496" i="23"/>
  <c r="J2496" i="23"/>
  <c r="I2496" i="23"/>
  <c r="H2496" i="23"/>
  <c r="Q2495" i="23"/>
  <c r="P2495" i="23"/>
  <c r="O2495" i="23"/>
  <c r="N2495" i="23"/>
  <c r="M2495" i="23"/>
  <c r="L2495" i="23"/>
  <c r="K2495" i="23"/>
  <c r="J2495" i="23"/>
  <c r="I2495" i="23"/>
  <c r="H2495" i="23"/>
  <c r="Q2494" i="23"/>
  <c r="P2494" i="23"/>
  <c r="O2494" i="23"/>
  <c r="N2494" i="23"/>
  <c r="M2494" i="23"/>
  <c r="L2494" i="23"/>
  <c r="K2494" i="23"/>
  <c r="J2494" i="23"/>
  <c r="I2494" i="23"/>
  <c r="H2494" i="23"/>
  <c r="Q2493" i="23"/>
  <c r="P2493" i="23"/>
  <c r="O2493" i="23"/>
  <c r="N2493" i="23"/>
  <c r="M2493" i="23"/>
  <c r="L2493" i="23"/>
  <c r="K2493" i="23"/>
  <c r="J2493" i="23"/>
  <c r="I2493" i="23"/>
  <c r="H2493" i="23"/>
  <c r="Q2492" i="23"/>
  <c r="P2492" i="23"/>
  <c r="O2492" i="23"/>
  <c r="N2492" i="23"/>
  <c r="M2492" i="23"/>
  <c r="L2492" i="23"/>
  <c r="K2492" i="23"/>
  <c r="J2492" i="23"/>
  <c r="I2492" i="23"/>
  <c r="H2492" i="23"/>
  <c r="Q2491" i="23"/>
  <c r="P2491" i="23"/>
  <c r="O2491" i="23"/>
  <c r="N2491" i="23"/>
  <c r="M2491" i="23"/>
  <c r="L2491" i="23"/>
  <c r="K2491" i="23"/>
  <c r="J2491" i="23"/>
  <c r="I2491" i="23"/>
  <c r="H2491" i="23"/>
  <c r="Q2490" i="23"/>
  <c r="P2490" i="23"/>
  <c r="O2490" i="23"/>
  <c r="N2490" i="23"/>
  <c r="M2490" i="23"/>
  <c r="L2490" i="23"/>
  <c r="K2490" i="23"/>
  <c r="J2490" i="23"/>
  <c r="I2490" i="23"/>
  <c r="H2490" i="23"/>
  <c r="Q2489" i="23"/>
  <c r="P2489" i="23"/>
  <c r="O2489" i="23"/>
  <c r="N2489" i="23"/>
  <c r="M2489" i="23"/>
  <c r="L2489" i="23"/>
  <c r="K2489" i="23"/>
  <c r="J2489" i="23"/>
  <c r="I2489" i="23"/>
  <c r="H2489" i="23"/>
  <c r="Q2488" i="23"/>
  <c r="P2488" i="23"/>
  <c r="O2488" i="23"/>
  <c r="N2488" i="23"/>
  <c r="M2488" i="23"/>
  <c r="L2488" i="23"/>
  <c r="K2488" i="23"/>
  <c r="J2488" i="23"/>
  <c r="I2488" i="23"/>
  <c r="H2488" i="23"/>
  <c r="Q2487" i="23"/>
  <c r="P2487" i="23"/>
  <c r="O2487" i="23"/>
  <c r="N2487" i="23"/>
  <c r="M2487" i="23"/>
  <c r="L2487" i="23"/>
  <c r="K2487" i="23"/>
  <c r="J2487" i="23"/>
  <c r="I2487" i="23"/>
  <c r="H2487" i="23"/>
  <c r="Q2486" i="23"/>
  <c r="P2486" i="23"/>
  <c r="O2486" i="23"/>
  <c r="N2486" i="23"/>
  <c r="M2486" i="23"/>
  <c r="L2486" i="23"/>
  <c r="K2486" i="23"/>
  <c r="J2486" i="23"/>
  <c r="I2486" i="23"/>
  <c r="H2486" i="23"/>
  <c r="Q2485" i="23"/>
  <c r="P2485" i="23"/>
  <c r="O2485" i="23"/>
  <c r="N2485" i="23"/>
  <c r="M2485" i="23"/>
  <c r="L2485" i="23"/>
  <c r="K2485" i="23"/>
  <c r="J2485" i="23"/>
  <c r="I2485" i="23"/>
  <c r="H2485" i="23"/>
  <c r="Q2484" i="23"/>
  <c r="P2484" i="23"/>
  <c r="O2484" i="23"/>
  <c r="N2484" i="23"/>
  <c r="M2484" i="23"/>
  <c r="L2484" i="23"/>
  <c r="K2484" i="23"/>
  <c r="J2484" i="23"/>
  <c r="I2484" i="23"/>
  <c r="H2484" i="23"/>
  <c r="Q2483" i="23"/>
  <c r="P2483" i="23"/>
  <c r="O2483" i="23"/>
  <c r="N2483" i="23"/>
  <c r="M2483" i="23"/>
  <c r="L2483" i="23"/>
  <c r="K2483" i="23"/>
  <c r="J2483" i="23"/>
  <c r="I2483" i="23"/>
  <c r="H2483" i="23"/>
  <c r="Q2482" i="23"/>
  <c r="P2482" i="23"/>
  <c r="O2482" i="23"/>
  <c r="N2482" i="23"/>
  <c r="M2482" i="23"/>
  <c r="L2482" i="23"/>
  <c r="K2482" i="23"/>
  <c r="J2482" i="23"/>
  <c r="I2482" i="23"/>
  <c r="H2482" i="23"/>
  <c r="Q2481" i="23"/>
  <c r="P2481" i="23"/>
  <c r="O2481" i="23"/>
  <c r="N2481" i="23"/>
  <c r="M2481" i="23"/>
  <c r="L2481" i="23"/>
  <c r="K2481" i="23"/>
  <c r="J2481" i="23"/>
  <c r="I2481" i="23"/>
  <c r="H2481" i="23"/>
  <c r="Q2480" i="23"/>
  <c r="P2480" i="23"/>
  <c r="O2480" i="23"/>
  <c r="N2480" i="23"/>
  <c r="M2480" i="23"/>
  <c r="L2480" i="23"/>
  <c r="K2480" i="23"/>
  <c r="J2480" i="23"/>
  <c r="I2480" i="23"/>
  <c r="H2480" i="23"/>
  <c r="Q2479" i="23"/>
  <c r="P2479" i="23"/>
  <c r="O2479" i="23"/>
  <c r="N2479" i="23"/>
  <c r="M2479" i="23"/>
  <c r="L2479" i="23"/>
  <c r="K2479" i="23"/>
  <c r="J2479" i="23"/>
  <c r="I2479" i="23"/>
  <c r="H2479" i="23"/>
  <c r="Q2478" i="23"/>
  <c r="P2478" i="23"/>
  <c r="O2478" i="23"/>
  <c r="N2478" i="23"/>
  <c r="M2478" i="23"/>
  <c r="L2478" i="23"/>
  <c r="K2478" i="23"/>
  <c r="J2478" i="23"/>
  <c r="I2478" i="23"/>
  <c r="H2478" i="23"/>
  <c r="Q2477" i="23"/>
  <c r="P2477" i="23"/>
  <c r="O2477" i="23"/>
  <c r="N2477" i="23"/>
  <c r="M2477" i="23"/>
  <c r="L2477" i="23"/>
  <c r="K2477" i="23"/>
  <c r="J2477" i="23"/>
  <c r="I2477" i="23"/>
  <c r="H2477" i="23"/>
  <c r="Q2476" i="23"/>
  <c r="P2476" i="23"/>
  <c r="O2476" i="23"/>
  <c r="N2476" i="23"/>
  <c r="M2476" i="23"/>
  <c r="L2476" i="23"/>
  <c r="K2476" i="23"/>
  <c r="J2476" i="23"/>
  <c r="I2476" i="23"/>
  <c r="H2476" i="23"/>
  <c r="Q2475" i="23"/>
  <c r="P2475" i="23"/>
  <c r="O2475" i="23"/>
  <c r="N2475" i="23"/>
  <c r="M2475" i="23"/>
  <c r="L2475" i="23"/>
  <c r="K2475" i="23"/>
  <c r="J2475" i="23"/>
  <c r="I2475" i="23"/>
  <c r="H2475" i="23"/>
  <c r="Q2474" i="23"/>
  <c r="P2474" i="23"/>
  <c r="O2474" i="23"/>
  <c r="N2474" i="23"/>
  <c r="M2474" i="23"/>
  <c r="L2474" i="23"/>
  <c r="K2474" i="23"/>
  <c r="J2474" i="23"/>
  <c r="I2474" i="23"/>
  <c r="H2474" i="23"/>
  <c r="Q2473" i="23"/>
  <c r="P2473" i="23"/>
  <c r="O2473" i="23"/>
  <c r="N2473" i="23"/>
  <c r="M2473" i="23"/>
  <c r="L2473" i="23"/>
  <c r="K2473" i="23"/>
  <c r="J2473" i="23"/>
  <c r="I2473" i="23"/>
  <c r="H2473" i="23"/>
  <c r="Q2472" i="23"/>
  <c r="P2472" i="23"/>
  <c r="O2472" i="23"/>
  <c r="N2472" i="23"/>
  <c r="M2472" i="23"/>
  <c r="L2472" i="23"/>
  <c r="K2472" i="23"/>
  <c r="J2472" i="23"/>
  <c r="I2472" i="23"/>
  <c r="H2472" i="23"/>
  <c r="Q2471" i="23"/>
  <c r="P2471" i="23"/>
  <c r="O2471" i="23"/>
  <c r="N2471" i="23"/>
  <c r="M2471" i="23"/>
  <c r="L2471" i="23"/>
  <c r="K2471" i="23"/>
  <c r="J2471" i="23"/>
  <c r="I2471" i="23"/>
  <c r="H2471" i="23"/>
  <c r="Q2470" i="23"/>
  <c r="P2470" i="23"/>
  <c r="O2470" i="23"/>
  <c r="N2470" i="23"/>
  <c r="M2470" i="23"/>
  <c r="L2470" i="23"/>
  <c r="K2470" i="23"/>
  <c r="J2470" i="23"/>
  <c r="I2470" i="23"/>
  <c r="H2470" i="23"/>
  <c r="Q2469" i="23"/>
  <c r="P2469" i="23"/>
  <c r="O2469" i="23"/>
  <c r="N2469" i="23"/>
  <c r="M2469" i="23"/>
  <c r="L2469" i="23"/>
  <c r="K2469" i="23"/>
  <c r="J2469" i="23"/>
  <c r="I2469" i="23"/>
  <c r="H2469" i="23"/>
  <c r="Q2468" i="23"/>
  <c r="P2468" i="23"/>
  <c r="O2468" i="23"/>
  <c r="N2468" i="23"/>
  <c r="M2468" i="23"/>
  <c r="L2468" i="23"/>
  <c r="K2468" i="23"/>
  <c r="J2468" i="23"/>
  <c r="I2468" i="23"/>
  <c r="H2468" i="23"/>
  <c r="Q2467" i="23"/>
  <c r="P2467" i="23"/>
  <c r="O2467" i="23"/>
  <c r="N2467" i="23"/>
  <c r="M2467" i="23"/>
  <c r="L2467" i="23"/>
  <c r="K2467" i="23"/>
  <c r="J2467" i="23"/>
  <c r="I2467" i="23"/>
  <c r="H2467" i="23"/>
  <c r="Q2466" i="23"/>
  <c r="P2466" i="23"/>
  <c r="O2466" i="23"/>
  <c r="N2466" i="23"/>
  <c r="M2466" i="23"/>
  <c r="L2466" i="23"/>
  <c r="K2466" i="23"/>
  <c r="J2466" i="23"/>
  <c r="I2466" i="23"/>
  <c r="H2466" i="23"/>
  <c r="Q2465" i="23"/>
  <c r="P2465" i="23"/>
  <c r="O2465" i="23"/>
  <c r="N2465" i="23"/>
  <c r="M2465" i="23"/>
  <c r="L2465" i="23"/>
  <c r="K2465" i="23"/>
  <c r="J2465" i="23"/>
  <c r="I2465" i="23"/>
  <c r="H2465" i="23"/>
  <c r="Q2464" i="23"/>
  <c r="P2464" i="23"/>
  <c r="O2464" i="23"/>
  <c r="N2464" i="23"/>
  <c r="M2464" i="23"/>
  <c r="L2464" i="23"/>
  <c r="K2464" i="23"/>
  <c r="J2464" i="23"/>
  <c r="I2464" i="23"/>
  <c r="H2464" i="23"/>
  <c r="Q2463" i="23"/>
  <c r="P2463" i="23"/>
  <c r="O2463" i="23"/>
  <c r="N2463" i="23"/>
  <c r="M2463" i="23"/>
  <c r="L2463" i="23"/>
  <c r="K2463" i="23"/>
  <c r="J2463" i="23"/>
  <c r="I2463" i="23"/>
  <c r="H2463" i="23"/>
  <c r="Q2462" i="23"/>
  <c r="P2462" i="23"/>
  <c r="O2462" i="23"/>
  <c r="N2462" i="23"/>
  <c r="M2462" i="23"/>
  <c r="L2462" i="23"/>
  <c r="K2462" i="23"/>
  <c r="J2462" i="23"/>
  <c r="I2462" i="23"/>
  <c r="H2462" i="23"/>
  <c r="Q2461" i="23"/>
  <c r="P2461" i="23"/>
  <c r="O2461" i="23"/>
  <c r="N2461" i="23"/>
  <c r="M2461" i="23"/>
  <c r="L2461" i="23"/>
  <c r="K2461" i="23"/>
  <c r="J2461" i="23"/>
  <c r="I2461" i="23"/>
  <c r="H2461" i="23"/>
  <c r="Q2460" i="23"/>
  <c r="P2460" i="23"/>
  <c r="O2460" i="23"/>
  <c r="N2460" i="23"/>
  <c r="M2460" i="23"/>
  <c r="L2460" i="23"/>
  <c r="K2460" i="23"/>
  <c r="J2460" i="23"/>
  <c r="I2460" i="23"/>
  <c r="H2460" i="23"/>
  <c r="Q2459" i="23"/>
  <c r="P2459" i="23"/>
  <c r="O2459" i="23"/>
  <c r="N2459" i="23"/>
  <c r="M2459" i="23"/>
  <c r="L2459" i="23"/>
  <c r="K2459" i="23"/>
  <c r="J2459" i="23"/>
  <c r="I2459" i="23"/>
  <c r="H2459" i="23"/>
  <c r="Q2458" i="23"/>
  <c r="P2458" i="23"/>
  <c r="O2458" i="23"/>
  <c r="N2458" i="23"/>
  <c r="M2458" i="23"/>
  <c r="L2458" i="23"/>
  <c r="K2458" i="23"/>
  <c r="J2458" i="23"/>
  <c r="I2458" i="23"/>
  <c r="H2458" i="23"/>
  <c r="Q2457" i="23"/>
  <c r="P2457" i="23"/>
  <c r="O2457" i="23"/>
  <c r="N2457" i="23"/>
  <c r="M2457" i="23"/>
  <c r="L2457" i="23"/>
  <c r="K2457" i="23"/>
  <c r="J2457" i="23"/>
  <c r="I2457" i="23"/>
  <c r="H2457" i="23"/>
  <c r="Q2456" i="23"/>
  <c r="P2456" i="23"/>
  <c r="O2456" i="23"/>
  <c r="N2456" i="23"/>
  <c r="M2456" i="23"/>
  <c r="L2456" i="23"/>
  <c r="K2456" i="23"/>
  <c r="J2456" i="23"/>
  <c r="I2456" i="23"/>
  <c r="H2456" i="23"/>
  <c r="Q2455" i="23"/>
  <c r="P2455" i="23"/>
  <c r="O2455" i="23"/>
  <c r="N2455" i="23"/>
  <c r="M2455" i="23"/>
  <c r="L2455" i="23"/>
  <c r="K2455" i="23"/>
  <c r="J2455" i="23"/>
  <c r="I2455" i="23"/>
  <c r="H2455" i="23"/>
  <c r="Q2454" i="23"/>
  <c r="P2454" i="23"/>
  <c r="O2454" i="23"/>
  <c r="N2454" i="23"/>
  <c r="M2454" i="23"/>
  <c r="L2454" i="23"/>
  <c r="K2454" i="23"/>
  <c r="J2454" i="23"/>
  <c r="I2454" i="23"/>
  <c r="H2454" i="23"/>
  <c r="Q2453" i="23"/>
  <c r="P2453" i="23"/>
  <c r="O2453" i="23"/>
  <c r="N2453" i="23"/>
  <c r="M2453" i="23"/>
  <c r="L2453" i="23"/>
  <c r="K2453" i="23"/>
  <c r="J2453" i="23"/>
  <c r="I2453" i="23"/>
  <c r="H2453" i="23"/>
  <c r="Q2452" i="23"/>
  <c r="P2452" i="23"/>
  <c r="O2452" i="23"/>
  <c r="N2452" i="23"/>
  <c r="M2452" i="23"/>
  <c r="L2452" i="23"/>
  <c r="K2452" i="23"/>
  <c r="J2452" i="23"/>
  <c r="I2452" i="23"/>
  <c r="H2452" i="23"/>
  <c r="Q2451" i="23"/>
  <c r="P2451" i="23"/>
  <c r="O2451" i="23"/>
  <c r="N2451" i="23"/>
  <c r="M2451" i="23"/>
  <c r="L2451" i="23"/>
  <c r="K2451" i="23"/>
  <c r="J2451" i="23"/>
  <c r="I2451" i="23"/>
  <c r="H2451" i="23"/>
  <c r="Q2450" i="23"/>
  <c r="P2450" i="23"/>
  <c r="O2450" i="23"/>
  <c r="N2450" i="23"/>
  <c r="M2450" i="23"/>
  <c r="L2450" i="23"/>
  <c r="K2450" i="23"/>
  <c r="J2450" i="23"/>
  <c r="I2450" i="23"/>
  <c r="H2450" i="23"/>
  <c r="Q2449" i="23"/>
  <c r="P2449" i="23"/>
  <c r="O2449" i="23"/>
  <c r="N2449" i="23"/>
  <c r="M2449" i="23"/>
  <c r="L2449" i="23"/>
  <c r="K2449" i="23"/>
  <c r="J2449" i="23"/>
  <c r="I2449" i="23"/>
  <c r="H2449" i="23"/>
  <c r="Q2448" i="23"/>
  <c r="P2448" i="23"/>
  <c r="O2448" i="23"/>
  <c r="N2448" i="23"/>
  <c r="M2448" i="23"/>
  <c r="L2448" i="23"/>
  <c r="K2448" i="23"/>
  <c r="J2448" i="23"/>
  <c r="I2448" i="23"/>
  <c r="H2448" i="23"/>
  <c r="Q2447" i="23"/>
  <c r="P2447" i="23"/>
  <c r="O2447" i="23"/>
  <c r="N2447" i="23"/>
  <c r="M2447" i="23"/>
  <c r="L2447" i="23"/>
  <c r="K2447" i="23"/>
  <c r="J2447" i="23"/>
  <c r="I2447" i="23"/>
  <c r="H2447" i="23"/>
  <c r="Q2446" i="23"/>
  <c r="P2446" i="23"/>
  <c r="O2446" i="23"/>
  <c r="N2446" i="23"/>
  <c r="M2446" i="23"/>
  <c r="L2446" i="23"/>
  <c r="K2446" i="23"/>
  <c r="J2446" i="23"/>
  <c r="I2446" i="23"/>
  <c r="H2446" i="23"/>
  <c r="Q2445" i="23"/>
  <c r="P2445" i="23"/>
  <c r="O2445" i="23"/>
  <c r="N2445" i="23"/>
  <c r="M2445" i="23"/>
  <c r="L2445" i="23"/>
  <c r="K2445" i="23"/>
  <c r="J2445" i="23"/>
  <c r="I2445" i="23"/>
  <c r="H2445" i="23"/>
  <c r="Q2444" i="23"/>
  <c r="P2444" i="23"/>
  <c r="O2444" i="23"/>
  <c r="N2444" i="23"/>
  <c r="M2444" i="23"/>
  <c r="L2444" i="23"/>
  <c r="K2444" i="23"/>
  <c r="J2444" i="23"/>
  <c r="I2444" i="23"/>
  <c r="H2444" i="23"/>
  <c r="Q2443" i="23"/>
  <c r="P2443" i="23"/>
  <c r="O2443" i="23"/>
  <c r="N2443" i="23"/>
  <c r="M2443" i="23"/>
  <c r="L2443" i="23"/>
  <c r="K2443" i="23"/>
  <c r="J2443" i="23"/>
  <c r="I2443" i="23"/>
  <c r="H2443" i="23"/>
  <c r="Q2442" i="23"/>
  <c r="P2442" i="23"/>
  <c r="O2442" i="23"/>
  <c r="N2442" i="23"/>
  <c r="M2442" i="23"/>
  <c r="L2442" i="23"/>
  <c r="K2442" i="23"/>
  <c r="J2442" i="23"/>
  <c r="I2442" i="23"/>
  <c r="H2442" i="23"/>
  <c r="Q2441" i="23"/>
  <c r="P2441" i="23"/>
  <c r="O2441" i="23"/>
  <c r="N2441" i="23"/>
  <c r="M2441" i="23"/>
  <c r="L2441" i="23"/>
  <c r="K2441" i="23"/>
  <c r="J2441" i="23"/>
  <c r="I2441" i="23"/>
  <c r="H2441" i="23"/>
  <c r="Q2440" i="23"/>
  <c r="P2440" i="23"/>
  <c r="O2440" i="23"/>
  <c r="N2440" i="23"/>
  <c r="M2440" i="23"/>
  <c r="L2440" i="23"/>
  <c r="K2440" i="23"/>
  <c r="J2440" i="23"/>
  <c r="I2440" i="23"/>
  <c r="H2440" i="23"/>
  <c r="Q2439" i="23"/>
  <c r="P2439" i="23"/>
  <c r="O2439" i="23"/>
  <c r="N2439" i="23"/>
  <c r="M2439" i="23"/>
  <c r="L2439" i="23"/>
  <c r="K2439" i="23"/>
  <c r="J2439" i="23"/>
  <c r="I2439" i="23"/>
  <c r="H2439" i="23"/>
  <c r="Q2438" i="23"/>
  <c r="P2438" i="23"/>
  <c r="O2438" i="23"/>
  <c r="N2438" i="23"/>
  <c r="M2438" i="23"/>
  <c r="L2438" i="23"/>
  <c r="K2438" i="23"/>
  <c r="J2438" i="23"/>
  <c r="I2438" i="23"/>
  <c r="H2438" i="23"/>
  <c r="Q2437" i="23"/>
  <c r="P2437" i="23"/>
  <c r="O2437" i="23"/>
  <c r="N2437" i="23"/>
  <c r="M2437" i="23"/>
  <c r="L2437" i="23"/>
  <c r="K2437" i="23"/>
  <c r="J2437" i="23"/>
  <c r="I2437" i="23"/>
  <c r="H2437" i="23"/>
  <c r="Q2436" i="23"/>
  <c r="P2436" i="23"/>
  <c r="O2436" i="23"/>
  <c r="N2436" i="23"/>
  <c r="M2436" i="23"/>
  <c r="L2436" i="23"/>
  <c r="K2436" i="23"/>
  <c r="J2436" i="23"/>
  <c r="I2436" i="23"/>
  <c r="H2436" i="23"/>
  <c r="Q2435" i="23"/>
  <c r="P2435" i="23"/>
  <c r="O2435" i="23"/>
  <c r="N2435" i="23"/>
  <c r="M2435" i="23"/>
  <c r="L2435" i="23"/>
  <c r="K2435" i="23"/>
  <c r="J2435" i="23"/>
  <c r="I2435" i="23"/>
  <c r="H2435" i="23"/>
  <c r="Q2434" i="23"/>
  <c r="P2434" i="23"/>
  <c r="O2434" i="23"/>
  <c r="N2434" i="23"/>
  <c r="M2434" i="23"/>
  <c r="L2434" i="23"/>
  <c r="K2434" i="23"/>
  <c r="J2434" i="23"/>
  <c r="I2434" i="23"/>
  <c r="H2434" i="23"/>
  <c r="Q2433" i="23"/>
  <c r="P2433" i="23"/>
  <c r="O2433" i="23"/>
  <c r="N2433" i="23"/>
  <c r="M2433" i="23"/>
  <c r="L2433" i="23"/>
  <c r="K2433" i="23"/>
  <c r="J2433" i="23"/>
  <c r="I2433" i="23"/>
  <c r="H2433" i="23"/>
  <c r="Q2432" i="23"/>
  <c r="P2432" i="23"/>
  <c r="O2432" i="23"/>
  <c r="N2432" i="23"/>
  <c r="M2432" i="23"/>
  <c r="L2432" i="23"/>
  <c r="K2432" i="23"/>
  <c r="J2432" i="23"/>
  <c r="I2432" i="23"/>
  <c r="H2432" i="23"/>
  <c r="Q2431" i="23"/>
  <c r="P2431" i="23"/>
  <c r="O2431" i="23"/>
  <c r="N2431" i="23"/>
  <c r="M2431" i="23"/>
  <c r="L2431" i="23"/>
  <c r="K2431" i="23"/>
  <c r="J2431" i="23"/>
  <c r="I2431" i="23"/>
  <c r="H2431" i="23"/>
  <c r="Q2430" i="23"/>
  <c r="P2430" i="23"/>
  <c r="O2430" i="23"/>
  <c r="N2430" i="23"/>
  <c r="M2430" i="23"/>
  <c r="L2430" i="23"/>
  <c r="K2430" i="23"/>
  <c r="J2430" i="23"/>
  <c r="I2430" i="23"/>
  <c r="H2430" i="23"/>
  <c r="Q2429" i="23"/>
  <c r="P2429" i="23"/>
  <c r="O2429" i="23"/>
  <c r="N2429" i="23"/>
  <c r="M2429" i="23"/>
  <c r="L2429" i="23"/>
  <c r="K2429" i="23"/>
  <c r="J2429" i="23"/>
  <c r="I2429" i="23"/>
  <c r="H2429" i="23"/>
  <c r="Q2428" i="23"/>
  <c r="P2428" i="23"/>
  <c r="O2428" i="23"/>
  <c r="N2428" i="23"/>
  <c r="M2428" i="23"/>
  <c r="L2428" i="23"/>
  <c r="K2428" i="23"/>
  <c r="J2428" i="23"/>
  <c r="I2428" i="23"/>
  <c r="H2428" i="23"/>
  <c r="Q2427" i="23"/>
  <c r="P2427" i="23"/>
  <c r="O2427" i="23"/>
  <c r="N2427" i="23"/>
  <c r="M2427" i="23"/>
  <c r="L2427" i="23"/>
  <c r="K2427" i="23"/>
  <c r="J2427" i="23"/>
  <c r="I2427" i="23"/>
  <c r="H2427" i="23"/>
  <c r="Q2426" i="23"/>
  <c r="P2426" i="23"/>
  <c r="O2426" i="23"/>
  <c r="N2426" i="23"/>
  <c r="M2426" i="23"/>
  <c r="L2426" i="23"/>
  <c r="K2426" i="23"/>
  <c r="J2426" i="23"/>
  <c r="I2426" i="23"/>
  <c r="H2426" i="23"/>
  <c r="Q2425" i="23"/>
  <c r="P2425" i="23"/>
  <c r="O2425" i="23"/>
  <c r="N2425" i="23"/>
  <c r="M2425" i="23"/>
  <c r="L2425" i="23"/>
  <c r="K2425" i="23"/>
  <c r="J2425" i="23"/>
  <c r="I2425" i="23"/>
  <c r="H2425" i="23"/>
  <c r="Q2424" i="23"/>
  <c r="P2424" i="23"/>
  <c r="O2424" i="23"/>
  <c r="N2424" i="23"/>
  <c r="M2424" i="23"/>
  <c r="L2424" i="23"/>
  <c r="K2424" i="23"/>
  <c r="J2424" i="23"/>
  <c r="I2424" i="23"/>
  <c r="H2424" i="23"/>
  <c r="Q2423" i="23"/>
  <c r="P2423" i="23"/>
  <c r="O2423" i="23"/>
  <c r="N2423" i="23"/>
  <c r="M2423" i="23"/>
  <c r="L2423" i="23"/>
  <c r="K2423" i="23"/>
  <c r="J2423" i="23"/>
  <c r="I2423" i="23"/>
  <c r="H2423" i="23"/>
  <c r="Q2422" i="23"/>
  <c r="P2422" i="23"/>
  <c r="O2422" i="23"/>
  <c r="N2422" i="23"/>
  <c r="M2422" i="23"/>
  <c r="L2422" i="23"/>
  <c r="K2422" i="23"/>
  <c r="J2422" i="23"/>
  <c r="I2422" i="23"/>
  <c r="H2422" i="23"/>
  <c r="Q2421" i="23"/>
  <c r="P2421" i="23"/>
  <c r="O2421" i="23"/>
  <c r="N2421" i="23"/>
  <c r="M2421" i="23"/>
  <c r="L2421" i="23"/>
  <c r="K2421" i="23"/>
  <c r="J2421" i="23"/>
  <c r="I2421" i="23"/>
  <c r="H2421" i="23"/>
  <c r="Q2420" i="23"/>
  <c r="P2420" i="23"/>
  <c r="O2420" i="23"/>
  <c r="N2420" i="23"/>
  <c r="M2420" i="23"/>
  <c r="L2420" i="23"/>
  <c r="K2420" i="23"/>
  <c r="J2420" i="23"/>
  <c r="I2420" i="23"/>
  <c r="H2420" i="23"/>
  <c r="Q2419" i="23"/>
  <c r="P2419" i="23"/>
  <c r="O2419" i="23"/>
  <c r="N2419" i="23"/>
  <c r="M2419" i="23"/>
  <c r="L2419" i="23"/>
  <c r="K2419" i="23"/>
  <c r="J2419" i="23"/>
  <c r="I2419" i="23"/>
  <c r="H2419" i="23"/>
  <c r="Q2418" i="23"/>
  <c r="P2418" i="23"/>
  <c r="O2418" i="23"/>
  <c r="N2418" i="23"/>
  <c r="M2418" i="23"/>
  <c r="L2418" i="23"/>
  <c r="K2418" i="23"/>
  <c r="J2418" i="23"/>
  <c r="I2418" i="23"/>
  <c r="H2418" i="23"/>
  <c r="Q2417" i="23"/>
  <c r="P2417" i="23"/>
  <c r="O2417" i="23"/>
  <c r="N2417" i="23"/>
  <c r="M2417" i="23"/>
  <c r="L2417" i="23"/>
  <c r="K2417" i="23"/>
  <c r="J2417" i="23"/>
  <c r="I2417" i="23"/>
  <c r="H2417" i="23"/>
  <c r="Q2416" i="23"/>
  <c r="P2416" i="23"/>
  <c r="O2416" i="23"/>
  <c r="N2416" i="23"/>
  <c r="M2416" i="23"/>
  <c r="L2416" i="23"/>
  <c r="K2416" i="23"/>
  <c r="J2416" i="23"/>
  <c r="I2416" i="23"/>
  <c r="H2416" i="23"/>
  <c r="Q2415" i="23"/>
  <c r="P2415" i="23"/>
  <c r="O2415" i="23"/>
  <c r="N2415" i="23"/>
  <c r="M2415" i="23"/>
  <c r="L2415" i="23"/>
  <c r="K2415" i="23"/>
  <c r="J2415" i="23"/>
  <c r="I2415" i="23"/>
  <c r="H2415" i="23"/>
  <c r="Q2414" i="23"/>
  <c r="P2414" i="23"/>
  <c r="O2414" i="23"/>
  <c r="N2414" i="23"/>
  <c r="M2414" i="23"/>
  <c r="L2414" i="23"/>
  <c r="K2414" i="23"/>
  <c r="J2414" i="23"/>
  <c r="I2414" i="23"/>
  <c r="H2414" i="23"/>
  <c r="Q2413" i="23"/>
  <c r="P2413" i="23"/>
  <c r="O2413" i="23"/>
  <c r="N2413" i="23"/>
  <c r="M2413" i="23"/>
  <c r="L2413" i="23"/>
  <c r="K2413" i="23"/>
  <c r="J2413" i="23"/>
  <c r="I2413" i="23"/>
  <c r="H2413" i="23"/>
  <c r="Q2412" i="23"/>
  <c r="P2412" i="23"/>
  <c r="O2412" i="23"/>
  <c r="N2412" i="23"/>
  <c r="M2412" i="23"/>
  <c r="L2412" i="23"/>
  <c r="K2412" i="23"/>
  <c r="J2412" i="23"/>
  <c r="I2412" i="23"/>
  <c r="H2412" i="23"/>
  <c r="Q2411" i="23"/>
  <c r="P2411" i="23"/>
  <c r="O2411" i="23"/>
  <c r="N2411" i="23"/>
  <c r="M2411" i="23"/>
  <c r="L2411" i="23"/>
  <c r="K2411" i="23"/>
  <c r="J2411" i="23"/>
  <c r="I2411" i="23"/>
  <c r="H2411" i="23"/>
  <c r="Q2410" i="23"/>
  <c r="P2410" i="23"/>
  <c r="O2410" i="23"/>
  <c r="N2410" i="23"/>
  <c r="M2410" i="23"/>
  <c r="L2410" i="23"/>
  <c r="K2410" i="23"/>
  <c r="J2410" i="23"/>
  <c r="I2410" i="23"/>
  <c r="H2410" i="23"/>
  <c r="Q2409" i="23"/>
  <c r="P2409" i="23"/>
  <c r="O2409" i="23"/>
  <c r="N2409" i="23"/>
  <c r="M2409" i="23"/>
  <c r="L2409" i="23"/>
  <c r="K2409" i="23"/>
  <c r="J2409" i="23"/>
  <c r="I2409" i="23"/>
  <c r="H2409" i="23"/>
  <c r="Q2408" i="23"/>
  <c r="P2408" i="23"/>
  <c r="O2408" i="23"/>
  <c r="N2408" i="23"/>
  <c r="M2408" i="23"/>
  <c r="L2408" i="23"/>
  <c r="K2408" i="23"/>
  <c r="J2408" i="23"/>
  <c r="I2408" i="23"/>
  <c r="H2408" i="23"/>
  <c r="Q2407" i="23"/>
  <c r="P2407" i="23"/>
  <c r="O2407" i="23"/>
  <c r="N2407" i="23"/>
  <c r="M2407" i="23"/>
  <c r="L2407" i="23"/>
  <c r="K2407" i="23"/>
  <c r="J2407" i="23"/>
  <c r="I2407" i="23"/>
  <c r="H2407" i="23"/>
  <c r="Q2406" i="23"/>
  <c r="P2406" i="23"/>
  <c r="O2406" i="23"/>
  <c r="N2406" i="23"/>
  <c r="M2406" i="23"/>
  <c r="L2406" i="23"/>
  <c r="K2406" i="23"/>
  <c r="J2406" i="23"/>
  <c r="I2406" i="23"/>
  <c r="H2406" i="23"/>
  <c r="Q2405" i="23"/>
  <c r="P2405" i="23"/>
  <c r="O2405" i="23"/>
  <c r="N2405" i="23"/>
  <c r="M2405" i="23"/>
  <c r="L2405" i="23"/>
  <c r="K2405" i="23"/>
  <c r="J2405" i="23"/>
  <c r="I2405" i="23"/>
  <c r="H2405" i="23"/>
  <c r="Q2404" i="23"/>
  <c r="P2404" i="23"/>
  <c r="O2404" i="23"/>
  <c r="N2404" i="23"/>
  <c r="M2404" i="23"/>
  <c r="L2404" i="23"/>
  <c r="K2404" i="23"/>
  <c r="J2404" i="23"/>
  <c r="I2404" i="23"/>
  <c r="H2404" i="23"/>
  <c r="Q2403" i="23"/>
  <c r="P2403" i="23"/>
  <c r="O2403" i="23"/>
  <c r="N2403" i="23"/>
  <c r="M2403" i="23"/>
  <c r="L2403" i="23"/>
  <c r="K2403" i="23"/>
  <c r="J2403" i="23"/>
  <c r="I2403" i="23"/>
  <c r="H2403" i="23"/>
  <c r="Q2402" i="23"/>
  <c r="P2402" i="23"/>
  <c r="O2402" i="23"/>
  <c r="N2402" i="23"/>
  <c r="M2402" i="23"/>
  <c r="L2402" i="23"/>
  <c r="K2402" i="23"/>
  <c r="J2402" i="23"/>
  <c r="I2402" i="23"/>
  <c r="H2402" i="23"/>
  <c r="Q2401" i="23"/>
  <c r="P2401" i="23"/>
  <c r="O2401" i="23"/>
  <c r="N2401" i="23"/>
  <c r="M2401" i="23"/>
  <c r="L2401" i="23"/>
  <c r="K2401" i="23"/>
  <c r="J2401" i="23"/>
  <c r="I2401" i="23"/>
  <c r="H2401" i="23"/>
  <c r="Q2400" i="23"/>
  <c r="P2400" i="23"/>
  <c r="O2400" i="23"/>
  <c r="N2400" i="23"/>
  <c r="M2400" i="23"/>
  <c r="L2400" i="23"/>
  <c r="K2400" i="23"/>
  <c r="J2400" i="23"/>
  <c r="I2400" i="23"/>
  <c r="H2400" i="23"/>
  <c r="Q2399" i="23"/>
  <c r="P2399" i="23"/>
  <c r="O2399" i="23"/>
  <c r="N2399" i="23"/>
  <c r="M2399" i="23"/>
  <c r="L2399" i="23"/>
  <c r="K2399" i="23"/>
  <c r="J2399" i="23"/>
  <c r="I2399" i="23"/>
  <c r="H2399" i="23"/>
  <c r="Q2398" i="23"/>
  <c r="P2398" i="23"/>
  <c r="O2398" i="23"/>
  <c r="N2398" i="23"/>
  <c r="M2398" i="23"/>
  <c r="L2398" i="23"/>
  <c r="K2398" i="23"/>
  <c r="J2398" i="23"/>
  <c r="I2398" i="23"/>
  <c r="H2398" i="23"/>
  <c r="Q2397" i="23"/>
  <c r="P2397" i="23"/>
  <c r="O2397" i="23"/>
  <c r="N2397" i="23"/>
  <c r="M2397" i="23"/>
  <c r="L2397" i="23"/>
  <c r="K2397" i="23"/>
  <c r="J2397" i="23"/>
  <c r="I2397" i="23"/>
  <c r="H2397" i="23"/>
  <c r="Q2396" i="23"/>
  <c r="P2396" i="23"/>
  <c r="O2396" i="23"/>
  <c r="N2396" i="23"/>
  <c r="M2396" i="23"/>
  <c r="L2396" i="23"/>
  <c r="K2396" i="23"/>
  <c r="J2396" i="23"/>
  <c r="I2396" i="23"/>
  <c r="H2396" i="23"/>
  <c r="Q2395" i="23"/>
  <c r="P2395" i="23"/>
  <c r="O2395" i="23"/>
  <c r="N2395" i="23"/>
  <c r="M2395" i="23"/>
  <c r="L2395" i="23"/>
  <c r="K2395" i="23"/>
  <c r="J2395" i="23"/>
  <c r="I2395" i="23"/>
  <c r="H2395" i="23"/>
  <c r="Q2394" i="23"/>
  <c r="P2394" i="23"/>
  <c r="O2394" i="23"/>
  <c r="N2394" i="23"/>
  <c r="M2394" i="23"/>
  <c r="L2394" i="23"/>
  <c r="K2394" i="23"/>
  <c r="J2394" i="23"/>
  <c r="I2394" i="23"/>
  <c r="H2394" i="23"/>
  <c r="Q2393" i="23"/>
  <c r="P2393" i="23"/>
  <c r="O2393" i="23"/>
  <c r="N2393" i="23"/>
  <c r="M2393" i="23"/>
  <c r="L2393" i="23"/>
  <c r="K2393" i="23"/>
  <c r="J2393" i="23"/>
  <c r="I2393" i="23"/>
  <c r="H2393" i="23"/>
  <c r="Q2392" i="23"/>
  <c r="P2392" i="23"/>
  <c r="O2392" i="23"/>
  <c r="N2392" i="23"/>
  <c r="M2392" i="23"/>
  <c r="L2392" i="23"/>
  <c r="K2392" i="23"/>
  <c r="J2392" i="23"/>
  <c r="I2392" i="23"/>
  <c r="H2392" i="23"/>
  <c r="Q2391" i="23"/>
  <c r="P2391" i="23"/>
  <c r="O2391" i="23"/>
  <c r="N2391" i="23"/>
  <c r="M2391" i="23"/>
  <c r="L2391" i="23"/>
  <c r="K2391" i="23"/>
  <c r="J2391" i="23"/>
  <c r="I2391" i="23"/>
  <c r="H2391" i="23"/>
  <c r="Q2390" i="23"/>
  <c r="P2390" i="23"/>
  <c r="O2390" i="23"/>
  <c r="N2390" i="23"/>
  <c r="M2390" i="23"/>
  <c r="L2390" i="23"/>
  <c r="K2390" i="23"/>
  <c r="J2390" i="23"/>
  <c r="I2390" i="23"/>
  <c r="H2390" i="23"/>
  <c r="Q2389" i="23"/>
  <c r="P2389" i="23"/>
  <c r="O2389" i="23"/>
  <c r="N2389" i="23"/>
  <c r="M2389" i="23"/>
  <c r="L2389" i="23"/>
  <c r="K2389" i="23"/>
  <c r="J2389" i="23"/>
  <c r="I2389" i="23"/>
  <c r="H2389" i="23"/>
  <c r="Q2388" i="23"/>
  <c r="P2388" i="23"/>
  <c r="O2388" i="23"/>
  <c r="N2388" i="23"/>
  <c r="M2388" i="23"/>
  <c r="L2388" i="23"/>
  <c r="K2388" i="23"/>
  <c r="J2388" i="23"/>
  <c r="I2388" i="23"/>
  <c r="H2388" i="23"/>
  <c r="Q2387" i="23"/>
  <c r="P2387" i="23"/>
  <c r="O2387" i="23"/>
  <c r="N2387" i="23"/>
  <c r="M2387" i="23"/>
  <c r="L2387" i="23"/>
  <c r="K2387" i="23"/>
  <c r="J2387" i="23"/>
  <c r="I2387" i="23"/>
  <c r="H2387" i="23"/>
  <c r="Q2386" i="23"/>
  <c r="P2386" i="23"/>
  <c r="O2386" i="23"/>
  <c r="N2386" i="23"/>
  <c r="M2386" i="23"/>
  <c r="L2386" i="23"/>
  <c r="K2386" i="23"/>
  <c r="J2386" i="23"/>
  <c r="I2386" i="23"/>
  <c r="H2386" i="23"/>
  <c r="Q2385" i="23"/>
  <c r="P2385" i="23"/>
  <c r="O2385" i="23"/>
  <c r="N2385" i="23"/>
  <c r="M2385" i="23"/>
  <c r="L2385" i="23"/>
  <c r="K2385" i="23"/>
  <c r="J2385" i="23"/>
  <c r="I2385" i="23"/>
  <c r="H2385" i="23"/>
  <c r="Q2384" i="23"/>
  <c r="P2384" i="23"/>
  <c r="O2384" i="23"/>
  <c r="N2384" i="23"/>
  <c r="M2384" i="23"/>
  <c r="L2384" i="23"/>
  <c r="K2384" i="23"/>
  <c r="J2384" i="23"/>
  <c r="I2384" i="23"/>
  <c r="H2384" i="23"/>
  <c r="Q2383" i="23"/>
  <c r="P2383" i="23"/>
  <c r="O2383" i="23"/>
  <c r="N2383" i="23"/>
  <c r="M2383" i="23"/>
  <c r="L2383" i="23"/>
  <c r="K2383" i="23"/>
  <c r="J2383" i="23"/>
  <c r="I2383" i="23"/>
  <c r="H2383" i="23"/>
  <c r="Q2382" i="23"/>
  <c r="P2382" i="23"/>
  <c r="O2382" i="23"/>
  <c r="N2382" i="23"/>
  <c r="M2382" i="23"/>
  <c r="L2382" i="23"/>
  <c r="K2382" i="23"/>
  <c r="J2382" i="23"/>
  <c r="I2382" i="23"/>
  <c r="H2382" i="23"/>
  <c r="Q2381" i="23"/>
  <c r="P2381" i="23"/>
  <c r="O2381" i="23"/>
  <c r="N2381" i="23"/>
  <c r="M2381" i="23"/>
  <c r="L2381" i="23"/>
  <c r="K2381" i="23"/>
  <c r="J2381" i="23"/>
  <c r="I2381" i="23"/>
  <c r="H2381" i="23"/>
  <c r="Q2380" i="23"/>
  <c r="P2380" i="23"/>
  <c r="O2380" i="23"/>
  <c r="N2380" i="23"/>
  <c r="M2380" i="23"/>
  <c r="L2380" i="23"/>
  <c r="K2380" i="23"/>
  <c r="J2380" i="23"/>
  <c r="I2380" i="23"/>
  <c r="H2380" i="23"/>
  <c r="Q2379" i="23"/>
  <c r="P2379" i="23"/>
  <c r="O2379" i="23"/>
  <c r="N2379" i="23"/>
  <c r="M2379" i="23"/>
  <c r="L2379" i="23"/>
  <c r="K2379" i="23"/>
  <c r="J2379" i="23"/>
  <c r="I2379" i="23"/>
  <c r="H2379" i="23"/>
  <c r="Q2378" i="23"/>
  <c r="P2378" i="23"/>
  <c r="O2378" i="23"/>
  <c r="N2378" i="23"/>
  <c r="M2378" i="23"/>
  <c r="L2378" i="23"/>
  <c r="K2378" i="23"/>
  <c r="J2378" i="23"/>
  <c r="I2378" i="23"/>
  <c r="H2378" i="23"/>
  <c r="Q2377" i="23"/>
  <c r="P2377" i="23"/>
  <c r="O2377" i="23"/>
  <c r="N2377" i="23"/>
  <c r="M2377" i="23"/>
  <c r="L2377" i="23"/>
  <c r="K2377" i="23"/>
  <c r="J2377" i="23"/>
  <c r="I2377" i="23"/>
  <c r="H2377" i="23"/>
  <c r="Q2376" i="23"/>
  <c r="P2376" i="23"/>
  <c r="O2376" i="23"/>
  <c r="N2376" i="23"/>
  <c r="M2376" i="23"/>
  <c r="L2376" i="23"/>
  <c r="K2376" i="23"/>
  <c r="J2376" i="23"/>
  <c r="I2376" i="23"/>
  <c r="H2376" i="23"/>
  <c r="Q2375" i="23"/>
  <c r="P2375" i="23"/>
  <c r="O2375" i="23"/>
  <c r="N2375" i="23"/>
  <c r="M2375" i="23"/>
  <c r="L2375" i="23"/>
  <c r="K2375" i="23"/>
  <c r="J2375" i="23"/>
  <c r="I2375" i="23"/>
  <c r="H2375" i="23"/>
  <c r="Q2374" i="23"/>
  <c r="P2374" i="23"/>
  <c r="O2374" i="23"/>
  <c r="N2374" i="23"/>
  <c r="M2374" i="23"/>
  <c r="L2374" i="23"/>
  <c r="K2374" i="23"/>
  <c r="J2374" i="23"/>
  <c r="I2374" i="23"/>
  <c r="H2374" i="23"/>
  <c r="Q2373" i="23"/>
  <c r="P2373" i="23"/>
  <c r="O2373" i="23"/>
  <c r="N2373" i="23"/>
  <c r="M2373" i="23"/>
  <c r="L2373" i="23"/>
  <c r="K2373" i="23"/>
  <c r="J2373" i="23"/>
  <c r="I2373" i="23"/>
  <c r="H2373" i="23"/>
  <c r="Q2372" i="23"/>
  <c r="P2372" i="23"/>
  <c r="O2372" i="23"/>
  <c r="N2372" i="23"/>
  <c r="M2372" i="23"/>
  <c r="L2372" i="23"/>
  <c r="K2372" i="23"/>
  <c r="J2372" i="23"/>
  <c r="I2372" i="23"/>
  <c r="H2372" i="23"/>
  <c r="Q2371" i="23"/>
  <c r="P2371" i="23"/>
  <c r="O2371" i="23"/>
  <c r="N2371" i="23"/>
  <c r="M2371" i="23"/>
  <c r="L2371" i="23"/>
  <c r="K2371" i="23"/>
  <c r="J2371" i="23"/>
  <c r="I2371" i="23"/>
  <c r="H2371" i="23"/>
  <c r="Q2370" i="23"/>
  <c r="P2370" i="23"/>
  <c r="O2370" i="23"/>
  <c r="N2370" i="23"/>
  <c r="M2370" i="23"/>
  <c r="L2370" i="23"/>
  <c r="K2370" i="23"/>
  <c r="J2370" i="23"/>
  <c r="I2370" i="23"/>
  <c r="H2370" i="23"/>
  <c r="Q2369" i="23"/>
  <c r="P2369" i="23"/>
  <c r="O2369" i="23"/>
  <c r="N2369" i="23"/>
  <c r="M2369" i="23"/>
  <c r="L2369" i="23"/>
  <c r="K2369" i="23"/>
  <c r="J2369" i="23"/>
  <c r="I2369" i="23"/>
  <c r="H2369" i="23"/>
  <c r="Q2368" i="23"/>
  <c r="P2368" i="23"/>
  <c r="O2368" i="23"/>
  <c r="N2368" i="23"/>
  <c r="M2368" i="23"/>
  <c r="L2368" i="23"/>
  <c r="K2368" i="23"/>
  <c r="J2368" i="23"/>
  <c r="I2368" i="23"/>
  <c r="H2368" i="23"/>
  <c r="Q2367" i="23"/>
  <c r="P2367" i="23"/>
  <c r="O2367" i="23"/>
  <c r="N2367" i="23"/>
  <c r="M2367" i="23"/>
  <c r="L2367" i="23"/>
  <c r="K2367" i="23"/>
  <c r="J2367" i="23"/>
  <c r="I2367" i="23"/>
  <c r="H2367" i="23"/>
  <c r="Q2366" i="23"/>
  <c r="P2366" i="23"/>
  <c r="O2366" i="23"/>
  <c r="N2366" i="23"/>
  <c r="M2366" i="23"/>
  <c r="L2366" i="23"/>
  <c r="K2366" i="23"/>
  <c r="J2366" i="23"/>
  <c r="I2366" i="23"/>
  <c r="H2366" i="23"/>
  <c r="Q2365" i="23"/>
  <c r="P2365" i="23"/>
  <c r="O2365" i="23"/>
  <c r="N2365" i="23"/>
  <c r="M2365" i="23"/>
  <c r="L2365" i="23"/>
  <c r="K2365" i="23"/>
  <c r="J2365" i="23"/>
  <c r="I2365" i="23"/>
  <c r="H2365" i="23"/>
  <c r="Q2364" i="23"/>
  <c r="P2364" i="23"/>
  <c r="O2364" i="23"/>
  <c r="N2364" i="23"/>
  <c r="M2364" i="23"/>
  <c r="L2364" i="23"/>
  <c r="K2364" i="23"/>
  <c r="J2364" i="23"/>
  <c r="I2364" i="23"/>
  <c r="H2364" i="23"/>
  <c r="Q2363" i="23"/>
  <c r="P2363" i="23"/>
  <c r="O2363" i="23"/>
  <c r="N2363" i="23"/>
  <c r="M2363" i="23"/>
  <c r="L2363" i="23"/>
  <c r="K2363" i="23"/>
  <c r="J2363" i="23"/>
  <c r="I2363" i="23"/>
  <c r="H2363" i="23"/>
  <c r="Q2362" i="23"/>
  <c r="P2362" i="23"/>
  <c r="O2362" i="23"/>
  <c r="N2362" i="23"/>
  <c r="M2362" i="23"/>
  <c r="L2362" i="23"/>
  <c r="K2362" i="23"/>
  <c r="J2362" i="23"/>
  <c r="I2362" i="23"/>
  <c r="H2362" i="23"/>
  <c r="Q2361" i="23"/>
  <c r="P2361" i="23"/>
  <c r="O2361" i="23"/>
  <c r="N2361" i="23"/>
  <c r="M2361" i="23"/>
  <c r="L2361" i="23"/>
  <c r="K2361" i="23"/>
  <c r="J2361" i="23"/>
  <c r="I2361" i="23"/>
  <c r="H2361" i="23"/>
  <c r="Q2360" i="23"/>
  <c r="P2360" i="23"/>
  <c r="O2360" i="23"/>
  <c r="N2360" i="23"/>
  <c r="M2360" i="23"/>
  <c r="L2360" i="23"/>
  <c r="K2360" i="23"/>
  <c r="J2360" i="23"/>
  <c r="I2360" i="23"/>
  <c r="H2360" i="23"/>
  <c r="Q2359" i="23"/>
  <c r="P2359" i="23"/>
  <c r="O2359" i="23"/>
  <c r="N2359" i="23"/>
  <c r="M2359" i="23"/>
  <c r="L2359" i="23"/>
  <c r="K2359" i="23"/>
  <c r="J2359" i="23"/>
  <c r="I2359" i="23"/>
  <c r="H2359" i="23"/>
  <c r="Q2358" i="23"/>
  <c r="P2358" i="23"/>
  <c r="O2358" i="23"/>
  <c r="N2358" i="23"/>
  <c r="M2358" i="23"/>
  <c r="L2358" i="23"/>
  <c r="K2358" i="23"/>
  <c r="J2358" i="23"/>
  <c r="I2358" i="23"/>
  <c r="H2358" i="23"/>
  <c r="Q2357" i="23"/>
  <c r="P2357" i="23"/>
  <c r="O2357" i="23"/>
  <c r="N2357" i="23"/>
  <c r="M2357" i="23"/>
  <c r="L2357" i="23"/>
  <c r="K2357" i="23"/>
  <c r="J2357" i="23"/>
  <c r="I2357" i="23"/>
  <c r="H2357" i="23"/>
  <c r="Q2356" i="23"/>
  <c r="P2356" i="23"/>
  <c r="O2356" i="23"/>
  <c r="N2356" i="23"/>
  <c r="M2356" i="23"/>
  <c r="L2356" i="23"/>
  <c r="K2356" i="23"/>
  <c r="J2356" i="23"/>
  <c r="I2356" i="23"/>
  <c r="H2356" i="23"/>
  <c r="Q2355" i="23"/>
  <c r="P2355" i="23"/>
  <c r="O2355" i="23"/>
  <c r="N2355" i="23"/>
  <c r="M2355" i="23"/>
  <c r="L2355" i="23"/>
  <c r="K2355" i="23"/>
  <c r="J2355" i="23"/>
  <c r="I2355" i="23"/>
  <c r="H2355" i="23"/>
  <c r="Q2354" i="23"/>
  <c r="P2354" i="23"/>
  <c r="O2354" i="23"/>
  <c r="N2354" i="23"/>
  <c r="M2354" i="23"/>
  <c r="L2354" i="23"/>
  <c r="K2354" i="23"/>
  <c r="J2354" i="23"/>
  <c r="I2354" i="23"/>
  <c r="H2354" i="23"/>
  <c r="Q2353" i="23"/>
  <c r="P2353" i="23"/>
  <c r="O2353" i="23"/>
  <c r="N2353" i="23"/>
  <c r="M2353" i="23"/>
  <c r="L2353" i="23"/>
  <c r="K2353" i="23"/>
  <c r="J2353" i="23"/>
  <c r="I2353" i="23"/>
  <c r="H2353" i="23"/>
  <c r="Q2352" i="23"/>
  <c r="P2352" i="23"/>
  <c r="O2352" i="23"/>
  <c r="N2352" i="23"/>
  <c r="M2352" i="23"/>
  <c r="L2352" i="23"/>
  <c r="K2352" i="23"/>
  <c r="J2352" i="23"/>
  <c r="I2352" i="23"/>
  <c r="H2352" i="23"/>
  <c r="Q2351" i="23"/>
  <c r="P2351" i="23"/>
  <c r="O2351" i="23"/>
  <c r="N2351" i="23"/>
  <c r="M2351" i="23"/>
  <c r="L2351" i="23"/>
  <c r="K2351" i="23"/>
  <c r="J2351" i="23"/>
  <c r="I2351" i="23"/>
  <c r="H2351" i="23"/>
  <c r="Q2350" i="23"/>
  <c r="P2350" i="23"/>
  <c r="O2350" i="23"/>
  <c r="N2350" i="23"/>
  <c r="M2350" i="23"/>
  <c r="L2350" i="23"/>
  <c r="K2350" i="23"/>
  <c r="J2350" i="23"/>
  <c r="I2350" i="23"/>
  <c r="H2350" i="23"/>
  <c r="Q2349" i="23"/>
  <c r="P2349" i="23"/>
  <c r="O2349" i="23"/>
  <c r="N2349" i="23"/>
  <c r="M2349" i="23"/>
  <c r="L2349" i="23"/>
  <c r="K2349" i="23"/>
  <c r="J2349" i="23"/>
  <c r="I2349" i="23"/>
  <c r="H2349" i="23"/>
  <c r="Q2348" i="23"/>
  <c r="P2348" i="23"/>
  <c r="O2348" i="23"/>
  <c r="N2348" i="23"/>
  <c r="M2348" i="23"/>
  <c r="L2348" i="23"/>
  <c r="K2348" i="23"/>
  <c r="J2348" i="23"/>
  <c r="I2348" i="23"/>
  <c r="H2348" i="23"/>
  <c r="Q2347" i="23"/>
  <c r="P2347" i="23"/>
  <c r="O2347" i="23"/>
  <c r="N2347" i="23"/>
  <c r="M2347" i="23"/>
  <c r="L2347" i="23"/>
  <c r="K2347" i="23"/>
  <c r="J2347" i="23"/>
  <c r="I2347" i="23"/>
  <c r="H2347" i="23"/>
  <c r="Q2346" i="23"/>
  <c r="P2346" i="23"/>
  <c r="O2346" i="23"/>
  <c r="N2346" i="23"/>
  <c r="M2346" i="23"/>
  <c r="L2346" i="23"/>
  <c r="K2346" i="23"/>
  <c r="J2346" i="23"/>
  <c r="I2346" i="23"/>
  <c r="H2346" i="23"/>
  <c r="Q2345" i="23"/>
  <c r="P2345" i="23"/>
  <c r="O2345" i="23"/>
  <c r="N2345" i="23"/>
  <c r="M2345" i="23"/>
  <c r="L2345" i="23"/>
  <c r="K2345" i="23"/>
  <c r="J2345" i="23"/>
  <c r="I2345" i="23"/>
  <c r="H2345" i="23"/>
  <c r="Q2344" i="23"/>
  <c r="P2344" i="23"/>
  <c r="O2344" i="23"/>
  <c r="N2344" i="23"/>
  <c r="M2344" i="23"/>
  <c r="L2344" i="23"/>
  <c r="K2344" i="23"/>
  <c r="J2344" i="23"/>
  <c r="I2344" i="23"/>
  <c r="H2344" i="23"/>
  <c r="Q2343" i="23"/>
  <c r="P2343" i="23"/>
  <c r="O2343" i="23"/>
  <c r="N2343" i="23"/>
  <c r="M2343" i="23"/>
  <c r="L2343" i="23"/>
  <c r="K2343" i="23"/>
  <c r="J2343" i="23"/>
  <c r="I2343" i="23"/>
  <c r="H2343" i="23"/>
  <c r="Q2342" i="23"/>
  <c r="P2342" i="23"/>
  <c r="O2342" i="23"/>
  <c r="N2342" i="23"/>
  <c r="M2342" i="23"/>
  <c r="L2342" i="23"/>
  <c r="K2342" i="23"/>
  <c r="J2342" i="23"/>
  <c r="I2342" i="23"/>
  <c r="H2342" i="23"/>
  <c r="Q2341" i="23"/>
  <c r="P2341" i="23"/>
  <c r="O2341" i="23"/>
  <c r="N2341" i="23"/>
  <c r="M2341" i="23"/>
  <c r="L2341" i="23"/>
  <c r="K2341" i="23"/>
  <c r="J2341" i="23"/>
  <c r="I2341" i="23"/>
  <c r="H2341" i="23"/>
  <c r="Q2340" i="23"/>
  <c r="P2340" i="23"/>
  <c r="O2340" i="23"/>
  <c r="N2340" i="23"/>
  <c r="M2340" i="23"/>
  <c r="L2340" i="23"/>
  <c r="K2340" i="23"/>
  <c r="J2340" i="23"/>
  <c r="I2340" i="23"/>
  <c r="H2340" i="23"/>
  <c r="Q2339" i="23"/>
  <c r="P2339" i="23"/>
  <c r="O2339" i="23"/>
  <c r="N2339" i="23"/>
  <c r="M2339" i="23"/>
  <c r="L2339" i="23"/>
  <c r="K2339" i="23"/>
  <c r="J2339" i="23"/>
  <c r="I2339" i="23"/>
  <c r="H2339" i="23"/>
  <c r="Q2338" i="23"/>
  <c r="P2338" i="23"/>
  <c r="O2338" i="23"/>
  <c r="N2338" i="23"/>
  <c r="M2338" i="23"/>
  <c r="L2338" i="23"/>
  <c r="K2338" i="23"/>
  <c r="J2338" i="23"/>
  <c r="I2338" i="23"/>
  <c r="H2338" i="23"/>
  <c r="Q2337" i="23"/>
  <c r="P2337" i="23"/>
  <c r="O2337" i="23"/>
  <c r="N2337" i="23"/>
  <c r="M2337" i="23"/>
  <c r="L2337" i="23"/>
  <c r="K2337" i="23"/>
  <c r="J2337" i="23"/>
  <c r="I2337" i="23"/>
  <c r="H2337" i="23"/>
  <c r="Q2336" i="23"/>
  <c r="P2336" i="23"/>
  <c r="O2336" i="23"/>
  <c r="N2336" i="23"/>
  <c r="M2336" i="23"/>
  <c r="L2336" i="23"/>
  <c r="K2336" i="23"/>
  <c r="J2336" i="23"/>
  <c r="I2336" i="23"/>
  <c r="H2336" i="23"/>
  <c r="Q2335" i="23"/>
  <c r="P2335" i="23"/>
  <c r="O2335" i="23"/>
  <c r="N2335" i="23"/>
  <c r="M2335" i="23"/>
  <c r="L2335" i="23"/>
  <c r="K2335" i="23"/>
  <c r="J2335" i="23"/>
  <c r="I2335" i="23"/>
  <c r="H2335" i="23"/>
  <c r="Q2334" i="23"/>
  <c r="P2334" i="23"/>
  <c r="O2334" i="23"/>
  <c r="N2334" i="23"/>
  <c r="M2334" i="23"/>
  <c r="L2334" i="23"/>
  <c r="K2334" i="23"/>
  <c r="J2334" i="23"/>
  <c r="I2334" i="23"/>
  <c r="H2334" i="23"/>
  <c r="Q2333" i="23"/>
  <c r="P2333" i="23"/>
  <c r="O2333" i="23"/>
  <c r="N2333" i="23"/>
  <c r="M2333" i="23"/>
  <c r="L2333" i="23"/>
  <c r="K2333" i="23"/>
  <c r="J2333" i="23"/>
  <c r="I2333" i="23"/>
  <c r="H2333" i="23"/>
  <c r="Q2332" i="23"/>
  <c r="P2332" i="23"/>
  <c r="O2332" i="23"/>
  <c r="N2332" i="23"/>
  <c r="M2332" i="23"/>
  <c r="L2332" i="23"/>
  <c r="K2332" i="23"/>
  <c r="J2332" i="23"/>
  <c r="I2332" i="23"/>
  <c r="H2332" i="23"/>
  <c r="Q2331" i="23"/>
  <c r="P2331" i="23"/>
  <c r="O2331" i="23"/>
  <c r="N2331" i="23"/>
  <c r="M2331" i="23"/>
  <c r="L2331" i="23"/>
  <c r="K2331" i="23"/>
  <c r="J2331" i="23"/>
  <c r="I2331" i="23"/>
  <c r="H2331" i="23"/>
  <c r="Q2330" i="23"/>
  <c r="P2330" i="23"/>
  <c r="O2330" i="23"/>
  <c r="N2330" i="23"/>
  <c r="M2330" i="23"/>
  <c r="L2330" i="23"/>
  <c r="K2330" i="23"/>
  <c r="J2330" i="23"/>
  <c r="I2330" i="23"/>
  <c r="H2330" i="23"/>
  <c r="Q2329" i="23"/>
  <c r="P2329" i="23"/>
  <c r="O2329" i="23"/>
  <c r="N2329" i="23"/>
  <c r="M2329" i="23"/>
  <c r="L2329" i="23"/>
  <c r="K2329" i="23"/>
  <c r="J2329" i="23"/>
  <c r="I2329" i="23"/>
  <c r="H2329" i="23"/>
  <c r="Q2328" i="23"/>
  <c r="P2328" i="23"/>
  <c r="O2328" i="23"/>
  <c r="N2328" i="23"/>
  <c r="M2328" i="23"/>
  <c r="L2328" i="23"/>
  <c r="K2328" i="23"/>
  <c r="J2328" i="23"/>
  <c r="I2328" i="23"/>
  <c r="H2328" i="23"/>
  <c r="Q2327" i="23"/>
  <c r="P2327" i="23"/>
  <c r="O2327" i="23"/>
  <c r="N2327" i="23"/>
  <c r="M2327" i="23"/>
  <c r="L2327" i="23"/>
  <c r="K2327" i="23"/>
  <c r="J2327" i="23"/>
  <c r="I2327" i="23"/>
  <c r="H2327" i="23"/>
  <c r="Q2326" i="23"/>
  <c r="P2326" i="23"/>
  <c r="O2326" i="23"/>
  <c r="N2326" i="23"/>
  <c r="M2326" i="23"/>
  <c r="L2326" i="23"/>
  <c r="K2326" i="23"/>
  <c r="J2326" i="23"/>
  <c r="I2326" i="23"/>
  <c r="H2326" i="23"/>
  <c r="Q2325" i="23"/>
  <c r="P2325" i="23"/>
  <c r="O2325" i="23"/>
  <c r="N2325" i="23"/>
  <c r="M2325" i="23"/>
  <c r="L2325" i="23"/>
  <c r="K2325" i="23"/>
  <c r="J2325" i="23"/>
  <c r="I2325" i="23"/>
  <c r="H2325" i="23"/>
  <c r="Q2324" i="23"/>
  <c r="P2324" i="23"/>
  <c r="O2324" i="23"/>
  <c r="N2324" i="23"/>
  <c r="M2324" i="23"/>
  <c r="L2324" i="23"/>
  <c r="K2324" i="23"/>
  <c r="J2324" i="23"/>
  <c r="I2324" i="23"/>
  <c r="H2324" i="23"/>
  <c r="Q2323" i="23"/>
  <c r="P2323" i="23"/>
  <c r="O2323" i="23"/>
  <c r="N2323" i="23"/>
  <c r="M2323" i="23"/>
  <c r="L2323" i="23"/>
  <c r="K2323" i="23"/>
  <c r="J2323" i="23"/>
  <c r="I2323" i="23"/>
  <c r="H2323" i="23"/>
  <c r="Q2322" i="23"/>
  <c r="P2322" i="23"/>
  <c r="O2322" i="23"/>
  <c r="N2322" i="23"/>
  <c r="M2322" i="23"/>
  <c r="L2322" i="23"/>
  <c r="K2322" i="23"/>
  <c r="J2322" i="23"/>
  <c r="I2322" i="23"/>
  <c r="H2322" i="23"/>
  <c r="Q2321" i="23"/>
  <c r="P2321" i="23"/>
  <c r="O2321" i="23"/>
  <c r="N2321" i="23"/>
  <c r="M2321" i="23"/>
  <c r="L2321" i="23"/>
  <c r="K2321" i="23"/>
  <c r="J2321" i="23"/>
  <c r="I2321" i="23"/>
  <c r="H2321" i="23"/>
  <c r="Q2320" i="23"/>
  <c r="P2320" i="23"/>
  <c r="O2320" i="23"/>
  <c r="N2320" i="23"/>
  <c r="M2320" i="23"/>
  <c r="L2320" i="23"/>
  <c r="K2320" i="23"/>
  <c r="J2320" i="23"/>
  <c r="I2320" i="23"/>
  <c r="H2320" i="23"/>
  <c r="Q2319" i="23"/>
  <c r="P2319" i="23"/>
  <c r="O2319" i="23"/>
  <c r="N2319" i="23"/>
  <c r="M2319" i="23"/>
  <c r="L2319" i="23"/>
  <c r="K2319" i="23"/>
  <c r="J2319" i="23"/>
  <c r="I2319" i="23"/>
  <c r="H2319" i="23"/>
  <c r="Q2318" i="23"/>
  <c r="P2318" i="23"/>
  <c r="O2318" i="23"/>
  <c r="N2318" i="23"/>
  <c r="M2318" i="23"/>
  <c r="L2318" i="23"/>
  <c r="K2318" i="23"/>
  <c r="J2318" i="23"/>
  <c r="I2318" i="23"/>
  <c r="H2318" i="23"/>
  <c r="Q2317" i="23"/>
  <c r="P2317" i="23"/>
  <c r="O2317" i="23"/>
  <c r="N2317" i="23"/>
  <c r="M2317" i="23"/>
  <c r="L2317" i="23"/>
  <c r="K2317" i="23"/>
  <c r="J2317" i="23"/>
  <c r="I2317" i="23"/>
  <c r="H2317" i="23"/>
  <c r="Q2316" i="23"/>
  <c r="P2316" i="23"/>
  <c r="O2316" i="23"/>
  <c r="N2316" i="23"/>
  <c r="M2316" i="23"/>
  <c r="L2316" i="23"/>
  <c r="K2316" i="23"/>
  <c r="J2316" i="23"/>
  <c r="I2316" i="23"/>
  <c r="H2316" i="23"/>
  <c r="Q2315" i="23"/>
  <c r="P2315" i="23"/>
  <c r="O2315" i="23"/>
  <c r="N2315" i="23"/>
  <c r="M2315" i="23"/>
  <c r="L2315" i="23"/>
  <c r="K2315" i="23"/>
  <c r="J2315" i="23"/>
  <c r="I2315" i="23"/>
  <c r="H2315" i="23"/>
  <c r="Q2314" i="23"/>
  <c r="P2314" i="23"/>
  <c r="O2314" i="23"/>
  <c r="N2314" i="23"/>
  <c r="M2314" i="23"/>
  <c r="L2314" i="23"/>
  <c r="K2314" i="23"/>
  <c r="J2314" i="23"/>
  <c r="I2314" i="23"/>
  <c r="H2314" i="23"/>
  <c r="Q2313" i="23"/>
  <c r="P2313" i="23"/>
  <c r="O2313" i="23"/>
  <c r="N2313" i="23"/>
  <c r="M2313" i="23"/>
  <c r="L2313" i="23"/>
  <c r="K2313" i="23"/>
  <c r="J2313" i="23"/>
  <c r="I2313" i="23"/>
  <c r="H2313" i="23"/>
  <c r="Q2312" i="23"/>
  <c r="P2312" i="23"/>
  <c r="O2312" i="23"/>
  <c r="N2312" i="23"/>
  <c r="M2312" i="23"/>
  <c r="L2312" i="23"/>
  <c r="K2312" i="23"/>
  <c r="J2312" i="23"/>
  <c r="I2312" i="23"/>
  <c r="H2312" i="23"/>
  <c r="Q2311" i="23"/>
  <c r="P2311" i="23"/>
  <c r="O2311" i="23"/>
  <c r="N2311" i="23"/>
  <c r="M2311" i="23"/>
  <c r="L2311" i="23"/>
  <c r="K2311" i="23"/>
  <c r="J2311" i="23"/>
  <c r="I2311" i="23"/>
  <c r="H2311" i="23"/>
  <c r="Q2310" i="23"/>
  <c r="P2310" i="23"/>
  <c r="O2310" i="23"/>
  <c r="N2310" i="23"/>
  <c r="M2310" i="23"/>
  <c r="L2310" i="23"/>
  <c r="K2310" i="23"/>
  <c r="J2310" i="23"/>
  <c r="I2310" i="23"/>
  <c r="H2310" i="23"/>
  <c r="Q2309" i="23"/>
  <c r="P2309" i="23"/>
  <c r="O2309" i="23"/>
  <c r="N2309" i="23"/>
  <c r="M2309" i="23"/>
  <c r="L2309" i="23"/>
  <c r="K2309" i="23"/>
  <c r="J2309" i="23"/>
  <c r="I2309" i="23"/>
  <c r="H2309" i="23"/>
  <c r="Q2308" i="23"/>
  <c r="P2308" i="23"/>
  <c r="O2308" i="23"/>
  <c r="N2308" i="23"/>
  <c r="M2308" i="23"/>
  <c r="L2308" i="23"/>
  <c r="K2308" i="23"/>
  <c r="J2308" i="23"/>
  <c r="I2308" i="23"/>
  <c r="H2308" i="23"/>
  <c r="Q2307" i="23"/>
  <c r="P2307" i="23"/>
  <c r="O2307" i="23"/>
  <c r="N2307" i="23"/>
  <c r="M2307" i="23"/>
  <c r="L2307" i="23"/>
  <c r="K2307" i="23"/>
  <c r="J2307" i="23"/>
  <c r="I2307" i="23"/>
  <c r="H2307" i="23"/>
  <c r="Q2306" i="23"/>
  <c r="P2306" i="23"/>
  <c r="O2306" i="23"/>
  <c r="N2306" i="23"/>
  <c r="M2306" i="23"/>
  <c r="L2306" i="23"/>
  <c r="K2306" i="23"/>
  <c r="J2306" i="23"/>
  <c r="I2306" i="23"/>
  <c r="H2306" i="23"/>
  <c r="Q2305" i="23"/>
  <c r="P2305" i="23"/>
  <c r="O2305" i="23"/>
  <c r="N2305" i="23"/>
  <c r="M2305" i="23"/>
  <c r="L2305" i="23"/>
  <c r="K2305" i="23"/>
  <c r="J2305" i="23"/>
  <c r="I2305" i="23"/>
  <c r="H2305" i="23"/>
  <c r="Q2304" i="23"/>
  <c r="P2304" i="23"/>
  <c r="O2304" i="23"/>
  <c r="N2304" i="23"/>
  <c r="M2304" i="23"/>
  <c r="L2304" i="23"/>
  <c r="K2304" i="23"/>
  <c r="J2304" i="23"/>
  <c r="I2304" i="23"/>
  <c r="H2304" i="23"/>
  <c r="Q2303" i="23"/>
  <c r="P2303" i="23"/>
  <c r="O2303" i="23"/>
  <c r="N2303" i="23"/>
  <c r="M2303" i="23"/>
  <c r="L2303" i="23"/>
  <c r="K2303" i="23"/>
  <c r="J2303" i="23"/>
  <c r="I2303" i="23"/>
  <c r="H2303" i="23"/>
  <c r="Q2302" i="23"/>
  <c r="P2302" i="23"/>
  <c r="O2302" i="23"/>
  <c r="N2302" i="23"/>
  <c r="M2302" i="23"/>
  <c r="L2302" i="23"/>
  <c r="K2302" i="23"/>
  <c r="J2302" i="23"/>
  <c r="I2302" i="23"/>
  <c r="H2302" i="23"/>
  <c r="Q2301" i="23"/>
  <c r="P2301" i="23"/>
  <c r="O2301" i="23"/>
  <c r="N2301" i="23"/>
  <c r="M2301" i="23"/>
  <c r="L2301" i="23"/>
  <c r="K2301" i="23"/>
  <c r="J2301" i="23"/>
  <c r="I2301" i="23"/>
  <c r="H2301" i="23"/>
  <c r="Q2300" i="23"/>
  <c r="P2300" i="23"/>
  <c r="O2300" i="23"/>
  <c r="N2300" i="23"/>
  <c r="M2300" i="23"/>
  <c r="L2300" i="23"/>
  <c r="K2300" i="23"/>
  <c r="J2300" i="23"/>
  <c r="I2300" i="23"/>
  <c r="H2300" i="23"/>
  <c r="Q2299" i="23"/>
  <c r="P2299" i="23"/>
  <c r="O2299" i="23"/>
  <c r="N2299" i="23"/>
  <c r="M2299" i="23"/>
  <c r="L2299" i="23"/>
  <c r="K2299" i="23"/>
  <c r="J2299" i="23"/>
  <c r="I2299" i="23"/>
  <c r="H2299" i="23"/>
  <c r="Q2298" i="23"/>
  <c r="P2298" i="23"/>
  <c r="O2298" i="23"/>
  <c r="N2298" i="23"/>
  <c r="M2298" i="23"/>
  <c r="L2298" i="23"/>
  <c r="K2298" i="23"/>
  <c r="J2298" i="23"/>
  <c r="I2298" i="23"/>
  <c r="H2298" i="23"/>
  <c r="Q2297" i="23"/>
  <c r="P2297" i="23"/>
  <c r="O2297" i="23"/>
  <c r="N2297" i="23"/>
  <c r="M2297" i="23"/>
  <c r="L2297" i="23"/>
  <c r="K2297" i="23"/>
  <c r="J2297" i="23"/>
  <c r="I2297" i="23"/>
  <c r="H2297" i="23"/>
  <c r="Q2296" i="23"/>
  <c r="P2296" i="23"/>
  <c r="O2296" i="23"/>
  <c r="N2296" i="23"/>
  <c r="M2296" i="23"/>
  <c r="L2296" i="23"/>
  <c r="K2296" i="23"/>
  <c r="J2296" i="23"/>
  <c r="I2296" i="23"/>
  <c r="H2296" i="23"/>
  <c r="Q2295" i="23"/>
  <c r="P2295" i="23"/>
  <c r="O2295" i="23"/>
  <c r="N2295" i="23"/>
  <c r="M2295" i="23"/>
  <c r="L2295" i="23"/>
  <c r="K2295" i="23"/>
  <c r="J2295" i="23"/>
  <c r="I2295" i="23"/>
  <c r="H2295" i="23"/>
  <c r="Q2294" i="23"/>
  <c r="P2294" i="23"/>
  <c r="O2294" i="23"/>
  <c r="N2294" i="23"/>
  <c r="M2294" i="23"/>
  <c r="L2294" i="23"/>
  <c r="K2294" i="23"/>
  <c r="J2294" i="23"/>
  <c r="I2294" i="23"/>
  <c r="H2294" i="23"/>
  <c r="Q2293" i="23"/>
  <c r="P2293" i="23"/>
  <c r="O2293" i="23"/>
  <c r="N2293" i="23"/>
  <c r="M2293" i="23"/>
  <c r="L2293" i="23"/>
  <c r="K2293" i="23"/>
  <c r="J2293" i="23"/>
  <c r="I2293" i="23"/>
  <c r="H2293" i="23"/>
  <c r="Q2292" i="23"/>
  <c r="P2292" i="23"/>
  <c r="O2292" i="23"/>
  <c r="N2292" i="23"/>
  <c r="M2292" i="23"/>
  <c r="L2292" i="23"/>
  <c r="K2292" i="23"/>
  <c r="J2292" i="23"/>
  <c r="I2292" i="23"/>
  <c r="H2292" i="23"/>
  <c r="Q2291" i="23"/>
  <c r="P2291" i="23"/>
  <c r="O2291" i="23"/>
  <c r="N2291" i="23"/>
  <c r="M2291" i="23"/>
  <c r="L2291" i="23"/>
  <c r="K2291" i="23"/>
  <c r="J2291" i="23"/>
  <c r="I2291" i="23"/>
  <c r="H2291" i="23"/>
  <c r="Q2290" i="23"/>
  <c r="P2290" i="23"/>
  <c r="O2290" i="23"/>
  <c r="N2290" i="23"/>
  <c r="M2290" i="23"/>
  <c r="L2290" i="23"/>
  <c r="K2290" i="23"/>
  <c r="J2290" i="23"/>
  <c r="I2290" i="23"/>
  <c r="H2290" i="23"/>
  <c r="Q2289" i="23"/>
  <c r="P2289" i="23"/>
  <c r="O2289" i="23"/>
  <c r="N2289" i="23"/>
  <c r="M2289" i="23"/>
  <c r="L2289" i="23"/>
  <c r="K2289" i="23"/>
  <c r="J2289" i="23"/>
  <c r="I2289" i="23"/>
  <c r="H2289" i="23"/>
  <c r="Q2288" i="23"/>
  <c r="P2288" i="23"/>
  <c r="O2288" i="23"/>
  <c r="N2288" i="23"/>
  <c r="M2288" i="23"/>
  <c r="L2288" i="23"/>
  <c r="K2288" i="23"/>
  <c r="J2288" i="23"/>
  <c r="I2288" i="23"/>
  <c r="H2288" i="23"/>
  <c r="Q2287" i="23"/>
  <c r="P2287" i="23"/>
  <c r="O2287" i="23"/>
  <c r="N2287" i="23"/>
  <c r="M2287" i="23"/>
  <c r="L2287" i="23"/>
  <c r="K2287" i="23"/>
  <c r="J2287" i="23"/>
  <c r="I2287" i="23"/>
  <c r="H2287" i="23"/>
  <c r="Q2286" i="23"/>
  <c r="P2286" i="23"/>
  <c r="O2286" i="23"/>
  <c r="N2286" i="23"/>
  <c r="M2286" i="23"/>
  <c r="L2286" i="23"/>
  <c r="K2286" i="23"/>
  <c r="J2286" i="23"/>
  <c r="I2286" i="23"/>
  <c r="H2286" i="23"/>
  <c r="Q2285" i="23"/>
  <c r="P2285" i="23"/>
  <c r="O2285" i="23"/>
  <c r="N2285" i="23"/>
  <c r="M2285" i="23"/>
  <c r="L2285" i="23"/>
  <c r="K2285" i="23"/>
  <c r="J2285" i="23"/>
  <c r="I2285" i="23"/>
  <c r="H2285" i="23"/>
  <c r="Q2284" i="23"/>
  <c r="P2284" i="23"/>
  <c r="O2284" i="23"/>
  <c r="N2284" i="23"/>
  <c r="M2284" i="23"/>
  <c r="L2284" i="23"/>
  <c r="K2284" i="23"/>
  <c r="J2284" i="23"/>
  <c r="I2284" i="23"/>
  <c r="H2284" i="23"/>
  <c r="Q2283" i="23"/>
  <c r="P2283" i="23"/>
  <c r="O2283" i="23"/>
  <c r="N2283" i="23"/>
  <c r="M2283" i="23"/>
  <c r="L2283" i="23"/>
  <c r="K2283" i="23"/>
  <c r="J2283" i="23"/>
  <c r="I2283" i="23"/>
  <c r="H2283" i="23"/>
  <c r="Q2282" i="23"/>
  <c r="P2282" i="23"/>
  <c r="O2282" i="23"/>
  <c r="N2282" i="23"/>
  <c r="M2282" i="23"/>
  <c r="L2282" i="23"/>
  <c r="K2282" i="23"/>
  <c r="J2282" i="23"/>
  <c r="I2282" i="23"/>
  <c r="H2282" i="23"/>
  <c r="Q2281" i="23"/>
  <c r="P2281" i="23"/>
  <c r="O2281" i="23"/>
  <c r="N2281" i="23"/>
  <c r="M2281" i="23"/>
  <c r="L2281" i="23"/>
  <c r="K2281" i="23"/>
  <c r="J2281" i="23"/>
  <c r="I2281" i="23"/>
  <c r="H2281" i="23"/>
  <c r="Q2280" i="23"/>
  <c r="P2280" i="23"/>
  <c r="O2280" i="23"/>
  <c r="N2280" i="23"/>
  <c r="M2280" i="23"/>
  <c r="L2280" i="23"/>
  <c r="K2280" i="23"/>
  <c r="J2280" i="23"/>
  <c r="I2280" i="23"/>
  <c r="H2280" i="23"/>
  <c r="Q2279" i="23"/>
  <c r="P2279" i="23"/>
  <c r="O2279" i="23"/>
  <c r="N2279" i="23"/>
  <c r="M2279" i="23"/>
  <c r="L2279" i="23"/>
  <c r="K2279" i="23"/>
  <c r="J2279" i="23"/>
  <c r="I2279" i="23"/>
  <c r="H2279" i="23"/>
  <c r="Q2278" i="23"/>
  <c r="P2278" i="23"/>
  <c r="O2278" i="23"/>
  <c r="N2278" i="23"/>
  <c r="M2278" i="23"/>
  <c r="L2278" i="23"/>
  <c r="K2278" i="23"/>
  <c r="J2278" i="23"/>
  <c r="I2278" i="23"/>
  <c r="H2278" i="23"/>
  <c r="Q2277" i="23"/>
  <c r="P2277" i="23"/>
  <c r="O2277" i="23"/>
  <c r="N2277" i="23"/>
  <c r="M2277" i="23"/>
  <c r="L2277" i="23"/>
  <c r="K2277" i="23"/>
  <c r="J2277" i="23"/>
  <c r="I2277" i="23"/>
  <c r="H2277" i="23"/>
  <c r="Q2276" i="23"/>
  <c r="P2276" i="23"/>
  <c r="O2276" i="23"/>
  <c r="N2276" i="23"/>
  <c r="M2276" i="23"/>
  <c r="L2276" i="23"/>
  <c r="K2276" i="23"/>
  <c r="J2276" i="23"/>
  <c r="I2276" i="23"/>
  <c r="H2276" i="23"/>
  <c r="Q2275" i="23"/>
  <c r="P2275" i="23"/>
  <c r="O2275" i="23"/>
  <c r="N2275" i="23"/>
  <c r="M2275" i="23"/>
  <c r="L2275" i="23"/>
  <c r="K2275" i="23"/>
  <c r="J2275" i="23"/>
  <c r="I2275" i="23"/>
  <c r="H2275" i="23"/>
  <c r="Q2274" i="23"/>
  <c r="P2274" i="23"/>
  <c r="O2274" i="23"/>
  <c r="N2274" i="23"/>
  <c r="M2274" i="23"/>
  <c r="L2274" i="23"/>
  <c r="K2274" i="23"/>
  <c r="J2274" i="23"/>
  <c r="I2274" i="23"/>
  <c r="H2274" i="23"/>
  <c r="Q2273" i="23"/>
  <c r="P2273" i="23"/>
  <c r="O2273" i="23"/>
  <c r="N2273" i="23"/>
  <c r="M2273" i="23"/>
  <c r="L2273" i="23"/>
  <c r="K2273" i="23"/>
  <c r="J2273" i="23"/>
  <c r="I2273" i="23"/>
  <c r="H2273" i="23"/>
  <c r="Q2272" i="23"/>
  <c r="P2272" i="23"/>
  <c r="O2272" i="23"/>
  <c r="N2272" i="23"/>
  <c r="M2272" i="23"/>
  <c r="L2272" i="23"/>
  <c r="K2272" i="23"/>
  <c r="J2272" i="23"/>
  <c r="I2272" i="23"/>
  <c r="H2272" i="23"/>
  <c r="Q2271" i="23"/>
  <c r="P2271" i="23"/>
  <c r="O2271" i="23"/>
  <c r="N2271" i="23"/>
  <c r="M2271" i="23"/>
  <c r="L2271" i="23"/>
  <c r="K2271" i="23"/>
  <c r="J2271" i="23"/>
  <c r="I2271" i="23"/>
  <c r="H2271" i="23"/>
  <c r="Q2270" i="23"/>
  <c r="P2270" i="23"/>
  <c r="O2270" i="23"/>
  <c r="N2270" i="23"/>
  <c r="M2270" i="23"/>
  <c r="L2270" i="23"/>
  <c r="K2270" i="23"/>
  <c r="J2270" i="23"/>
  <c r="I2270" i="23"/>
  <c r="H2270" i="23"/>
  <c r="Q2269" i="23"/>
  <c r="P2269" i="23"/>
  <c r="O2269" i="23"/>
  <c r="N2269" i="23"/>
  <c r="M2269" i="23"/>
  <c r="L2269" i="23"/>
  <c r="K2269" i="23"/>
  <c r="J2269" i="23"/>
  <c r="I2269" i="23"/>
  <c r="H2269" i="23"/>
  <c r="Q2268" i="23"/>
  <c r="P2268" i="23"/>
  <c r="O2268" i="23"/>
  <c r="N2268" i="23"/>
  <c r="M2268" i="23"/>
  <c r="L2268" i="23"/>
  <c r="K2268" i="23"/>
  <c r="J2268" i="23"/>
  <c r="I2268" i="23"/>
  <c r="H2268" i="23"/>
  <c r="Q2267" i="23"/>
  <c r="P2267" i="23"/>
  <c r="O2267" i="23"/>
  <c r="N2267" i="23"/>
  <c r="M2267" i="23"/>
  <c r="L2267" i="23"/>
  <c r="K2267" i="23"/>
  <c r="J2267" i="23"/>
  <c r="I2267" i="23"/>
  <c r="H2267" i="23"/>
  <c r="Q2266" i="23"/>
  <c r="P2266" i="23"/>
  <c r="O2266" i="23"/>
  <c r="N2266" i="23"/>
  <c r="M2266" i="23"/>
  <c r="L2266" i="23"/>
  <c r="K2266" i="23"/>
  <c r="J2266" i="23"/>
  <c r="I2266" i="23"/>
  <c r="H2266" i="23"/>
  <c r="Q2265" i="23"/>
  <c r="P2265" i="23"/>
  <c r="O2265" i="23"/>
  <c r="N2265" i="23"/>
  <c r="M2265" i="23"/>
  <c r="L2265" i="23"/>
  <c r="K2265" i="23"/>
  <c r="J2265" i="23"/>
  <c r="I2265" i="23"/>
  <c r="H2265" i="23"/>
  <c r="Q2264" i="23"/>
  <c r="P2264" i="23"/>
  <c r="O2264" i="23"/>
  <c r="N2264" i="23"/>
  <c r="M2264" i="23"/>
  <c r="L2264" i="23"/>
  <c r="K2264" i="23"/>
  <c r="J2264" i="23"/>
  <c r="I2264" i="23"/>
  <c r="H2264" i="23"/>
  <c r="Q2263" i="23"/>
  <c r="P2263" i="23"/>
  <c r="O2263" i="23"/>
  <c r="N2263" i="23"/>
  <c r="M2263" i="23"/>
  <c r="L2263" i="23"/>
  <c r="K2263" i="23"/>
  <c r="J2263" i="23"/>
  <c r="I2263" i="23"/>
  <c r="H2263" i="23"/>
  <c r="Q2262" i="23"/>
  <c r="P2262" i="23"/>
  <c r="O2262" i="23"/>
  <c r="N2262" i="23"/>
  <c r="M2262" i="23"/>
  <c r="L2262" i="23"/>
  <c r="K2262" i="23"/>
  <c r="J2262" i="23"/>
  <c r="I2262" i="23"/>
  <c r="H2262" i="23"/>
  <c r="Q2261" i="23"/>
  <c r="P2261" i="23"/>
  <c r="O2261" i="23"/>
  <c r="N2261" i="23"/>
  <c r="M2261" i="23"/>
  <c r="L2261" i="23"/>
  <c r="K2261" i="23"/>
  <c r="J2261" i="23"/>
  <c r="I2261" i="23"/>
  <c r="H2261" i="23"/>
  <c r="Q2260" i="23"/>
  <c r="P2260" i="23"/>
  <c r="O2260" i="23"/>
  <c r="N2260" i="23"/>
  <c r="M2260" i="23"/>
  <c r="L2260" i="23"/>
  <c r="K2260" i="23"/>
  <c r="J2260" i="23"/>
  <c r="I2260" i="23"/>
  <c r="H2260" i="23"/>
  <c r="Q2259" i="23"/>
  <c r="P2259" i="23"/>
  <c r="O2259" i="23"/>
  <c r="N2259" i="23"/>
  <c r="M2259" i="23"/>
  <c r="L2259" i="23"/>
  <c r="K2259" i="23"/>
  <c r="J2259" i="23"/>
  <c r="I2259" i="23"/>
  <c r="H2259" i="23"/>
  <c r="Q2258" i="23"/>
  <c r="P2258" i="23"/>
  <c r="O2258" i="23"/>
  <c r="N2258" i="23"/>
  <c r="M2258" i="23"/>
  <c r="L2258" i="23"/>
  <c r="K2258" i="23"/>
  <c r="J2258" i="23"/>
  <c r="I2258" i="23"/>
  <c r="H2258" i="23"/>
  <c r="Q2257" i="23"/>
  <c r="P2257" i="23"/>
  <c r="O2257" i="23"/>
  <c r="N2257" i="23"/>
  <c r="M2257" i="23"/>
  <c r="L2257" i="23"/>
  <c r="K2257" i="23"/>
  <c r="J2257" i="23"/>
  <c r="I2257" i="23"/>
  <c r="H2257" i="23"/>
  <c r="Q2256" i="23"/>
  <c r="P2256" i="23"/>
  <c r="O2256" i="23"/>
  <c r="N2256" i="23"/>
  <c r="M2256" i="23"/>
  <c r="L2256" i="23"/>
  <c r="K2256" i="23"/>
  <c r="J2256" i="23"/>
  <c r="I2256" i="23"/>
  <c r="H2256" i="23"/>
  <c r="Q2255" i="23"/>
  <c r="P2255" i="23"/>
  <c r="O2255" i="23"/>
  <c r="N2255" i="23"/>
  <c r="M2255" i="23"/>
  <c r="L2255" i="23"/>
  <c r="K2255" i="23"/>
  <c r="J2255" i="23"/>
  <c r="I2255" i="23"/>
  <c r="H2255" i="23"/>
  <c r="Q2254" i="23"/>
  <c r="P2254" i="23"/>
  <c r="O2254" i="23"/>
  <c r="N2254" i="23"/>
  <c r="M2254" i="23"/>
  <c r="L2254" i="23"/>
  <c r="K2254" i="23"/>
  <c r="J2254" i="23"/>
  <c r="I2254" i="23"/>
  <c r="H2254" i="23"/>
  <c r="Q2253" i="23"/>
  <c r="P2253" i="23"/>
  <c r="O2253" i="23"/>
  <c r="N2253" i="23"/>
  <c r="M2253" i="23"/>
  <c r="L2253" i="23"/>
  <c r="K2253" i="23"/>
  <c r="J2253" i="23"/>
  <c r="I2253" i="23"/>
  <c r="H2253" i="23"/>
  <c r="Q2252" i="23"/>
  <c r="P2252" i="23"/>
  <c r="O2252" i="23"/>
  <c r="N2252" i="23"/>
  <c r="M2252" i="23"/>
  <c r="L2252" i="23"/>
  <c r="K2252" i="23"/>
  <c r="J2252" i="23"/>
  <c r="I2252" i="23"/>
  <c r="H2252" i="23"/>
  <c r="Q2251" i="23"/>
  <c r="P2251" i="23"/>
  <c r="O2251" i="23"/>
  <c r="N2251" i="23"/>
  <c r="M2251" i="23"/>
  <c r="L2251" i="23"/>
  <c r="K2251" i="23"/>
  <c r="J2251" i="23"/>
  <c r="I2251" i="23"/>
  <c r="H2251" i="23"/>
  <c r="Q2250" i="23"/>
  <c r="P2250" i="23"/>
  <c r="O2250" i="23"/>
  <c r="N2250" i="23"/>
  <c r="M2250" i="23"/>
  <c r="L2250" i="23"/>
  <c r="K2250" i="23"/>
  <c r="J2250" i="23"/>
  <c r="I2250" i="23"/>
  <c r="H2250" i="23"/>
  <c r="Q2249" i="23"/>
  <c r="P2249" i="23"/>
  <c r="O2249" i="23"/>
  <c r="N2249" i="23"/>
  <c r="M2249" i="23"/>
  <c r="L2249" i="23"/>
  <c r="K2249" i="23"/>
  <c r="J2249" i="23"/>
  <c r="I2249" i="23"/>
  <c r="H2249" i="23"/>
  <c r="Q2248" i="23"/>
  <c r="P2248" i="23"/>
  <c r="O2248" i="23"/>
  <c r="N2248" i="23"/>
  <c r="M2248" i="23"/>
  <c r="L2248" i="23"/>
  <c r="K2248" i="23"/>
  <c r="J2248" i="23"/>
  <c r="I2248" i="23"/>
  <c r="H2248" i="23"/>
  <c r="Q2247" i="23"/>
  <c r="P2247" i="23"/>
  <c r="O2247" i="23"/>
  <c r="N2247" i="23"/>
  <c r="M2247" i="23"/>
  <c r="L2247" i="23"/>
  <c r="K2247" i="23"/>
  <c r="J2247" i="23"/>
  <c r="I2247" i="23"/>
  <c r="H2247" i="23"/>
  <c r="Q2246" i="23"/>
  <c r="P2246" i="23"/>
  <c r="O2246" i="23"/>
  <c r="N2246" i="23"/>
  <c r="M2246" i="23"/>
  <c r="L2246" i="23"/>
  <c r="K2246" i="23"/>
  <c r="J2246" i="23"/>
  <c r="I2246" i="23"/>
  <c r="H2246" i="23"/>
  <c r="Q2245" i="23"/>
  <c r="P2245" i="23"/>
  <c r="O2245" i="23"/>
  <c r="N2245" i="23"/>
  <c r="M2245" i="23"/>
  <c r="L2245" i="23"/>
  <c r="K2245" i="23"/>
  <c r="J2245" i="23"/>
  <c r="I2245" i="23"/>
  <c r="H2245" i="23"/>
  <c r="Q2244" i="23"/>
  <c r="P2244" i="23"/>
  <c r="O2244" i="23"/>
  <c r="N2244" i="23"/>
  <c r="M2244" i="23"/>
  <c r="L2244" i="23"/>
  <c r="K2244" i="23"/>
  <c r="J2244" i="23"/>
  <c r="I2244" i="23"/>
  <c r="H2244" i="23"/>
  <c r="Q2243" i="23"/>
  <c r="P2243" i="23"/>
  <c r="O2243" i="23"/>
  <c r="N2243" i="23"/>
  <c r="M2243" i="23"/>
  <c r="L2243" i="23"/>
  <c r="K2243" i="23"/>
  <c r="J2243" i="23"/>
  <c r="I2243" i="23"/>
  <c r="H2243" i="23"/>
  <c r="Q2242" i="23"/>
  <c r="P2242" i="23"/>
  <c r="O2242" i="23"/>
  <c r="N2242" i="23"/>
  <c r="M2242" i="23"/>
  <c r="L2242" i="23"/>
  <c r="K2242" i="23"/>
  <c r="J2242" i="23"/>
  <c r="I2242" i="23"/>
  <c r="H2242" i="23"/>
  <c r="Q2241" i="23"/>
  <c r="P2241" i="23"/>
  <c r="O2241" i="23"/>
  <c r="N2241" i="23"/>
  <c r="M2241" i="23"/>
  <c r="L2241" i="23"/>
  <c r="K2241" i="23"/>
  <c r="J2241" i="23"/>
  <c r="I2241" i="23"/>
  <c r="H2241" i="23"/>
  <c r="Q2240" i="23"/>
  <c r="P2240" i="23"/>
  <c r="O2240" i="23"/>
  <c r="N2240" i="23"/>
  <c r="M2240" i="23"/>
  <c r="L2240" i="23"/>
  <c r="K2240" i="23"/>
  <c r="J2240" i="23"/>
  <c r="I2240" i="23"/>
  <c r="H2240" i="23"/>
  <c r="Q2239" i="23"/>
  <c r="P2239" i="23"/>
  <c r="O2239" i="23"/>
  <c r="N2239" i="23"/>
  <c r="M2239" i="23"/>
  <c r="L2239" i="23"/>
  <c r="K2239" i="23"/>
  <c r="J2239" i="23"/>
  <c r="I2239" i="23"/>
  <c r="H2239" i="23"/>
  <c r="Q2238" i="23"/>
  <c r="P2238" i="23"/>
  <c r="O2238" i="23"/>
  <c r="N2238" i="23"/>
  <c r="M2238" i="23"/>
  <c r="L2238" i="23"/>
  <c r="K2238" i="23"/>
  <c r="J2238" i="23"/>
  <c r="I2238" i="23"/>
  <c r="H2238" i="23"/>
  <c r="Q2237" i="23"/>
  <c r="P2237" i="23"/>
  <c r="O2237" i="23"/>
  <c r="N2237" i="23"/>
  <c r="M2237" i="23"/>
  <c r="L2237" i="23"/>
  <c r="K2237" i="23"/>
  <c r="J2237" i="23"/>
  <c r="I2237" i="23"/>
  <c r="H2237" i="23"/>
  <c r="Q2236" i="23"/>
  <c r="P2236" i="23"/>
  <c r="O2236" i="23"/>
  <c r="N2236" i="23"/>
  <c r="M2236" i="23"/>
  <c r="L2236" i="23"/>
  <c r="K2236" i="23"/>
  <c r="J2236" i="23"/>
  <c r="I2236" i="23"/>
  <c r="H2236" i="23"/>
  <c r="Q2235" i="23"/>
  <c r="P2235" i="23"/>
  <c r="O2235" i="23"/>
  <c r="N2235" i="23"/>
  <c r="M2235" i="23"/>
  <c r="L2235" i="23"/>
  <c r="K2235" i="23"/>
  <c r="J2235" i="23"/>
  <c r="I2235" i="23"/>
  <c r="H2235" i="23"/>
  <c r="Q2234" i="23"/>
  <c r="P2234" i="23"/>
  <c r="O2234" i="23"/>
  <c r="N2234" i="23"/>
  <c r="M2234" i="23"/>
  <c r="L2234" i="23"/>
  <c r="K2234" i="23"/>
  <c r="J2234" i="23"/>
  <c r="I2234" i="23"/>
  <c r="H2234" i="23"/>
  <c r="Q2233" i="23"/>
  <c r="P2233" i="23"/>
  <c r="O2233" i="23"/>
  <c r="N2233" i="23"/>
  <c r="M2233" i="23"/>
  <c r="L2233" i="23"/>
  <c r="K2233" i="23"/>
  <c r="J2233" i="23"/>
  <c r="I2233" i="23"/>
  <c r="H2233" i="23"/>
  <c r="Q2232" i="23"/>
  <c r="P2232" i="23"/>
  <c r="O2232" i="23"/>
  <c r="N2232" i="23"/>
  <c r="M2232" i="23"/>
  <c r="L2232" i="23"/>
  <c r="K2232" i="23"/>
  <c r="J2232" i="23"/>
  <c r="I2232" i="23"/>
  <c r="H2232" i="23"/>
  <c r="Q2231" i="23"/>
  <c r="P2231" i="23"/>
  <c r="O2231" i="23"/>
  <c r="N2231" i="23"/>
  <c r="M2231" i="23"/>
  <c r="L2231" i="23"/>
  <c r="K2231" i="23"/>
  <c r="J2231" i="23"/>
  <c r="I2231" i="23"/>
  <c r="H2231" i="23"/>
  <c r="Q2230" i="23"/>
  <c r="P2230" i="23"/>
  <c r="O2230" i="23"/>
  <c r="N2230" i="23"/>
  <c r="M2230" i="23"/>
  <c r="L2230" i="23"/>
  <c r="K2230" i="23"/>
  <c r="J2230" i="23"/>
  <c r="I2230" i="23"/>
  <c r="H2230" i="23"/>
  <c r="Q2229" i="23"/>
  <c r="P2229" i="23"/>
  <c r="O2229" i="23"/>
  <c r="N2229" i="23"/>
  <c r="M2229" i="23"/>
  <c r="L2229" i="23"/>
  <c r="K2229" i="23"/>
  <c r="J2229" i="23"/>
  <c r="I2229" i="23"/>
  <c r="H2229" i="23"/>
  <c r="Q2228" i="23"/>
  <c r="P2228" i="23"/>
  <c r="O2228" i="23"/>
  <c r="N2228" i="23"/>
  <c r="M2228" i="23"/>
  <c r="L2228" i="23"/>
  <c r="K2228" i="23"/>
  <c r="J2228" i="23"/>
  <c r="I2228" i="23"/>
  <c r="H2228" i="23"/>
  <c r="Q2227" i="23"/>
  <c r="P2227" i="23"/>
  <c r="O2227" i="23"/>
  <c r="N2227" i="23"/>
  <c r="M2227" i="23"/>
  <c r="L2227" i="23"/>
  <c r="K2227" i="23"/>
  <c r="J2227" i="23"/>
  <c r="I2227" i="23"/>
  <c r="H2227" i="23"/>
  <c r="Q2226" i="23"/>
  <c r="P2226" i="23"/>
  <c r="O2226" i="23"/>
  <c r="N2226" i="23"/>
  <c r="M2226" i="23"/>
  <c r="L2226" i="23"/>
  <c r="K2226" i="23"/>
  <c r="J2226" i="23"/>
  <c r="I2226" i="23"/>
  <c r="H2226" i="23"/>
  <c r="Q2225" i="23"/>
  <c r="P2225" i="23"/>
  <c r="O2225" i="23"/>
  <c r="N2225" i="23"/>
  <c r="M2225" i="23"/>
  <c r="L2225" i="23"/>
  <c r="K2225" i="23"/>
  <c r="J2225" i="23"/>
  <c r="I2225" i="23"/>
  <c r="H2225" i="23"/>
  <c r="Q2224" i="23"/>
  <c r="P2224" i="23"/>
  <c r="O2224" i="23"/>
  <c r="N2224" i="23"/>
  <c r="M2224" i="23"/>
  <c r="L2224" i="23"/>
  <c r="K2224" i="23"/>
  <c r="J2224" i="23"/>
  <c r="I2224" i="23"/>
  <c r="H2224" i="23"/>
  <c r="Q2223" i="23"/>
  <c r="P2223" i="23"/>
  <c r="O2223" i="23"/>
  <c r="N2223" i="23"/>
  <c r="M2223" i="23"/>
  <c r="L2223" i="23"/>
  <c r="K2223" i="23"/>
  <c r="J2223" i="23"/>
  <c r="I2223" i="23"/>
  <c r="H2223" i="23"/>
  <c r="Q2222" i="23"/>
  <c r="P2222" i="23"/>
  <c r="O2222" i="23"/>
  <c r="N2222" i="23"/>
  <c r="M2222" i="23"/>
  <c r="L2222" i="23"/>
  <c r="K2222" i="23"/>
  <c r="J2222" i="23"/>
  <c r="I2222" i="23"/>
  <c r="H2222" i="23"/>
  <c r="Q2221" i="23"/>
  <c r="P2221" i="23"/>
  <c r="O2221" i="23"/>
  <c r="N2221" i="23"/>
  <c r="M2221" i="23"/>
  <c r="L2221" i="23"/>
  <c r="K2221" i="23"/>
  <c r="J2221" i="23"/>
  <c r="I2221" i="23"/>
  <c r="H2221" i="23"/>
  <c r="Q2220" i="23"/>
  <c r="P2220" i="23"/>
  <c r="O2220" i="23"/>
  <c r="N2220" i="23"/>
  <c r="M2220" i="23"/>
  <c r="L2220" i="23"/>
  <c r="K2220" i="23"/>
  <c r="J2220" i="23"/>
  <c r="I2220" i="23"/>
  <c r="H2220" i="23"/>
  <c r="Q2219" i="23"/>
  <c r="P2219" i="23"/>
  <c r="O2219" i="23"/>
  <c r="N2219" i="23"/>
  <c r="M2219" i="23"/>
  <c r="L2219" i="23"/>
  <c r="K2219" i="23"/>
  <c r="J2219" i="23"/>
  <c r="I2219" i="23"/>
  <c r="H2219" i="23"/>
  <c r="Q2218" i="23"/>
  <c r="P2218" i="23"/>
  <c r="O2218" i="23"/>
  <c r="N2218" i="23"/>
  <c r="M2218" i="23"/>
  <c r="L2218" i="23"/>
  <c r="K2218" i="23"/>
  <c r="J2218" i="23"/>
  <c r="I2218" i="23"/>
  <c r="H2218" i="23"/>
  <c r="Q2217" i="23"/>
  <c r="P2217" i="23"/>
  <c r="O2217" i="23"/>
  <c r="N2217" i="23"/>
  <c r="M2217" i="23"/>
  <c r="L2217" i="23"/>
  <c r="K2217" i="23"/>
  <c r="J2217" i="23"/>
  <c r="I2217" i="23"/>
  <c r="H2217" i="23"/>
  <c r="Q2216" i="23"/>
  <c r="P2216" i="23"/>
  <c r="O2216" i="23"/>
  <c r="N2216" i="23"/>
  <c r="M2216" i="23"/>
  <c r="L2216" i="23"/>
  <c r="K2216" i="23"/>
  <c r="J2216" i="23"/>
  <c r="I2216" i="23"/>
  <c r="H2216" i="23"/>
  <c r="Q2215" i="23"/>
  <c r="P2215" i="23"/>
  <c r="O2215" i="23"/>
  <c r="N2215" i="23"/>
  <c r="M2215" i="23"/>
  <c r="L2215" i="23"/>
  <c r="K2215" i="23"/>
  <c r="J2215" i="23"/>
  <c r="I2215" i="23"/>
  <c r="H2215" i="23"/>
  <c r="Q2214" i="23"/>
  <c r="P2214" i="23"/>
  <c r="O2214" i="23"/>
  <c r="N2214" i="23"/>
  <c r="M2214" i="23"/>
  <c r="L2214" i="23"/>
  <c r="K2214" i="23"/>
  <c r="J2214" i="23"/>
  <c r="I2214" i="23"/>
  <c r="H2214" i="23"/>
  <c r="Q2213" i="23"/>
  <c r="P2213" i="23"/>
  <c r="O2213" i="23"/>
  <c r="N2213" i="23"/>
  <c r="M2213" i="23"/>
  <c r="L2213" i="23"/>
  <c r="K2213" i="23"/>
  <c r="J2213" i="23"/>
  <c r="I2213" i="23"/>
  <c r="H2213" i="23"/>
  <c r="Q2212" i="23"/>
  <c r="P2212" i="23"/>
  <c r="O2212" i="23"/>
  <c r="N2212" i="23"/>
  <c r="M2212" i="23"/>
  <c r="L2212" i="23"/>
  <c r="K2212" i="23"/>
  <c r="J2212" i="23"/>
  <c r="I2212" i="23"/>
  <c r="H2212" i="23"/>
  <c r="Q2211" i="23"/>
  <c r="P2211" i="23"/>
  <c r="O2211" i="23"/>
  <c r="N2211" i="23"/>
  <c r="M2211" i="23"/>
  <c r="L2211" i="23"/>
  <c r="K2211" i="23"/>
  <c r="J2211" i="23"/>
  <c r="I2211" i="23"/>
  <c r="H2211" i="23"/>
  <c r="Q2210" i="23"/>
  <c r="P2210" i="23"/>
  <c r="O2210" i="23"/>
  <c r="N2210" i="23"/>
  <c r="M2210" i="23"/>
  <c r="L2210" i="23"/>
  <c r="K2210" i="23"/>
  <c r="J2210" i="23"/>
  <c r="I2210" i="23"/>
  <c r="H2210" i="23"/>
  <c r="Q2209" i="23"/>
  <c r="P2209" i="23"/>
  <c r="O2209" i="23"/>
  <c r="N2209" i="23"/>
  <c r="M2209" i="23"/>
  <c r="L2209" i="23"/>
  <c r="K2209" i="23"/>
  <c r="J2209" i="23"/>
  <c r="I2209" i="23"/>
  <c r="H2209" i="23"/>
  <c r="Q2208" i="23"/>
  <c r="P2208" i="23"/>
  <c r="O2208" i="23"/>
  <c r="N2208" i="23"/>
  <c r="M2208" i="23"/>
  <c r="L2208" i="23"/>
  <c r="K2208" i="23"/>
  <c r="J2208" i="23"/>
  <c r="I2208" i="23"/>
  <c r="H2208" i="23"/>
  <c r="Q2207" i="23"/>
  <c r="P2207" i="23"/>
  <c r="O2207" i="23"/>
  <c r="N2207" i="23"/>
  <c r="M2207" i="23"/>
  <c r="L2207" i="23"/>
  <c r="K2207" i="23"/>
  <c r="J2207" i="23"/>
  <c r="I2207" i="23"/>
  <c r="H2207" i="23"/>
  <c r="Q2206" i="23"/>
  <c r="P2206" i="23"/>
  <c r="O2206" i="23"/>
  <c r="N2206" i="23"/>
  <c r="M2206" i="23"/>
  <c r="L2206" i="23"/>
  <c r="K2206" i="23"/>
  <c r="J2206" i="23"/>
  <c r="I2206" i="23"/>
  <c r="H2206" i="23"/>
  <c r="Q2205" i="23"/>
  <c r="P2205" i="23"/>
  <c r="O2205" i="23"/>
  <c r="N2205" i="23"/>
  <c r="M2205" i="23"/>
  <c r="L2205" i="23"/>
  <c r="K2205" i="23"/>
  <c r="J2205" i="23"/>
  <c r="I2205" i="23"/>
  <c r="H2205" i="23"/>
  <c r="Q2204" i="23"/>
  <c r="P2204" i="23"/>
  <c r="O2204" i="23"/>
  <c r="N2204" i="23"/>
  <c r="M2204" i="23"/>
  <c r="L2204" i="23"/>
  <c r="K2204" i="23"/>
  <c r="J2204" i="23"/>
  <c r="I2204" i="23"/>
  <c r="H2204" i="23"/>
  <c r="Q2203" i="23"/>
  <c r="P2203" i="23"/>
  <c r="O2203" i="23"/>
  <c r="N2203" i="23"/>
  <c r="M2203" i="23"/>
  <c r="L2203" i="23"/>
  <c r="K2203" i="23"/>
  <c r="J2203" i="23"/>
  <c r="I2203" i="23"/>
  <c r="H2203" i="23"/>
  <c r="Q2202" i="23"/>
  <c r="P2202" i="23"/>
  <c r="O2202" i="23"/>
  <c r="N2202" i="23"/>
  <c r="M2202" i="23"/>
  <c r="L2202" i="23"/>
  <c r="K2202" i="23"/>
  <c r="J2202" i="23"/>
  <c r="I2202" i="23"/>
  <c r="H2202" i="23"/>
  <c r="Q2201" i="23"/>
  <c r="P2201" i="23"/>
  <c r="O2201" i="23"/>
  <c r="N2201" i="23"/>
  <c r="M2201" i="23"/>
  <c r="L2201" i="23"/>
  <c r="K2201" i="23"/>
  <c r="J2201" i="23"/>
  <c r="I2201" i="23"/>
  <c r="H2201" i="23"/>
  <c r="Q2200" i="23"/>
  <c r="P2200" i="23"/>
  <c r="O2200" i="23"/>
  <c r="N2200" i="23"/>
  <c r="M2200" i="23"/>
  <c r="L2200" i="23"/>
  <c r="K2200" i="23"/>
  <c r="J2200" i="23"/>
  <c r="I2200" i="23"/>
  <c r="H2200" i="23"/>
  <c r="Q2199" i="23"/>
  <c r="P2199" i="23"/>
  <c r="O2199" i="23"/>
  <c r="N2199" i="23"/>
  <c r="M2199" i="23"/>
  <c r="L2199" i="23"/>
  <c r="K2199" i="23"/>
  <c r="J2199" i="23"/>
  <c r="I2199" i="23"/>
  <c r="H2199" i="23"/>
  <c r="Q2198" i="23"/>
  <c r="P2198" i="23"/>
  <c r="O2198" i="23"/>
  <c r="N2198" i="23"/>
  <c r="M2198" i="23"/>
  <c r="L2198" i="23"/>
  <c r="K2198" i="23"/>
  <c r="J2198" i="23"/>
  <c r="I2198" i="23"/>
  <c r="H2198" i="23"/>
  <c r="Q2197" i="23"/>
  <c r="P2197" i="23"/>
  <c r="O2197" i="23"/>
  <c r="N2197" i="23"/>
  <c r="M2197" i="23"/>
  <c r="L2197" i="23"/>
  <c r="K2197" i="23"/>
  <c r="J2197" i="23"/>
  <c r="I2197" i="23"/>
  <c r="H2197" i="23"/>
  <c r="Q2196" i="23"/>
  <c r="P2196" i="23"/>
  <c r="O2196" i="23"/>
  <c r="N2196" i="23"/>
  <c r="M2196" i="23"/>
  <c r="L2196" i="23"/>
  <c r="K2196" i="23"/>
  <c r="J2196" i="23"/>
  <c r="I2196" i="23"/>
  <c r="H2196" i="23"/>
  <c r="Q2195" i="23"/>
  <c r="P2195" i="23"/>
  <c r="O2195" i="23"/>
  <c r="N2195" i="23"/>
  <c r="M2195" i="23"/>
  <c r="L2195" i="23"/>
  <c r="K2195" i="23"/>
  <c r="J2195" i="23"/>
  <c r="I2195" i="23"/>
  <c r="H2195" i="23"/>
  <c r="Q2194" i="23"/>
  <c r="P2194" i="23"/>
  <c r="O2194" i="23"/>
  <c r="N2194" i="23"/>
  <c r="M2194" i="23"/>
  <c r="L2194" i="23"/>
  <c r="K2194" i="23"/>
  <c r="J2194" i="23"/>
  <c r="I2194" i="23"/>
  <c r="H2194" i="23"/>
  <c r="Q2193" i="23"/>
  <c r="P2193" i="23"/>
  <c r="O2193" i="23"/>
  <c r="N2193" i="23"/>
  <c r="M2193" i="23"/>
  <c r="L2193" i="23"/>
  <c r="K2193" i="23"/>
  <c r="J2193" i="23"/>
  <c r="I2193" i="23"/>
  <c r="H2193" i="23"/>
  <c r="Q2192" i="23"/>
  <c r="P2192" i="23"/>
  <c r="O2192" i="23"/>
  <c r="N2192" i="23"/>
  <c r="M2192" i="23"/>
  <c r="L2192" i="23"/>
  <c r="K2192" i="23"/>
  <c r="J2192" i="23"/>
  <c r="I2192" i="23"/>
  <c r="H2192" i="23"/>
  <c r="Q2191" i="23"/>
  <c r="P2191" i="23"/>
  <c r="O2191" i="23"/>
  <c r="N2191" i="23"/>
  <c r="M2191" i="23"/>
  <c r="L2191" i="23"/>
  <c r="K2191" i="23"/>
  <c r="J2191" i="23"/>
  <c r="I2191" i="23"/>
  <c r="H2191" i="23"/>
  <c r="Q2190" i="23"/>
  <c r="P2190" i="23"/>
  <c r="O2190" i="23"/>
  <c r="N2190" i="23"/>
  <c r="M2190" i="23"/>
  <c r="L2190" i="23"/>
  <c r="K2190" i="23"/>
  <c r="J2190" i="23"/>
  <c r="I2190" i="23"/>
  <c r="H2190" i="23"/>
  <c r="Q2189" i="23"/>
  <c r="P2189" i="23"/>
  <c r="O2189" i="23"/>
  <c r="N2189" i="23"/>
  <c r="M2189" i="23"/>
  <c r="L2189" i="23"/>
  <c r="K2189" i="23"/>
  <c r="J2189" i="23"/>
  <c r="I2189" i="23"/>
  <c r="H2189" i="23"/>
  <c r="Q2188" i="23"/>
  <c r="P2188" i="23"/>
  <c r="O2188" i="23"/>
  <c r="N2188" i="23"/>
  <c r="M2188" i="23"/>
  <c r="L2188" i="23"/>
  <c r="K2188" i="23"/>
  <c r="J2188" i="23"/>
  <c r="I2188" i="23"/>
  <c r="H2188" i="23"/>
  <c r="Q2187" i="23"/>
  <c r="P2187" i="23"/>
  <c r="O2187" i="23"/>
  <c r="N2187" i="23"/>
  <c r="M2187" i="23"/>
  <c r="L2187" i="23"/>
  <c r="K2187" i="23"/>
  <c r="J2187" i="23"/>
  <c r="I2187" i="23"/>
  <c r="H2187" i="23"/>
  <c r="Q2186" i="23"/>
  <c r="P2186" i="23"/>
  <c r="O2186" i="23"/>
  <c r="N2186" i="23"/>
  <c r="M2186" i="23"/>
  <c r="L2186" i="23"/>
  <c r="K2186" i="23"/>
  <c r="J2186" i="23"/>
  <c r="I2186" i="23"/>
  <c r="H2186" i="23"/>
  <c r="Q2185" i="23"/>
  <c r="P2185" i="23"/>
  <c r="O2185" i="23"/>
  <c r="N2185" i="23"/>
  <c r="M2185" i="23"/>
  <c r="L2185" i="23"/>
  <c r="K2185" i="23"/>
  <c r="J2185" i="23"/>
  <c r="I2185" i="23"/>
  <c r="H2185" i="23"/>
  <c r="Q2184" i="23"/>
  <c r="P2184" i="23"/>
  <c r="O2184" i="23"/>
  <c r="N2184" i="23"/>
  <c r="M2184" i="23"/>
  <c r="L2184" i="23"/>
  <c r="K2184" i="23"/>
  <c r="J2184" i="23"/>
  <c r="I2184" i="23"/>
  <c r="H2184" i="23"/>
  <c r="Q2183" i="23"/>
  <c r="P2183" i="23"/>
  <c r="O2183" i="23"/>
  <c r="N2183" i="23"/>
  <c r="M2183" i="23"/>
  <c r="L2183" i="23"/>
  <c r="K2183" i="23"/>
  <c r="J2183" i="23"/>
  <c r="I2183" i="23"/>
  <c r="H2183" i="23"/>
  <c r="Q2182" i="23"/>
  <c r="P2182" i="23"/>
  <c r="O2182" i="23"/>
  <c r="N2182" i="23"/>
  <c r="M2182" i="23"/>
  <c r="L2182" i="23"/>
  <c r="K2182" i="23"/>
  <c r="J2182" i="23"/>
  <c r="I2182" i="23"/>
  <c r="H2182" i="23"/>
  <c r="Q2181" i="23"/>
  <c r="P2181" i="23"/>
  <c r="O2181" i="23"/>
  <c r="N2181" i="23"/>
  <c r="M2181" i="23"/>
  <c r="L2181" i="23"/>
  <c r="K2181" i="23"/>
  <c r="J2181" i="23"/>
  <c r="I2181" i="23"/>
  <c r="H2181" i="23"/>
  <c r="Q2180" i="23"/>
  <c r="P2180" i="23"/>
  <c r="O2180" i="23"/>
  <c r="N2180" i="23"/>
  <c r="M2180" i="23"/>
  <c r="L2180" i="23"/>
  <c r="K2180" i="23"/>
  <c r="J2180" i="23"/>
  <c r="I2180" i="23"/>
  <c r="H2180" i="23"/>
  <c r="Q2179" i="23"/>
  <c r="P2179" i="23"/>
  <c r="O2179" i="23"/>
  <c r="N2179" i="23"/>
  <c r="M2179" i="23"/>
  <c r="L2179" i="23"/>
  <c r="K2179" i="23"/>
  <c r="J2179" i="23"/>
  <c r="I2179" i="23"/>
  <c r="H2179" i="23"/>
  <c r="Q2178" i="23"/>
  <c r="P2178" i="23"/>
  <c r="O2178" i="23"/>
  <c r="N2178" i="23"/>
  <c r="M2178" i="23"/>
  <c r="L2178" i="23"/>
  <c r="K2178" i="23"/>
  <c r="J2178" i="23"/>
  <c r="I2178" i="23"/>
  <c r="H2178" i="23"/>
  <c r="Q2177" i="23"/>
  <c r="P2177" i="23"/>
  <c r="O2177" i="23"/>
  <c r="N2177" i="23"/>
  <c r="M2177" i="23"/>
  <c r="L2177" i="23"/>
  <c r="K2177" i="23"/>
  <c r="J2177" i="23"/>
  <c r="I2177" i="23"/>
  <c r="H2177" i="23"/>
  <c r="Q2176" i="23"/>
  <c r="P2176" i="23"/>
  <c r="O2176" i="23"/>
  <c r="N2176" i="23"/>
  <c r="M2176" i="23"/>
  <c r="L2176" i="23"/>
  <c r="K2176" i="23"/>
  <c r="J2176" i="23"/>
  <c r="I2176" i="23"/>
  <c r="H2176" i="23"/>
  <c r="Q2175" i="23"/>
  <c r="P2175" i="23"/>
  <c r="O2175" i="23"/>
  <c r="N2175" i="23"/>
  <c r="M2175" i="23"/>
  <c r="L2175" i="23"/>
  <c r="K2175" i="23"/>
  <c r="J2175" i="23"/>
  <c r="I2175" i="23"/>
  <c r="H2175" i="23"/>
  <c r="Q2174" i="23"/>
  <c r="P2174" i="23"/>
  <c r="O2174" i="23"/>
  <c r="N2174" i="23"/>
  <c r="M2174" i="23"/>
  <c r="L2174" i="23"/>
  <c r="K2174" i="23"/>
  <c r="J2174" i="23"/>
  <c r="I2174" i="23"/>
  <c r="H2174" i="23"/>
  <c r="Q2173" i="23"/>
  <c r="P2173" i="23"/>
  <c r="O2173" i="23"/>
  <c r="N2173" i="23"/>
  <c r="M2173" i="23"/>
  <c r="L2173" i="23"/>
  <c r="K2173" i="23"/>
  <c r="J2173" i="23"/>
  <c r="I2173" i="23"/>
  <c r="H2173" i="23"/>
  <c r="Q2172" i="23"/>
  <c r="P2172" i="23"/>
  <c r="O2172" i="23"/>
  <c r="N2172" i="23"/>
  <c r="M2172" i="23"/>
  <c r="L2172" i="23"/>
  <c r="K2172" i="23"/>
  <c r="J2172" i="23"/>
  <c r="I2172" i="23"/>
  <c r="H2172" i="23"/>
  <c r="Q2171" i="23"/>
  <c r="P2171" i="23"/>
  <c r="O2171" i="23"/>
  <c r="N2171" i="23"/>
  <c r="M2171" i="23"/>
  <c r="L2171" i="23"/>
  <c r="K2171" i="23"/>
  <c r="J2171" i="23"/>
  <c r="I2171" i="23"/>
  <c r="H2171" i="23"/>
  <c r="Q2170" i="23"/>
  <c r="P2170" i="23"/>
  <c r="O2170" i="23"/>
  <c r="N2170" i="23"/>
  <c r="M2170" i="23"/>
  <c r="L2170" i="23"/>
  <c r="K2170" i="23"/>
  <c r="J2170" i="23"/>
  <c r="I2170" i="23"/>
  <c r="H2170" i="23"/>
  <c r="Q2169" i="23"/>
  <c r="P2169" i="23"/>
  <c r="O2169" i="23"/>
  <c r="N2169" i="23"/>
  <c r="M2169" i="23"/>
  <c r="L2169" i="23"/>
  <c r="K2169" i="23"/>
  <c r="J2169" i="23"/>
  <c r="I2169" i="23"/>
  <c r="H2169" i="23"/>
  <c r="Q2168" i="23"/>
  <c r="P2168" i="23"/>
  <c r="O2168" i="23"/>
  <c r="N2168" i="23"/>
  <c r="M2168" i="23"/>
  <c r="L2168" i="23"/>
  <c r="K2168" i="23"/>
  <c r="J2168" i="23"/>
  <c r="I2168" i="23"/>
  <c r="H2168" i="23"/>
  <c r="Q2167" i="23"/>
  <c r="P2167" i="23"/>
  <c r="O2167" i="23"/>
  <c r="N2167" i="23"/>
  <c r="M2167" i="23"/>
  <c r="L2167" i="23"/>
  <c r="K2167" i="23"/>
  <c r="J2167" i="23"/>
  <c r="I2167" i="23"/>
  <c r="H2167" i="23"/>
  <c r="Q2166" i="23"/>
  <c r="P2166" i="23"/>
  <c r="O2166" i="23"/>
  <c r="N2166" i="23"/>
  <c r="M2166" i="23"/>
  <c r="L2166" i="23"/>
  <c r="K2166" i="23"/>
  <c r="J2166" i="23"/>
  <c r="I2166" i="23"/>
  <c r="H2166" i="23"/>
  <c r="Q2165" i="23"/>
  <c r="P2165" i="23"/>
  <c r="O2165" i="23"/>
  <c r="N2165" i="23"/>
  <c r="M2165" i="23"/>
  <c r="L2165" i="23"/>
  <c r="K2165" i="23"/>
  <c r="J2165" i="23"/>
  <c r="I2165" i="23"/>
  <c r="H2165" i="23"/>
  <c r="Q2164" i="23"/>
  <c r="P2164" i="23"/>
  <c r="O2164" i="23"/>
  <c r="N2164" i="23"/>
  <c r="M2164" i="23"/>
  <c r="L2164" i="23"/>
  <c r="K2164" i="23"/>
  <c r="J2164" i="23"/>
  <c r="I2164" i="23"/>
  <c r="H2164" i="23"/>
  <c r="Q2163" i="23"/>
  <c r="P2163" i="23"/>
  <c r="O2163" i="23"/>
  <c r="N2163" i="23"/>
  <c r="M2163" i="23"/>
  <c r="L2163" i="23"/>
  <c r="K2163" i="23"/>
  <c r="J2163" i="23"/>
  <c r="I2163" i="23"/>
  <c r="H2163" i="23"/>
  <c r="Q2162" i="23"/>
  <c r="P2162" i="23"/>
  <c r="O2162" i="23"/>
  <c r="N2162" i="23"/>
  <c r="M2162" i="23"/>
  <c r="L2162" i="23"/>
  <c r="K2162" i="23"/>
  <c r="J2162" i="23"/>
  <c r="I2162" i="23"/>
  <c r="H2162" i="23"/>
  <c r="Q2161" i="23"/>
  <c r="P2161" i="23"/>
  <c r="O2161" i="23"/>
  <c r="N2161" i="23"/>
  <c r="M2161" i="23"/>
  <c r="L2161" i="23"/>
  <c r="K2161" i="23"/>
  <c r="J2161" i="23"/>
  <c r="I2161" i="23"/>
  <c r="H2161" i="23"/>
  <c r="Q2160" i="23"/>
  <c r="P2160" i="23"/>
  <c r="O2160" i="23"/>
  <c r="N2160" i="23"/>
  <c r="M2160" i="23"/>
  <c r="L2160" i="23"/>
  <c r="K2160" i="23"/>
  <c r="J2160" i="23"/>
  <c r="I2160" i="23"/>
  <c r="H2160" i="23"/>
  <c r="Q2159" i="23"/>
  <c r="P2159" i="23"/>
  <c r="O2159" i="23"/>
  <c r="N2159" i="23"/>
  <c r="M2159" i="23"/>
  <c r="L2159" i="23"/>
  <c r="K2159" i="23"/>
  <c r="J2159" i="23"/>
  <c r="I2159" i="23"/>
  <c r="H2159" i="23"/>
  <c r="Q2158" i="23"/>
  <c r="P2158" i="23"/>
  <c r="O2158" i="23"/>
  <c r="N2158" i="23"/>
  <c r="M2158" i="23"/>
  <c r="L2158" i="23"/>
  <c r="K2158" i="23"/>
  <c r="J2158" i="23"/>
  <c r="I2158" i="23"/>
  <c r="H2158" i="23"/>
  <c r="Q2157" i="23"/>
  <c r="P2157" i="23"/>
  <c r="O2157" i="23"/>
  <c r="N2157" i="23"/>
  <c r="M2157" i="23"/>
  <c r="L2157" i="23"/>
  <c r="K2157" i="23"/>
  <c r="J2157" i="23"/>
  <c r="I2157" i="23"/>
  <c r="H2157" i="23"/>
  <c r="Q2156" i="23"/>
  <c r="P2156" i="23"/>
  <c r="O2156" i="23"/>
  <c r="N2156" i="23"/>
  <c r="M2156" i="23"/>
  <c r="L2156" i="23"/>
  <c r="K2156" i="23"/>
  <c r="J2156" i="23"/>
  <c r="I2156" i="23"/>
  <c r="H2156" i="23"/>
  <c r="Q2155" i="23"/>
  <c r="P2155" i="23"/>
  <c r="O2155" i="23"/>
  <c r="N2155" i="23"/>
  <c r="M2155" i="23"/>
  <c r="L2155" i="23"/>
  <c r="K2155" i="23"/>
  <c r="J2155" i="23"/>
  <c r="I2155" i="23"/>
  <c r="H2155" i="23"/>
  <c r="Q2154" i="23"/>
  <c r="P2154" i="23"/>
  <c r="O2154" i="23"/>
  <c r="N2154" i="23"/>
  <c r="M2154" i="23"/>
  <c r="L2154" i="23"/>
  <c r="K2154" i="23"/>
  <c r="J2154" i="23"/>
  <c r="I2154" i="23"/>
  <c r="H2154" i="23"/>
  <c r="Q2153" i="23"/>
  <c r="P2153" i="23"/>
  <c r="O2153" i="23"/>
  <c r="N2153" i="23"/>
  <c r="M2153" i="23"/>
  <c r="L2153" i="23"/>
  <c r="K2153" i="23"/>
  <c r="J2153" i="23"/>
  <c r="I2153" i="23"/>
  <c r="H2153" i="23"/>
  <c r="Q2152" i="23"/>
  <c r="P2152" i="23"/>
  <c r="O2152" i="23"/>
  <c r="N2152" i="23"/>
  <c r="M2152" i="23"/>
  <c r="L2152" i="23"/>
  <c r="K2152" i="23"/>
  <c r="J2152" i="23"/>
  <c r="I2152" i="23"/>
  <c r="H2152" i="23"/>
  <c r="Q2151" i="23"/>
  <c r="P2151" i="23"/>
  <c r="O2151" i="23"/>
  <c r="N2151" i="23"/>
  <c r="M2151" i="23"/>
  <c r="L2151" i="23"/>
  <c r="K2151" i="23"/>
  <c r="J2151" i="23"/>
  <c r="I2151" i="23"/>
  <c r="H2151" i="23"/>
  <c r="Q2150" i="23"/>
  <c r="P2150" i="23"/>
  <c r="O2150" i="23"/>
  <c r="N2150" i="23"/>
  <c r="M2150" i="23"/>
  <c r="L2150" i="23"/>
  <c r="K2150" i="23"/>
  <c r="J2150" i="23"/>
  <c r="I2150" i="23"/>
  <c r="H2150" i="23"/>
  <c r="Q2149" i="23"/>
  <c r="P2149" i="23"/>
  <c r="O2149" i="23"/>
  <c r="N2149" i="23"/>
  <c r="M2149" i="23"/>
  <c r="L2149" i="23"/>
  <c r="K2149" i="23"/>
  <c r="J2149" i="23"/>
  <c r="I2149" i="23"/>
  <c r="H2149" i="23"/>
  <c r="Q2148" i="23"/>
  <c r="P2148" i="23"/>
  <c r="O2148" i="23"/>
  <c r="N2148" i="23"/>
  <c r="M2148" i="23"/>
  <c r="L2148" i="23"/>
  <c r="K2148" i="23"/>
  <c r="J2148" i="23"/>
  <c r="I2148" i="23"/>
  <c r="H2148" i="23"/>
  <c r="Q2147" i="23"/>
  <c r="P2147" i="23"/>
  <c r="O2147" i="23"/>
  <c r="N2147" i="23"/>
  <c r="M2147" i="23"/>
  <c r="L2147" i="23"/>
  <c r="K2147" i="23"/>
  <c r="J2147" i="23"/>
  <c r="I2147" i="23"/>
  <c r="H2147" i="23"/>
  <c r="Q2146" i="23"/>
  <c r="P2146" i="23"/>
  <c r="O2146" i="23"/>
  <c r="N2146" i="23"/>
  <c r="M2146" i="23"/>
  <c r="L2146" i="23"/>
  <c r="K2146" i="23"/>
  <c r="J2146" i="23"/>
  <c r="I2146" i="23"/>
  <c r="H2146" i="23"/>
  <c r="Q2145" i="23"/>
  <c r="P2145" i="23"/>
  <c r="O2145" i="23"/>
  <c r="N2145" i="23"/>
  <c r="M2145" i="23"/>
  <c r="L2145" i="23"/>
  <c r="K2145" i="23"/>
  <c r="J2145" i="23"/>
  <c r="I2145" i="23"/>
  <c r="H2145" i="23"/>
  <c r="Q2144" i="23"/>
  <c r="P2144" i="23"/>
  <c r="O2144" i="23"/>
  <c r="N2144" i="23"/>
  <c r="M2144" i="23"/>
  <c r="L2144" i="23"/>
  <c r="K2144" i="23"/>
  <c r="J2144" i="23"/>
  <c r="I2144" i="23"/>
  <c r="H2144" i="23"/>
  <c r="Q2143" i="23"/>
  <c r="P2143" i="23"/>
  <c r="O2143" i="23"/>
  <c r="N2143" i="23"/>
  <c r="M2143" i="23"/>
  <c r="L2143" i="23"/>
  <c r="K2143" i="23"/>
  <c r="J2143" i="23"/>
  <c r="I2143" i="23"/>
  <c r="H2143" i="23"/>
  <c r="Q2142" i="23"/>
  <c r="P2142" i="23"/>
  <c r="O2142" i="23"/>
  <c r="N2142" i="23"/>
  <c r="M2142" i="23"/>
  <c r="L2142" i="23"/>
  <c r="K2142" i="23"/>
  <c r="J2142" i="23"/>
  <c r="I2142" i="23"/>
  <c r="H2142" i="23"/>
  <c r="Q2141" i="23"/>
  <c r="P2141" i="23"/>
  <c r="O2141" i="23"/>
  <c r="N2141" i="23"/>
  <c r="M2141" i="23"/>
  <c r="L2141" i="23"/>
  <c r="K2141" i="23"/>
  <c r="J2141" i="23"/>
  <c r="I2141" i="23"/>
  <c r="H2141" i="23"/>
  <c r="Q2140" i="23"/>
  <c r="P2140" i="23"/>
  <c r="O2140" i="23"/>
  <c r="N2140" i="23"/>
  <c r="M2140" i="23"/>
  <c r="L2140" i="23"/>
  <c r="K2140" i="23"/>
  <c r="J2140" i="23"/>
  <c r="I2140" i="23"/>
  <c r="H2140" i="23"/>
  <c r="Q2139" i="23"/>
  <c r="P2139" i="23"/>
  <c r="O2139" i="23"/>
  <c r="N2139" i="23"/>
  <c r="M2139" i="23"/>
  <c r="L2139" i="23"/>
  <c r="K2139" i="23"/>
  <c r="J2139" i="23"/>
  <c r="I2139" i="23"/>
  <c r="H2139" i="23"/>
  <c r="Q2138" i="23"/>
  <c r="P2138" i="23"/>
  <c r="O2138" i="23"/>
  <c r="N2138" i="23"/>
  <c r="M2138" i="23"/>
  <c r="L2138" i="23"/>
  <c r="K2138" i="23"/>
  <c r="J2138" i="23"/>
  <c r="I2138" i="23"/>
  <c r="H2138" i="23"/>
  <c r="Q2137" i="23"/>
  <c r="P2137" i="23"/>
  <c r="O2137" i="23"/>
  <c r="N2137" i="23"/>
  <c r="M2137" i="23"/>
  <c r="L2137" i="23"/>
  <c r="K2137" i="23"/>
  <c r="J2137" i="23"/>
  <c r="I2137" i="23"/>
  <c r="H2137" i="23"/>
  <c r="Q2136" i="23"/>
  <c r="P2136" i="23"/>
  <c r="O2136" i="23"/>
  <c r="N2136" i="23"/>
  <c r="M2136" i="23"/>
  <c r="L2136" i="23"/>
  <c r="K2136" i="23"/>
  <c r="J2136" i="23"/>
  <c r="I2136" i="23"/>
  <c r="H2136" i="23"/>
  <c r="Q2135" i="23"/>
  <c r="P2135" i="23"/>
  <c r="O2135" i="23"/>
  <c r="N2135" i="23"/>
  <c r="M2135" i="23"/>
  <c r="L2135" i="23"/>
  <c r="K2135" i="23"/>
  <c r="J2135" i="23"/>
  <c r="I2135" i="23"/>
  <c r="H2135" i="23"/>
  <c r="Q2134" i="23"/>
  <c r="P2134" i="23"/>
  <c r="O2134" i="23"/>
  <c r="N2134" i="23"/>
  <c r="M2134" i="23"/>
  <c r="L2134" i="23"/>
  <c r="K2134" i="23"/>
  <c r="J2134" i="23"/>
  <c r="I2134" i="23"/>
  <c r="H2134" i="23"/>
  <c r="Q2133" i="23"/>
  <c r="P2133" i="23"/>
  <c r="O2133" i="23"/>
  <c r="N2133" i="23"/>
  <c r="M2133" i="23"/>
  <c r="L2133" i="23"/>
  <c r="K2133" i="23"/>
  <c r="J2133" i="23"/>
  <c r="I2133" i="23"/>
  <c r="H2133" i="23"/>
  <c r="Q2132" i="23"/>
  <c r="P2132" i="23"/>
  <c r="O2132" i="23"/>
  <c r="N2132" i="23"/>
  <c r="M2132" i="23"/>
  <c r="L2132" i="23"/>
  <c r="K2132" i="23"/>
  <c r="J2132" i="23"/>
  <c r="I2132" i="23"/>
  <c r="H2132" i="23"/>
  <c r="Q2131" i="23"/>
  <c r="P2131" i="23"/>
  <c r="O2131" i="23"/>
  <c r="N2131" i="23"/>
  <c r="M2131" i="23"/>
  <c r="L2131" i="23"/>
  <c r="K2131" i="23"/>
  <c r="J2131" i="23"/>
  <c r="I2131" i="23"/>
  <c r="H2131" i="23"/>
  <c r="Q2130" i="23"/>
  <c r="P2130" i="23"/>
  <c r="O2130" i="23"/>
  <c r="N2130" i="23"/>
  <c r="M2130" i="23"/>
  <c r="L2130" i="23"/>
  <c r="K2130" i="23"/>
  <c r="J2130" i="23"/>
  <c r="I2130" i="23"/>
  <c r="H2130" i="23"/>
  <c r="Q2129" i="23"/>
  <c r="P2129" i="23"/>
  <c r="O2129" i="23"/>
  <c r="N2129" i="23"/>
  <c r="M2129" i="23"/>
  <c r="L2129" i="23"/>
  <c r="K2129" i="23"/>
  <c r="J2129" i="23"/>
  <c r="I2129" i="23"/>
  <c r="H2129" i="23"/>
  <c r="Q2128" i="23"/>
  <c r="P2128" i="23"/>
  <c r="O2128" i="23"/>
  <c r="N2128" i="23"/>
  <c r="M2128" i="23"/>
  <c r="L2128" i="23"/>
  <c r="K2128" i="23"/>
  <c r="J2128" i="23"/>
  <c r="I2128" i="23"/>
  <c r="H2128" i="23"/>
  <c r="Q2127" i="23"/>
  <c r="P2127" i="23"/>
  <c r="O2127" i="23"/>
  <c r="N2127" i="23"/>
  <c r="M2127" i="23"/>
  <c r="L2127" i="23"/>
  <c r="K2127" i="23"/>
  <c r="J2127" i="23"/>
  <c r="I2127" i="23"/>
  <c r="H2127" i="23"/>
  <c r="Q2126" i="23"/>
  <c r="P2126" i="23"/>
  <c r="O2126" i="23"/>
  <c r="N2126" i="23"/>
  <c r="M2126" i="23"/>
  <c r="L2126" i="23"/>
  <c r="K2126" i="23"/>
  <c r="J2126" i="23"/>
  <c r="I2126" i="23"/>
  <c r="H2126" i="23"/>
  <c r="Q2125" i="23"/>
  <c r="P2125" i="23"/>
  <c r="O2125" i="23"/>
  <c r="N2125" i="23"/>
  <c r="M2125" i="23"/>
  <c r="L2125" i="23"/>
  <c r="K2125" i="23"/>
  <c r="J2125" i="23"/>
  <c r="I2125" i="23"/>
  <c r="H2125" i="23"/>
  <c r="Q2124" i="23"/>
  <c r="P2124" i="23"/>
  <c r="O2124" i="23"/>
  <c r="N2124" i="23"/>
  <c r="M2124" i="23"/>
  <c r="L2124" i="23"/>
  <c r="K2124" i="23"/>
  <c r="J2124" i="23"/>
  <c r="I2124" i="23"/>
  <c r="H2124" i="23"/>
  <c r="Q2123" i="23"/>
  <c r="P2123" i="23"/>
  <c r="O2123" i="23"/>
  <c r="N2123" i="23"/>
  <c r="M2123" i="23"/>
  <c r="L2123" i="23"/>
  <c r="K2123" i="23"/>
  <c r="J2123" i="23"/>
  <c r="I2123" i="23"/>
  <c r="H2123" i="23"/>
  <c r="Q2122" i="23"/>
  <c r="P2122" i="23"/>
  <c r="O2122" i="23"/>
  <c r="N2122" i="23"/>
  <c r="M2122" i="23"/>
  <c r="L2122" i="23"/>
  <c r="K2122" i="23"/>
  <c r="J2122" i="23"/>
  <c r="I2122" i="23"/>
  <c r="H2122" i="23"/>
  <c r="Q2121" i="23"/>
  <c r="P2121" i="23"/>
  <c r="O2121" i="23"/>
  <c r="N2121" i="23"/>
  <c r="M2121" i="23"/>
  <c r="L2121" i="23"/>
  <c r="K2121" i="23"/>
  <c r="J2121" i="23"/>
  <c r="I2121" i="23"/>
  <c r="H2121" i="23"/>
  <c r="Q2120" i="23"/>
  <c r="P2120" i="23"/>
  <c r="O2120" i="23"/>
  <c r="N2120" i="23"/>
  <c r="M2120" i="23"/>
  <c r="L2120" i="23"/>
  <c r="K2120" i="23"/>
  <c r="J2120" i="23"/>
  <c r="I2120" i="23"/>
  <c r="H2120" i="23"/>
  <c r="Q2119" i="23"/>
  <c r="P2119" i="23"/>
  <c r="O2119" i="23"/>
  <c r="N2119" i="23"/>
  <c r="M2119" i="23"/>
  <c r="L2119" i="23"/>
  <c r="K2119" i="23"/>
  <c r="J2119" i="23"/>
  <c r="I2119" i="23"/>
  <c r="H2119" i="23"/>
  <c r="Q2118" i="23"/>
  <c r="P2118" i="23"/>
  <c r="O2118" i="23"/>
  <c r="N2118" i="23"/>
  <c r="M2118" i="23"/>
  <c r="L2118" i="23"/>
  <c r="K2118" i="23"/>
  <c r="J2118" i="23"/>
  <c r="I2118" i="23"/>
  <c r="H2118" i="23"/>
  <c r="Q2117" i="23"/>
  <c r="P2117" i="23"/>
  <c r="O2117" i="23"/>
  <c r="N2117" i="23"/>
  <c r="M2117" i="23"/>
  <c r="L2117" i="23"/>
  <c r="K2117" i="23"/>
  <c r="J2117" i="23"/>
  <c r="I2117" i="23"/>
  <c r="H2117" i="23"/>
  <c r="Q2116" i="23"/>
  <c r="P2116" i="23"/>
  <c r="O2116" i="23"/>
  <c r="N2116" i="23"/>
  <c r="M2116" i="23"/>
  <c r="L2116" i="23"/>
  <c r="K2116" i="23"/>
  <c r="J2116" i="23"/>
  <c r="I2116" i="23"/>
  <c r="H2116" i="23"/>
  <c r="Q2115" i="23"/>
  <c r="P2115" i="23"/>
  <c r="O2115" i="23"/>
  <c r="N2115" i="23"/>
  <c r="M2115" i="23"/>
  <c r="L2115" i="23"/>
  <c r="K2115" i="23"/>
  <c r="J2115" i="23"/>
  <c r="I2115" i="23"/>
  <c r="H2115" i="23"/>
  <c r="Q2114" i="23"/>
  <c r="P2114" i="23"/>
  <c r="O2114" i="23"/>
  <c r="N2114" i="23"/>
  <c r="M2114" i="23"/>
  <c r="L2114" i="23"/>
  <c r="K2114" i="23"/>
  <c r="J2114" i="23"/>
  <c r="I2114" i="23"/>
  <c r="H2114" i="23"/>
  <c r="Q2113" i="23"/>
  <c r="P2113" i="23"/>
  <c r="O2113" i="23"/>
  <c r="N2113" i="23"/>
  <c r="M2113" i="23"/>
  <c r="L2113" i="23"/>
  <c r="K2113" i="23"/>
  <c r="J2113" i="23"/>
  <c r="I2113" i="23"/>
  <c r="H2113" i="23"/>
  <c r="Q2112" i="23"/>
  <c r="P2112" i="23"/>
  <c r="O2112" i="23"/>
  <c r="N2112" i="23"/>
  <c r="M2112" i="23"/>
  <c r="L2112" i="23"/>
  <c r="K2112" i="23"/>
  <c r="J2112" i="23"/>
  <c r="I2112" i="23"/>
  <c r="H2112" i="23"/>
  <c r="Q2111" i="23"/>
  <c r="P2111" i="23"/>
  <c r="O2111" i="23"/>
  <c r="N2111" i="23"/>
  <c r="M2111" i="23"/>
  <c r="L2111" i="23"/>
  <c r="K2111" i="23"/>
  <c r="J2111" i="23"/>
  <c r="I2111" i="23"/>
  <c r="H2111" i="23"/>
  <c r="Q2110" i="23"/>
  <c r="P2110" i="23"/>
  <c r="O2110" i="23"/>
  <c r="N2110" i="23"/>
  <c r="M2110" i="23"/>
  <c r="L2110" i="23"/>
  <c r="K2110" i="23"/>
  <c r="J2110" i="23"/>
  <c r="I2110" i="23"/>
  <c r="H2110" i="23"/>
  <c r="Q2109" i="23"/>
  <c r="P2109" i="23"/>
  <c r="O2109" i="23"/>
  <c r="N2109" i="23"/>
  <c r="M2109" i="23"/>
  <c r="L2109" i="23"/>
  <c r="K2109" i="23"/>
  <c r="J2109" i="23"/>
  <c r="I2109" i="23"/>
  <c r="H2109" i="23"/>
  <c r="Q2108" i="23"/>
  <c r="P2108" i="23"/>
  <c r="O2108" i="23"/>
  <c r="N2108" i="23"/>
  <c r="M2108" i="23"/>
  <c r="L2108" i="23"/>
  <c r="K2108" i="23"/>
  <c r="J2108" i="23"/>
  <c r="I2108" i="23"/>
  <c r="H2108" i="23"/>
  <c r="Q2107" i="23"/>
  <c r="P2107" i="23"/>
  <c r="O2107" i="23"/>
  <c r="N2107" i="23"/>
  <c r="M2107" i="23"/>
  <c r="L2107" i="23"/>
  <c r="K2107" i="23"/>
  <c r="J2107" i="23"/>
  <c r="I2107" i="23"/>
  <c r="H2107" i="23"/>
  <c r="Q2106" i="23"/>
  <c r="P2106" i="23"/>
  <c r="O2106" i="23"/>
  <c r="N2106" i="23"/>
  <c r="M2106" i="23"/>
  <c r="L2106" i="23"/>
  <c r="K2106" i="23"/>
  <c r="J2106" i="23"/>
  <c r="I2106" i="23"/>
  <c r="H2106" i="23"/>
  <c r="Q2105" i="23"/>
  <c r="P2105" i="23"/>
  <c r="O2105" i="23"/>
  <c r="N2105" i="23"/>
  <c r="M2105" i="23"/>
  <c r="L2105" i="23"/>
  <c r="K2105" i="23"/>
  <c r="J2105" i="23"/>
  <c r="I2105" i="23"/>
  <c r="H2105" i="23"/>
  <c r="Q2104" i="23"/>
  <c r="P2104" i="23"/>
  <c r="O2104" i="23"/>
  <c r="N2104" i="23"/>
  <c r="M2104" i="23"/>
  <c r="L2104" i="23"/>
  <c r="K2104" i="23"/>
  <c r="J2104" i="23"/>
  <c r="I2104" i="23"/>
  <c r="H2104" i="23"/>
  <c r="Q2103" i="23"/>
  <c r="P2103" i="23"/>
  <c r="O2103" i="23"/>
  <c r="N2103" i="23"/>
  <c r="M2103" i="23"/>
  <c r="L2103" i="23"/>
  <c r="K2103" i="23"/>
  <c r="J2103" i="23"/>
  <c r="I2103" i="23"/>
  <c r="H2103" i="23"/>
  <c r="Q2102" i="23"/>
  <c r="P2102" i="23"/>
  <c r="O2102" i="23"/>
  <c r="N2102" i="23"/>
  <c r="M2102" i="23"/>
  <c r="L2102" i="23"/>
  <c r="K2102" i="23"/>
  <c r="J2102" i="23"/>
  <c r="I2102" i="23"/>
  <c r="H2102" i="23"/>
  <c r="Q2101" i="23"/>
  <c r="P2101" i="23"/>
  <c r="O2101" i="23"/>
  <c r="N2101" i="23"/>
  <c r="M2101" i="23"/>
  <c r="L2101" i="23"/>
  <c r="K2101" i="23"/>
  <c r="J2101" i="23"/>
  <c r="I2101" i="23"/>
  <c r="H2101" i="23"/>
  <c r="Q2100" i="23"/>
  <c r="P2100" i="23"/>
  <c r="O2100" i="23"/>
  <c r="N2100" i="23"/>
  <c r="M2100" i="23"/>
  <c r="L2100" i="23"/>
  <c r="K2100" i="23"/>
  <c r="J2100" i="23"/>
  <c r="I2100" i="23"/>
  <c r="H2100" i="23"/>
  <c r="Q2099" i="23"/>
  <c r="P2099" i="23"/>
  <c r="O2099" i="23"/>
  <c r="N2099" i="23"/>
  <c r="M2099" i="23"/>
  <c r="L2099" i="23"/>
  <c r="K2099" i="23"/>
  <c r="J2099" i="23"/>
  <c r="I2099" i="23"/>
  <c r="H2099" i="23"/>
  <c r="Q2098" i="23"/>
  <c r="P2098" i="23"/>
  <c r="O2098" i="23"/>
  <c r="N2098" i="23"/>
  <c r="M2098" i="23"/>
  <c r="L2098" i="23"/>
  <c r="K2098" i="23"/>
  <c r="J2098" i="23"/>
  <c r="I2098" i="23"/>
  <c r="H2098" i="23"/>
  <c r="Q2097" i="23"/>
  <c r="P2097" i="23"/>
  <c r="O2097" i="23"/>
  <c r="N2097" i="23"/>
  <c r="M2097" i="23"/>
  <c r="L2097" i="23"/>
  <c r="K2097" i="23"/>
  <c r="J2097" i="23"/>
  <c r="I2097" i="23"/>
  <c r="H2097" i="23"/>
  <c r="Q2096" i="23"/>
  <c r="P2096" i="23"/>
  <c r="O2096" i="23"/>
  <c r="N2096" i="23"/>
  <c r="M2096" i="23"/>
  <c r="L2096" i="23"/>
  <c r="K2096" i="23"/>
  <c r="J2096" i="23"/>
  <c r="I2096" i="23"/>
  <c r="H2096" i="23"/>
  <c r="Q2095" i="23"/>
  <c r="P2095" i="23"/>
  <c r="O2095" i="23"/>
  <c r="N2095" i="23"/>
  <c r="M2095" i="23"/>
  <c r="L2095" i="23"/>
  <c r="K2095" i="23"/>
  <c r="J2095" i="23"/>
  <c r="I2095" i="23"/>
  <c r="H2095" i="23"/>
  <c r="Q2094" i="23"/>
  <c r="P2094" i="23"/>
  <c r="O2094" i="23"/>
  <c r="N2094" i="23"/>
  <c r="M2094" i="23"/>
  <c r="L2094" i="23"/>
  <c r="K2094" i="23"/>
  <c r="J2094" i="23"/>
  <c r="I2094" i="23"/>
  <c r="H2094" i="23"/>
  <c r="Q2093" i="23"/>
  <c r="P2093" i="23"/>
  <c r="O2093" i="23"/>
  <c r="N2093" i="23"/>
  <c r="M2093" i="23"/>
  <c r="L2093" i="23"/>
  <c r="K2093" i="23"/>
  <c r="J2093" i="23"/>
  <c r="I2093" i="23"/>
  <c r="H2093" i="23"/>
  <c r="Q2092" i="23"/>
  <c r="P2092" i="23"/>
  <c r="O2092" i="23"/>
  <c r="N2092" i="23"/>
  <c r="M2092" i="23"/>
  <c r="L2092" i="23"/>
  <c r="K2092" i="23"/>
  <c r="J2092" i="23"/>
  <c r="I2092" i="23"/>
  <c r="H2092" i="23"/>
  <c r="Q2091" i="23"/>
  <c r="P2091" i="23"/>
  <c r="O2091" i="23"/>
  <c r="N2091" i="23"/>
  <c r="M2091" i="23"/>
  <c r="L2091" i="23"/>
  <c r="K2091" i="23"/>
  <c r="J2091" i="23"/>
  <c r="I2091" i="23"/>
  <c r="H2091" i="23"/>
  <c r="Q2090" i="23"/>
  <c r="P2090" i="23"/>
  <c r="O2090" i="23"/>
  <c r="N2090" i="23"/>
  <c r="M2090" i="23"/>
  <c r="L2090" i="23"/>
  <c r="K2090" i="23"/>
  <c r="J2090" i="23"/>
  <c r="I2090" i="23"/>
  <c r="H2090" i="23"/>
  <c r="Q2089" i="23"/>
  <c r="P2089" i="23"/>
  <c r="O2089" i="23"/>
  <c r="N2089" i="23"/>
  <c r="M2089" i="23"/>
  <c r="L2089" i="23"/>
  <c r="K2089" i="23"/>
  <c r="J2089" i="23"/>
  <c r="I2089" i="23"/>
  <c r="H2089" i="23"/>
  <c r="Q2088" i="23"/>
  <c r="P2088" i="23"/>
  <c r="O2088" i="23"/>
  <c r="N2088" i="23"/>
  <c r="M2088" i="23"/>
  <c r="L2088" i="23"/>
  <c r="K2088" i="23"/>
  <c r="J2088" i="23"/>
  <c r="I2088" i="23"/>
  <c r="H2088" i="23"/>
  <c r="Q2087" i="23"/>
  <c r="P2087" i="23"/>
  <c r="O2087" i="23"/>
  <c r="N2087" i="23"/>
  <c r="M2087" i="23"/>
  <c r="L2087" i="23"/>
  <c r="K2087" i="23"/>
  <c r="J2087" i="23"/>
  <c r="I2087" i="23"/>
  <c r="H2087" i="23"/>
  <c r="Q2086" i="23"/>
  <c r="P2086" i="23"/>
  <c r="O2086" i="23"/>
  <c r="N2086" i="23"/>
  <c r="M2086" i="23"/>
  <c r="L2086" i="23"/>
  <c r="K2086" i="23"/>
  <c r="J2086" i="23"/>
  <c r="I2086" i="23"/>
  <c r="H2086" i="23"/>
  <c r="Q2085" i="23"/>
  <c r="P2085" i="23"/>
  <c r="O2085" i="23"/>
  <c r="N2085" i="23"/>
  <c r="M2085" i="23"/>
  <c r="L2085" i="23"/>
  <c r="K2085" i="23"/>
  <c r="J2085" i="23"/>
  <c r="I2085" i="23"/>
  <c r="H2085" i="23"/>
  <c r="Q2084" i="23"/>
  <c r="P2084" i="23"/>
  <c r="O2084" i="23"/>
  <c r="N2084" i="23"/>
  <c r="M2084" i="23"/>
  <c r="L2084" i="23"/>
  <c r="K2084" i="23"/>
  <c r="J2084" i="23"/>
  <c r="I2084" i="23"/>
  <c r="H2084" i="23"/>
  <c r="Q2083" i="23"/>
  <c r="P2083" i="23"/>
  <c r="O2083" i="23"/>
  <c r="N2083" i="23"/>
  <c r="M2083" i="23"/>
  <c r="L2083" i="23"/>
  <c r="K2083" i="23"/>
  <c r="J2083" i="23"/>
  <c r="I2083" i="23"/>
  <c r="H2083" i="23"/>
  <c r="Q2082" i="23"/>
  <c r="P2082" i="23"/>
  <c r="O2082" i="23"/>
  <c r="N2082" i="23"/>
  <c r="M2082" i="23"/>
  <c r="L2082" i="23"/>
  <c r="K2082" i="23"/>
  <c r="J2082" i="23"/>
  <c r="I2082" i="23"/>
  <c r="H2082" i="23"/>
  <c r="Q2081" i="23"/>
  <c r="P2081" i="23"/>
  <c r="O2081" i="23"/>
  <c r="N2081" i="23"/>
  <c r="M2081" i="23"/>
  <c r="L2081" i="23"/>
  <c r="K2081" i="23"/>
  <c r="J2081" i="23"/>
  <c r="I2081" i="23"/>
  <c r="H2081" i="23"/>
  <c r="Q2080" i="23"/>
  <c r="P2080" i="23"/>
  <c r="O2080" i="23"/>
  <c r="N2080" i="23"/>
  <c r="M2080" i="23"/>
  <c r="L2080" i="23"/>
  <c r="K2080" i="23"/>
  <c r="J2080" i="23"/>
  <c r="I2080" i="23"/>
  <c r="H2080" i="23"/>
  <c r="Q2079" i="23"/>
  <c r="P2079" i="23"/>
  <c r="O2079" i="23"/>
  <c r="N2079" i="23"/>
  <c r="M2079" i="23"/>
  <c r="L2079" i="23"/>
  <c r="K2079" i="23"/>
  <c r="J2079" i="23"/>
  <c r="I2079" i="23"/>
  <c r="H2079" i="23"/>
  <c r="Q2078" i="23"/>
  <c r="P2078" i="23"/>
  <c r="O2078" i="23"/>
  <c r="N2078" i="23"/>
  <c r="M2078" i="23"/>
  <c r="L2078" i="23"/>
  <c r="K2078" i="23"/>
  <c r="J2078" i="23"/>
  <c r="I2078" i="23"/>
  <c r="H2078" i="23"/>
  <c r="Q2077" i="23"/>
  <c r="P2077" i="23"/>
  <c r="O2077" i="23"/>
  <c r="N2077" i="23"/>
  <c r="M2077" i="23"/>
  <c r="L2077" i="23"/>
  <c r="K2077" i="23"/>
  <c r="J2077" i="23"/>
  <c r="I2077" i="23"/>
  <c r="H2077" i="23"/>
  <c r="Q2076" i="23"/>
  <c r="P2076" i="23"/>
  <c r="O2076" i="23"/>
  <c r="N2076" i="23"/>
  <c r="M2076" i="23"/>
  <c r="L2076" i="23"/>
  <c r="K2076" i="23"/>
  <c r="J2076" i="23"/>
  <c r="I2076" i="23"/>
  <c r="H2076" i="23"/>
  <c r="Q2075" i="23"/>
  <c r="P2075" i="23"/>
  <c r="O2075" i="23"/>
  <c r="N2075" i="23"/>
  <c r="M2075" i="23"/>
  <c r="L2075" i="23"/>
  <c r="K2075" i="23"/>
  <c r="J2075" i="23"/>
  <c r="I2075" i="23"/>
  <c r="H2075" i="23"/>
  <c r="Q2074" i="23"/>
  <c r="P2074" i="23"/>
  <c r="O2074" i="23"/>
  <c r="N2074" i="23"/>
  <c r="M2074" i="23"/>
  <c r="L2074" i="23"/>
  <c r="K2074" i="23"/>
  <c r="J2074" i="23"/>
  <c r="I2074" i="23"/>
  <c r="H2074" i="23"/>
  <c r="Q2073" i="23"/>
  <c r="P2073" i="23"/>
  <c r="O2073" i="23"/>
  <c r="N2073" i="23"/>
  <c r="M2073" i="23"/>
  <c r="L2073" i="23"/>
  <c r="K2073" i="23"/>
  <c r="J2073" i="23"/>
  <c r="I2073" i="23"/>
  <c r="H2073" i="23"/>
  <c r="Q2072" i="23"/>
  <c r="P2072" i="23"/>
  <c r="O2072" i="23"/>
  <c r="N2072" i="23"/>
  <c r="M2072" i="23"/>
  <c r="L2072" i="23"/>
  <c r="K2072" i="23"/>
  <c r="J2072" i="23"/>
  <c r="I2072" i="23"/>
  <c r="H2072" i="23"/>
  <c r="Q2071" i="23"/>
  <c r="P2071" i="23"/>
  <c r="O2071" i="23"/>
  <c r="N2071" i="23"/>
  <c r="M2071" i="23"/>
  <c r="L2071" i="23"/>
  <c r="K2071" i="23"/>
  <c r="J2071" i="23"/>
  <c r="I2071" i="23"/>
  <c r="H2071" i="23"/>
  <c r="Q2070" i="23"/>
  <c r="P2070" i="23"/>
  <c r="O2070" i="23"/>
  <c r="N2070" i="23"/>
  <c r="M2070" i="23"/>
  <c r="L2070" i="23"/>
  <c r="K2070" i="23"/>
  <c r="J2070" i="23"/>
  <c r="I2070" i="23"/>
  <c r="H2070" i="23"/>
  <c r="Q2069" i="23"/>
  <c r="P2069" i="23"/>
  <c r="O2069" i="23"/>
  <c r="N2069" i="23"/>
  <c r="M2069" i="23"/>
  <c r="L2069" i="23"/>
  <c r="K2069" i="23"/>
  <c r="J2069" i="23"/>
  <c r="I2069" i="23"/>
  <c r="H2069" i="23"/>
  <c r="Q2068" i="23"/>
  <c r="P2068" i="23"/>
  <c r="O2068" i="23"/>
  <c r="N2068" i="23"/>
  <c r="M2068" i="23"/>
  <c r="L2068" i="23"/>
  <c r="K2068" i="23"/>
  <c r="J2068" i="23"/>
  <c r="I2068" i="23"/>
  <c r="H2068" i="23"/>
  <c r="Q2067" i="23"/>
  <c r="P2067" i="23"/>
  <c r="O2067" i="23"/>
  <c r="N2067" i="23"/>
  <c r="M2067" i="23"/>
  <c r="L2067" i="23"/>
  <c r="K2067" i="23"/>
  <c r="J2067" i="23"/>
  <c r="I2067" i="23"/>
  <c r="H2067" i="23"/>
  <c r="Q2066" i="23"/>
  <c r="P2066" i="23"/>
  <c r="O2066" i="23"/>
  <c r="N2066" i="23"/>
  <c r="M2066" i="23"/>
  <c r="L2066" i="23"/>
  <c r="K2066" i="23"/>
  <c r="J2066" i="23"/>
  <c r="I2066" i="23"/>
  <c r="H2066" i="23"/>
  <c r="Q2065" i="23"/>
  <c r="P2065" i="23"/>
  <c r="O2065" i="23"/>
  <c r="N2065" i="23"/>
  <c r="M2065" i="23"/>
  <c r="L2065" i="23"/>
  <c r="K2065" i="23"/>
  <c r="J2065" i="23"/>
  <c r="I2065" i="23"/>
  <c r="H2065" i="23"/>
  <c r="Q2064" i="23"/>
  <c r="P2064" i="23"/>
  <c r="O2064" i="23"/>
  <c r="N2064" i="23"/>
  <c r="M2064" i="23"/>
  <c r="L2064" i="23"/>
  <c r="K2064" i="23"/>
  <c r="J2064" i="23"/>
  <c r="I2064" i="23"/>
  <c r="H2064" i="23"/>
  <c r="Q2063" i="23"/>
  <c r="P2063" i="23"/>
  <c r="O2063" i="23"/>
  <c r="N2063" i="23"/>
  <c r="M2063" i="23"/>
  <c r="L2063" i="23"/>
  <c r="K2063" i="23"/>
  <c r="J2063" i="23"/>
  <c r="I2063" i="23"/>
  <c r="H2063" i="23"/>
  <c r="Q2062" i="23"/>
  <c r="P2062" i="23"/>
  <c r="O2062" i="23"/>
  <c r="N2062" i="23"/>
  <c r="M2062" i="23"/>
  <c r="L2062" i="23"/>
  <c r="K2062" i="23"/>
  <c r="J2062" i="23"/>
  <c r="I2062" i="23"/>
  <c r="H2062" i="23"/>
  <c r="Q2061" i="23"/>
  <c r="P2061" i="23"/>
  <c r="O2061" i="23"/>
  <c r="N2061" i="23"/>
  <c r="M2061" i="23"/>
  <c r="L2061" i="23"/>
  <c r="K2061" i="23"/>
  <c r="J2061" i="23"/>
  <c r="I2061" i="23"/>
  <c r="H2061" i="23"/>
  <c r="Q2060" i="23"/>
  <c r="P2060" i="23"/>
  <c r="O2060" i="23"/>
  <c r="N2060" i="23"/>
  <c r="M2060" i="23"/>
  <c r="L2060" i="23"/>
  <c r="K2060" i="23"/>
  <c r="J2060" i="23"/>
  <c r="I2060" i="23"/>
  <c r="H2060" i="23"/>
  <c r="Q2059" i="23"/>
  <c r="P2059" i="23"/>
  <c r="O2059" i="23"/>
  <c r="N2059" i="23"/>
  <c r="M2059" i="23"/>
  <c r="L2059" i="23"/>
  <c r="K2059" i="23"/>
  <c r="J2059" i="23"/>
  <c r="I2059" i="23"/>
  <c r="H2059" i="23"/>
  <c r="Q2058" i="23"/>
  <c r="P2058" i="23"/>
  <c r="O2058" i="23"/>
  <c r="N2058" i="23"/>
  <c r="M2058" i="23"/>
  <c r="L2058" i="23"/>
  <c r="K2058" i="23"/>
  <c r="J2058" i="23"/>
  <c r="I2058" i="23"/>
  <c r="H2058" i="23"/>
  <c r="Q2057" i="23"/>
  <c r="P2057" i="23"/>
  <c r="O2057" i="23"/>
  <c r="N2057" i="23"/>
  <c r="M2057" i="23"/>
  <c r="L2057" i="23"/>
  <c r="K2057" i="23"/>
  <c r="J2057" i="23"/>
  <c r="I2057" i="23"/>
  <c r="H2057" i="23"/>
  <c r="Q2056" i="23"/>
  <c r="P2056" i="23"/>
  <c r="O2056" i="23"/>
  <c r="N2056" i="23"/>
  <c r="M2056" i="23"/>
  <c r="L2056" i="23"/>
  <c r="K2056" i="23"/>
  <c r="J2056" i="23"/>
  <c r="I2056" i="23"/>
  <c r="H2056" i="23"/>
  <c r="Q2055" i="23"/>
  <c r="P2055" i="23"/>
  <c r="O2055" i="23"/>
  <c r="N2055" i="23"/>
  <c r="M2055" i="23"/>
  <c r="L2055" i="23"/>
  <c r="K2055" i="23"/>
  <c r="J2055" i="23"/>
  <c r="I2055" i="23"/>
  <c r="H2055" i="23"/>
  <c r="Q2054" i="23"/>
  <c r="P2054" i="23"/>
  <c r="O2054" i="23"/>
  <c r="N2054" i="23"/>
  <c r="M2054" i="23"/>
  <c r="L2054" i="23"/>
  <c r="K2054" i="23"/>
  <c r="J2054" i="23"/>
  <c r="I2054" i="23"/>
  <c r="H2054" i="23"/>
  <c r="Q2053" i="23"/>
  <c r="P2053" i="23"/>
  <c r="O2053" i="23"/>
  <c r="N2053" i="23"/>
  <c r="M2053" i="23"/>
  <c r="L2053" i="23"/>
  <c r="K2053" i="23"/>
  <c r="J2053" i="23"/>
  <c r="I2053" i="23"/>
  <c r="H2053" i="23"/>
  <c r="Q2052" i="23"/>
  <c r="P2052" i="23"/>
  <c r="O2052" i="23"/>
  <c r="N2052" i="23"/>
  <c r="M2052" i="23"/>
  <c r="L2052" i="23"/>
  <c r="K2052" i="23"/>
  <c r="J2052" i="23"/>
  <c r="I2052" i="23"/>
  <c r="H2052" i="23"/>
  <c r="Q2051" i="23"/>
  <c r="P2051" i="23"/>
  <c r="O2051" i="23"/>
  <c r="N2051" i="23"/>
  <c r="M2051" i="23"/>
  <c r="L2051" i="23"/>
  <c r="K2051" i="23"/>
  <c r="J2051" i="23"/>
  <c r="I2051" i="23"/>
  <c r="H2051" i="23"/>
  <c r="Q2050" i="23"/>
  <c r="P2050" i="23"/>
  <c r="O2050" i="23"/>
  <c r="N2050" i="23"/>
  <c r="M2050" i="23"/>
  <c r="L2050" i="23"/>
  <c r="K2050" i="23"/>
  <c r="J2050" i="23"/>
  <c r="I2050" i="23"/>
  <c r="H2050" i="23"/>
  <c r="Q2049" i="23"/>
  <c r="P2049" i="23"/>
  <c r="O2049" i="23"/>
  <c r="N2049" i="23"/>
  <c r="M2049" i="23"/>
  <c r="L2049" i="23"/>
  <c r="K2049" i="23"/>
  <c r="J2049" i="23"/>
  <c r="I2049" i="23"/>
  <c r="H2049" i="23"/>
  <c r="Q2048" i="23"/>
  <c r="P2048" i="23"/>
  <c r="O2048" i="23"/>
  <c r="N2048" i="23"/>
  <c r="M2048" i="23"/>
  <c r="L2048" i="23"/>
  <c r="K2048" i="23"/>
  <c r="J2048" i="23"/>
  <c r="I2048" i="23"/>
  <c r="H2048" i="23"/>
  <c r="Q2047" i="23"/>
  <c r="P2047" i="23"/>
  <c r="O2047" i="23"/>
  <c r="N2047" i="23"/>
  <c r="M2047" i="23"/>
  <c r="L2047" i="23"/>
  <c r="K2047" i="23"/>
  <c r="J2047" i="23"/>
  <c r="I2047" i="23"/>
  <c r="H2047" i="23"/>
  <c r="Q2046" i="23"/>
  <c r="P2046" i="23"/>
  <c r="O2046" i="23"/>
  <c r="N2046" i="23"/>
  <c r="M2046" i="23"/>
  <c r="L2046" i="23"/>
  <c r="K2046" i="23"/>
  <c r="J2046" i="23"/>
  <c r="I2046" i="23"/>
  <c r="H2046" i="23"/>
  <c r="Q2045" i="23"/>
  <c r="P2045" i="23"/>
  <c r="O2045" i="23"/>
  <c r="N2045" i="23"/>
  <c r="M2045" i="23"/>
  <c r="L2045" i="23"/>
  <c r="K2045" i="23"/>
  <c r="J2045" i="23"/>
  <c r="I2045" i="23"/>
  <c r="H2045" i="23"/>
  <c r="Q2044" i="23"/>
  <c r="P2044" i="23"/>
  <c r="O2044" i="23"/>
  <c r="N2044" i="23"/>
  <c r="M2044" i="23"/>
  <c r="L2044" i="23"/>
  <c r="K2044" i="23"/>
  <c r="J2044" i="23"/>
  <c r="I2044" i="23"/>
  <c r="H2044" i="23"/>
  <c r="Q2043" i="23"/>
  <c r="P2043" i="23"/>
  <c r="O2043" i="23"/>
  <c r="N2043" i="23"/>
  <c r="M2043" i="23"/>
  <c r="L2043" i="23"/>
  <c r="K2043" i="23"/>
  <c r="J2043" i="23"/>
  <c r="I2043" i="23"/>
  <c r="H2043" i="23"/>
  <c r="Q2042" i="23"/>
  <c r="P2042" i="23"/>
  <c r="O2042" i="23"/>
  <c r="N2042" i="23"/>
  <c r="M2042" i="23"/>
  <c r="L2042" i="23"/>
  <c r="K2042" i="23"/>
  <c r="J2042" i="23"/>
  <c r="I2042" i="23"/>
  <c r="H2042" i="23"/>
  <c r="Q2041" i="23"/>
  <c r="P2041" i="23"/>
  <c r="O2041" i="23"/>
  <c r="N2041" i="23"/>
  <c r="M2041" i="23"/>
  <c r="L2041" i="23"/>
  <c r="K2041" i="23"/>
  <c r="J2041" i="23"/>
  <c r="I2041" i="23"/>
  <c r="H2041" i="23"/>
  <c r="Q2040" i="23"/>
  <c r="P2040" i="23"/>
  <c r="O2040" i="23"/>
  <c r="N2040" i="23"/>
  <c r="M2040" i="23"/>
  <c r="L2040" i="23"/>
  <c r="K2040" i="23"/>
  <c r="J2040" i="23"/>
  <c r="I2040" i="23"/>
  <c r="H2040" i="23"/>
  <c r="Q2039" i="23"/>
  <c r="P2039" i="23"/>
  <c r="O2039" i="23"/>
  <c r="N2039" i="23"/>
  <c r="M2039" i="23"/>
  <c r="L2039" i="23"/>
  <c r="K2039" i="23"/>
  <c r="J2039" i="23"/>
  <c r="I2039" i="23"/>
  <c r="H2039" i="23"/>
  <c r="Q2038" i="23"/>
  <c r="P2038" i="23"/>
  <c r="O2038" i="23"/>
  <c r="N2038" i="23"/>
  <c r="M2038" i="23"/>
  <c r="L2038" i="23"/>
  <c r="K2038" i="23"/>
  <c r="J2038" i="23"/>
  <c r="I2038" i="23"/>
  <c r="H2038" i="23"/>
  <c r="Q2037" i="23"/>
  <c r="P2037" i="23"/>
  <c r="O2037" i="23"/>
  <c r="N2037" i="23"/>
  <c r="M2037" i="23"/>
  <c r="L2037" i="23"/>
  <c r="K2037" i="23"/>
  <c r="J2037" i="23"/>
  <c r="I2037" i="23"/>
  <c r="H2037" i="23"/>
  <c r="Q2036" i="23"/>
  <c r="P2036" i="23"/>
  <c r="O2036" i="23"/>
  <c r="N2036" i="23"/>
  <c r="M2036" i="23"/>
  <c r="L2036" i="23"/>
  <c r="K2036" i="23"/>
  <c r="J2036" i="23"/>
  <c r="I2036" i="23"/>
  <c r="H2036" i="23"/>
  <c r="Q2035" i="23"/>
  <c r="P2035" i="23"/>
  <c r="O2035" i="23"/>
  <c r="N2035" i="23"/>
  <c r="M2035" i="23"/>
  <c r="L2035" i="23"/>
  <c r="K2035" i="23"/>
  <c r="J2035" i="23"/>
  <c r="I2035" i="23"/>
  <c r="H2035" i="23"/>
  <c r="Q2034" i="23"/>
  <c r="P2034" i="23"/>
  <c r="O2034" i="23"/>
  <c r="N2034" i="23"/>
  <c r="M2034" i="23"/>
  <c r="L2034" i="23"/>
  <c r="K2034" i="23"/>
  <c r="J2034" i="23"/>
  <c r="I2034" i="23"/>
  <c r="H2034" i="23"/>
  <c r="Q2033" i="23"/>
  <c r="P2033" i="23"/>
  <c r="O2033" i="23"/>
  <c r="N2033" i="23"/>
  <c r="M2033" i="23"/>
  <c r="L2033" i="23"/>
  <c r="K2033" i="23"/>
  <c r="J2033" i="23"/>
  <c r="I2033" i="23"/>
  <c r="H2033" i="23"/>
  <c r="Q2032" i="23"/>
  <c r="P2032" i="23"/>
  <c r="O2032" i="23"/>
  <c r="N2032" i="23"/>
  <c r="M2032" i="23"/>
  <c r="L2032" i="23"/>
  <c r="K2032" i="23"/>
  <c r="J2032" i="23"/>
  <c r="I2032" i="23"/>
  <c r="H2032" i="23"/>
  <c r="Q2031" i="23"/>
  <c r="P2031" i="23"/>
  <c r="O2031" i="23"/>
  <c r="N2031" i="23"/>
  <c r="M2031" i="23"/>
  <c r="L2031" i="23"/>
  <c r="K2031" i="23"/>
  <c r="J2031" i="23"/>
  <c r="I2031" i="23"/>
  <c r="H2031" i="23"/>
  <c r="Q2030" i="23"/>
  <c r="P2030" i="23"/>
  <c r="O2030" i="23"/>
  <c r="N2030" i="23"/>
  <c r="M2030" i="23"/>
  <c r="L2030" i="23"/>
  <c r="K2030" i="23"/>
  <c r="J2030" i="23"/>
  <c r="I2030" i="23"/>
  <c r="H2030" i="23"/>
  <c r="Q2029" i="23"/>
  <c r="P2029" i="23"/>
  <c r="O2029" i="23"/>
  <c r="N2029" i="23"/>
  <c r="M2029" i="23"/>
  <c r="L2029" i="23"/>
  <c r="K2029" i="23"/>
  <c r="J2029" i="23"/>
  <c r="I2029" i="23"/>
  <c r="H2029" i="23"/>
  <c r="Q2028" i="23"/>
  <c r="P2028" i="23"/>
  <c r="O2028" i="23"/>
  <c r="N2028" i="23"/>
  <c r="M2028" i="23"/>
  <c r="L2028" i="23"/>
  <c r="K2028" i="23"/>
  <c r="J2028" i="23"/>
  <c r="I2028" i="23"/>
  <c r="H2028" i="23"/>
  <c r="Q2027" i="23"/>
  <c r="P2027" i="23"/>
  <c r="O2027" i="23"/>
  <c r="N2027" i="23"/>
  <c r="M2027" i="23"/>
  <c r="L2027" i="23"/>
  <c r="K2027" i="23"/>
  <c r="J2027" i="23"/>
  <c r="I2027" i="23"/>
  <c r="H2027" i="23"/>
  <c r="Q2026" i="23"/>
  <c r="P2026" i="23"/>
  <c r="O2026" i="23"/>
  <c r="N2026" i="23"/>
  <c r="M2026" i="23"/>
  <c r="L2026" i="23"/>
  <c r="K2026" i="23"/>
  <c r="J2026" i="23"/>
  <c r="I2026" i="23"/>
  <c r="H2026" i="23"/>
  <c r="Q2025" i="23"/>
  <c r="P2025" i="23"/>
  <c r="O2025" i="23"/>
  <c r="N2025" i="23"/>
  <c r="M2025" i="23"/>
  <c r="L2025" i="23"/>
  <c r="K2025" i="23"/>
  <c r="J2025" i="23"/>
  <c r="I2025" i="23"/>
  <c r="H2025" i="23"/>
  <c r="Q2024" i="23"/>
  <c r="P2024" i="23"/>
  <c r="O2024" i="23"/>
  <c r="N2024" i="23"/>
  <c r="M2024" i="23"/>
  <c r="L2024" i="23"/>
  <c r="K2024" i="23"/>
  <c r="J2024" i="23"/>
  <c r="I2024" i="23"/>
  <c r="H2024" i="23"/>
  <c r="Q2023" i="23"/>
  <c r="P2023" i="23"/>
  <c r="O2023" i="23"/>
  <c r="N2023" i="23"/>
  <c r="M2023" i="23"/>
  <c r="L2023" i="23"/>
  <c r="K2023" i="23"/>
  <c r="J2023" i="23"/>
  <c r="I2023" i="23"/>
  <c r="H2023" i="23"/>
  <c r="Q2022" i="23"/>
  <c r="P2022" i="23"/>
  <c r="O2022" i="23"/>
  <c r="N2022" i="23"/>
  <c r="M2022" i="23"/>
  <c r="L2022" i="23"/>
  <c r="K2022" i="23"/>
  <c r="J2022" i="23"/>
  <c r="I2022" i="23"/>
  <c r="H2022" i="23"/>
  <c r="Q2021" i="23"/>
  <c r="P2021" i="23"/>
  <c r="O2021" i="23"/>
  <c r="N2021" i="23"/>
  <c r="M2021" i="23"/>
  <c r="L2021" i="23"/>
  <c r="K2021" i="23"/>
  <c r="J2021" i="23"/>
  <c r="I2021" i="23"/>
  <c r="H2021" i="23"/>
  <c r="Q2020" i="23"/>
  <c r="P2020" i="23"/>
  <c r="O2020" i="23"/>
  <c r="N2020" i="23"/>
  <c r="M2020" i="23"/>
  <c r="L2020" i="23"/>
  <c r="K2020" i="23"/>
  <c r="J2020" i="23"/>
  <c r="I2020" i="23"/>
  <c r="H2020" i="23"/>
  <c r="Q2019" i="23"/>
  <c r="P2019" i="23"/>
  <c r="O2019" i="23"/>
  <c r="N2019" i="23"/>
  <c r="M2019" i="23"/>
  <c r="L2019" i="23"/>
  <c r="K2019" i="23"/>
  <c r="J2019" i="23"/>
  <c r="I2019" i="23"/>
  <c r="H2019" i="23"/>
  <c r="Q2018" i="23"/>
  <c r="P2018" i="23"/>
  <c r="O2018" i="23"/>
  <c r="N2018" i="23"/>
  <c r="M2018" i="23"/>
  <c r="L2018" i="23"/>
  <c r="K2018" i="23"/>
  <c r="J2018" i="23"/>
  <c r="I2018" i="23"/>
  <c r="H2018" i="23"/>
  <c r="Q2017" i="23"/>
  <c r="P2017" i="23"/>
  <c r="O2017" i="23"/>
  <c r="N2017" i="23"/>
  <c r="M2017" i="23"/>
  <c r="L2017" i="23"/>
  <c r="K2017" i="23"/>
  <c r="J2017" i="23"/>
  <c r="I2017" i="23"/>
  <c r="H2017" i="23"/>
  <c r="Q2016" i="23"/>
  <c r="P2016" i="23"/>
  <c r="O2016" i="23"/>
  <c r="N2016" i="23"/>
  <c r="M2016" i="23"/>
  <c r="L2016" i="23"/>
  <c r="K2016" i="23"/>
  <c r="J2016" i="23"/>
  <c r="I2016" i="23"/>
  <c r="H2016" i="23"/>
  <c r="Q2015" i="23"/>
  <c r="P2015" i="23"/>
  <c r="O2015" i="23"/>
  <c r="N2015" i="23"/>
  <c r="M2015" i="23"/>
  <c r="L2015" i="23"/>
  <c r="K2015" i="23"/>
  <c r="J2015" i="23"/>
  <c r="I2015" i="23"/>
  <c r="H2015" i="23"/>
  <c r="Q2014" i="23"/>
  <c r="P2014" i="23"/>
  <c r="O2014" i="23"/>
  <c r="N2014" i="23"/>
  <c r="M2014" i="23"/>
  <c r="L2014" i="23"/>
  <c r="K2014" i="23"/>
  <c r="J2014" i="23"/>
  <c r="I2014" i="23"/>
  <c r="H2014" i="23"/>
  <c r="Q2013" i="23"/>
  <c r="P2013" i="23"/>
  <c r="O2013" i="23"/>
  <c r="N2013" i="23"/>
  <c r="M2013" i="23"/>
  <c r="L2013" i="23"/>
  <c r="K2013" i="23"/>
  <c r="J2013" i="23"/>
  <c r="I2013" i="23"/>
  <c r="H2013" i="23"/>
  <c r="Q2012" i="23"/>
  <c r="P2012" i="23"/>
  <c r="O2012" i="23"/>
  <c r="N2012" i="23"/>
  <c r="M2012" i="23"/>
  <c r="L2012" i="23"/>
  <c r="K2012" i="23"/>
  <c r="J2012" i="23"/>
  <c r="I2012" i="23"/>
  <c r="H2012" i="23"/>
  <c r="Q2011" i="23"/>
  <c r="P2011" i="23"/>
  <c r="O2011" i="23"/>
  <c r="N2011" i="23"/>
  <c r="M2011" i="23"/>
  <c r="L2011" i="23"/>
  <c r="K2011" i="23"/>
  <c r="J2011" i="23"/>
  <c r="I2011" i="23"/>
  <c r="H2011" i="23"/>
  <c r="Q2010" i="23"/>
  <c r="P2010" i="23"/>
  <c r="O2010" i="23"/>
  <c r="N2010" i="23"/>
  <c r="M2010" i="23"/>
  <c r="L2010" i="23"/>
  <c r="K2010" i="23"/>
  <c r="J2010" i="23"/>
  <c r="I2010" i="23"/>
  <c r="H2010" i="23"/>
  <c r="Q2009" i="23"/>
  <c r="P2009" i="23"/>
  <c r="O2009" i="23"/>
  <c r="N2009" i="23"/>
  <c r="M2009" i="23"/>
  <c r="L2009" i="23"/>
  <c r="K2009" i="23"/>
  <c r="J2009" i="23"/>
  <c r="I2009" i="23"/>
  <c r="H2009" i="23"/>
  <c r="Q2008" i="23"/>
  <c r="P2008" i="23"/>
  <c r="O2008" i="23"/>
  <c r="N2008" i="23"/>
  <c r="M2008" i="23"/>
  <c r="L2008" i="23"/>
  <c r="K2008" i="23"/>
  <c r="J2008" i="23"/>
  <c r="I2008" i="23"/>
  <c r="H2008" i="23"/>
  <c r="Q2007" i="23"/>
  <c r="P2007" i="23"/>
  <c r="O2007" i="23"/>
  <c r="N2007" i="23"/>
  <c r="M2007" i="23"/>
  <c r="L2007" i="23"/>
  <c r="K2007" i="23"/>
  <c r="J2007" i="23"/>
  <c r="I2007" i="23"/>
  <c r="H2007" i="23"/>
  <c r="Q2006" i="23"/>
  <c r="P2006" i="23"/>
  <c r="O2006" i="23"/>
  <c r="N2006" i="23"/>
  <c r="M2006" i="23"/>
  <c r="L2006" i="23"/>
  <c r="K2006" i="23"/>
  <c r="J2006" i="23"/>
  <c r="I2006" i="23"/>
  <c r="H2006" i="23"/>
  <c r="Q2005" i="23"/>
  <c r="P2005" i="23"/>
  <c r="O2005" i="23"/>
  <c r="N2005" i="23"/>
  <c r="M2005" i="23"/>
  <c r="L2005" i="23"/>
  <c r="K2005" i="23"/>
  <c r="J2005" i="23"/>
  <c r="I2005" i="23"/>
  <c r="H2005" i="23"/>
  <c r="Q2004" i="23"/>
  <c r="P2004" i="23"/>
  <c r="O2004" i="23"/>
  <c r="N2004" i="23"/>
  <c r="M2004" i="23"/>
  <c r="L2004" i="23"/>
  <c r="K2004" i="23"/>
  <c r="J2004" i="23"/>
  <c r="I2004" i="23"/>
  <c r="H2004" i="23"/>
  <c r="Q2003" i="23"/>
  <c r="P2003" i="23"/>
  <c r="O2003" i="23"/>
  <c r="N2003" i="23"/>
  <c r="M2003" i="23"/>
  <c r="L2003" i="23"/>
  <c r="K2003" i="23"/>
  <c r="J2003" i="23"/>
  <c r="I2003" i="23"/>
  <c r="H2003" i="23"/>
  <c r="Q2002" i="23"/>
  <c r="P2002" i="23"/>
  <c r="O2002" i="23"/>
  <c r="N2002" i="23"/>
  <c r="M2002" i="23"/>
  <c r="L2002" i="23"/>
  <c r="K2002" i="23"/>
  <c r="J2002" i="23"/>
  <c r="I2002" i="23"/>
  <c r="H2002" i="23"/>
  <c r="Q2001" i="23"/>
  <c r="P2001" i="23"/>
  <c r="O2001" i="23"/>
  <c r="N2001" i="23"/>
  <c r="M2001" i="23"/>
  <c r="L2001" i="23"/>
  <c r="K2001" i="23"/>
  <c r="J2001" i="23"/>
  <c r="I2001" i="23"/>
  <c r="H2001" i="23"/>
  <c r="Q2000" i="23"/>
  <c r="P2000" i="23"/>
  <c r="O2000" i="23"/>
  <c r="N2000" i="23"/>
  <c r="M2000" i="23"/>
  <c r="L2000" i="23"/>
  <c r="K2000" i="23"/>
  <c r="J2000" i="23"/>
  <c r="I2000" i="23"/>
  <c r="H2000" i="23"/>
  <c r="Q1999" i="23"/>
  <c r="P1999" i="23"/>
  <c r="O1999" i="23"/>
  <c r="N1999" i="23"/>
  <c r="M1999" i="23"/>
  <c r="L1999" i="23"/>
  <c r="K1999" i="23"/>
  <c r="J1999" i="23"/>
  <c r="I1999" i="23"/>
  <c r="H1999" i="23"/>
  <c r="Q1998" i="23"/>
  <c r="P1998" i="23"/>
  <c r="O1998" i="23"/>
  <c r="N1998" i="23"/>
  <c r="M1998" i="23"/>
  <c r="L1998" i="23"/>
  <c r="K1998" i="23"/>
  <c r="J1998" i="23"/>
  <c r="I1998" i="23"/>
  <c r="H1998" i="23"/>
  <c r="Q1997" i="23"/>
  <c r="P1997" i="23"/>
  <c r="O1997" i="23"/>
  <c r="N1997" i="23"/>
  <c r="M1997" i="23"/>
  <c r="L1997" i="23"/>
  <c r="K1997" i="23"/>
  <c r="J1997" i="23"/>
  <c r="I1997" i="23"/>
  <c r="H1997" i="23"/>
  <c r="Q1996" i="23"/>
  <c r="P1996" i="23"/>
  <c r="O1996" i="23"/>
  <c r="N1996" i="23"/>
  <c r="M1996" i="23"/>
  <c r="L1996" i="23"/>
  <c r="K1996" i="23"/>
  <c r="J1996" i="23"/>
  <c r="I1996" i="23"/>
  <c r="H1996" i="23"/>
  <c r="Q1995" i="23"/>
  <c r="P1995" i="23"/>
  <c r="O1995" i="23"/>
  <c r="N1995" i="23"/>
  <c r="M1995" i="23"/>
  <c r="L1995" i="23"/>
  <c r="K1995" i="23"/>
  <c r="J1995" i="23"/>
  <c r="I1995" i="23"/>
  <c r="H1995" i="23"/>
  <c r="Q1994" i="23"/>
  <c r="P1994" i="23"/>
  <c r="O1994" i="23"/>
  <c r="N1994" i="23"/>
  <c r="M1994" i="23"/>
  <c r="L1994" i="23"/>
  <c r="K1994" i="23"/>
  <c r="J1994" i="23"/>
  <c r="I1994" i="23"/>
  <c r="H1994" i="23"/>
  <c r="Q1993" i="23"/>
  <c r="P1993" i="23"/>
  <c r="O1993" i="23"/>
  <c r="N1993" i="23"/>
  <c r="M1993" i="23"/>
  <c r="L1993" i="23"/>
  <c r="K1993" i="23"/>
  <c r="J1993" i="23"/>
  <c r="I1993" i="23"/>
  <c r="H1993" i="23"/>
  <c r="Q1992" i="23"/>
  <c r="P1992" i="23"/>
  <c r="O1992" i="23"/>
  <c r="N1992" i="23"/>
  <c r="M1992" i="23"/>
  <c r="L1992" i="23"/>
  <c r="K1992" i="23"/>
  <c r="J1992" i="23"/>
  <c r="I1992" i="23"/>
  <c r="H1992" i="23"/>
  <c r="Q1991" i="23"/>
  <c r="P1991" i="23"/>
  <c r="O1991" i="23"/>
  <c r="N1991" i="23"/>
  <c r="M1991" i="23"/>
  <c r="L1991" i="23"/>
  <c r="K1991" i="23"/>
  <c r="J1991" i="23"/>
  <c r="I1991" i="23"/>
  <c r="H1991" i="23"/>
  <c r="Q1990" i="23"/>
  <c r="P1990" i="23"/>
  <c r="O1990" i="23"/>
  <c r="N1990" i="23"/>
  <c r="M1990" i="23"/>
  <c r="L1990" i="23"/>
  <c r="K1990" i="23"/>
  <c r="J1990" i="23"/>
  <c r="I1990" i="23"/>
  <c r="H1990" i="23"/>
  <c r="Q1989" i="23"/>
  <c r="P1989" i="23"/>
  <c r="O1989" i="23"/>
  <c r="N1989" i="23"/>
  <c r="M1989" i="23"/>
  <c r="L1989" i="23"/>
  <c r="K1989" i="23"/>
  <c r="J1989" i="23"/>
  <c r="I1989" i="23"/>
  <c r="H1989" i="23"/>
  <c r="Q1988" i="23"/>
  <c r="P1988" i="23"/>
  <c r="O1988" i="23"/>
  <c r="N1988" i="23"/>
  <c r="M1988" i="23"/>
  <c r="L1988" i="23"/>
  <c r="K1988" i="23"/>
  <c r="J1988" i="23"/>
  <c r="I1988" i="23"/>
  <c r="H1988" i="23"/>
  <c r="Q1987" i="23"/>
  <c r="P1987" i="23"/>
  <c r="O1987" i="23"/>
  <c r="N1987" i="23"/>
  <c r="M1987" i="23"/>
  <c r="L1987" i="23"/>
  <c r="K1987" i="23"/>
  <c r="J1987" i="23"/>
  <c r="I1987" i="23"/>
  <c r="H1987" i="23"/>
  <c r="Q1986" i="23"/>
  <c r="P1986" i="23"/>
  <c r="O1986" i="23"/>
  <c r="N1986" i="23"/>
  <c r="M1986" i="23"/>
  <c r="L1986" i="23"/>
  <c r="K1986" i="23"/>
  <c r="J1986" i="23"/>
  <c r="I1986" i="23"/>
  <c r="H1986" i="23"/>
  <c r="Q1985" i="23"/>
  <c r="P1985" i="23"/>
  <c r="O1985" i="23"/>
  <c r="N1985" i="23"/>
  <c r="M1985" i="23"/>
  <c r="L1985" i="23"/>
  <c r="K1985" i="23"/>
  <c r="J1985" i="23"/>
  <c r="I1985" i="23"/>
  <c r="H1985" i="23"/>
  <c r="Q1984" i="23"/>
  <c r="P1984" i="23"/>
  <c r="O1984" i="23"/>
  <c r="N1984" i="23"/>
  <c r="M1984" i="23"/>
  <c r="L1984" i="23"/>
  <c r="K1984" i="23"/>
  <c r="J1984" i="23"/>
  <c r="I1984" i="23"/>
  <c r="H1984" i="23"/>
  <c r="Q1983" i="23"/>
  <c r="P1983" i="23"/>
  <c r="O1983" i="23"/>
  <c r="N1983" i="23"/>
  <c r="M1983" i="23"/>
  <c r="L1983" i="23"/>
  <c r="K1983" i="23"/>
  <c r="J1983" i="23"/>
  <c r="I1983" i="23"/>
  <c r="H1983" i="23"/>
  <c r="Q1982" i="23"/>
  <c r="P1982" i="23"/>
  <c r="O1982" i="23"/>
  <c r="N1982" i="23"/>
  <c r="M1982" i="23"/>
  <c r="L1982" i="23"/>
  <c r="K1982" i="23"/>
  <c r="J1982" i="23"/>
  <c r="I1982" i="23"/>
  <c r="H1982" i="23"/>
  <c r="Q1981" i="23"/>
  <c r="P1981" i="23"/>
  <c r="O1981" i="23"/>
  <c r="N1981" i="23"/>
  <c r="M1981" i="23"/>
  <c r="L1981" i="23"/>
  <c r="K1981" i="23"/>
  <c r="J1981" i="23"/>
  <c r="I1981" i="23"/>
  <c r="H1981" i="23"/>
  <c r="Q1980" i="23"/>
  <c r="P1980" i="23"/>
  <c r="O1980" i="23"/>
  <c r="N1980" i="23"/>
  <c r="M1980" i="23"/>
  <c r="L1980" i="23"/>
  <c r="K1980" i="23"/>
  <c r="J1980" i="23"/>
  <c r="I1980" i="23"/>
  <c r="H1980" i="23"/>
  <c r="Q1979" i="23"/>
  <c r="P1979" i="23"/>
  <c r="O1979" i="23"/>
  <c r="N1979" i="23"/>
  <c r="M1979" i="23"/>
  <c r="L1979" i="23"/>
  <c r="K1979" i="23"/>
  <c r="J1979" i="23"/>
  <c r="I1979" i="23"/>
  <c r="H1979" i="23"/>
  <c r="Q1978" i="23"/>
  <c r="P1978" i="23"/>
  <c r="O1978" i="23"/>
  <c r="N1978" i="23"/>
  <c r="M1978" i="23"/>
  <c r="L1978" i="23"/>
  <c r="K1978" i="23"/>
  <c r="J1978" i="23"/>
  <c r="I1978" i="23"/>
  <c r="H1978" i="23"/>
  <c r="Q1977" i="23"/>
  <c r="P1977" i="23"/>
  <c r="O1977" i="23"/>
  <c r="N1977" i="23"/>
  <c r="M1977" i="23"/>
  <c r="L1977" i="23"/>
  <c r="K1977" i="23"/>
  <c r="J1977" i="23"/>
  <c r="I1977" i="23"/>
  <c r="H1977" i="23"/>
  <c r="Q1976" i="23"/>
  <c r="P1976" i="23"/>
  <c r="O1976" i="23"/>
  <c r="N1976" i="23"/>
  <c r="M1976" i="23"/>
  <c r="L1976" i="23"/>
  <c r="K1976" i="23"/>
  <c r="J1976" i="23"/>
  <c r="I1976" i="23"/>
  <c r="H1976" i="23"/>
  <c r="Q1975" i="23"/>
  <c r="P1975" i="23"/>
  <c r="O1975" i="23"/>
  <c r="N1975" i="23"/>
  <c r="M1975" i="23"/>
  <c r="L1975" i="23"/>
  <c r="K1975" i="23"/>
  <c r="J1975" i="23"/>
  <c r="I1975" i="23"/>
  <c r="H1975" i="23"/>
  <c r="Q1974" i="23"/>
  <c r="P1974" i="23"/>
  <c r="O1974" i="23"/>
  <c r="N1974" i="23"/>
  <c r="M1974" i="23"/>
  <c r="L1974" i="23"/>
  <c r="K1974" i="23"/>
  <c r="J1974" i="23"/>
  <c r="I1974" i="23"/>
  <c r="H1974" i="23"/>
  <c r="Q1973" i="23"/>
  <c r="P1973" i="23"/>
  <c r="O1973" i="23"/>
  <c r="N1973" i="23"/>
  <c r="M1973" i="23"/>
  <c r="L1973" i="23"/>
  <c r="K1973" i="23"/>
  <c r="J1973" i="23"/>
  <c r="I1973" i="23"/>
  <c r="H1973" i="23"/>
  <c r="Q1972" i="23"/>
  <c r="P1972" i="23"/>
  <c r="O1972" i="23"/>
  <c r="N1972" i="23"/>
  <c r="M1972" i="23"/>
  <c r="L1972" i="23"/>
  <c r="K1972" i="23"/>
  <c r="J1972" i="23"/>
  <c r="I1972" i="23"/>
  <c r="H1972" i="23"/>
  <c r="Q1971" i="23"/>
  <c r="P1971" i="23"/>
  <c r="O1971" i="23"/>
  <c r="N1971" i="23"/>
  <c r="M1971" i="23"/>
  <c r="L1971" i="23"/>
  <c r="K1971" i="23"/>
  <c r="J1971" i="23"/>
  <c r="I1971" i="23"/>
  <c r="H1971" i="23"/>
  <c r="Q1970" i="23"/>
  <c r="P1970" i="23"/>
  <c r="O1970" i="23"/>
  <c r="N1970" i="23"/>
  <c r="M1970" i="23"/>
  <c r="L1970" i="23"/>
  <c r="K1970" i="23"/>
  <c r="J1970" i="23"/>
  <c r="I1970" i="23"/>
  <c r="H1970" i="23"/>
  <c r="Q1969" i="23"/>
  <c r="P1969" i="23"/>
  <c r="O1969" i="23"/>
  <c r="N1969" i="23"/>
  <c r="M1969" i="23"/>
  <c r="L1969" i="23"/>
  <c r="K1969" i="23"/>
  <c r="J1969" i="23"/>
  <c r="I1969" i="23"/>
  <c r="H1969" i="23"/>
  <c r="Q1968" i="23"/>
  <c r="P1968" i="23"/>
  <c r="O1968" i="23"/>
  <c r="N1968" i="23"/>
  <c r="M1968" i="23"/>
  <c r="L1968" i="23"/>
  <c r="K1968" i="23"/>
  <c r="J1968" i="23"/>
  <c r="I1968" i="23"/>
  <c r="H1968" i="23"/>
  <c r="Q1967" i="23"/>
  <c r="P1967" i="23"/>
  <c r="O1967" i="23"/>
  <c r="N1967" i="23"/>
  <c r="M1967" i="23"/>
  <c r="L1967" i="23"/>
  <c r="K1967" i="23"/>
  <c r="J1967" i="23"/>
  <c r="I1967" i="23"/>
  <c r="H1967" i="23"/>
  <c r="Q1966" i="23"/>
  <c r="P1966" i="23"/>
  <c r="O1966" i="23"/>
  <c r="N1966" i="23"/>
  <c r="M1966" i="23"/>
  <c r="L1966" i="23"/>
  <c r="K1966" i="23"/>
  <c r="J1966" i="23"/>
  <c r="I1966" i="23"/>
  <c r="H1966" i="23"/>
  <c r="Q1965" i="23"/>
  <c r="P1965" i="23"/>
  <c r="O1965" i="23"/>
  <c r="N1965" i="23"/>
  <c r="M1965" i="23"/>
  <c r="L1965" i="23"/>
  <c r="K1965" i="23"/>
  <c r="J1965" i="23"/>
  <c r="I1965" i="23"/>
  <c r="H1965" i="23"/>
  <c r="Q1964" i="23"/>
  <c r="P1964" i="23"/>
  <c r="O1964" i="23"/>
  <c r="N1964" i="23"/>
  <c r="M1964" i="23"/>
  <c r="L1964" i="23"/>
  <c r="K1964" i="23"/>
  <c r="J1964" i="23"/>
  <c r="I1964" i="23"/>
  <c r="H1964" i="23"/>
  <c r="Q1963" i="23"/>
  <c r="P1963" i="23"/>
  <c r="O1963" i="23"/>
  <c r="N1963" i="23"/>
  <c r="M1963" i="23"/>
  <c r="L1963" i="23"/>
  <c r="K1963" i="23"/>
  <c r="J1963" i="23"/>
  <c r="I1963" i="23"/>
  <c r="H1963" i="23"/>
  <c r="Q1962" i="23"/>
  <c r="P1962" i="23"/>
  <c r="O1962" i="23"/>
  <c r="N1962" i="23"/>
  <c r="M1962" i="23"/>
  <c r="L1962" i="23"/>
  <c r="K1962" i="23"/>
  <c r="J1962" i="23"/>
  <c r="I1962" i="23"/>
  <c r="H1962" i="23"/>
  <c r="Q1961" i="23"/>
  <c r="P1961" i="23"/>
  <c r="O1961" i="23"/>
  <c r="N1961" i="23"/>
  <c r="M1961" i="23"/>
  <c r="L1961" i="23"/>
  <c r="K1961" i="23"/>
  <c r="J1961" i="23"/>
  <c r="I1961" i="23"/>
  <c r="H1961" i="23"/>
  <c r="Q1960" i="23"/>
  <c r="P1960" i="23"/>
  <c r="O1960" i="23"/>
  <c r="N1960" i="23"/>
  <c r="M1960" i="23"/>
  <c r="L1960" i="23"/>
  <c r="K1960" i="23"/>
  <c r="J1960" i="23"/>
  <c r="I1960" i="23"/>
  <c r="H1960" i="23"/>
  <c r="Q1959" i="23"/>
  <c r="P1959" i="23"/>
  <c r="O1959" i="23"/>
  <c r="N1959" i="23"/>
  <c r="M1959" i="23"/>
  <c r="L1959" i="23"/>
  <c r="K1959" i="23"/>
  <c r="J1959" i="23"/>
  <c r="I1959" i="23"/>
  <c r="H1959" i="23"/>
  <c r="Q1958" i="23"/>
  <c r="P1958" i="23"/>
  <c r="O1958" i="23"/>
  <c r="N1958" i="23"/>
  <c r="M1958" i="23"/>
  <c r="L1958" i="23"/>
  <c r="K1958" i="23"/>
  <c r="J1958" i="23"/>
  <c r="I1958" i="23"/>
  <c r="H1958" i="23"/>
  <c r="Q1957" i="23"/>
  <c r="P1957" i="23"/>
  <c r="O1957" i="23"/>
  <c r="N1957" i="23"/>
  <c r="M1957" i="23"/>
  <c r="L1957" i="23"/>
  <c r="K1957" i="23"/>
  <c r="J1957" i="23"/>
  <c r="I1957" i="23"/>
  <c r="H1957" i="23"/>
  <c r="Q1956" i="23"/>
  <c r="P1956" i="23"/>
  <c r="O1956" i="23"/>
  <c r="N1956" i="23"/>
  <c r="M1956" i="23"/>
  <c r="L1956" i="23"/>
  <c r="K1956" i="23"/>
  <c r="J1956" i="23"/>
  <c r="I1956" i="23"/>
  <c r="H1956" i="23"/>
  <c r="Q1955" i="23"/>
  <c r="P1955" i="23"/>
  <c r="O1955" i="23"/>
  <c r="N1955" i="23"/>
  <c r="M1955" i="23"/>
  <c r="L1955" i="23"/>
  <c r="K1955" i="23"/>
  <c r="J1955" i="23"/>
  <c r="I1955" i="23"/>
  <c r="H1955" i="23"/>
  <c r="Q1954" i="23"/>
  <c r="P1954" i="23"/>
  <c r="O1954" i="23"/>
  <c r="N1954" i="23"/>
  <c r="M1954" i="23"/>
  <c r="L1954" i="23"/>
  <c r="K1954" i="23"/>
  <c r="J1954" i="23"/>
  <c r="I1954" i="23"/>
  <c r="H1954" i="23"/>
  <c r="Q1953" i="23"/>
  <c r="P1953" i="23"/>
  <c r="O1953" i="23"/>
  <c r="N1953" i="23"/>
  <c r="M1953" i="23"/>
  <c r="L1953" i="23"/>
  <c r="K1953" i="23"/>
  <c r="J1953" i="23"/>
  <c r="I1953" i="23"/>
  <c r="H1953" i="23"/>
  <c r="Q1952" i="23"/>
  <c r="P1952" i="23"/>
  <c r="O1952" i="23"/>
  <c r="N1952" i="23"/>
  <c r="M1952" i="23"/>
  <c r="L1952" i="23"/>
  <c r="K1952" i="23"/>
  <c r="J1952" i="23"/>
  <c r="I1952" i="23"/>
  <c r="H1952" i="23"/>
  <c r="Q1951" i="23"/>
  <c r="P1951" i="23"/>
  <c r="O1951" i="23"/>
  <c r="N1951" i="23"/>
  <c r="M1951" i="23"/>
  <c r="L1951" i="23"/>
  <c r="K1951" i="23"/>
  <c r="J1951" i="23"/>
  <c r="I1951" i="23"/>
  <c r="H1951" i="23"/>
  <c r="Q1950" i="23"/>
  <c r="P1950" i="23"/>
  <c r="O1950" i="23"/>
  <c r="N1950" i="23"/>
  <c r="M1950" i="23"/>
  <c r="L1950" i="23"/>
  <c r="K1950" i="23"/>
  <c r="J1950" i="23"/>
  <c r="I1950" i="23"/>
  <c r="H1950" i="23"/>
  <c r="Q1949" i="23"/>
  <c r="P1949" i="23"/>
  <c r="O1949" i="23"/>
  <c r="N1949" i="23"/>
  <c r="M1949" i="23"/>
  <c r="L1949" i="23"/>
  <c r="K1949" i="23"/>
  <c r="J1949" i="23"/>
  <c r="I1949" i="23"/>
  <c r="H1949" i="23"/>
  <c r="Q1948" i="23"/>
  <c r="P1948" i="23"/>
  <c r="O1948" i="23"/>
  <c r="N1948" i="23"/>
  <c r="M1948" i="23"/>
  <c r="L1948" i="23"/>
  <c r="K1948" i="23"/>
  <c r="J1948" i="23"/>
  <c r="I1948" i="23"/>
  <c r="H1948" i="23"/>
  <c r="Q1947" i="23"/>
  <c r="P1947" i="23"/>
  <c r="O1947" i="23"/>
  <c r="N1947" i="23"/>
  <c r="M1947" i="23"/>
  <c r="L1947" i="23"/>
  <c r="K1947" i="23"/>
  <c r="J1947" i="23"/>
  <c r="I1947" i="23"/>
  <c r="H1947" i="23"/>
  <c r="Q1946" i="23"/>
  <c r="P1946" i="23"/>
  <c r="O1946" i="23"/>
  <c r="N1946" i="23"/>
  <c r="M1946" i="23"/>
  <c r="L1946" i="23"/>
  <c r="K1946" i="23"/>
  <c r="J1946" i="23"/>
  <c r="I1946" i="23"/>
  <c r="H1946" i="23"/>
  <c r="Q1945" i="23"/>
  <c r="P1945" i="23"/>
  <c r="O1945" i="23"/>
  <c r="N1945" i="23"/>
  <c r="M1945" i="23"/>
  <c r="L1945" i="23"/>
  <c r="K1945" i="23"/>
  <c r="J1945" i="23"/>
  <c r="I1945" i="23"/>
  <c r="H1945" i="23"/>
  <c r="Q1944" i="23"/>
  <c r="P1944" i="23"/>
  <c r="O1944" i="23"/>
  <c r="N1944" i="23"/>
  <c r="M1944" i="23"/>
  <c r="L1944" i="23"/>
  <c r="K1944" i="23"/>
  <c r="J1944" i="23"/>
  <c r="I1944" i="23"/>
  <c r="H1944" i="23"/>
  <c r="Q1943" i="23"/>
  <c r="P1943" i="23"/>
  <c r="O1943" i="23"/>
  <c r="N1943" i="23"/>
  <c r="M1943" i="23"/>
  <c r="L1943" i="23"/>
  <c r="K1943" i="23"/>
  <c r="J1943" i="23"/>
  <c r="I1943" i="23"/>
  <c r="H1943" i="23"/>
  <c r="Q1942" i="23"/>
  <c r="P1942" i="23"/>
  <c r="O1942" i="23"/>
  <c r="N1942" i="23"/>
  <c r="M1942" i="23"/>
  <c r="L1942" i="23"/>
  <c r="K1942" i="23"/>
  <c r="J1942" i="23"/>
  <c r="I1942" i="23"/>
  <c r="H1942" i="23"/>
  <c r="Q1941" i="23"/>
  <c r="P1941" i="23"/>
  <c r="O1941" i="23"/>
  <c r="N1941" i="23"/>
  <c r="M1941" i="23"/>
  <c r="L1941" i="23"/>
  <c r="K1941" i="23"/>
  <c r="J1941" i="23"/>
  <c r="I1941" i="23"/>
  <c r="H1941" i="23"/>
  <c r="Q1940" i="23"/>
  <c r="P1940" i="23"/>
  <c r="O1940" i="23"/>
  <c r="N1940" i="23"/>
  <c r="M1940" i="23"/>
  <c r="L1940" i="23"/>
  <c r="K1940" i="23"/>
  <c r="J1940" i="23"/>
  <c r="I1940" i="23"/>
  <c r="H1940" i="23"/>
  <c r="Q1939" i="23"/>
  <c r="P1939" i="23"/>
  <c r="O1939" i="23"/>
  <c r="N1939" i="23"/>
  <c r="M1939" i="23"/>
  <c r="L1939" i="23"/>
  <c r="K1939" i="23"/>
  <c r="J1939" i="23"/>
  <c r="I1939" i="23"/>
  <c r="H1939" i="23"/>
  <c r="Q1938" i="23"/>
  <c r="P1938" i="23"/>
  <c r="O1938" i="23"/>
  <c r="N1938" i="23"/>
  <c r="M1938" i="23"/>
  <c r="L1938" i="23"/>
  <c r="K1938" i="23"/>
  <c r="J1938" i="23"/>
  <c r="I1938" i="23"/>
  <c r="H1938" i="23"/>
  <c r="Q1937" i="23"/>
  <c r="P1937" i="23"/>
  <c r="O1937" i="23"/>
  <c r="N1937" i="23"/>
  <c r="M1937" i="23"/>
  <c r="L1937" i="23"/>
  <c r="K1937" i="23"/>
  <c r="J1937" i="23"/>
  <c r="I1937" i="23"/>
  <c r="H1937" i="23"/>
  <c r="Q1936" i="23"/>
  <c r="P1936" i="23"/>
  <c r="O1936" i="23"/>
  <c r="N1936" i="23"/>
  <c r="M1936" i="23"/>
  <c r="L1936" i="23"/>
  <c r="K1936" i="23"/>
  <c r="J1936" i="23"/>
  <c r="I1936" i="23"/>
  <c r="H1936" i="23"/>
  <c r="Q1935" i="23"/>
  <c r="P1935" i="23"/>
  <c r="O1935" i="23"/>
  <c r="N1935" i="23"/>
  <c r="M1935" i="23"/>
  <c r="L1935" i="23"/>
  <c r="K1935" i="23"/>
  <c r="J1935" i="23"/>
  <c r="I1935" i="23"/>
  <c r="H1935" i="23"/>
  <c r="Q1934" i="23"/>
  <c r="P1934" i="23"/>
  <c r="O1934" i="23"/>
  <c r="N1934" i="23"/>
  <c r="M1934" i="23"/>
  <c r="L1934" i="23"/>
  <c r="K1934" i="23"/>
  <c r="J1934" i="23"/>
  <c r="I1934" i="23"/>
  <c r="H1934" i="23"/>
  <c r="Q1933" i="23"/>
  <c r="P1933" i="23"/>
  <c r="O1933" i="23"/>
  <c r="N1933" i="23"/>
  <c r="M1933" i="23"/>
  <c r="L1933" i="23"/>
  <c r="K1933" i="23"/>
  <c r="J1933" i="23"/>
  <c r="I1933" i="23"/>
  <c r="H1933" i="23"/>
  <c r="Q1932" i="23"/>
  <c r="P1932" i="23"/>
  <c r="O1932" i="23"/>
  <c r="N1932" i="23"/>
  <c r="M1932" i="23"/>
  <c r="L1932" i="23"/>
  <c r="K1932" i="23"/>
  <c r="J1932" i="23"/>
  <c r="I1932" i="23"/>
  <c r="H1932" i="23"/>
  <c r="Q1931" i="23"/>
  <c r="P1931" i="23"/>
  <c r="O1931" i="23"/>
  <c r="N1931" i="23"/>
  <c r="M1931" i="23"/>
  <c r="L1931" i="23"/>
  <c r="K1931" i="23"/>
  <c r="J1931" i="23"/>
  <c r="I1931" i="23"/>
  <c r="H1931" i="23"/>
  <c r="Q1930" i="23"/>
  <c r="P1930" i="23"/>
  <c r="O1930" i="23"/>
  <c r="N1930" i="23"/>
  <c r="M1930" i="23"/>
  <c r="L1930" i="23"/>
  <c r="K1930" i="23"/>
  <c r="J1930" i="23"/>
  <c r="I1930" i="23"/>
  <c r="H1930" i="23"/>
  <c r="Q1929" i="23"/>
  <c r="P1929" i="23"/>
  <c r="O1929" i="23"/>
  <c r="N1929" i="23"/>
  <c r="M1929" i="23"/>
  <c r="L1929" i="23"/>
  <c r="K1929" i="23"/>
  <c r="J1929" i="23"/>
  <c r="I1929" i="23"/>
  <c r="H1929" i="23"/>
  <c r="Q1928" i="23"/>
  <c r="P1928" i="23"/>
  <c r="O1928" i="23"/>
  <c r="N1928" i="23"/>
  <c r="M1928" i="23"/>
  <c r="L1928" i="23"/>
  <c r="K1928" i="23"/>
  <c r="J1928" i="23"/>
  <c r="I1928" i="23"/>
  <c r="H1928" i="23"/>
  <c r="Q1927" i="23"/>
  <c r="P1927" i="23"/>
  <c r="O1927" i="23"/>
  <c r="N1927" i="23"/>
  <c r="M1927" i="23"/>
  <c r="L1927" i="23"/>
  <c r="K1927" i="23"/>
  <c r="J1927" i="23"/>
  <c r="I1927" i="23"/>
  <c r="H1927" i="23"/>
  <c r="Q1926" i="23"/>
  <c r="P1926" i="23"/>
  <c r="O1926" i="23"/>
  <c r="N1926" i="23"/>
  <c r="M1926" i="23"/>
  <c r="L1926" i="23"/>
  <c r="K1926" i="23"/>
  <c r="J1926" i="23"/>
  <c r="I1926" i="23"/>
  <c r="H1926" i="23"/>
  <c r="Q1925" i="23"/>
  <c r="P1925" i="23"/>
  <c r="O1925" i="23"/>
  <c r="N1925" i="23"/>
  <c r="M1925" i="23"/>
  <c r="L1925" i="23"/>
  <c r="K1925" i="23"/>
  <c r="J1925" i="23"/>
  <c r="I1925" i="23"/>
  <c r="H1925" i="23"/>
  <c r="Q1924" i="23"/>
  <c r="P1924" i="23"/>
  <c r="O1924" i="23"/>
  <c r="N1924" i="23"/>
  <c r="M1924" i="23"/>
  <c r="L1924" i="23"/>
  <c r="K1924" i="23"/>
  <c r="J1924" i="23"/>
  <c r="I1924" i="23"/>
  <c r="H1924" i="23"/>
  <c r="Q1923" i="23"/>
  <c r="P1923" i="23"/>
  <c r="O1923" i="23"/>
  <c r="N1923" i="23"/>
  <c r="M1923" i="23"/>
  <c r="L1923" i="23"/>
  <c r="K1923" i="23"/>
  <c r="J1923" i="23"/>
  <c r="I1923" i="23"/>
  <c r="H1923" i="23"/>
  <c r="Q1922" i="23"/>
  <c r="P1922" i="23"/>
  <c r="O1922" i="23"/>
  <c r="N1922" i="23"/>
  <c r="M1922" i="23"/>
  <c r="L1922" i="23"/>
  <c r="K1922" i="23"/>
  <c r="J1922" i="23"/>
  <c r="I1922" i="23"/>
  <c r="H1922" i="23"/>
  <c r="Q1921" i="23"/>
  <c r="P1921" i="23"/>
  <c r="O1921" i="23"/>
  <c r="N1921" i="23"/>
  <c r="M1921" i="23"/>
  <c r="L1921" i="23"/>
  <c r="K1921" i="23"/>
  <c r="J1921" i="23"/>
  <c r="I1921" i="23"/>
  <c r="H1921" i="23"/>
  <c r="Q1920" i="23"/>
  <c r="P1920" i="23"/>
  <c r="O1920" i="23"/>
  <c r="N1920" i="23"/>
  <c r="M1920" i="23"/>
  <c r="L1920" i="23"/>
  <c r="K1920" i="23"/>
  <c r="J1920" i="23"/>
  <c r="I1920" i="23"/>
  <c r="H1920" i="23"/>
  <c r="Q1919" i="23"/>
  <c r="P1919" i="23"/>
  <c r="O1919" i="23"/>
  <c r="N1919" i="23"/>
  <c r="M1919" i="23"/>
  <c r="L1919" i="23"/>
  <c r="K1919" i="23"/>
  <c r="J1919" i="23"/>
  <c r="I1919" i="23"/>
  <c r="H1919" i="23"/>
  <c r="Q1918" i="23"/>
  <c r="P1918" i="23"/>
  <c r="O1918" i="23"/>
  <c r="N1918" i="23"/>
  <c r="M1918" i="23"/>
  <c r="L1918" i="23"/>
  <c r="K1918" i="23"/>
  <c r="J1918" i="23"/>
  <c r="I1918" i="23"/>
  <c r="H1918" i="23"/>
  <c r="Q1917" i="23"/>
  <c r="P1917" i="23"/>
  <c r="O1917" i="23"/>
  <c r="N1917" i="23"/>
  <c r="M1917" i="23"/>
  <c r="L1917" i="23"/>
  <c r="K1917" i="23"/>
  <c r="J1917" i="23"/>
  <c r="I1917" i="23"/>
  <c r="H1917" i="23"/>
  <c r="Q1916" i="23"/>
  <c r="P1916" i="23"/>
  <c r="O1916" i="23"/>
  <c r="N1916" i="23"/>
  <c r="M1916" i="23"/>
  <c r="L1916" i="23"/>
  <c r="K1916" i="23"/>
  <c r="J1916" i="23"/>
  <c r="I1916" i="23"/>
  <c r="H1916" i="23"/>
  <c r="Q1915" i="23"/>
  <c r="P1915" i="23"/>
  <c r="O1915" i="23"/>
  <c r="N1915" i="23"/>
  <c r="M1915" i="23"/>
  <c r="L1915" i="23"/>
  <c r="K1915" i="23"/>
  <c r="J1915" i="23"/>
  <c r="I1915" i="23"/>
  <c r="H1915" i="23"/>
  <c r="Q1914" i="23"/>
  <c r="P1914" i="23"/>
  <c r="O1914" i="23"/>
  <c r="N1914" i="23"/>
  <c r="M1914" i="23"/>
  <c r="L1914" i="23"/>
  <c r="K1914" i="23"/>
  <c r="J1914" i="23"/>
  <c r="I1914" i="23"/>
  <c r="H1914" i="23"/>
  <c r="Q1913" i="23"/>
  <c r="P1913" i="23"/>
  <c r="O1913" i="23"/>
  <c r="N1913" i="23"/>
  <c r="M1913" i="23"/>
  <c r="L1913" i="23"/>
  <c r="K1913" i="23"/>
  <c r="J1913" i="23"/>
  <c r="I1913" i="23"/>
  <c r="H1913" i="23"/>
  <c r="Q1912" i="23"/>
  <c r="P1912" i="23"/>
  <c r="O1912" i="23"/>
  <c r="N1912" i="23"/>
  <c r="M1912" i="23"/>
  <c r="L1912" i="23"/>
  <c r="K1912" i="23"/>
  <c r="J1912" i="23"/>
  <c r="I1912" i="23"/>
  <c r="H1912" i="23"/>
  <c r="Q1911" i="23"/>
  <c r="P1911" i="23"/>
  <c r="O1911" i="23"/>
  <c r="N1911" i="23"/>
  <c r="M1911" i="23"/>
  <c r="L1911" i="23"/>
  <c r="K1911" i="23"/>
  <c r="J1911" i="23"/>
  <c r="I1911" i="23"/>
  <c r="H1911" i="23"/>
  <c r="Q1910" i="23"/>
  <c r="P1910" i="23"/>
  <c r="O1910" i="23"/>
  <c r="N1910" i="23"/>
  <c r="M1910" i="23"/>
  <c r="L1910" i="23"/>
  <c r="K1910" i="23"/>
  <c r="J1910" i="23"/>
  <c r="I1910" i="23"/>
  <c r="H1910" i="23"/>
  <c r="Q1909" i="23"/>
  <c r="P1909" i="23"/>
  <c r="O1909" i="23"/>
  <c r="N1909" i="23"/>
  <c r="M1909" i="23"/>
  <c r="L1909" i="23"/>
  <c r="K1909" i="23"/>
  <c r="J1909" i="23"/>
  <c r="I1909" i="23"/>
  <c r="H1909" i="23"/>
  <c r="Q1908" i="23"/>
  <c r="P1908" i="23"/>
  <c r="O1908" i="23"/>
  <c r="N1908" i="23"/>
  <c r="M1908" i="23"/>
  <c r="L1908" i="23"/>
  <c r="K1908" i="23"/>
  <c r="J1908" i="23"/>
  <c r="I1908" i="23"/>
  <c r="H1908" i="23"/>
  <c r="Q1907" i="23"/>
  <c r="P1907" i="23"/>
  <c r="O1907" i="23"/>
  <c r="N1907" i="23"/>
  <c r="M1907" i="23"/>
  <c r="L1907" i="23"/>
  <c r="K1907" i="23"/>
  <c r="J1907" i="23"/>
  <c r="I1907" i="23"/>
  <c r="H1907" i="23"/>
  <c r="Q1906" i="23"/>
  <c r="P1906" i="23"/>
  <c r="O1906" i="23"/>
  <c r="N1906" i="23"/>
  <c r="M1906" i="23"/>
  <c r="L1906" i="23"/>
  <c r="K1906" i="23"/>
  <c r="J1906" i="23"/>
  <c r="I1906" i="23"/>
  <c r="H1906" i="23"/>
  <c r="Q1905" i="23"/>
  <c r="P1905" i="23"/>
  <c r="O1905" i="23"/>
  <c r="N1905" i="23"/>
  <c r="M1905" i="23"/>
  <c r="L1905" i="23"/>
  <c r="K1905" i="23"/>
  <c r="J1905" i="23"/>
  <c r="I1905" i="23"/>
  <c r="H1905" i="23"/>
  <c r="Q1904" i="23"/>
  <c r="P1904" i="23"/>
  <c r="O1904" i="23"/>
  <c r="N1904" i="23"/>
  <c r="M1904" i="23"/>
  <c r="L1904" i="23"/>
  <c r="K1904" i="23"/>
  <c r="J1904" i="23"/>
  <c r="I1904" i="23"/>
  <c r="H1904" i="23"/>
  <c r="Q1903" i="23"/>
  <c r="P1903" i="23"/>
  <c r="O1903" i="23"/>
  <c r="N1903" i="23"/>
  <c r="M1903" i="23"/>
  <c r="L1903" i="23"/>
  <c r="K1903" i="23"/>
  <c r="J1903" i="23"/>
  <c r="I1903" i="23"/>
  <c r="H1903" i="23"/>
  <c r="Q1902" i="23"/>
  <c r="P1902" i="23"/>
  <c r="O1902" i="23"/>
  <c r="N1902" i="23"/>
  <c r="M1902" i="23"/>
  <c r="L1902" i="23"/>
  <c r="K1902" i="23"/>
  <c r="J1902" i="23"/>
  <c r="I1902" i="23"/>
  <c r="H1902" i="23"/>
  <c r="Q1901" i="23"/>
  <c r="P1901" i="23"/>
  <c r="O1901" i="23"/>
  <c r="N1901" i="23"/>
  <c r="M1901" i="23"/>
  <c r="L1901" i="23"/>
  <c r="K1901" i="23"/>
  <c r="J1901" i="23"/>
  <c r="I1901" i="23"/>
  <c r="H1901" i="23"/>
  <c r="Q1900" i="23"/>
  <c r="P1900" i="23"/>
  <c r="O1900" i="23"/>
  <c r="N1900" i="23"/>
  <c r="M1900" i="23"/>
  <c r="L1900" i="23"/>
  <c r="K1900" i="23"/>
  <c r="J1900" i="23"/>
  <c r="I1900" i="23"/>
  <c r="H1900" i="23"/>
  <c r="Q1899" i="23"/>
  <c r="P1899" i="23"/>
  <c r="O1899" i="23"/>
  <c r="N1899" i="23"/>
  <c r="M1899" i="23"/>
  <c r="L1899" i="23"/>
  <c r="K1899" i="23"/>
  <c r="J1899" i="23"/>
  <c r="I1899" i="23"/>
  <c r="H1899" i="23"/>
  <c r="Q1898" i="23"/>
  <c r="P1898" i="23"/>
  <c r="O1898" i="23"/>
  <c r="N1898" i="23"/>
  <c r="M1898" i="23"/>
  <c r="L1898" i="23"/>
  <c r="K1898" i="23"/>
  <c r="J1898" i="23"/>
  <c r="I1898" i="23"/>
  <c r="H1898" i="23"/>
  <c r="Q1897" i="23"/>
  <c r="P1897" i="23"/>
  <c r="O1897" i="23"/>
  <c r="N1897" i="23"/>
  <c r="M1897" i="23"/>
  <c r="L1897" i="23"/>
  <c r="K1897" i="23"/>
  <c r="J1897" i="23"/>
  <c r="I1897" i="23"/>
  <c r="H1897" i="23"/>
  <c r="Q1896" i="23"/>
  <c r="P1896" i="23"/>
  <c r="O1896" i="23"/>
  <c r="N1896" i="23"/>
  <c r="M1896" i="23"/>
  <c r="L1896" i="23"/>
  <c r="K1896" i="23"/>
  <c r="J1896" i="23"/>
  <c r="I1896" i="23"/>
  <c r="H1896" i="23"/>
  <c r="Q1895" i="23"/>
  <c r="P1895" i="23"/>
  <c r="O1895" i="23"/>
  <c r="N1895" i="23"/>
  <c r="M1895" i="23"/>
  <c r="L1895" i="23"/>
  <c r="K1895" i="23"/>
  <c r="J1895" i="23"/>
  <c r="I1895" i="23"/>
  <c r="H1895" i="23"/>
  <c r="Q1894" i="23"/>
  <c r="P1894" i="23"/>
  <c r="O1894" i="23"/>
  <c r="N1894" i="23"/>
  <c r="M1894" i="23"/>
  <c r="L1894" i="23"/>
  <c r="K1894" i="23"/>
  <c r="J1894" i="23"/>
  <c r="I1894" i="23"/>
  <c r="H1894" i="23"/>
  <c r="Q1893" i="23"/>
  <c r="P1893" i="23"/>
  <c r="O1893" i="23"/>
  <c r="N1893" i="23"/>
  <c r="M1893" i="23"/>
  <c r="L1893" i="23"/>
  <c r="K1893" i="23"/>
  <c r="J1893" i="23"/>
  <c r="I1893" i="23"/>
  <c r="H1893" i="23"/>
  <c r="Q1892" i="23"/>
  <c r="P1892" i="23"/>
  <c r="O1892" i="23"/>
  <c r="N1892" i="23"/>
  <c r="M1892" i="23"/>
  <c r="L1892" i="23"/>
  <c r="K1892" i="23"/>
  <c r="J1892" i="23"/>
  <c r="I1892" i="23"/>
  <c r="H1892" i="23"/>
  <c r="Q1891" i="23"/>
  <c r="P1891" i="23"/>
  <c r="O1891" i="23"/>
  <c r="N1891" i="23"/>
  <c r="M1891" i="23"/>
  <c r="L1891" i="23"/>
  <c r="K1891" i="23"/>
  <c r="J1891" i="23"/>
  <c r="I1891" i="23"/>
  <c r="H1891" i="23"/>
  <c r="Q1890" i="23"/>
  <c r="P1890" i="23"/>
  <c r="O1890" i="23"/>
  <c r="N1890" i="23"/>
  <c r="M1890" i="23"/>
  <c r="L1890" i="23"/>
  <c r="K1890" i="23"/>
  <c r="J1890" i="23"/>
  <c r="I1890" i="23"/>
  <c r="H1890" i="23"/>
  <c r="Q1889" i="23"/>
  <c r="P1889" i="23"/>
  <c r="O1889" i="23"/>
  <c r="N1889" i="23"/>
  <c r="M1889" i="23"/>
  <c r="L1889" i="23"/>
  <c r="K1889" i="23"/>
  <c r="J1889" i="23"/>
  <c r="I1889" i="23"/>
  <c r="H1889" i="23"/>
  <c r="Q1888" i="23"/>
  <c r="P1888" i="23"/>
  <c r="O1888" i="23"/>
  <c r="N1888" i="23"/>
  <c r="M1888" i="23"/>
  <c r="L1888" i="23"/>
  <c r="K1888" i="23"/>
  <c r="J1888" i="23"/>
  <c r="I1888" i="23"/>
  <c r="H1888" i="23"/>
  <c r="Q1887" i="23"/>
  <c r="P1887" i="23"/>
  <c r="O1887" i="23"/>
  <c r="N1887" i="23"/>
  <c r="M1887" i="23"/>
  <c r="L1887" i="23"/>
  <c r="K1887" i="23"/>
  <c r="J1887" i="23"/>
  <c r="I1887" i="23"/>
  <c r="H1887" i="23"/>
  <c r="Q1886" i="23"/>
  <c r="P1886" i="23"/>
  <c r="O1886" i="23"/>
  <c r="N1886" i="23"/>
  <c r="M1886" i="23"/>
  <c r="L1886" i="23"/>
  <c r="K1886" i="23"/>
  <c r="J1886" i="23"/>
  <c r="I1886" i="23"/>
  <c r="H1886" i="23"/>
  <c r="Q1885" i="23"/>
  <c r="P1885" i="23"/>
  <c r="O1885" i="23"/>
  <c r="N1885" i="23"/>
  <c r="M1885" i="23"/>
  <c r="L1885" i="23"/>
  <c r="K1885" i="23"/>
  <c r="J1885" i="23"/>
  <c r="I1885" i="23"/>
  <c r="H1885" i="23"/>
  <c r="Q1884" i="23"/>
  <c r="P1884" i="23"/>
  <c r="O1884" i="23"/>
  <c r="N1884" i="23"/>
  <c r="M1884" i="23"/>
  <c r="L1884" i="23"/>
  <c r="K1884" i="23"/>
  <c r="J1884" i="23"/>
  <c r="I1884" i="23"/>
  <c r="H1884" i="23"/>
  <c r="Q1883" i="23"/>
  <c r="P1883" i="23"/>
  <c r="O1883" i="23"/>
  <c r="N1883" i="23"/>
  <c r="M1883" i="23"/>
  <c r="L1883" i="23"/>
  <c r="K1883" i="23"/>
  <c r="J1883" i="23"/>
  <c r="I1883" i="23"/>
  <c r="H1883" i="23"/>
  <c r="Q1882" i="23"/>
  <c r="P1882" i="23"/>
  <c r="O1882" i="23"/>
  <c r="N1882" i="23"/>
  <c r="M1882" i="23"/>
  <c r="L1882" i="23"/>
  <c r="K1882" i="23"/>
  <c r="J1882" i="23"/>
  <c r="I1882" i="23"/>
  <c r="H1882" i="23"/>
  <c r="Q1881" i="23"/>
  <c r="P1881" i="23"/>
  <c r="O1881" i="23"/>
  <c r="N1881" i="23"/>
  <c r="M1881" i="23"/>
  <c r="L1881" i="23"/>
  <c r="K1881" i="23"/>
  <c r="J1881" i="23"/>
  <c r="I1881" i="23"/>
  <c r="H1881" i="23"/>
  <c r="Q1880" i="23"/>
  <c r="P1880" i="23"/>
  <c r="O1880" i="23"/>
  <c r="N1880" i="23"/>
  <c r="M1880" i="23"/>
  <c r="L1880" i="23"/>
  <c r="K1880" i="23"/>
  <c r="J1880" i="23"/>
  <c r="I1880" i="23"/>
  <c r="H1880" i="23"/>
  <c r="Q1879" i="23"/>
  <c r="P1879" i="23"/>
  <c r="O1879" i="23"/>
  <c r="N1879" i="23"/>
  <c r="M1879" i="23"/>
  <c r="L1879" i="23"/>
  <c r="K1879" i="23"/>
  <c r="J1879" i="23"/>
  <c r="I1879" i="23"/>
  <c r="H1879" i="23"/>
  <c r="Q1878" i="23"/>
  <c r="P1878" i="23"/>
  <c r="O1878" i="23"/>
  <c r="N1878" i="23"/>
  <c r="M1878" i="23"/>
  <c r="L1878" i="23"/>
  <c r="K1878" i="23"/>
  <c r="J1878" i="23"/>
  <c r="I1878" i="23"/>
  <c r="H1878" i="23"/>
  <c r="Q1877" i="23"/>
  <c r="P1877" i="23"/>
  <c r="O1877" i="23"/>
  <c r="N1877" i="23"/>
  <c r="M1877" i="23"/>
  <c r="L1877" i="23"/>
  <c r="K1877" i="23"/>
  <c r="J1877" i="23"/>
  <c r="I1877" i="23"/>
  <c r="H1877" i="23"/>
  <c r="Q1876" i="23"/>
  <c r="P1876" i="23"/>
  <c r="O1876" i="23"/>
  <c r="N1876" i="23"/>
  <c r="M1876" i="23"/>
  <c r="L1876" i="23"/>
  <c r="K1876" i="23"/>
  <c r="J1876" i="23"/>
  <c r="I1876" i="23"/>
  <c r="H1876" i="23"/>
  <c r="Q1875" i="23"/>
  <c r="P1875" i="23"/>
  <c r="O1875" i="23"/>
  <c r="N1875" i="23"/>
  <c r="M1875" i="23"/>
  <c r="L1875" i="23"/>
  <c r="K1875" i="23"/>
  <c r="J1875" i="23"/>
  <c r="I1875" i="23"/>
  <c r="H1875" i="23"/>
  <c r="Q1874" i="23"/>
  <c r="P1874" i="23"/>
  <c r="O1874" i="23"/>
  <c r="N1874" i="23"/>
  <c r="M1874" i="23"/>
  <c r="L1874" i="23"/>
  <c r="K1874" i="23"/>
  <c r="J1874" i="23"/>
  <c r="I1874" i="23"/>
  <c r="H1874" i="23"/>
  <c r="Q1873" i="23"/>
  <c r="P1873" i="23"/>
  <c r="O1873" i="23"/>
  <c r="N1873" i="23"/>
  <c r="M1873" i="23"/>
  <c r="L1873" i="23"/>
  <c r="K1873" i="23"/>
  <c r="J1873" i="23"/>
  <c r="I1873" i="23"/>
  <c r="H1873" i="23"/>
  <c r="Q1872" i="23"/>
  <c r="P1872" i="23"/>
  <c r="O1872" i="23"/>
  <c r="N1872" i="23"/>
  <c r="M1872" i="23"/>
  <c r="L1872" i="23"/>
  <c r="K1872" i="23"/>
  <c r="J1872" i="23"/>
  <c r="I1872" i="23"/>
  <c r="H1872" i="23"/>
  <c r="Q1871" i="23"/>
  <c r="P1871" i="23"/>
  <c r="O1871" i="23"/>
  <c r="N1871" i="23"/>
  <c r="M1871" i="23"/>
  <c r="L1871" i="23"/>
  <c r="K1871" i="23"/>
  <c r="J1871" i="23"/>
  <c r="I1871" i="23"/>
  <c r="H1871" i="23"/>
  <c r="Q1870" i="23"/>
  <c r="P1870" i="23"/>
  <c r="O1870" i="23"/>
  <c r="N1870" i="23"/>
  <c r="M1870" i="23"/>
  <c r="L1870" i="23"/>
  <c r="K1870" i="23"/>
  <c r="J1870" i="23"/>
  <c r="I1870" i="23"/>
  <c r="H1870" i="23"/>
  <c r="Q1869" i="23"/>
  <c r="P1869" i="23"/>
  <c r="O1869" i="23"/>
  <c r="N1869" i="23"/>
  <c r="M1869" i="23"/>
  <c r="L1869" i="23"/>
  <c r="K1869" i="23"/>
  <c r="J1869" i="23"/>
  <c r="I1869" i="23"/>
  <c r="H1869" i="23"/>
  <c r="Q1868" i="23"/>
  <c r="P1868" i="23"/>
  <c r="O1868" i="23"/>
  <c r="N1868" i="23"/>
  <c r="M1868" i="23"/>
  <c r="L1868" i="23"/>
  <c r="K1868" i="23"/>
  <c r="J1868" i="23"/>
  <c r="I1868" i="23"/>
  <c r="H1868" i="23"/>
  <c r="Q1867" i="23"/>
  <c r="P1867" i="23"/>
  <c r="O1867" i="23"/>
  <c r="N1867" i="23"/>
  <c r="M1867" i="23"/>
  <c r="L1867" i="23"/>
  <c r="K1867" i="23"/>
  <c r="J1867" i="23"/>
  <c r="I1867" i="23"/>
  <c r="H1867" i="23"/>
  <c r="Q1866" i="23"/>
  <c r="P1866" i="23"/>
  <c r="O1866" i="23"/>
  <c r="N1866" i="23"/>
  <c r="M1866" i="23"/>
  <c r="L1866" i="23"/>
  <c r="K1866" i="23"/>
  <c r="J1866" i="23"/>
  <c r="I1866" i="23"/>
  <c r="H1866" i="23"/>
  <c r="Q1865" i="23"/>
  <c r="P1865" i="23"/>
  <c r="O1865" i="23"/>
  <c r="N1865" i="23"/>
  <c r="M1865" i="23"/>
  <c r="L1865" i="23"/>
  <c r="K1865" i="23"/>
  <c r="J1865" i="23"/>
  <c r="I1865" i="23"/>
  <c r="H1865" i="23"/>
  <c r="Q1864" i="23"/>
  <c r="P1864" i="23"/>
  <c r="O1864" i="23"/>
  <c r="N1864" i="23"/>
  <c r="M1864" i="23"/>
  <c r="L1864" i="23"/>
  <c r="K1864" i="23"/>
  <c r="J1864" i="23"/>
  <c r="I1864" i="23"/>
  <c r="H1864" i="23"/>
  <c r="Q1863" i="23"/>
  <c r="P1863" i="23"/>
  <c r="O1863" i="23"/>
  <c r="N1863" i="23"/>
  <c r="M1863" i="23"/>
  <c r="L1863" i="23"/>
  <c r="K1863" i="23"/>
  <c r="J1863" i="23"/>
  <c r="I1863" i="23"/>
  <c r="H1863" i="23"/>
  <c r="Q1862" i="23"/>
  <c r="P1862" i="23"/>
  <c r="O1862" i="23"/>
  <c r="N1862" i="23"/>
  <c r="M1862" i="23"/>
  <c r="L1862" i="23"/>
  <c r="K1862" i="23"/>
  <c r="J1862" i="23"/>
  <c r="I1862" i="23"/>
  <c r="H1862" i="23"/>
  <c r="Q1861" i="23"/>
  <c r="P1861" i="23"/>
  <c r="O1861" i="23"/>
  <c r="N1861" i="23"/>
  <c r="M1861" i="23"/>
  <c r="L1861" i="23"/>
  <c r="K1861" i="23"/>
  <c r="J1861" i="23"/>
  <c r="I1861" i="23"/>
  <c r="H1861" i="23"/>
  <c r="Q1860" i="23"/>
  <c r="P1860" i="23"/>
  <c r="O1860" i="23"/>
  <c r="N1860" i="23"/>
  <c r="M1860" i="23"/>
  <c r="L1860" i="23"/>
  <c r="K1860" i="23"/>
  <c r="J1860" i="23"/>
  <c r="I1860" i="23"/>
  <c r="H1860" i="23"/>
  <c r="Q1859" i="23"/>
  <c r="P1859" i="23"/>
  <c r="O1859" i="23"/>
  <c r="N1859" i="23"/>
  <c r="M1859" i="23"/>
  <c r="L1859" i="23"/>
  <c r="K1859" i="23"/>
  <c r="J1859" i="23"/>
  <c r="I1859" i="23"/>
  <c r="H1859" i="23"/>
  <c r="Q1858" i="23"/>
  <c r="P1858" i="23"/>
  <c r="O1858" i="23"/>
  <c r="N1858" i="23"/>
  <c r="M1858" i="23"/>
  <c r="L1858" i="23"/>
  <c r="K1858" i="23"/>
  <c r="J1858" i="23"/>
  <c r="I1858" i="23"/>
  <c r="H1858" i="23"/>
  <c r="Q1857" i="23"/>
  <c r="P1857" i="23"/>
  <c r="O1857" i="23"/>
  <c r="N1857" i="23"/>
  <c r="M1857" i="23"/>
  <c r="L1857" i="23"/>
  <c r="K1857" i="23"/>
  <c r="J1857" i="23"/>
  <c r="I1857" i="23"/>
  <c r="H1857" i="23"/>
  <c r="Q1856" i="23"/>
  <c r="P1856" i="23"/>
  <c r="O1856" i="23"/>
  <c r="N1856" i="23"/>
  <c r="M1856" i="23"/>
  <c r="L1856" i="23"/>
  <c r="K1856" i="23"/>
  <c r="J1856" i="23"/>
  <c r="I1856" i="23"/>
  <c r="H1856" i="23"/>
  <c r="Q1855" i="23"/>
  <c r="P1855" i="23"/>
  <c r="O1855" i="23"/>
  <c r="N1855" i="23"/>
  <c r="M1855" i="23"/>
  <c r="L1855" i="23"/>
  <c r="K1855" i="23"/>
  <c r="J1855" i="23"/>
  <c r="I1855" i="23"/>
  <c r="H1855" i="23"/>
  <c r="Q1854" i="23"/>
  <c r="P1854" i="23"/>
  <c r="O1854" i="23"/>
  <c r="N1854" i="23"/>
  <c r="M1854" i="23"/>
  <c r="L1854" i="23"/>
  <c r="K1854" i="23"/>
  <c r="J1854" i="23"/>
  <c r="I1854" i="23"/>
  <c r="H1854" i="23"/>
  <c r="Q1853" i="23"/>
  <c r="P1853" i="23"/>
  <c r="O1853" i="23"/>
  <c r="N1853" i="23"/>
  <c r="M1853" i="23"/>
  <c r="L1853" i="23"/>
  <c r="K1853" i="23"/>
  <c r="J1853" i="23"/>
  <c r="I1853" i="23"/>
  <c r="H1853" i="23"/>
  <c r="Q1852" i="23"/>
  <c r="P1852" i="23"/>
  <c r="O1852" i="23"/>
  <c r="N1852" i="23"/>
  <c r="M1852" i="23"/>
  <c r="L1852" i="23"/>
  <c r="K1852" i="23"/>
  <c r="J1852" i="23"/>
  <c r="I1852" i="23"/>
  <c r="H1852" i="23"/>
  <c r="Q1851" i="23"/>
  <c r="P1851" i="23"/>
  <c r="O1851" i="23"/>
  <c r="N1851" i="23"/>
  <c r="M1851" i="23"/>
  <c r="L1851" i="23"/>
  <c r="K1851" i="23"/>
  <c r="J1851" i="23"/>
  <c r="I1851" i="23"/>
  <c r="H1851" i="23"/>
  <c r="Q1850" i="23"/>
  <c r="P1850" i="23"/>
  <c r="O1850" i="23"/>
  <c r="N1850" i="23"/>
  <c r="M1850" i="23"/>
  <c r="L1850" i="23"/>
  <c r="K1850" i="23"/>
  <c r="J1850" i="23"/>
  <c r="I1850" i="23"/>
  <c r="H1850" i="23"/>
  <c r="Q1849" i="23"/>
  <c r="P1849" i="23"/>
  <c r="O1849" i="23"/>
  <c r="N1849" i="23"/>
  <c r="M1849" i="23"/>
  <c r="L1849" i="23"/>
  <c r="K1849" i="23"/>
  <c r="J1849" i="23"/>
  <c r="I1849" i="23"/>
  <c r="H1849" i="23"/>
  <c r="Q1848" i="23"/>
  <c r="P1848" i="23"/>
  <c r="O1848" i="23"/>
  <c r="N1848" i="23"/>
  <c r="M1848" i="23"/>
  <c r="L1848" i="23"/>
  <c r="K1848" i="23"/>
  <c r="J1848" i="23"/>
  <c r="I1848" i="23"/>
  <c r="H1848" i="23"/>
  <c r="Q1847" i="23"/>
  <c r="P1847" i="23"/>
  <c r="O1847" i="23"/>
  <c r="N1847" i="23"/>
  <c r="M1847" i="23"/>
  <c r="L1847" i="23"/>
  <c r="K1847" i="23"/>
  <c r="J1847" i="23"/>
  <c r="I1847" i="23"/>
  <c r="H1847" i="23"/>
  <c r="Q1846" i="23"/>
  <c r="P1846" i="23"/>
  <c r="O1846" i="23"/>
  <c r="N1846" i="23"/>
  <c r="M1846" i="23"/>
  <c r="L1846" i="23"/>
  <c r="K1846" i="23"/>
  <c r="J1846" i="23"/>
  <c r="I1846" i="23"/>
  <c r="H1846" i="23"/>
  <c r="Q1845" i="23"/>
  <c r="P1845" i="23"/>
  <c r="O1845" i="23"/>
  <c r="N1845" i="23"/>
  <c r="M1845" i="23"/>
  <c r="L1845" i="23"/>
  <c r="K1845" i="23"/>
  <c r="J1845" i="23"/>
  <c r="I1845" i="23"/>
  <c r="H1845" i="23"/>
  <c r="Q1844" i="23"/>
  <c r="P1844" i="23"/>
  <c r="O1844" i="23"/>
  <c r="N1844" i="23"/>
  <c r="M1844" i="23"/>
  <c r="L1844" i="23"/>
  <c r="K1844" i="23"/>
  <c r="J1844" i="23"/>
  <c r="I1844" i="23"/>
  <c r="H1844" i="23"/>
  <c r="Q1843" i="23"/>
  <c r="P1843" i="23"/>
  <c r="O1843" i="23"/>
  <c r="N1843" i="23"/>
  <c r="M1843" i="23"/>
  <c r="L1843" i="23"/>
  <c r="K1843" i="23"/>
  <c r="J1843" i="23"/>
  <c r="I1843" i="23"/>
  <c r="H1843" i="23"/>
  <c r="Q1842" i="23"/>
  <c r="P1842" i="23"/>
  <c r="O1842" i="23"/>
  <c r="N1842" i="23"/>
  <c r="M1842" i="23"/>
  <c r="L1842" i="23"/>
  <c r="K1842" i="23"/>
  <c r="J1842" i="23"/>
  <c r="I1842" i="23"/>
  <c r="H1842" i="23"/>
  <c r="Q1841" i="23"/>
  <c r="P1841" i="23"/>
  <c r="O1841" i="23"/>
  <c r="N1841" i="23"/>
  <c r="M1841" i="23"/>
  <c r="L1841" i="23"/>
  <c r="K1841" i="23"/>
  <c r="J1841" i="23"/>
  <c r="I1841" i="23"/>
  <c r="H1841" i="23"/>
  <c r="Q1840" i="23"/>
  <c r="P1840" i="23"/>
  <c r="O1840" i="23"/>
  <c r="N1840" i="23"/>
  <c r="M1840" i="23"/>
  <c r="L1840" i="23"/>
  <c r="K1840" i="23"/>
  <c r="J1840" i="23"/>
  <c r="I1840" i="23"/>
  <c r="H1840" i="23"/>
  <c r="Q1839" i="23"/>
  <c r="P1839" i="23"/>
  <c r="O1839" i="23"/>
  <c r="N1839" i="23"/>
  <c r="M1839" i="23"/>
  <c r="L1839" i="23"/>
  <c r="K1839" i="23"/>
  <c r="J1839" i="23"/>
  <c r="I1839" i="23"/>
  <c r="H1839" i="23"/>
  <c r="Q1838" i="23"/>
  <c r="P1838" i="23"/>
  <c r="O1838" i="23"/>
  <c r="N1838" i="23"/>
  <c r="M1838" i="23"/>
  <c r="L1838" i="23"/>
  <c r="K1838" i="23"/>
  <c r="J1838" i="23"/>
  <c r="I1838" i="23"/>
  <c r="H1838" i="23"/>
  <c r="Q1837" i="23"/>
  <c r="P1837" i="23"/>
  <c r="O1837" i="23"/>
  <c r="N1837" i="23"/>
  <c r="M1837" i="23"/>
  <c r="L1837" i="23"/>
  <c r="K1837" i="23"/>
  <c r="J1837" i="23"/>
  <c r="I1837" i="23"/>
  <c r="H1837" i="23"/>
  <c r="Q1836" i="23"/>
  <c r="P1836" i="23"/>
  <c r="O1836" i="23"/>
  <c r="N1836" i="23"/>
  <c r="M1836" i="23"/>
  <c r="L1836" i="23"/>
  <c r="K1836" i="23"/>
  <c r="J1836" i="23"/>
  <c r="I1836" i="23"/>
  <c r="H1836" i="23"/>
  <c r="Q1835" i="23"/>
  <c r="P1835" i="23"/>
  <c r="O1835" i="23"/>
  <c r="N1835" i="23"/>
  <c r="M1835" i="23"/>
  <c r="L1835" i="23"/>
  <c r="K1835" i="23"/>
  <c r="J1835" i="23"/>
  <c r="I1835" i="23"/>
  <c r="H1835" i="23"/>
  <c r="Q1834" i="23"/>
  <c r="P1834" i="23"/>
  <c r="O1834" i="23"/>
  <c r="N1834" i="23"/>
  <c r="M1834" i="23"/>
  <c r="L1834" i="23"/>
  <c r="K1834" i="23"/>
  <c r="J1834" i="23"/>
  <c r="I1834" i="23"/>
  <c r="H1834" i="23"/>
  <c r="Q1833" i="23"/>
  <c r="P1833" i="23"/>
  <c r="O1833" i="23"/>
  <c r="N1833" i="23"/>
  <c r="M1833" i="23"/>
  <c r="L1833" i="23"/>
  <c r="K1833" i="23"/>
  <c r="J1833" i="23"/>
  <c r="I1833" i="23"/>
  <c r="H1833" i="23"/>
  <c r="Q1832" i="23"/>
  <c r="P1832" i="23"/>
  <c r="O1832" i="23"/>
  <c r="N1832" i="23"/>
  <c r="M1832" i="23"/>
  <c r="L1832" i="23"/>
  <c r="K1832" i="23"/>
  <c r="J1832" i="23"/>
  <c r="I1832" i="23"/>
  <c r="H1832" i="23"/>
  <c r="Q1831" i="23"/>
  <c r="P1831" i="23"/>
  <c r="O1831" i="23"/>
  <c r="N1831" i="23"/>
  <c r="M1831" i="23"/>
  <c r="L1831" i="23"/>
  <c r="K1831" i="23"/>
  <c r="J1831" i="23"/>
  <c r="I1831" i="23"/>
  <c r="H1831" i="23"/>
  <c r="Q1830" i="23"/>
  <c r="P1830" i="23"/>
  <c r="O1830" i="23"/>
  <c r="N1830" i="23"/>
  <c r="M1830" i="23"/>
  <c r="L1830" i="23"/>
  <c r="K1830" i="23"/>
  <c r="J1830" i="23"/>
  <c r="I1830" i="23"/>
  <c r="H1830" i="23"/>
  <c r="Q1829" i="23"/>
  <c r="P1829" i="23"/>
  <c r="O1829" i="23"/>
  <c r="N1829" i="23"/>
  <c r="M1829" i="23"/>
  <c r="L1829" i="23"/>
  <c r="K1829" i="23"/>
  <c r="J1829" i="23"/>
  <c r="I1829" i="23"/>
  <c r="H1829" i="23"/>
  <c r="Q1828" i="23"/>
  <c r="P1828" i="23"/>
  <c r="O1828" i="23"/>
  <c r="N1828" i="23"/>
  <c r="M1828" i="23"/>
  <c r="L1828" i="23"/>
  <c r="K1828" i="23"/>
  <c r="J1828" i="23"/>
  <c r="I1828" i="23"/>
  <c r="H1828" i="23"/>
  <c r="Q1827" i="23"/>
  <c r="P1827" i="23"/>
  <c r="O1827" i="23"/>
  <c r="N1827" i="23"/>
  <c r="M1827" i="23"/>
  <c r="L1827" i="23"/>
  <c r="K1827" i="23"/>
  <c r="J1827" i="23"/>
  <c r="I1827" i="23"/>
  <c r="H1827" i="23"/>
  <c r="Q1826" i="23"/>
  <c r="P1826" i="23"/>
  <c r="O1826" i="23"/>
  <c r="N1826" i="23"/>
  <c r="M1826" i="23"/>
  <c r="L1826" i="23"/>
  <c r="K1826" i="23"/>
  <c r="J1826" i="23"/>
  <c r="I1826" i="23"/>
  <c r="H1826" i="23"/>
  <c r="Q1825" i="23"/>
  <c r="P1825" i="23"/>
  <c r="O1825" i="23"/>
  <c r="N1825" i="23"/>
  <c r="M1825" i="23"/>
  <c r="L1825" i="23"/>
  <c r="K1825" i="23"/>
  <c r="J1825" i="23"/>
  <c r="I1825" i="23"/>
  <c r="H1825" i="23"/>
  <c r="Q1824" i="23"/>
  <c r="P1824" i="23"/>
  <c r="O1824" i="23"/>
  <c r="N1824" i="23"/>
  <c r="M1824" i="23"/>
  <c r="L1824" i="23"/>
  <c r="K1824" i="23"/>
  <c r="J1824" i="23"/>
  <c r="I1824" i="23"/>
  <c r="H1824" i="23"/>
  <c r="Q1823" i="23"/>
  <c r="P1823" i="23"/>
  <c r="O1823" i="23"/>
  <c r="N1823" i="23"/>
  <c r="M1823" i="23"/>
  <c r="L1823" i="23"/>
  <c r="K1823" i="23"/>
  <c r="J1823" i="23"/>
  <c r="I1823" i="23"/>
  <c r="H1823" i="23"/>
  <c r="Q1822" i="23"/>
  <c r="P1822" i="23"/>
  <c r="O1822" i="23"/>
  <c r="N1822" i="23"/>
  <c r="M1822" i="23"/>
  <c r="L1822" i="23"/>
  <c r="K1822" i="23"/>
  <c r="J1822" i="23"/>
  <c r="I1822" i="23"/>
  <c r="H1822" i="23"/>
  <c r="Q1821" i="23"/>
  <c r="P1821" i="23"/>
  <c r="O1821" i="23"/>
  <c r="N1821" i="23"/>
  <c r="M1821" i="23"/>
  <c r="L1821" i="23"/>
  <c r="K1821" i="23"/>
  <c r="J1821" i="23"/>
  <c r="I1821" i="23"/>
  <c r="H1821" i="23"/>
  <c r="Q1820" i="23"/>
  <c r="P1820" i="23"/>
  <c r="O1820" i="23"/>
  <c r="N1820" i="23"/>
  <c r="M1820" i="23"/>
  <c r="L1820" i="23"/>
  <c r="K1820" i="23"/>
  <c r="J1820" i="23"/>
  <c r="I1820" i="23"/>
  <c r="H1820" i="23"/>
  <c r="Q1819" i="23"/>
  <c r="P1819" i="23"/>
  <c r="O1819" i="23"/>
  <c r="N1819" i="23"/>
  <c r="M1819" i="23"/>
  <c r="L1819" i="23"/>
  <c r="K1819" i="23"/>
  <c r="J1819" i="23"/>
  <c r="I1819" i="23"/>
  <c r="H1819" i="23"/>
  <c r="Q1818" i="23"/>
  <c r="P1818" i="23"/>
  <c r="O1818" i="23"/>
  <c r="N1818" i="23"/>
  <c r="M1818" i="23"/>
  <c r="L1818" i="23"/>
  <c r="K1818" i="23"/>
  <c r="J1818" i="23"/>
  <c r="I1818" i="23"/>
  <c r="H1818" i="23"/>
  <c r="Q1817" i="23"/>
  <c r="P1817" i="23"/>
  <c r="O1817" i="23"/>
  <c r="N1817" i="23"/>
  <c r="M1817" i="23"/>
  <c r="L1817" i="23"/>
  <c r="K1817" i="23"/>
  <c r="J1817" i="23"/>
  <c r="I1817" i="23"/>
  <c r="H1817" i="23"/>
  <c r="Q1816" i="23"/>
  <c r="P1816" i="23"/>
  <c r="O1816" i="23"/>
  <c r="N1816" i="23"/>
  <c r="M1816" i="23"/>
  <c r="L1816" i="23"/>
  <c r="K1816" i="23"/>
  <c r="J1816" i="23"/>
  <c r="I1816" i="23"/>
  <c r="H1816" i="23"/>
  <c r="Q1815" i="23"/>
  <c r="P1815" i="23"/>
  <c r="O1815" i="23"/>
  <c r="N1815" i="23"/>
  <c r="M1815" i="23"/>
  <c r="L1815" i="23"/>
  <c r="K1815" i="23"/>
  <c r="J1815" i="23"/>
  <c r="I1815" i="23"/>
  <c r="H1815" i="23"/>
  <c r="Q1814" i="23"/>
  <c r="P1814" i="23"/>
  <c r="O1814" i="23"/>
  <c r="N1814" i="23"/>
  <c r="M1814" i="23"/>
  <c r="L1814" i="23"/>
  <c r="K1814" i="23"/>
  <c r="J1814" i="23"/>
  <c r="I1814" i="23"/>
  <c r="H1814" i="23"/>
  <c r="Q1813" i="23"/>
  <c r="P1813" i="23"/>
  <c r="O1813" i="23"/>
  <c r="N1813" i="23"/>
  <c r="M1813" i="23"/>
  <c r="L1813" i="23"/>
  <c r="K1813" i="23"/>
  <c r="J1813" i="23"/>
  <c r="I1813" i="23"/>
  <c r="H1813" i="23"/>
  <c r="Q1812" i="23"/>
  <c r="P1812" i="23"/>
  <c r="O1812" i="23"/>
  <c r="N1812" i="23"/>
  <c r="M1812" i="23"/>
  <c r="L1812" i="23"/>
  <c r="K1812" i="23"/>
  <c r="J1812" i="23"/>
  <c r="I1812" i="23"/>
  <c r="H1812" i="23"/>
  <c r="Q1811" i="23"/>
  <c r="P1811" i="23"/>
  <c r="O1811" i="23"/>
  <c r="N1811" i="23"/>
  <c r="M1811" i="23"/>
  <c r="L1811" i="23"/>
  <c r="K1811" i="23"/>
  <c r="J1811" i="23"/>
  <c r="I1811" i="23"/>
  <c r="H1811" i="23"/>
  <c r="Q1810" i="23"/>
  <c r="P1810" i="23"/>
  <c r="O1810" i="23"/>
  <c r="N1810" i="23"/>
  <c r="M1810" i="23"/>
  <c r="L1810" i="23"/>
  <c r="K1810" i="23"/>
  <c r="J1810" i="23"/>
  <c r="I1810" i="23"/>
  <c r="H1810" i="23"/>
  <c r="Q1809" i="23"/>
  <c r="P1809" i="23"/>
  <c r="O1809" i="23"/>
  <c r="N1809" i="23"/>
  <c r="M1809" i="23"/>
  <c r="L1809" i="23"/>
  <c r="K1809" i="23"/>
  <c r="J1809" i="23"/>
  <c r="I1809" i="23"/>
  <c r="H1809" i="23"/>
  <c r="Q1808" i="23"/>
  <c r="P1808" i="23"/>
  <c r="O1808" i="23"/>
  <c r="N1808" i="23"/>
  <c r="M1808" i="23"/>
  <c r="L1808" i="23"/>
  <c r="K1808" i="23"/>
  <c r="J1808" i="23"/>
  <c r="I1808" i="23"/>
  <c r="H1808" i="23"/>
  <c r="Q1807" i="23"/>
  <c r="P1807" i="23"/>
  <c r="O1807" i="23"/>
  <c r="N1807" i="23"/>
  <c r="M1807" i="23"/>
  <c r="L1807" i="23"/>
  <c r="K1807" i="23"/>
  <c r="J1807" i="23"/>
  <c r="I1807" i="23"/>
  <c r="H1807" i="23"/>
  <c r="Q1806" i="23"/>
  <c r="P1806" i="23"/>
  <c r="O1806" i="23"/>
  <c r="N1806" i="23"/>
  <c r="M1806" i="23"/>
  <c r="L1806" i="23"/>
  <c r="K1806" i="23"/>
  <c r="J1806" i="23"/>
  <c r="I1806" i="23"/>
  <c r="H1806" i="23"/>
  <c r="Q1805" i="23"/>
  <c r="P1805" i="23"/>
  <c r="O1805" i="23"/>
  <c r="N1805" i="23"/>
  <c r="M1805" i="23"/>
  <c r="L1805" i="23"/>
  <c r="K1805" i="23"/>
  <c r="J1805" i="23"/>
  <c r="I1805" i="23"/>
  <c r="H1805" i="23"/>
  <c r="Q1804" i="23"/>
  <c r="P1804" i="23"/>
  <c r="O1804" i="23"/>
  <c r="N1804" i="23"/>
  <c r="M1804" i="23"/>
  <c r="L1804" i="23"/>
  <c r="K1804" i="23"/>
  <c r="J1804" i="23"/>
  <c r="I1804" i="23"/>
  <c r="H1804" i="23"/>
  <c r="Q1803" i="23"/>
  <c r="P1803" i="23"/>
  <c r="O1803" i="23"/>
  <c r="N1803" i="23"/>
  <c r="M1803" i="23"/>
  <c r="L1803" i="23"/>
  <c r="K1803" i="23"/>
  <c r="J1803" i="23"/>
  <c r="I1803" i="23"/>
  <c r="H1803" i="23"/>
  <c r="Q1802" i="23"/>
  <c r="P1802" i="23"/>
  <c r="O1802" i="23"/>
  <c r="N1802" i="23"/>
  <c r="M1802" i="23"/>
  <c r="L1802" i="23"/>
  <c r="K1802" i="23"/>
  <c r="J1802" i="23"/>
  <c r="I1802" i="23"/>
  <c r="H1802" i="23"/>
  <c r="Q1801" i="23"/>
  <c r="P1801" i="23"/>
  <c r="O1801" i="23"/>
  <c r="N1801" i="23"/>
  <c r="M1801" i="23"/>
  <c r="L1801" i="23"/>
  <c r="K1801" i="23"/>
  <c r="J1801" i="23"/>
  <c r="I1801" i="23"/>
  <c r="H1801" i="23"/>
  <c r="Q1800" i="23"/>
  <c r="P1800" i="23"/>
  <c r="O1800" i="23"/>
  <c r="N1800" i="23"/>
  <c r="M1800" i="23"/>
  <c r="L1800" i="23"/>
  <c r="K1800" i="23"/>
  <c r="J1800" i="23"/>
  <c r="I1800" i="23"/>
  <c r="H1800" i="23"/>
  <c r="Q1799" i="23"/>
  <c r="P1799" i="23"/>
  <c r="O1799" i="23"/>
  <c r="N1799" i="23"/>
  <c r="M1799" i="23"/>
  <c r="L1799" i="23"/>
  <c r="K1799" i="23"/>
  <c r="J1799" i="23"/>
  <c r="I1799" i="23"/>
  <c r="H1799" i="23"/>
  <c r="Q1798" i="23"/>
  <c r="P1798" i="23"/>
  <c r="O1798" i="23"/>
  <c r="N1798" i="23"/>
  <c r="M1798" i="23"/>
  <c r="L1798" i="23"/>
  <c r="K1798" i="23"/>
  <c r="J1798" i="23"/>
  <c r="I1798" i="23"/>
  <c r="H1798" i="23"/>
  <c r="Q1797" i="23"/>
  <c r="P1797" i="23"/>
  <c r="O1797" i="23"/>
  <c r="N1797" i="23"/>
  <c r="M1797" i="23"/>
  <c r="L1797" i="23"/>
  <c r="K1797" i="23"/>
  <c r="J1797" i="23"/>
  <c r="I1797" i="23"/>
  <c r="H1797" i="23"/>
  <c r="Q1796" i="23"/>
  <c r="P1796" i="23"/>
  <c r="O1796" i="23"/>
  <c r="N1796" i="23"/>
  <c r="M1796" i="23"/>
  <c r="L1796" i="23"/>
  <c r="K1796" i="23"/>
  <c r="J1796" i="23"/>
  <c r="I1796" i="23"/>
  <c r="H1796" i="23"/>
  <c r="Q1795" i="23"/>
  <c r="P1795" i="23"/>
  <c r="O1795" i="23"/>
  <c r="N1795" i="23"/>
  <c r="M1795" i="23"/>
  <c r="L1795" i="23"/>
  <c r="K1795" i="23"/>
  <c r="J1795" i="23"/>
  <c r="I1795" i="23"/>
  <c r="H1795" i="23"/>
  <c r="Q1794" i="23"/>
  <c r="P1794" i="23"/>
  <c r="O1794" i="23"/>
  <c r="N1794" i="23"/>
  <c r="M1794" i="23"/>
  <c r="L1794" i="23"/>
  <c r="K1794" i="23"/>
  <c r="J1794" i="23"/>
  <c r="I1794" i="23"/>
  <c r="H1794" i="23"/>
  <c r="Q1793" i="23"/>
  <c r="P1793" i="23"/>
  <c r="O1793" i="23"/>
  <c r="N1793" i="23"/>
  <c r="M1793" i="23"/>
  <c r="L1793" i="23"/>
  <c r="K1793" i="23"/>
  <c r="J1793" i="23"/>
  <c r="I1793" i="23"/>
  <c r="H1793" i="23"/>
  <c r="Q1792" i="23"/>
  <c r="P1792" i="23"/>
  <c r="O1792" i="23"/>
  <c r="N1792" i="23"/>
  <c r="M1792" i="23"/>
  <c r="L1792" i="23"/>
  <c r="K1792" i="23"/>
  <c r="J1792" i="23"/>
  <c r="I1792" i="23"/>
  <c r="H1792" i="23"/>
  <c r="Q1791" i="23"/>
  <c r="P1791" i="23"/>
  <c r="O1791" i="23"/>
  <c r="N1791" i="23"/>
  <c r="M1791" i="23"/>
  <c r="L1791" i="23"/>
  <c r="K1791" i="23"/>
  <c r="J1791" i="23"/>
  <c r="I1791" i="23"/>
  <c r="H1791" i="23"/>
  <c r="Q1790" i="23"/>
  <c r="P1790" i="23"/>
  <c r="O1790" i="23"/>
  <c r="N1790" i="23"/>
  <c r="M1790" i="23"/>
  <c r="L1790" i="23"/>
  <c r="K1790" i="23"/>
  <c r="J1790" i="23"/>
  <c r="I1790" i="23"/>
  <c r="H1790" i="23"/>
  <c r="Q1789" i="23"/>
  <c r="P1789" i="23"/>
  <c r="O1789" i="23"/>
  <c r="N1789" i="23"/>
  <c r="M1789" i="23"/>
  <c r="L1789" i="23"/>
  <c r="K1789" i="23"/>
  <c r="J1789" i="23"/>
  <c r="I1789" i="23"/>
  <c r="H1789" i="23"/>
  <c r="Q1788" i="23"/>
  <c r="P1788" i="23"/>
  <c r="O1788" i="23"/>
  <c r="N1788" i="23"/>
  <c r="M1788" i="23"/>
  <c r="L1788" i="23"/>
  <c r="K1788" i="23"/>
  <c r="J1788" i="23"/>
  <c r="I1788" i="23"/>
  <c r="H1788" i="23"/>
  <c r="Q1787" i="23"/>
  <c r="P1787" i="23"/>
  <c r="O1787" i="23"/>
  <c r="N1787" i="23"/>
  <c r="M1787" i="23"/>
  <c r="L1787" i="23"/>
  <c r="K1787" i="23"/>
  <c r="J1787" i="23"/>
  <c r="I1787" i="23"/>
  <c r="H1787" i="23"/>
  <c r="Q1786" i="23"/>
  <c r="P1786" i="23"/>
  <c r="O1786" i="23"/>
  <c r="N1786" i="23"/>
  <c r="M1786" i="23"/>
  <c r="L1786" i="23"/>
  <c r="K1786" i="23"/>
  <c r="J1786" i="23"/>
  <c r="I1786" i="23"/>
  <c r="H1786" i="23"/>
  <c r="Q1785" i="23"/>
  <c r="P1785" i="23"/>
  <c r="O1785" i="23"/>
  <c r="N1785" i="23"/>
  <c r="M1785" i="23"/>
  <c r="L1785" i="23"/>
  <c r="K1785" i="23"/>
  <c r="J1785" i="23"/>
  <c r="I1785" i="23"/>
  <c r="H1785" i="23"/>
  <c r="Q1784" i="23"/>
  <c r="P1784" i="23"/>
  <c r="O1784" i="23"/>
  <c r="N1784" i="23"/>
  <c r="M1784" i="23"/>
  <c r="L1784" i="23"/>
  <c r="K1784" i="23"/>
  <c r="J1784" i="23"/>
  <c r="I1784" i="23"/>
  <c r="H1784" i="23"/>
  <c r="Q1783" i="23"/>
  <c r="P1783" i="23"/>
  <c r="O1783" i="23"/>
  <c r="N1783" i="23"/>
  <c r="M1783" i="23"/>
  <c r="L1783" i="23"/>
  <c r="K1783" i="23"/>
  <c r="J1783" i="23"/>
  <c r="I1783" i="23"/>
  <c r="H1783" i="23"/>
  <c r="Q1782" i="23"/>
  <c r="P1782" i="23"/>
  <c r="O1782" i="23"/>
  <c r="N1782" i="23"/>
  <c r="M1782" i="23"/>
  <c r="L1782" i="23"/>
  <c r="K1782" i="23"/>
  <c r="J1782" i="23"/>
  <c r="I1782" i="23"/>
  <c r="H1782" i="23"/>
  <c r="Q1781" i="23"/>
  <c r="P1781" i="23"/>
  <c r="O1781" i="23"/>
  <c r="N1781" i="23"/>
  <c r="M1781" i="23"/>
  <c r="L1781" i="23"/>
  <c r="K1781" i="23"/>
  <c r="J1781" i="23"/>
  <c r="I1781" i="23"/>
  <c r="H1781" i="23"/>
  <c r="Q1780" i="23"/>
  <c r="P1780" i="23"/>
  <c r="O1780" i="23"/>
  <c r="N1780" i="23"/>
  <c r="M1780" i="23"/>
  <c r="L1780" i="23"/>
  <c r="K1780" i="23"/>
  <c r="J1780" i="23"/>
  <c r="I1780" i="23"/>
  <c r="H1780" i="23"/>
  <c r="Q1779" i="23"/>
  <c r="P1779" i="23"/>
  <c r="O1779" i="23"/>
  <c r="N1779" i="23"/>
  <c r="M1779" i="23"/>
  <c r="L1779" i="23"/>
  <c r="K1779" i="23"/>
  <c r="J1779" i="23"/>
  <c r="I1779" i="23"/>
  <c r="H1779" i="23"/>
  <c r="Q1778" i="23"/>
  <c r="P1778" i="23"/>
  <c r="O1778" i="23"/>
  <c r="N1778" i="23"/>
  <c r="M1778" i="23"/>
  <c r="L1778" i="23"/>
  <c r="K1778" i="23"/>
  <c r="J1778" i="23"/>
  <c r="I1778" i="23"/>
  <c r="H1778" i="23"/>
  <c r="Q1777" i="23"/>
  <c r="P1777" i="23"/>
  <c r="O1777" i="23"/>
  <c r="N1777" i="23"/>
  <c r="M1777" i="23"/>
  <c r="L1777" i="23"/>
  <c r="K1777" i="23"/>
  <c r="J1777" i="23"/>
  <c r="I1777" i="23"/>
  <c r="H1777" i="23"/>
  <c r="Q1776" i="23"/>
  <c r="P1776" i="23"/>
  <c r="O1776" i="23"/>
  <c r="N1776" i="23"/>
  <c r="M1776" i="23"/>
  <c r="L1776" i="23"/>
  <c r="K1776" i="23"/>
  <c r="J1776" i="23"/>
  <c r="I1776" i="23"/>
  <c r="H1776" i="23"/>
  <c r="Q1775" i="23"/>
  <c r="P1775" i="23"/>
  <c r="O1775" i="23"/>
  <c r="N1775" i="23"/>
  <c r="M1775" i="23"/>
  <c r="L1775" i="23"/>
  <c r="K1775" i="23"/>
  <c r="J1775" i="23"/>
  <c r="I1775" i="23"/>
  <c r="H1775" i="23"/>
  <c r="Q1774" i="23"/>
  <c r="P1774" i="23"/>
  <c r="O1774" i="23"/>
  <c r="N1774" i="23"/>
  <c r="M1774" i="23"/>
  <c r="L1774" i="23"/>
  <c r="K1774" i="23"/>
  <c r="J1774" i="23"/>
  <c r="I1774" i="23"/>
  <c r="H1774" i="23"/>
  <c r="Q1773" i="23"/>
  <c r="P1773" i="23"/>
  <c r="O1773" i="23"/>
  <c r="N1773" i="23"/>
  <c r="M1773" i="23"/>
  <c r="L1773" i="23"/>
  <c r="K1773" i="23"/>
  <c r="J1773" i="23"/>
  <c r="I1773" i="23"/>
  <c r="H1773" i="23"/>
  <c r="Q1772" i="23"/>
  <c r="P1772" i="23"/>
  <c r="O1772" i="23"/>
  <c r="N1772" i="23"/>
  <c r="M1772" i="23"/>
  <c r="L1772" i="23"/>
  <c r="K1772" i="23"/>
  <c r="J1772" i="23"/>
  <c r="I1772" i="23"/>
  <c r="H1772" i="23"/>
  <c r="Q1771" i="23"/>
  <c r="P1771" i="23"/>
  <c r="O1771" i="23"/>
  <c r="N1771" i="23"/>
  <c r="M1771" i="23"/>
  <c r="L1771" i="23"/>
  <c r="K1771" i="23"/>
  <c r="J1771" i="23"/>
  <c r="I1771" i="23"/>
  <c r="H1771" i="23"/>
  <c r="Q1770" i="23"/>
  <c r="P1770" i="23"/>
  <c r="O1770" i="23"/>
  <c r="N1770" i="23"/>
  <c r="M1770" i="23"/>
  <c r="L1770" i="23"/>
  <c r="K1770" i="23"/>
  <c r="J1770" i="23"/>
  <c r="I1770" i="23"/>
  <c r="H1770" i="23"/>
  <c r="Q1769" i="23"/>
  <c r="P1769" i="23"/>
  <c r="O1769" i="23"/>
  <c r="N1769" i="23"/>
  <c r="M1769" i="23"/>
  <c r="L1769" i="23"/>
  <c r="K1769" i="23"/>
  <c r="J1769" i="23"/>
  <c r="I1769" i="23"/>
  <c r="H1769" i="23"/>
  <c r="Q1768" i="23"/>
  <c r="P1768" i="23"/>
  <c r="O1768" i="23"/>
  <c r="N1768" i="23"/>
  <c r="M1768" i="23"/>
  <c r="L1768" i="23"/>
  <c r="K1768" i="23"/>
  <c r="J1768" i="23"/>
  <c r="I1768" i="23"/>
  <c r="H1768" i="23"/>
  <c r="Q1767" i="23"/>
  <c r="P1767" i="23"/>
  <c r="O1767" i="23"/>
  <c r="N1767" i="23"/>
  <c r="M1767" i="23"/>
  <c r="L1767" i="23"/>
  <c r="K1767" i="23"/>
  <c r="J1767" i="23"/>
  <c r="I1767" i="23"/>
  <c r="H1767" i="23"/>
  <c r="Q1766" i="23"/>
  <c r="P1766" i="23"/>
  <c r="O1766" i="23"/>
  <c r="N1766" i="23"/>
  <c r="M1766" i="23"/>
  <c r="L1766" i="23"/>
  <c r="K1766" i="23"/>
  <c r="J1766" i="23"/>
  <c r="I1766" i="23"/>
  <c r="H1766" i="23"/>
  <c r="Q1765" i="23"/>
  <c r="P1765" i="23"/>
  <c r="O1765" i="23"/>
  <c r="N1765" i="23"/>
  <c r="M1765" i="23"/>
  <c r="L1765" i="23"/>
  <c r="K1765" i="23"/>
  <c r="J1765" i="23"/>
  <c r="I1765" i="23"/>
  <c r="H1765" i="23"/>
  <c r="Q1764" i="23"/>
  <c r="P1764" i="23"/>
  <c r="O1764" i="23"/>
  <c r="N1764" i="23"/>
  <c r="M1764" i="23"/>
  <c r="L1764" i="23"/>
  <c r="K1764" i="23"/>
  <c r="J1764" i="23"/>
  <c r="I1764" i="23"/>
  <c r="H1764" i="23"/>
  <c r="Q1763" i="23"/>
  <c r="P1763" i="23"/>
  <c r="O1763" i="23"/>
  <c r="N1763" i="23"/>
  <c r="M1763" i="23"/>
  <c r="L1763" i="23"/>
  <c r="K1763" i="23"/>
  <c r="J1763" i="23"/>
  <c r="I1763" i="23"/>
  <c r="H1763" i="23"/>
  <c r="Q1762" i="23"/>
  <c r="P1762" i="23"/>
  <c r="O1762" i="23"/>
  <c r="N1762" i="23"/>
  <c r="M1762" i="23"/>
  <c r="L1762" i="23"/>
  <c r="K1762" i="23"/>
  <c r="J1762" i="23"/>
  <c r="I1762" i="23"/>
  <c r="H1762" i="23"/>
  <c r="Q1761" i="23"/>
  <c r="P1761" i="23"/>
  <c r="O1761" i="23"/>
  <c r="N1761" i="23"/>
  <c r="M1761" i="23"/>
  <c r="L1761" i="23"/>
  <c r="K1761" i="23"/>
  <c r="J1761" i="23"/>
  <c r="I1761" i="23"/>
  <c r="H1761" i="23"/>
  <c r="Q1760" i="23"/>
  <c r="P1760" i="23"/>
  <c r="O1760" i="23"/>
  <c r="N1760" i="23"/>
  <c r="M1760" i="23"/>
  <c r="L1760" i="23"/>
  <c r="K1760" i="23"/>
  <c r="J1760" i="23"/>
  <c r="I1760" i="23"/>
  <c r="H1760" i="23"/>
  <c r="Q1759" i="23"/>
  <c r="P1759" i="23"/>
  <c r="O1759" i="23"/>
  <c r="N1759" i="23"/>
  <c r="M1759" i="23"/>
  <c r="L1759" i="23"/>
  <c r="K1759" i="23"/>
  <c r="J1759" i="23"/>
  <c r="I1759" i="23"/>
  <c r="H1759" i="23"/>
  <c r="Q1758" i="23"/>
  <c r="P1758" i="23"/>
  <c r="O1758" i="23"/>
  <c r="N1758" i="23"/>
  <c r="M1758" i="23"/>
  <c r="L1758" i="23"/>
  <c r="K1758" i="23"/>
  <c r="J1758" i="23"/>
  <c r="I1758" i="23"/>
  <c r="H1758" i="23"/>
  <c r="Q1757" i="23"/>
  <c r="P1757" i="23"/>
  <c r="O1757" i="23"/>
  <c r="N1757" i="23"/>
  <c r="M1757" i="23"/>
  <c r="L1757" i="23"/>
  <c r="K1757" i="23"/>
  <c r="J1757" i="23"/>
  <c r="I1757" i="23"/>
  <c r="H1757" i="23"/>
  <c r="Q1756" i="23"/>
  <c r="P1756" i="23"/>
  <c r="O1756" i="23"/>
  <c r="N1756" i="23"/>
  <c r="M1756" i="23"/>
  <c r="L1756" i="23"/>
  <c r="K1756" i="23"/>
  <c r="J1756" i="23"/>
  <c r="I1756" i="23"/>
  <c r="H1756" i="23"/>
  <c r="Q1755" i="23"/>
  <c r="P1755" i="23"/>
  <c r="O1755" i="23"/>
  <c r="N1755" i="23"/>
  <c r="M1755" i="23"/>
  <c r="L1755" i="23"/>
  <c r="K1755" i="23"/>
  <c r="J1755" i="23"/>
  <c r="I1755" i="23"/>
  <c r="H1755" i="23"/>
  <c r="Q1754" i="23"/>
  <c r="P1754" i="23"/>
  <c r="O1754" i="23"/>
  <c r="N1754" i="23"/>
  <c r="M1754" i="23"/>
  <c r="L1754" i="23"/>
  <c r="K1754" i="23"/>
  <c r="J1754" i="23"/>
  <c r="I1754" i="23"/>
  <c r="H1754" i="23"/>
  <c r="Q1753" i="23"/>
  <c r="P1753" i="23"/>
  <c r="O1753" i="23"/>
  <c r="N1753" i="23"/>
  <c r="M1753" i="23"/>
  <c r="L1753" i="23"/>
  <c r="K1753" i="23"/>
  <c r="J1753" i="23"/>
  <c r="I1753" i="23"/>
  <c r="H1753" i="23"/>
  <c r="Q1752" i="23"/>
  <c r="P1752" i="23"/>
  <c r="O1752" i="23"/>
  <c r="N1752" i="23"/>
  <c r="M1752" i="23"/>
  <c r="L1752" i="23"/>
  <c r="K1752" i="23"/>
  <c r="J1752" i="23"/>
  <c r="I1752" i="23"/>
  <c r="H1752" i="23"/>
  <c r="Q1751" i="23"/>
  <c r="P1751" i="23"/>
  <c r="O1751" i="23"/>
  <c r="N1751" i="23"/>
  <c r="M1751" i="23"/>
  <c r="L1751" i="23"/>
  <c r="K1751" i="23"/>
  <c r="J1751" i="23"/>
  <c r="I1751" i="23"/>
  <c r="H1751" i="23"/>
  <c r="Q1750" i="23"/>
  <c r="P1750" i="23"/>
  <c r="O1750" i="23"/>
  <c r="N1750" i="23"/>
  <c r="M1750" i="23"/>
  <c r="L1750" i="23"/>
  <c r="K1750" i="23"/>
  <c r="J1750" i="23"/>
  <c r="I1750" i="23"/>
  <c r="H1750" i="23"/>
  <c r="Q1749" i="23"/>
  <c r="P1749" i="23"/>
  <c r="O1749" i="23"/>
  <c r="N1749" i="23"/>
  <c r="M1749" i="23"/>
  <c r="L1749" i="23"/>
  <c r="K1749" i="23"/>
  <c r="J1749" i="23"/>
  <c r="I1749" i="23"/>
  <c r="H1749" i="23"/>
  <c r="Q1748" i="23"/>
  <c r="P1748" i="23"/>
  <c r="O1748" i="23"/>
  <c r="N1748" i="23"/>
  <c r="M1748" i="23"/>
  <c r="L1748" i="23"/>
  <c r="K1748" i="23"/>
  <c r="J1748" i="23"/>
  <c r="I1748" i="23"/>
  <c r="H1748" i="23"/>
  <c r="Q1747" i="23"/>
  <c r="P1747" i="23"/>
  <c r="O1747" i="23"/>
  <c r="N1747" i="23"/>
  <c r="M1747" i="23"/>
  <c r="L1747" i="23"/>
  <c r="K1747" i="23"/>
  <c r="J1747" i="23"/>
  <c r="I1747" i="23"/>
  <c r="H1747" i="23"/>
  <c r="Q1746" i="23"/>
  <c r="P1746" i="23"/>
  <c r="O1746" i="23"/>
  <c r="N1746" i="23"/>
  <c r="M1746" i="23"/>
  <c r="L1746" i="23"/>
  <c r="K1746" i="23"/>
  <c r="J1746" i="23"/>
  <c r="I1746" i="23"/>
  <c r="H1746" i="23"/>
  <c r="Q1745" i="23"/>
  <c r="P1745" i="23"/>
  <c r="O1745" i="23"/>
  <c r="N1745" i="23"/>
  <c r="M1745" i="23"/>
  <c r="L1745" i="23"/>
  <c r="K1745" i="23"/>
  <c r="J1745" i="23"/>
  <c r="I1745" i="23"/>
  <c r="H1745" i="23"/>
  <c r="Q1744" i="23"/>
  <c r="P1744" i="23"/>
  <c r="O1744" i="23"/>
  <c r="N1744" i="23"/>
  <c r="M1744" i="23"/>
  <c r="L1744" i="23"/>
  <c r="K1744" i="23"/>
  <c r="J1744" i="23"/>
  <c r="I1744" i="23"/>
  <c r="H1744" i="23"/>
  <c r="Q1743" i="23"/>
  <c r="P1743" i="23"/>
  <c r="O1743" i="23"/>
  <c r="N1743" i="23"/>
  <c r="M1743" i="23"/>
  <c r="L1743" i="23"/>
  <c r="K1743" i="23"/>
  <c r="J1743" i="23"/>
  <c r="I1743" i="23"/>
  <c r="H1743" i="23"/>
  <c r="Q1742" i="23"/>
  <c r="P1742" i="23"/>
  <c r="O1742" i="23"/>
  <c r="N1742" i="23"/>
  <c r="M1742" i="23"/>
  <c r="L1742" i="23"/>
  <c r="K1742" i="23"/>
  <c r="J1742" i="23"/>
  <c r="I1742" i="23"/>
  <c r="H1742" i="23"/>
  <c r="Q1741" i="23"/>
  <c r="P1741" i="23"/>
  <c r="O1741" i="23"/>
  <c r="N1741" i="23"/>
  <c r="M1741" i="23"/>
  <c r="L1741" i="23"/>
  <c r="K1741" i="23"/>
  <c r="J1741" i="23"/>
  <c r="I1741" i="23"/>
  <c r="H1741" i="23"/>
  <c r="Q1740" i="23"/>
  <c r="P1740" i="23"/>
  <c r="O1740" i="23"/>
  <c r="N1740" i="23"/>
  <c r="M1740" i="23"/>
  <c r="L1740" i="23"/>
  <c r="K1740" i="23"/>
  <c r="J1740" i="23"/>
  <c r="I1740" i="23"/>
  <c r="H1740" i="23"/>
  <c r="Q1739" i="23"/>
  <c r="P1739" i="23"/>
  <c r="O1739" i="23"/>
  <c r="N1739" i="23"/>
  <c r="M1739" i="23"/>
  <c r="L1739" i="23"/>
  <c r="K1739" i="23"/>
  <c r="J1739" i="23"/>
  <c r="I1739" i="23"/>
  <c r="H1739" i="23"/>
  <c r="Q1738" i="23"/>
  <c r="P1738" i="23"/>
  <c r="O1738" i="23"/>
  <c r="N1738" i="23"/>
  <c r="M1738" i="23"/>
  <c r="L1738" i="23"/>
  <c r="K1738" i="23"/>
  <c r="J1738" i="23"/>
  <c r="I1738" i="23"/>
  <c r="H1738" i="23"/>
  <c r="Q1737" i="23"/>
  <c r="P1737" i="23"/>
  <c r="O1737" i="23"/>
  <c r="N1737" i="23"/>
  <c r="M1737" i="23"/>
  <c r="L1737" i="23"/>
  <c r="K1737" i="23"/>
  <c r="J1737" i="23"/>
  <c r="I1737" i="23"/>
  <c r="H1737" i="23"/>
  <c r="Q1736" i="23"/>
  <c r="P1736" i="23"/>
  <c r="O1736" i="23"/>
  <c r="N1736" i="23"/>
  <c r="M1736" i="23"/>
  <c r="L1736" i="23"/>
  <c r="K1736" i="23"/>
  <c r="J1736" i="23"/>
  <c r="I1736" i="23"/>
  <c r="H1736" i="23"/>
  <c r="Q1735" i="23"/>
  <c r="P1735" i="23"/>
  <c r="O1735" i="23"/>
  <c r="N1735" i="23"/>
  <c r="M1735" i="23"/>
  <c r="L1735" i="23"/>
  <c r="K1735" i="23"/>
  <c r="J1735" i="23"/>
  <c r="I1735" i="23"/>
  <c r="H1735" i="23"/>
  <c r="Q1734" i="23"/>
  <c r="P1734" i="23"/>
  <c r="O1734" i="23"/>
  <c r="N1734" i="23"/>
  <c r="M1734" i="23"/>
  <c r="L1734" i="23"/>
  <c r="K1734" i="23"/>
  <c r="J1734" i="23"/>
  <c r="I1734" i="23"/>
  <c r="H1734" i="23"/>
  <c r="Q1733" i="23"/>
  <c r="P1733" i="23"/>
  <c r="O1733" i="23"/>
  <c r="N1733" i="23"/>
  <c r="M1733" i="23"/>
  <c r="L1733" i="23"/>
  <c r="K1733" i="23"/>
  <c r="J1733" i="23"/>
  <c r="I1733" i="23"/>
  <c r="H1733" i="23"/>
  <c r="Q1732" i="23"/>
  <c r="P1732" i="23"/>
  <c r="O1732" i="23"/>
  <c r="N1732" i="23"/>
  <c r="M1732" i="23"/>
  <c r="L1732" i="23"/>
  <c r="K1732" i="23"/>
  <c r="J1732" i="23"/>
  <c r="I1732" i="23"/>
  <c r="H1732" i="23"/>
  <c r="Q1731" i="23"/>
  <c r="P1731" i="23"/>
  <c r="O1731" i="23"/>
  <c r="N1731" i="23"/>
  <c r="M1731" i="23"/>
  <c r="L1731" i="23"/>
  <c r="K1731" i="23"/>
  <c r="J1731" i="23"/>
  <c r="I1731" i="23"/>
  <c r="H1731" i="23"/>
  <c r="Q1730" i="23"/>
  <c r="P1730" i="23"/>
  <c r="O1730" i="23"/>
  <c r="N1730" i="23"/>
  <c r="M1730" i="23"/>
  <c r="L1730" i="23"/>
  <c r="K1730" i="23"/>
  <c r="J1730" i="23"/>
  <c r="I1730" i="23"/>
  <c r="H1730" i="23"/>
  <c r="Q1729" i="23"/>
  <c r="P1729" i="23"/>
  <c r="O1729" i="23"/>
  <c r="N1729" i="23"/>
  <c r="M1729" i="23"/>
  <c r="L1729" i="23"/>
  <c r="K1729" i="23"/>
  <c r="J1729" i="23"/>
  <c r="I1729" i="23"/>
  <c r="H1729" i="23"/>
  <c r="Q1728" i="23"/>
  <c r="P1728" i="23"/>
  <c r="O1728" i="23"/>
  <c r="N1728" i="23"/>
  <c r="M1728" i="23"/>
  <c r="L1728" i="23"/>
  <c r="K1728" i="23"/>
  <c r="J1728" i="23"/>
  <c r="I1728" i="23"/>
  <c r="H1728" i="23"/>
  <c r="Q1727" i="23"/>
  <c r="P1727" i="23"/>
  <c r="O1727" i="23"/>
  <c r="N1727" i="23"/>
  <c r="M1727" i="23"/>
  <c r="L1727" i="23"/>
  <c r="K1727" i="23"/>
  <c r="J1727" i="23"/>
  <c r="I1727" i="23"/>
  <c r="H1727" i="23"/>
  <c r="Q1726" i="23"/>
  <c r="P1726" i="23"/>
  <c r="O1726" i="23"/>
  <c r="N1726" i="23"/>
  <c r="M1726" i="23"/>
  <c r="L1726" i="23"/>
  <c r="K1726" i="23"/>
  <c r="J1726" i="23"/>
  <c r="I1726" i="23"/>
  <c r="H1726" i="23"/>
  <c r="Q1725" i="23"/>
  <c r="P1725" i="23"/>
  <c r="O1725" i="23"/>
  <c r="N1725" i="23"/>
  <c r="M1725" i="23"/>
  <c r="L1725" i="23"/>
  <c r="K1725" i="23"/>
  <c r="J1725" i="23"/>
  <c r="I1725" i="23"/>
  <c r="H1725" i="23"/>
  <c r="Q1724" i="23"/>
  <c r="P1724" i="23"/>
  <c r="O1724" i="23"/>
  <c r="N1724" i="23"/>
  <c r="M1724" i="23"/>
  <c r="L1724" i="23"/>
  <c r="K1724" i="23"/>
  <c r="J1724" i="23"/>
  <c r="I1724" i="23"/>
  <c r="H1724" i="23"/>
  <c r="Q1723" i="23"/>
  <c r="P1723" i="23"/>
  <c r="O1723" i="23"/>
  <c r="N1723" i="23"/>
  <c r="M1723" i="23"/>
  <c r="L1723" i="23"/>
  <c r="K1723" i="23"/>
  <c r="J1723" i="23"/>
  <c r="I1723" i="23"/>
  <c r="H1723" i="23"/>
  <c r="Q1722" i="23"/>
  <c r="P1722" i="23"/>
  <c r="O1722" i="23"/>
  <c r="N1722" i="23"/>
  <c r="M1722" i="23"/>
  <c r="L1722" i="23"/>
  <c r="K1722" i="23"/>
  <c r="J1722" i="23"/>
  <c r="I1722" i="23"/>
  <c r="H1722" i="23"/>
  <c r="Q1721" i="23"/>
  <c r="P1721" i="23"/>
  <c r="O1721" i="23"/>
  <c r="N1721" i="23"/>
  <c r="M1721" i="23"/>
  <c r="L1721" i="23"/>
  <c r="K1721" i="23"/>
  <c r="J1721" i="23"/>
  <c r="I1721" i="23"/>
  <c r="H1721" i="23"/>
  <c r="Q1720" i="23"/>
  <c r="P1720" i="23"/>
  <c r="O1720" i="23"/>
  <c r="N1720" i="23"/>
  <c r="M1720" i="23"/>
  <c r="L1720" i="23"/>
  <c r="K1720" i="23"/>
  <c r="J1720" i="23"/>
  <c r="I1720" i="23"/>
  <c r="H1720" i="23"/>
  <c r="Q1719" i="23"/>
  <c r="P1719" i="23"/>
  <c r="O1719" i="23"/>
  <c r="N1719" i="23"/>
  <c r="M1719" i="23"/>
  <c r="L1719" i="23"/>
  <c r="K1719" i="23"/>
  <c r="J1719" i="23"/>
  <c r="I1719" i="23"/>
  <c r="H1719" i="23"/>
  <c r="Q1718" i="23"/>
  <c r="P1718" i="23"/>
  <c r="O1718" i="23"/>
  <c r="N1718" i="23"/>
  <c r="M1718" i="23"/>
  <c r="L1718" i="23"/>
  <c r="K1718" i="23"/>
  <c r="J1718" i="23"/>
  <c r="I1718" i="23"/>
  <c r="H1718" i="23"/>
  <c r="Q1717" i="23"/>
  <c r="P1717" i="23"/>
  <c r="O1717" i="23"/>
  <c r="N1717" i="23"/>
  <c r="M1717" i="23"/>
  <c r="L1717" i="23"/>
  <c r="K1717" i="23"/>
  <c r="J1717" i="23"/>
  <c r="I1717" i="23"/>
  <c r="H1717" i="23"/>
  <c r="Q1716" i="23"/>
  <c r="P1716" i="23"/>
  <c r="O1716" i="23"/>
  <c r="N1716" i="23"/>
  <c r="M1716" i="23"/>
  <c r="L1716" i="23"/>
  <c r="K1716" i="23"/>
  <c r="J1716" i="23"/>
  <c r="I1716" i="23"/>
  <c r="H1716" i="23"/>
  <c r="Q1715" i="23"/>
  <c r="P1715" i="23"/>
  <c r="O1715" i="23"/>
  <c r="N1715" i="23"/>
  <c r="M1715" i="23"/>
  <c r="L1715" i="23"/>
  <c r="K1715" i="23"/>
  <c r="J1715" i="23"/>
  <c r="I1715" i="23"/>
  <c r="H1715" i="23"/>
  <c r="Q1714" i="23"/>
  <c r="P1714" i="23"/>
  <c r="O1714" i="23"/>
  <c r="N1714" i="23"/>
  <c r="M1714" i="23"/>
  <c r="L1714" i="23"/>
  <c r="K1714" i="23"/>
  <c r="J1714" i="23"/>
  <c r="I1714" i="23"/>
  <c r="H1714" i="23"/>
  <c r="Q1713" i="23"/>
  <c r="P1713" i="23"/>
  <c r="O1713" i="23"/>
  <c r="N1713" i="23"/>
  <c r="M1713" i="23"/>
  <c r="L1713" i="23"/>
  <c r="K1713" i="23"/>
  <c r="J1713" i="23"/>
  <c r="I1713" i="23"/>
  <c r="H1713" i="23"/>
  <c r="Q1712" i="23"/>
  <c r="P1712" i="23"/>
  <c r="O1712" i="23"/>
  <c r="N1712" i="23"/>
  <c r="M1712" i="23"/>
  <c r="L1712" i="23"/>
  <c r="K1712" i="23"/>
  <c r="J1712" i="23"/>
  <c r="I1712" i="23"/>
  <c r="H1712" i="23"/>
  <c r="Q1711" i="23"/>
  <c r="P1711" i="23"/>
  <c r="O1711" i="23"/>
  <c r="N1711" i="23"/>
  <c r="M1711" i="23"/>
  <c r="L1711" i="23"/>
  <c r="K1711" i="23"/>
  <c r="J1711" i="23"/>
  <c r="I1711" i="23"/>
  <c r="H1711" i="23"/>
  <c r="Q1710" i="23"/>
  <c r="P1710" i="23"/>
  <c r="O1710" i="23"/>
  <c r="N1710" i="23"/>
  <c r="M1710" i="23"/>
  <c r="L1710" i="23"/>
  <c r="K1710" i="23"/>
  <c r="J1710" i="23"/>
  <c r="I1710" i="23"/>
  <c r="H1710" i="23"/>
  <c r="Q1709" i="23"/>
  <c r="P1709" i="23"/>
  <c r="O1709" i="23"/>
  <c r="N1709" i="23"/>
  <c r="M1709" i="23"/>
  <c r="L1709" i="23"/>
  <c r="K1709" i="23"/>
  <c r="J1709" i="23"/>
  <c r="I1709" i="23"/>
  <c r="H1709" i="23"/>
  <c r="Q1708" i="23"/>
  <c r="P1708" i="23"/>
  <c r="O1708" i="23"/>
  <c r="N1708" i="23"/>
  <c r="M1708" i="23"/>
  <c r="L1708" i="23"/>
  <c r="K1708" i="23"/>
  <c r="J1708" i="23"/>
  <c r="I1708" i="23"/>
  <c r="H1708" i="23"/>
  <c r="Q1707" i="23"/>
  <c r="P1707" i="23"/>
  <c r="O1707" i="23"/>
  <c r="N1707" i="23"/>
  <c r="M1707" i="23"/>
  <c r="L1707" i="23"/>
  <c r="K1707" i="23"/>
  <c r="J1707" i="23"/>
  <c r="I1707" i="23"/>
  <c r="H1707" i="23"/>
  <c r="Q1706" i="23"/>
  <c r="P1706" i="23"/>
  <c r="O1706" i="23"/>
  <c r="N1706" i="23"/>
  <c r="M1706" i="23"/>
  <c r="L1706" i="23"/>
  <c r="K1706" i="23"/>
  <c r="J1706" i="23"/>
  <c r="I1706" i="23"/>
  <c r="H1706" i="23"/>
  <c r="Q1705" i="23"/>
  <c r="P1705" i="23"/>
  <c r="O1705" i="23"/>
  <c r="N1705" i="23"/>
  <c r="M1705" i="23"/>
  <c r="L1705" i="23"/>
  <c r="K1705" i="23"/>
  <c r="J1705" i="23"/>
  <c r="I1705" i="23"/>
  <c r="H1705" i="23"/>
  <c r="Q1704" i="23"/>
  <c r="P1704" i="23"/>
  <c r="O1704" i="23"/>
  <c r="N1704" i="23"/>
  <c r="M1704" i="23"/>
  <c r="L1704" i="23"/>
  <c r="K1704" i="23"/>
  <c r="J1704" i="23"/>
  <c r="I1704" i="23"/>
  <c r="H1704" i="23"/>
  <c r="Q1703" i="23"/>
  <c r="P1703" i="23"/>
  <c r="O1703" i="23"/>
  <c r="N1703" i="23"/>
  <c r="M1703" i="23"/>
  <c r="L1703" i="23"/>
  <c r="K1703" i="23"/>
  <c r="J1703" i="23"/>
  <c r="I1703" i="23"/>
  <c r="H1703" i="23"/>
  <c r="Q1702" i="23"/>
  <c r="P1702" i="23"/>
  <c r="O1702" i="23"/>
  <c r="N1702" i="23"/>
  <c r="M1702" i="23"/>
  <c r="L1702" i="23"/>
  <c r="K1702" i="23"/>
  <c r="J1702" i="23"/>
  <c r="I1702" i="23"/>
  <c r="H1702" i="23"/>
  <c r="Q1701" i="23"/>
  <c r="P1701" i="23"/>
  <c r="O1701" i="23"/>
  <c r="N1701" i="23"/>
  <c r="M1701" i="23"/>
  <c r="L1701" i="23"/>
  <c r="K1701" i="23"/>
  <c r="J1701" i="23"/>
  <c r="I1701" i="23"/>
  <c r="H1701" i="23"/>
  <c r="Q1700" i="23"/>
  <c r="P1700" i="23"/>
  <c r="O1700" i="23"/>
  <c r="N1700" i="23"/>
  <c r="M1700" i="23"/>
  <c r="L1700" i="23"/>
  <c r="K1700" i="23"/>
  <c r="J1700" i="23"/>
  <c r="I1700" i="23"/>
  <c r="H1700" i="23"/>
  <c r="Q1699" i="23"/>
  <c r="P1699" i="23"/>
  <c r="O1699" i="23"/>
  <c r="N1699" i="23"/>
  <c r="M1699" i="23"/>
  <c r="L1699" i="23"/>
  <c r="K1699" i="23"/>
  <c r="J1699" i="23"/>
  <c r="I1699" i="23"/>
  <c r="H1699" i="23"/>
  <c r="Q1698" i="23"/>
  <c r="P1698" i="23"/>
  <c r="O1698" i="23"/>
  <c r="N1698" i="23"/>
  <c r="M1698" i="23"/>
  <c r="L1698" i="23"/>
  <c r="K1698" i="23"/>
  <c r="J1698" i="23"/>
  <c r="I1698" i="23"/>
  <c r="H1698" i="23"/>
  <c r="Q1697" i="23"/>
  <c r="P1697" i="23"/>
  <c r="O1697" i="23"/>
  <c r="N1697" i="23"/>
  <c r="M1697" i="23"/>
  <c r="L1697" i="23"/>
  <c r="K1697" i="23"/>
  <c r="J1697" i="23"/>
  <c r="I1697" i="23"/>
  <c r="H1697" i="23"/>
  <c r="Q1696" i="23"/>
  <c r="P1696" i="23"/>
  <c r="O1696" i="23"/>
  <c r="N1696" i="23"/>
  <c r="M1696" i="23"/>
  <c r="L1696" i="23"/>
  <c r="K1696" i="23"/>
  <c r="J1696" i="23"/>
  <c r="I1696" i="23"/>
  <c r="H1696" i="23"/>
  <c r="Q1695" i="23"/>
  <c r="P1695" i="23"/>
  <c r="O1695" i="23"/>
  <c r="N1695" i="23"/>
  <c r="M1695" i="23"/>
  <c r="L1695" i="23"/>
  <c r="K1695" i="23"/>
  <c r="J1695" i="23"/>
  <c r="I1695" i="23"/>
  <c r="H1695" i="23"/>
  <c r="Q1694" i="23"/>
  <c r="P1694" i="23"/>
  <c r="O1694" i="23"/>
  <c r="N1694" i="23"/>
  <c r="M1694" i="23"/>
  <c r="L1694" i="23"/>
  <c r="K1694" i="23"/>
  <c r="J1694" i="23"/>
  <c r="I1694" i="23"/>
  <c r="H1694" i="23"/>
  <c r="Q1693" i="23"/>
  <c r="P1693" i="23"/>
  <c r="O1693" i="23"/>
  <c r="N1693" i="23"/>
  <c r="M1693" i="23"/>
  <c r="L1693" i="23"/>
  <c r="K1693" i="23"/>
  <c r="J1693" i="23"/>
  <c r="I1693" i="23"/>
  <c r="H1693" i="23"/>
  <c r="Q1692" i="23"/>
  <c r="P1692" i="23"/>
  <c r="O1692" i="23"/>
  <c r="N1692" i="23"/>
  <c r="M1692" i="23"/>
  <c r="L1692" i="23"/>
  <c r="K1692" i="23"/>
  <c r="J1692" i="23"/>
  <c r="I1692" i="23"/>
  <c r="H1692" i="23"/>
  <c r="Q1691" i="23"/>
  <c r="P1691" i="23"/>
  <c r="O1691" i="23"/>
  <c r="N1691" i="23"/>
  <c r="M1691" i="23"/>
  <c r="L1691" i="23"/>
  <c r="K1691" i="23"/>
  <c r="J1691" i="23"/>
  <c r="I1691" i="23"/>
  <c r="H1691" i="23"/>
  <c r="Q1690" i="23"/>
  <c r="P1690" i="23"/>
  <c r="O1690" i="23"/>
  <c r="N1690" i="23"/>
  <c r="M1690" i="23"/>
  <c r="L1690" i="23"/>
  <c r="K1690" i="23"/>
  <c r="J1690" i="23"/>
  <c r="I1690" i="23"/>
  <c r="H1690" i="23"/>
  <c r="Q1689" i="23"/>
  <c r="P1689" i="23"/>
  <c r="O1689" i="23"/>
  <c r="N1689" i="23"/>
  <c r="M1689" i="23"/>
  <c r="L1689" i="23"/>
  <c r="K1689" i="23"/>
  <c r="J1689" i="23"/>
  <c r="I1689" i="23"/>
  <c r="H1689" i="23"/>
  <c r="Q1688" i="23"/>
  <c r="P1688" i="23"/>
  <c r="O1688" i="23"/>
  <c r="N1688" i="23"/>
  <c r="M1688" i="23"/>
  <c r="L1688" i="23"/>
  <c r="K1688" i="23"/>
  <c r="J1688" i="23"/>
  <c r="I1688" i="23"/>
  <c r="H1688" i="23"/>
  <c r="Q1687" i="23"/>
  <c r="P1687" i="23"/>
  <c r="O1687" i="23"/>
  <c r="N1687" i="23"/>
  <c r="M1687" i="23"/>
  <c r="L1687" i="23"/>
  <c r="K1687" i="23"/>
  <c r="J1687" i="23"/>
  <c r="I1687" i="23"/>
  <c r="H1687" i="23"/>
  <c r="Q1686" i="23"/>
  <c r="P1686" i="23"/>
  <c r="O1686" i="23"/>
  <c r="N1686" i="23"/>
  <c r="M1686" i="23"/>
  <c r="L1686" i="23"/>
  <c r="K1686" i="23"/>
  <c r="J1686" i="23"/>
  <c r="I1686" i="23"/>
  <c r="H1686" i="23"/>
  <c r="Q1685" i="23"/>
  <c r="P1685" i="23"/>
  <c r="O1685" i="23"/>
  <c r="N1685" i="23"/>
  <c r="M1685" i="23"/>
  <c r="L1685" i="23"/>
  <c r="K1685" i="23"/>
  <c r="J1685" i="23"/>
  <c r="I1685" i="23"/>
  <c r="H1685" i="23"/>
  <c r="Q1684" i="23"/>
  <c r="P1684" i="23"/>
  <c r="O1684" i="23"/>
  <c r="N1684" i="23"/>
  <c r="M1684" i="23"/>
  <c r="L1684" i="23"/>
  <c r="K1684" i="23"/>
  <c r="J1684" i="23"/>
  <c r="I1684" i="23"/>
  <c r="H1684" i="23"/>
  <c r="Q1683" i="23"/>
  <c r="P1683" i="23"/>
  <c r="O1683" i="23"/>
  <c r="N1683" i="23"/>
  <c r="M1683" i="23"/>
  <c r="L1683" i="23"/>
  <c r="K1683" i="23"/>
  <c r="J1683" i="23"/>
  <c r="I1683" i="23"/>
  <c r="H1683" i="23"/>
  <c r="Q1682" i="23"/>
  <c r="P1682" i="23"/>
  <c r="O1682" i="23"/>
  <c r="N1682" i="23"/>
  <c r="M1682" i="23"/>
  <c r="L1682" i="23"/>
  <c r="K1682" i="23"/>
  <c r="J1682" i="23"/>
  <c r="I1682" i="23"/>
  <c r="H1682" i="23"/>
  <c r="Q1681" i="23"/>
  <c r="P1681" i="23"/>
  <c r="O1681" i="23"/>
  <c r="N1681" i="23"/>
  <c r="M1681" i="23"/>
  <c r="L1681" i="23"/>
  <c r="K1681" i="23"/>
  <c r="J1681" i="23"/>
  <c r="I1681" i="23"/>
  <c r="H1681" i="23"/>
  <c r="Q1680" i="23"/>
  <c r="P1680" i="23"/>
  <c r="O1680" i="23"/>
  <c r="N1680" i="23"/>
  <c r="M1680" i="23"/>
  <c r="L1680" i="23"/>
  <c r="K1680" i="23"/>
  <c r="J1680" i="23"/>
  <c r="I1680" i="23"/>
  <c r="H1680" i="23"/>
  <c r="Q1679" i="23"/>
  <c r="P1679" i="23"/>
  <c r="O1679" i="23"/>
  <c r="N1679" i="23"/>
  <c r="M1679" i="23"/>
  <c r="L1679" i="23"/>
  <c r="K1679" i="23"/>
  <c r="J1679" i="23"/>
  <c r="I1679" i="23"/>
  <c r="H1679" i="23"/>
  <c r="Q1678" i="23"/>
  <c r="P1678" i="23"/>
  <c r="O1678" i="23"/>
  <c r="N1678" i="23"/>
  <c r="M1678" i="23"/>
  <c r="L1678" i="23"/>
  <c r="K1678" i="23"/>
  <c r="J1678" i="23"/>
  <c r="I1678" i="23"/>
  <c r="H1678" i="23"/>
  <c r="Q1677" i="23"/>
  <c r="P1677" i="23"/>
  <c r="O1677" i="23"/>
  <c r="N1677" i="23"/>
  <c r="M1677" i="23"/>
  <c r="L1677" i="23"/>
  <c r="K1677" i="23"/>
  <c r="J1677" i="23"/>
  <c r="I1677" i="23"/>
  <c r="H1677" i="23"/>
  <c r="Q1676" i="23"/>
  <c r="P1676" i="23"/>
  <c r="O1676" i="23"/>
  <c r="N1676" i="23"/>
  <c r="M1676" i="23"/>
  <c r="L1676" i="23"/>
  <c r="K1676" i="23"/>
  <c r="J1676" i="23"/>
  <c r="I1676" i="23"/>
  <c r="H1676" i="23"/>
  <c r="Q1675" i="23"/>
  <c r="P1675" i="23"/>
  <c r="O1675" i="23"/>
  <c r="N1675" i="23"/>
  <c r="M1675" i="23"/>
  <c r="L1675" i="23"/>
  <c r="K1675" i="23"/>
  <c r="J1675" i="23"/>
  <c r="I1675" i="23"/>
  <c r="H1675" i="23"/>
  <c r="Q1674" i="23"/>
  <c r="P1674" i="23"/>
  <c r="O1674" i="23"/>
  <c r="N1674" i="23"/>
  <c r="M1674" i="23"/>
  <c r="L1674" i="23"/>
  <c r="K1674" i="23"/>
  <c r="J1674" i="23"/>
  <c r="I1674" i="23"/>
  <c r="H1674" i="23"/>
  <c r="Q1673" i="23"/>
  <c r="P1673" i="23"/>
  <c r="O1673" i="23"/>
  <c r="N1673" i="23"/>
  <c r="M1673" i="23"/>
  <c r="L1673" i="23"/>
  <c r="K1673" i="23"/>
  <c r="J1673" i="23"/>
  <c r="I1673" i="23"/>
  <c r="H1673" i="23"/>
  <c r="Q1672" i="23"/>
  <c r="P1672" i="23"/>
  <c r="O1672" i="23"/>
  <c r="N1672" i="23"/>
  <c r="M1672" i="23"/>
  <c r="L1672" i="23"/>
  <c r="K1672" i="23"/>
  <c r="J1672" i="23"/>
  <c r="I1672" i="23"/>
  <c r="H1672" i="23"/>
  <c r="Q1671" i="23"/>
  <c r="P1671" i="23"/>
  <c r="O1671" i="23"/>
  <c r="N1671" i="23"/>
  <c r="M1671" i="23"/>
  <c r="L1671" i="23"/>
  <c r="K1671" i="23"/>
  <c r="J1671" i="23"/>
  <c r="I1671" i="23"/>
  <c r="H1671" i="23"/>
  <c r="Q1670" i="23"/>
  <c r="P1670" i="23"/>
  <c r="O1670" i="23"/>
  <c r="N1670" i="23"/>
  <c r="M1670" i="23"/>
  <c r="L1670" i="23"/>
  <c r="K1670" i="23"/>
  <c r="J1670" i="23"/>
  <c r="I1670" i="23"/>
  <c r="H1670" i="23"/>
  <c r="Q1669" i="23"/>
  <c r="P1669" i="23"/>
  <c r="O1669" i="23"/>
  <c r="N1669" i="23"/>
  <c r="M1669" i="23"/>
  <c r="L1669" i="23"/>
  <c r="K1669" i="23"/>
  <c r="J1669" i="23"/>
  <c r="I1669" i="23"/>
  <c r="H1669" i="23"/>
  <c r="Q1668" i="23"/>
  <c r="P1668" i="23"/>
  <c r="O1668" i="23"/>
  <c r="N1668" i="23"/>
  <c r="M1668" i="23"/>
  <c r="L1668" i="23"/>
  <c r="K1668" i="23"/>
  <c r="J1668" i="23"/>
  <c r="I1668" i="23"/>
  <c r="H1668" i="23"/>
  <c r="Q1667" i="23"/>
  <c r="P1667" i="23"/>
  <c r="O1667" i="23"/>
  <c r="N1667" i="23"/>
  <c r="M1667" i="23"/>
  <c r="L1667" i="23"/>
  <c r="K1667" i="23"/>
  <c r="J1667" i="23"/>
  <c r="I1667" i="23"/>
  <c r="H1667" i="23"/>
  <c r="Q1666" i="23"/>
  <c r="P1666" i="23"/>
  <c r="O1666" i="23"/>
  <c r="N1666" i="23"/>
  <c r="M1666" i="23"/>
  <c r="L1666" i="23"/>
  <c r="K1666" i="23"/>
  <c r="J1666" i="23"/>
  <c r="I1666" i="23"/>
  <c r="H1666" i="23"/>
  <c r="Q1665" i="23"/>
  <c r="P1665" i="23"/>
  <c r="O1665" i="23"/>
  <c r="N1665" i="23"/>
  <c r="M1665" i="23"/>
  <c r="L1665" i="23"/>
  <c r="K1665" i="23"/>
  <c r="J1665" i="23"/>
  <c r="I1665" i="23"/>
  <c r="H1665" i="23"/>
  <c r="Q1664" i="23"/>
  <c r="P1664" i="23"/>
  <c r="O1664" i="23"/>
  <c r="N1664" i="23"/>
  <c r="M1664" i="23"/>
  <c r="L1664" i="23"/>
  <c r="K1664" i="23"/>
  <c r="J1664" i="23"/>
  <c r="I1664" i="23"/>
  <c r="H1664" i="23"/>
  <c r="Q1663" i="23"/>
  <c r="P1663" i="23"/>
  <c r="O1663" i="23"/>
  <c r="N1663" i="23"/>
  <c r="M1663" i="23"/>
  <c r="L1663" i="23"/>
  <c r="K1663" i="23"/>
  <c r="J1663" i="23"/>
  <c r="I1663" i="23"/>
  <c r="H1663" i="23"/>
  <c r="Q1662" i="23"/>
  <c r="P1662" i="23"/>
  <c r="O1662" i="23"/>
  <c r="N1662" i="23"/>
  <c r="M1662" i="23"/>
  <c r="L1662" i="23"/>
  <c r="K1662" i="23"/>
  <c r="J1662" i="23"/>
  <c r="I1662" i="23"/>
  <c r="H1662" i="23"/>
  <c r="Q1661" i="23"/>
  <c r="P1661" i="23"/>
  <c r="O1661" i="23"/>
  <c r="N1661" i="23"/>
  <c r="M1661" i="23"/>
  <c r="L1661" i="23"/>
  <c r="K1661" i="23"/>
  <c r="J1661" i="23"/>
  <c r="I1661" i="23"/>
  <c r="H1661" i="23"/>
  <c r="Q1660" i="23"/>
  <c r="P1660" i="23"/>
  <c r="O1660" i="23"/>
  <c r="N1660" i="23"/>
  <c r="M1660" i="23"/>
  <c r="L1660" i="23"/>
  <c r="K1660" i="23"/>
  <c r="J1660" i="23"/>
  <c r="I1660" i="23"/>
  <c r="H1660" i="23"/>
  <c r="Q1659" i="23"/>
  <c r="P1659" i="23"/>
  <c r="O1659" i="23"/>
  <c r="N1659" i="23"/>
  <c r="M1659" i="23"/>
  <c r="L1659" i="23"/>
  <c r="K1659" i="23"/>
  <c r="J1659" i="23"/>
  <c r="I1659" i="23"/>
  <c r="H1659" i="23"/>
  <c r="Q1658" i="23"/>
  <c r="P1658" i="23"/>
  <c r="O1658" i="23"/>
  <c r="N1658" i="23"/>
  <c r="M1658" i="23"/>
  <c r="L1658" i="23"/>
  <c r="K1658" i="23"/>
  <c r="J1658" i="23"/>
  <c r="I1658" i="23"/>
  <c r="H1658" i="23"/>
  <c r="Q1657" i="23"/>
  <c r="P1657" i="23"/>
  <c r="O1657" i="23"/>
  <c r="N1657" i="23"/>
  <c r="M1657" i="23"/>
  <c r="L1657" i="23"/>
  <c r="K1657" i="23"/>
  <c r="J1657" i="23"/>
  <c r="I1657" i="23"/>
  <c r="H1657" i="23"/>
  <c r="Q1656" i="23"/>
  <c r="P1656" i="23"/>
  <c r="O1656" i="23"/>
  <c r="N1656" i="23"/>
  <c r="M1656" i="23"/>
  <c r="L1656" i="23"/>
  <c r="K1656" i="23"/>
  <c r="J1656" i="23"/>
  <c r="I1656" i="23"/>
  <c r="H1656" i="23"/>
  <c r="Q1655" i="23"/>
  <c r="P1655" i="23"/>
  <c r="O1655" i="23"/>
  <c r="N1655" i="23"/>
  <c r="M1655" i="23"/>
  <c r="L1655" i="23"/>
  <c r="K1655" i="23"/>
  <c r="J1655" i="23"/>
  <c r="I1655" i="23"/>
  <c r="H1655" i="23"/>
  <c r="Q1654" i="23"/>
  <c r="P1654" i="23"/>
  <c r="O1654" i="23"/>
  <c r="N1654" i="23"/>
  <c r="M1654" i="23"/>
  <c r="L1654" i="23"/>
  <c r="K1654" i="23"/>
  <c r="J1654" i="23"/>
  <c r="I1654" i="23"/>
  <c r="H1654" i="23"/>
  <c r="Q1653" i="23"/>
  <c r="P1653" i="23"/>
  <c r="O1653" i="23"/>
  <c r="N1653" i="23"/>
  <c r="M1653" i="23"/>
  <c r="L1653" i="23"/>
  <c r="K1653" i="23"/>
  <c r="J1653" i="23"/>
  <c r="I1653" i="23"/>
  <c r="H1653" i="23"/>
  <c r="Q1652" i="23"/>
  <c r="P1652" i="23"/>
  <c r="O1652" i="23"/>
  <c r="N1652" i="23"/>
  <c r="M1652" i="23"/>
  <c r="L1652" i="23"/>
  <c r="K1652" i="23"/>
  <c r="J1652" i="23"/>
  <c r="I1652" i="23"/>
  <c r="H1652" i="23"/>
  <c r="Q1651" i="23"/>
  <c r="P1651" i="23"/>
  <c r="O1651" i="23"/>
  <c r="N1651" i="23"/>
  <c r="M1651" i="23"/>
  <c r="L1651" i="23"/>
  <c r="K1651" i="23"/>
  <c r="J1651" i="23"/>
  <c r="I1651" i="23"/>
  <c r="H1651" i="23"/>
  <c r="Q1650" i="23"/>
  <c r="P1650" i="23"/>
  <c r="O1650" i="23"/>
  <c r="N1650" i="23"/>
  <c r="M1650" i="23"/>
  <c r="L1650" i="23"/>
  <c r="K1650" i="23"/>
  <c r="J1650" i="23"/>
  <c r="I1650" i="23"/>
  <c r="H1650" i="23"/>
  <c r="Q1649" i="23"/>
  <c r="P1649" i="23"/>
  <c r="O1649" i="23"/>
  <c r="N1649" i="23"/>
  <c r="M1649" i="23"/>
  <c r="L1649" i="23"/>
  <c r="K1649" i="23"/>
  <c r="J1649" i="23"/>
  <c r="I1649" i="23"/>
  <c r="H1649" i="23"/>
  <c r="Q1648" i="23"/>
  <c r="P1648" i="23"/>
  <c r="O1648" i="23"/>
  <c r="N1648" i="23"/>
  <c r="M1648" i="23"/>
  <c r="L1648" i="23"/>
  <c r="K1648" i="23"/>
  <c r="J1648" i="23"/>
  <c r="I1648" i="23"/>
  <c r="H1648" i="23"/>
  <c r="Q1647" i="23"/>
  <c r="P1647" i="23"/>
  <c r="O1647" i="23"/>
  <c r="N1647" i="23"/>
  <c r="M1647" i="23"/>
  <c r="L1647" i="23"/>
  <c r="K1647" i="23"/>
  <c r="J1647" i="23"/>
  <c r="I1647" i="23"/>
  <c r="H1647" i="23"/>
  <c r="Q1646" i="23"/>
  <c r="P1646" i="23"/>
  <c r="O1646" i="23"/>
  <c r="N1646" i="23"/>
  <c r="M1646" i="23"/>
  <c r="L1646" i="23"/>
  <c r="K1646" i="23"/>
  <c r="J1646" i="23"/>
  <c r="I1646" i="23"/>
  <c r="H1646" i="23"/>
  <c r="Q1645" i="23"/>
  <c r="P1645" i="23"/>
  <c r="O1645" i="23"/>
  <c r="N1645" i="23"/>
  <c r="M1645" i="23"/>
  <c r="L1645" i="23"/>
  <c r="K1645" i="23"/>
  <c r="J1645" i="23"/>
  <c r="I1645" i="23"/>
  <c r="H1645" i="23"/>
  <c r="Q1644" i="23"/>
  <c r="P1644" i="23"/>
  <c r="O1644" i="23"/>
  <c r="N1644" i="23"/>
  <c r="M1644" i="23"/>
  <c r="L1644" i="23"/>
  <c r="K1644" i="23"/>
  <c r="J1644" i="23"/>
  <c r="I1644" i="23"/>
  <c r="H1644" i="23"/>
  <c r="Q1643" i="23"/>
  <c r="P1643" i="23"/>
  <c r="O1643" i="23"/>
  <c r="N1643" i="23"/>
  <c r="M1643" i="23"/>
  <c r="L1643" i="23"/>
  <c r="K1643" i="23"/>
  <c r="J1643" i="23"/>
  <c r="I1643" i="23"/>
  <c r="H1643" i="23"/>
  <c r="Q1642" i="23"/>
  <c r="P1642" i="23"/>
  <c r="O1642" i="23"/>
  <c r="N1642" i="23"/>
  <c r="M1642" i="23"/>
  <c r="L1642" i="23"/>
  <c r="K1642" i="23"/>
  <c r="J1642" i="23"/>
  <c r="I1642" i="23"/>
  <c r="H1642" i="23"/>
  <c r="Q1641" i="23"/>
  <c r="P1641" i="23"/>
  <c r="O1641" i="23"/>
  <c r="N1641" i="23"/>
  <c r="M1641" i="23"/>
  <c r="L1641" i="23"/>
  <c r="K1641" i="23"/>
  <c r="J1641" i="23"/>
  <c r="I1641" i="23"/>
  <c r="H1641" i="23"/>
  <c r="Q1640" i="23"/>
  <c r="P1640" i="23"/>
  <c r="O1640" i="23"/>
  <c r="N1640" i="23"/>
  <c r="M1640" i="23"/>
  <c r="L1640" i="23"/>
  <c r="K1640" i="23"/>
  <c r="J1640" i="23"/>
  <c r="I1640" i="23"/>
  <c r="H1640" i="23"/>
  <c r="Q1639" i="23"/>
  <c r="P1639" i="23"/>
  <c r="O1639" i="23"/>
  <c r="N1639" i="23"/>
  <c r="M1639" i="23"/>
  <c r="L1639" i="23"/>
  <c r="K1639" i="23"/>
  <c r="J1639" i="23"/>
  <c r="I1639" i="23"/>
  <c r="H1639" i="23"/>
  <c r="Q1638" i="23"/>
  <c r="P1638" i="23"/>
  <c r="O1638" i="23"/>
  <c r="N1638" i="23"/>
  <c r="M1638" i="23"/>
  <c r="L1638" i="23"/>
  <c r="K1638" i="23"/>
  <c r="J1638" i="23"/>
  <c r="I1638" i="23"/>
  <c r="H1638" i="23"/>
  <c r="Q1637" i="23"/>
  <c r="P1637" i="23"/>
  <c r="O1637" i="23"/>
  <c r="N1637" i="23"/>
  <c r="M1637" i="23"/>
  <c r="L1637" i="23"/>
  <c r="K1637" i="23"/>
  <c r="J1637" i="23"/>
  <c r="I1637" i="23"/>
  <c r="H1637" i="23"/>
  <c r="Q1636" i="23"/>
  <c r="P1636" i="23"/>
  <c r="O1636" i="23"/>
  <c r="N1636" i="23"/>
  <c r="M1636" i="23"/>
  <c r="L1636" i="23"/>
  <c r="K1636" i="23"/>
  <c r="J1636" i="23"/>
  <c r="I1636" i="23"/>
  <c r="H1636" i="23"/>
  <c r="Q1635" i="23"/>
  <c r="P1635" i="23"/>
  <c r="O1635" i="23"/>
  <c r="N1635" i="23"/>
  <c r="M1635" i="23"/>
  <c r="L1635" i="23"/>
  <c r="K1635" i="23"/>
  <c r="J1635" i="23"/>
  <c r="I1635" i="23"/>
  <c r="H1635" i="23"/>
  <c r="Q1634" i="23"/>
  <c r="P1634" i="23"/>
  <c r="O1634" i="23"/>
  <c r="N1634" i="23"/>
  <c r="M1634" i="23"/>
  <c r="L1634" i="23"/>
  <c r="K1634" i="23"/>
  <c r="J1634" i="23"/>
  <c r="I1634" i="23"/>
  <c r="H1634" i="23"/>
  <c r="Q1633" i="23"/>
  <c r="P1633" i="23"/>
  <c r="O1633" i="23"/>
  <c r="N1633" i="23"/>
  <c r="M1633" i="23"/>
  <c r="L1633" i="23"/>
  <c r="K1633" i="23"/>
  <c r="J1633" i="23"/>
  <c r="I1633" i="23"/>
  <c r="H1633" i="23"/>
  <c r="Q1632" i="23"/>
  <c r="P1632" i="23"/>
  <c r="O1632" i="23"/>
  <c r="N1632" i="23"/>
  <c r="M1632" i="23"/>
  <c r="L1632" i="23"/>
  <c r="K1632" i="23"/>
  <c r="J1632" i="23"/>
  <c r="I1632" i="23"/>
  <c r="H1632" i="23"/>
  <c r="Q1631" i="23"/>
  <c r="P1631" i="23"/>
  <c r="O1631" i="23"/>
  <c r="N1631" i="23"/>
  <c r="M1631" i="23"/>
  <c r="L1631" i="23"/>
  <c r="K1631" i="23"/>
  <c r="J1631" i="23"/>
  <c r="I1631" i="23"/>
  <c r="H1631" i="23"/>
  <c r="Q1630" i="23"/>
  <c r="P1630" i="23"/>
  <c r="O1630" i="23"/>
  <c r="N1630" i="23"/>
  <c r="M1630" i="23"/>
  <c r="L1630" i="23"/>
  <c r="K1630" i="23"/>
  <c r="J1630" i="23"/>
  <c r="I1630" i="23"/>
  <c r="H1630" i="23"/>
  <c r="Q1629" i="23"/>
  <c r="P1629" i="23"/>
  <c r="O1629" i="23"/>
  <c r="N1629" i="23"/>
  <c r="M1629" i="23"/>
  <c r="L1629" i="23"/>
  <c r="K1629" i="23"/>
  <c r="J1629" i="23"/>
  <c r="I1629" i="23"/>
  <c r="H1629" i="23"/>
  <c r="Q1628" i="23"/>
  <c r="P1628" i="23"/>
  <c r="O1628" i="23"/>
  <c r="N1628" i="23"/>
  <c r="M1628" i="23"/>
  <c r="L1628" i="23"/>
  <c r="K1628" i="23"/>
  <c r="J1628" i="23"/>
  <c r="I1628" i="23"/>
  <c r="H1628" i="23"/>
  <c r="Q1627" i="23"/>
  <c r="P1627" i="23"/>
  <c r="O1627" i="23"/>
  <c r="N1627" i="23"/>
  <c r="M1627" i="23"/>
  <c r="L1627" i="23"/>
  <c r="K1627" i="23"/>
  <c r="J1627" i="23"/>
  <c r="I1627" i="23"/>
  <c r="H1627" i="23"/>
  <c r="Q1626" i="23"/>
  <c r="P1626" i="23"/>
  <c r="O1626" i="23"/>
  <c r="N1626" i="23"/>
  <c r="M1626" i="23"/>
  <c r="L1626" i="23"/>
  <c r="K1626" i="23"/>
  <c r="J1626" i="23"/>
  <c r="I1626" i="23"/>
  <c r="H1626" i="23"/>
  <c r="Q1625" i="23"/>
  <c r="P1625" i="23"/>
  <c r="O1625" i="23"/>
  <c r="N1625" i="23"/>
  <c r="M1625" i="23"/>
  <c r="L1625" i="23"/>
  <c r="K1625" i="23"/>
  <c r="J1625" i="23"/>
  <c r="I1625" i="23"/>
  <c r="H1625" i="23"/>
  <c r="Q1624" i="23"/>
  <c r="P1624" i="23"/>
  <c r="O1624" i="23"/>
  <c r="N1624" i="23"/>
  <c r="M1624" i="23"/>
  <c r="L1624" i="23"/>
  <c r="K1624" i="23"/>
  <c r="J1624" i="23"/>
  <c r="I1624" i="23"/>
  <c r="H1624" i="23"/>
  <c r="Q1623" i="23"/>
  <c r="P1623" i="23"/>
  <c r="O1623" i="23"/>
  <c r="N1623" i="23"/>
  <c r="M1623" i="23"/>
  <c r="L1623" i="23"/>
  <c r="K1623" i="23"/>
  <c r="J1623" i="23"/>
  <c r="I1623" i="23"/>
  <c r="H1623" i="23"/>
  <c r="Q1622" i="23"/>
  <c r="P1622" i="23"/>
  <c r="O1622" i="23"/>
  <c r="N1622" i="23"/>
  <c r="M1622" i="23"/>
  <c r="L1622" i="23"/>
  <c r="K1622" i="23"/>
  <c r="J1622" i="23"/>
  <c r="I1622" i="23"/>
  <c r="H1622" i="23"/>
  <c r="Q1621" i="23"/>
  <c r="P1621" i="23"/>
  <c r="O1621" i="23"/>
  <c r="N1621" i="23"/>
  <c r="M1621" i="23"/>
  <c r="L1621" i="23"/>
  <c r="K1621" i="23"/>
  <c r="J1621" i="23"/>
  <c r="I1621" i="23"/>
  <c r="H1621" i="23"/>
  <c r="Q1620" i="23"/>
  <c r="P1620" i="23"/>
  <c r="O1620" i="23"/>
  <c r="N1620" i="23"/>
  <c r="M1620" i="23"/>
  <c r="L1620" i="23"/>
  <c r="K1620" i="23"/>
  <c r="J1620" i="23"/>
  <c r="I1620" i="23"/>
  <c r="H1620" i="23"/>
  <c r="Q1619" i="23"/>
  <c r="P1619" i="23"/>
  <c r="O1619" i="23"/>
  <c r="N1619" i="23"/>
  <c r="M1619" i="23"/>
  <c r="L1619" i="23"/>
  <c r="K1619" i="23"/>
  <c r="J1619" i="23"/>
  <c r="I1619" i="23"/>
  <c r="H1619" i="23"/>
  <c r="Q1618" i="23"/>
  <c r="P1618" i="23"/>
  <c r="O1618" i="23"/>
  <c r="N1618" i="23"/>
  <c r="M1618" i="23"/>
  <c r="L1618" i="23"/>
  <c r="K1618" i="23"/>
  <c r="J1618" i="23"/>
  <c r="I1618" i="23"/>
  <c r="H1618" i="23"/>
  <c r="Q1617" i="23"/>
  <c r="P1617" i="23"/>
  <c r="O1617" i="23"/>
  <c r="N1617" i="23"/>
  <c r="M1617" i="23"/>
  <c r="L1617" i="23"/>
  <c r="K1617" i="23"/>
  <c r="J1617" i="23"/>
  <c r="I1617" i="23"/>
  <c r="H1617" i="23"/>
  <c r="Q1616" i="23"/>
  <c r="P1616" i="23"/>
  <c r="O1616" i="23"/>
  <c r="N1616" i="23"/>
  <c r="M1616" i="23"/>
  <c r="L1616" i="23"/>
  <c r="K1616" i="23"/>
  <c r="J1616" i="23"/>
  <c r="I1616" i="23"/>
  <c r="H1616" i="23"/>
  <c r="Q1615" i="23"/>
  <c r="P1615" i="23"/>
  <c r="O1615" i="23"/>
  <c r="N1615" i="23"/>
  <c r="M1615" i="23"/>
  <c r="L1615" i="23"/>
  <c r="K1615" i="23"/>
  <c r="J1615" i="23"/>
  <c r="I1615" i="23"/>
  <c r="H1615" i="23"/>
  <c r="Q1614" i="23"/>
  <c r="P1614" i="23"/>
  <c r="O1614" i="23"/>
  <c r="N1614" i="23"/>
  <c r="M1614" i="23"/>
  <c r="L1614" i="23"/>
  <c r="K1614" i="23"/>
  <c r="J1614" i="23"/>
  <c r="I1614" i="23"/>
  <c r="H1614" i="23"/>
  <c r="Q1613" i="23"/>
  <c r="P1613" i="23"/>
  <c r="O1613" i="23"/>
  <c r="N1613" i="23"/>
  <c r="M1613" i="23"/>
  <c r="L1613" i="23"/>
  <c r="K1613" i="23"/>
  <c r="J1613" i="23"/>
  <c r="I1613" i="23"/>
  <c r="H1613" i="23"/>
  <c r="Q1612" i="23"/>
  <c r="P1612" i="23"/>
  <c r="O1612" i="23"/>
  <c r="N1612" i="23"/>
  <c r="M1612" i="23"/>
  <c r="L1612" i="23"/>
  <c r="K1612" i="23"/>
  <c r="J1612" i="23"/>
  <c r="I1612" i="23"/>
  <c r="H1612" i="23"/>
  <c r="Q1611" i="23"/>
  <c r="P1611" i="23"/>
  <c r="O1611" i="23"/>
  <c r="N1611" i="23"/>
  <c r="M1611" i="23"/>
  <c r="L1611" i="23"/>
  <c r="K1611" i="23"/>
  <c r="J1611" i="23"/>
  <c r="I1611" i="23"/>
  <c r="H1611" i="23"/>
  <c r="Q1610" i="23"/>
  <c r="P1610" i="23"/>
  <c r="O1610" i="23"/>
  <c r="N1610" i="23"/>
  <c r="M1610" i="23"/>
  <c r="L1610" i="23"/>
  <c r="K1610" i="23"/>
  <c r="J1610" i="23"/>
  <c r="I1610" i="23"/>
  <c r="H1610" i="23"/>
  <c r="Q1609" i="23"/>
  <c r="P1609" i="23"/>
  <c r="O1609" i="23"/>
  <c r="N1609" i="23"/>
  <c r="M1609" i="23"/>
  <c r="L1609" i="23"/>
  <c r="K1609" i="23"/>
  <c r="J1609" i="23"/>
  <c r="I1609" i="23"/>
  <c r="H1609" i="23"/>
  <c r="Q1608" i="23"/>
  <c r="P1608" i="23"/>
  <c r="O1608" i="23"/>
  <c r="N1608" i="23"/>
  <c r="M1608" i="23"/>
  <c r="L1608" i="23"/>
  <c r="K1608" i="23"/>
  <c r="J1608" i="23"/>
  <c r="I1608" i="23"/>
  <c r="H1608" i="23"/>
  <c r="Q1607" i="23"/>
  <c r="P1607" i="23"/>
  <c r="O1607" i="23"/>
  <c r="N1607" i="23"/>
  <c r="M1607" i="23"/>
  <c r="L1607" i="23"/>
  <c r="K1607" i="23"/>
  <c r="J1607" i="23"/>
  <c r="I1607" i="23"/>
  <c r="H1607" i="23"/>
  <c r="Q1606" i="23"/>
  <c r="P1606" i="23"/>
  <c r="O1606" i="23"/>
  <c r="N1606" i="23"/>
  <c r="M1606" i="23"/>
  <c r="L1606" i="23"/>
  <c r="K1606" i="23"/>
  <c r="J1606" i="23"/>
  <c r="I1606" i="23"/>
  <c r="H1606" i="23"/>
  <c r="Q1605" i="23"/>
  <c r="P1605" i="23"/>
  <c r="O1605" i="23"/>
  <c r="N1605" i="23"/>
  <c r="M1605" i="23"/>
  <c r="L1605" i="23"/>
  <c r="K1605" i="23"/>
  <c r="J1605" i="23"/>
  <c r="I1605" i="23"/>
  <c r="H1605" i="23"/>
  <c r="Q1604" i="23"/>
  <c r="P1604" i="23"/>
  <c r="O1604" i="23"/>
  <c r="N1604" i="23"/>
  <c r="M1604" i="23"/>
  <c r="L1604" i="23"/>
  <c r="K1604" i="23"/>
  <c r="J1604" i="23"/>
  <c r="I1604" i="23"/>
  <c r="H1604" i="23"/>
  <c r="Q1603" i="23"/>
  <c r="P1603" i="23"/>
  <c r="O1603" i="23"/>
  <c r="N1603" i="23"/>
  <c r="M1603" i="23"/>
  <c r="L1603" i="23"/>
  <c r="K1603" i="23"/>
  <c r="J1603" i="23"/>
  <c r="I1603" i="23"/>
  <c r="H1603" i="23"/>
  <c r="Q1602" i="23"/>
  <c r="P1602" i="23"/>
  <c r="O1602" i="23"/>
  <c r="N1602" i="23"/>
  <c r="M1602" i="23"/>
  <c r="L1602" i="23"/>
  <c r="K1602" i="23"/>
  <c r="J1602" i="23"/>
  <c r="I1602" i="23"/>
  <c r="H1602" i="23"/>
  <c r="Q1601" i="23"/>
  <c r="P1601" i="23"/>
  <c r="O1601" i="23"/>
  <c r="N1601" i="23"/>
  <c r="M1601" i="23"/>
  <c r="L1601" i="23"/>
  <c r="K1601" i="23"/>
  <c r="J1601" i="23"/>
  <c r="I1601" i="23"/>
  <c r="H1601" i="23"/>
  <c r="Q1600" i="23"/>
  <c r="P1600" i="23"/>
  <c r="O1600" i="23"/>
  <c r="N1600" i="23"/>
  <c r="M1600" i="23"/>
  <c r="L1600" i="23"/>
  <c r="K1600" i="23"/>
  <c r="J1600" i="23"/>
  <c r="I1600" i="23"/>
  <c r="H1600" i="23"/>
  <c r="Q1599" i="23"/>
  <c r="P1599" i="23"/>
  <c r="O1599" i="23"/>
  <c r="N1599" i="23"/>
  <c r="M1599" i="23"/>
  <c r="L1599" i="23"/>
  <c r="K1599" i="23"/>
  <c r="J1599" i="23"/>
  <c r="I1599" i="23"/>
  <c r="H1599" i="23"/>
  <c r="Q1598" i="23"/>
  <c r="P1598" i="23"/>
  <c r="O1598" i="23"/>
  <c r="N1598" i="23"/>
  <c r="M1598" i="23"/>
  <c r="L1598" i="23"/>
  <c r="K1598" i="23"/>
  <c r="J1598" i="23"/>
  <c r="I1598" i="23"/>
  <c r="H1598" i="23"/>
  <c r="Q1597" i="23"/>
  <c r="P1597" i="23"/>
  <c r="O1597" i="23"/>
  <c r="N1597" i="23"/>
  <c r="M1597" i="23"/>
  <c r="L1597" i="23"/>
  <c r="K1597" i="23"/>
  <c r="J1597" i="23"/>
  <c r="I1597" i="23"/>
  <c r="H1597" i="23"/>
  <c r="Q1596" i="23"/>
  <c r="P1596" i="23"/>
  <c r="O1596" i="23"/>
  <c r="N1596" i="23"/>
  <c r="M1596" i="23"/>
  <c r="L1596" i="23"/>
  <c r="K1596" i="23"/>
  <c r="J1596" i="23"/>
  <c r="I1596" i="23"/>
  <c r="H1596" i="23"/>
  <c r="Q1595" i="23"/>
  <c r="P1595" i="23"/>
  <c r="O1595" i="23"/>
  <c r="N1595" i="23"/>
  <c r="M1595" i="23"/>
  <c r="L1595" i="23"/>
  <c r="K1595" i="23"/>
  <c r="J1595" i="23"/>
  <c r="I1595" i="23"/>
  <c r="H1595" i="23"/>
  <c r="Q1594" i="23"/>
  <c r="P1594" i="23"/>
  <c r="O1594" i="23"/>
  <c r="N1594" i="23"/>
  <c r="M1594" i="23"/>
  <c r="L1594" i="23"/>
  <c r="K1594" i="23"/>
  <c r="J1594" i="23"/>
  <c r="I1594" i="23"/>
  <c r="H1594" i="23"/>
  <c r="Q1593" i="23"/>
  <c r="P1593" i="23"/>
  <c r="O1593" i="23"/>
  <c r="N1593" i="23"/>
  <c r="M1593" i="23"/>
  <c r="L1593" i="23"/>
  <c r="K1593" i="23"/>
  <c r="J1593" i="23"/>
  <c r="I1593" i="23"/>
  <c r="H1593" i="23"/>
  <c r="Q1592" i="23"/>
  <c r="P1592" i="23"/>
  <c r="O1592" i="23"/>
  <c r="N1592" i="23"/>
  <c r="M1592" i="23"/>
  <c r="L1592" i="23"/>
  <c r="K1592" i="23"/>
  <c r="J1592" i="23"/>
  <c r="I1592" i="23"/>
  <c r="H1592" i="23"/>
  <c r="Q1591" i="23"/>
  <c r="P1591" i="23"/>
  <c r="O1591" i="23"/>
  <c r="N1591" i="23"/>
  <c r="M1591" i="23"/>
  <c r="L1591" i="23"/>
  <c r="K1591" i="23"/>
  <c r="J1591" i="23"/>
  <c r="I1591" i="23"/>
  <c r="H1591" i="23"/>
  <c r="Q1590" i="23"/>
  <c r="P1590" i="23"/>
  <c r="O1590" i="23"/>
  <c r="N1590" i="23"/>
  <c r="M1590" i="23"/>
  <c r="L1590" i="23"/>
  <c r="K1590" i="23"/>
  <c r="J1590" i="23"/>
  <c r="I1590" i="23"/>
  <c r="H1590" i="23"/>
  <c r="Q1589" i="23"/>
  <c r="P1589" i="23"/>
  <c r="O1589" i="23"/>
  <c r="N1589" i="23"/>
  <c r="M1589" i="23"/>
  <c r="L1589" i="23"/>
  <c r="K1589" i="23"/>
  <c r="J1589" i="23"/>
  <c r="I1589" i="23"/>
  <c r="H1589" i="23"/>
  <c r="Q1588" i="23"/>
  <c r="P1588" i="23"/>
  <c r="O1588" i="23"/>
  <c r="N1588" i="23"/>
  <c r="M1588" i="23"/>
  <c r="L1588" i="23"/>
  <c r="K1588" i="23"/>
  <c r="J1588" i="23"/>
  <c r="I1588" i="23"/>
  <c r="H1588" i="23"/>
  <c r="Q1587" i="23"/>
  <c r="P1587" i="23"/>
  <c r="O1587" i="23"/>
  <c r="N1587" i="23"/>
  <c r="M1587" i="23"/>
  <c r="L1587" i="23"/>
  <c r="K1587" i="23"/>
  <c r="J1587" i="23"/>
  <c r="I1587" i="23"/>
  <c r="H1587" i="23"/>
  <c r="Q1586" i="23"/>
  <c r="P1586" i="23"/>
  <c r="O1586" i="23"/>
  <c r="N1586" i="23"/>
  <c r="M1586" i="23"/>
  <c r="L1586" i="23"/>
  <c r="K1586" i="23"/>
  <c r="J1586" i="23"/>
  <c r="I1586" i="23"/>
  <c r="H1586" i="23"/>
  <c r="Q1585" i="23"/>
  <c r="P1585" i="23"/>
  <c r="O1585" i="23"/>
  <c r="N1585" i="23"/>
  <c r="M1585" i="23"/>
  <c r="L1585" i="23"/>
  <c r="K1585" i="23"/>
  <c r="J1585" i="23"/>
  <c r="I1585" i="23"/>
  <c r="H1585" i="23"/>
  <c r="Q1584" i="23"/>
  <c r="P1584" i="23"/>
  <c r="O1584" i="23"/>
  <c r="N1584" i="23"/>
  <c r="M1584" i="23"/>
  <c r="L1584" i="23"/>
  <c r="K1584" i="23"/>
  <c r="J1584" i="23"/>
  <c r="I1584" i="23"/>
  <c r="H1584" i="23"/>
  <c r="Q1583" i="23"/>
  <c r="P1583" i="23"/>
  <c r="O1583" i="23"/>
  <c r="N1583" i="23"/>
  <c r="M1583" i="23"/>
  <c r="L1583" i="23"/>
  <c r="K1583" i="23"/>
  <c r="J1583" i="23"/>
  <c r="I1583" i="23"/>
  <c r="H1583" i="23"/>
  <c r="Q1582" i="23"/>
  <c r="P1582" i="23"/>
  <c r="O1582" i="23"/>
  <c r="N1582" i="23"/>
  <c r="M1582" i="23"/>
  <c r="L1582" i="23"/>
  <c r="K1582" i="23"/>
  <c r="J1582" i="23"/>
  <c r="I1582" i="23"/>
  <c r="H1582" i="23"/>
  <c r="Q1581" i="23"/>
  <c r="P1581" i="23"/>
  <c r="O1581" i="23"/>
  <c r="N1581" i="23"/>
  <c r="M1581" i="23"/>
  <c r="L1581" i="23"/>
  <c r="K1581" i="23"/>
  <c r="J1581" i="23"/>
  <c r="I1581" i="23"/>
  <c r="H1581" i="23"/>
  <c r="Q1580" i="23"/>
  <c r="P1580" i="23"/>
  <c r="O1580" i="23"/>
  <c r="N1580" i="23"/>
  <c r="M1580" i="23"/>
  <c r="L1580" i="23"/>
  <c r="K1580" i="23"/>
  <c r="J1580" i="23"/>
  <c r="I1580" i="23"/>
  <c r="H1580" i="23"/>
  <c r="Q1579" i="23"/>
  <c r="P1579" i="23"/>
  <c r="O1579" i="23"/>
  <c r="N1579" i="23"/>
  <c r="M1579" i="23"/>
  <c r="L1579" i="23"/>
  <c r="K1579" i="23"/>
  <c r="J1579" i="23"/>
  <c r="I1579" i="23"/>
  <c r="H1579" i="23"/>
  <c r="Q1578" i="23"/>
  <c r="P1578" i="23"/>
  <c r="O1578" i="23"/>
  <c r="N1578" i="23"/>
  <c r="M1578" i="23"/>
  <c r="L1578" i="23"/>
  <c r="K1578" i="23"/>
  <c r="J1578" i="23"/>
  <c r="I1578" i="23"/>
  <c r="H1578" i="23"/>
  <c r="Q1577" i="23"/>
  <c r="P1577" i="23"/>
  <c r="O1577" i="23"/>
  <c r="N1577" i="23"/>
  <c r="M1577" i="23"/>
  <c r="L1577" i="23"/>
  <c r="K1577" i="23"/>
  <c r="J1577" i="23"/>
  <c r="I1577" i="23"/>
  <c r="H1577" i="23"/>
  <c r="Q1576" i="23"/>
  <c r="P1576" i="23"/>
  <c r="O1576" i="23"/>
  <c r="N1576" i="23"/>
  <c r="M1576" i="23"/>
  <c r="L1576" i="23"/>
  <c r="K1576" i="23"/>
  <c r="J1576" i="23"/>
  <c r="I1576" i="23"/>
  <c r="H1576" i="23"/>
  <c r="Q1575" i="23"/>
  <c r="P1575" i="23"/>
  <c r="O1575" i="23"/>
  <c r="N1575" i="23"/>
  <c r="M1575" i="23"/>
  <c r="L1575" i="23"/>
  <c r="K1575" i="23"/>
  <c r="J1575" i="23"/>
  <c r="I1575" i="23"/>
  <c r="H1575" i="23"/>
  <c r="Q1574" i="23"/>
  <c r="P1574" i="23"/>
  <c r="O1574" i="23"/>
  <c r="N1574" i="23"/>
  <c r="M1574" i="23"/>
  <c r="L1574" i="23"/>
  <c r="K1574" i="23"/>
  <c r="J1574" i="23"/>
  <c r="I1574" i="23"/>
  <c r="H1574" i="23"/>
  <c r="Q1573" i="23"/>
  <c r="P1573" i="23"/>
  <c r="O1573" i="23"/>
  <c r="N1573" i="23"/>
  <c r="M1573" i="23"/>
  <c r="L1573" i="23"/>
  <c r="K1573" i="23"/>
  <c r="J1573" i="23"/>
  <c r="I1573" i="23"/>
  <c r="H1573" i="23"/>
  <c r="Q1572" i="23"/>
  <c r="P1572" i="23"/>
  <c r="O1572" i="23"/>
  <c r="N1572" i="23"/>
  <c r="M1572" i="23"/>
  <c r="L1572" i="23"/>
  <c r="K1572" i="23"/>
  <c r="J1572" i="23"/>
  <c r="I1572" i="23"/>
  <c r="H1572" i="23"/>
  <c r="Q1571" i="23"/>
  <c r="P1571" i="23"/>
  <c r="O1571" i="23"/>
  <c r="N1571" i="23"/>
  <c r="M1571" i="23"/>
  <c r="L1571" i="23"/>
  <c r="K1571" i="23"/>
  <c r="J1571" i="23"/>
  <c r="I1571" i="23"/>
  <c r="H1571" i="23"/>
  <c r="Q1570" i="23"/>
  <c r="P1570" i="23"/>
  <c r="O1570" i="23"/>
  <c r="N1570" i="23"/>
  <c r="M1570" i="23"/>
  <c r="L1570" i="23"/>
  <c r="K1570" i="23"/>
  <c r="J1570" i="23"/>
  <c r="I1570" i="23"/>
  <c r="H1570" i="23"/>
  <c r="Q1569" i="23"/>
  <c r="P1569" i="23"/>
  <c r="O1569" i="23"/>
  <c r="N1569" i="23"/>
  <c r="M1569" i="23"/>
  <c r="L1569" i="23"/>
  <c r="K1569" i="23"/>
  <c r="J1569" i="23"/>
  <c r="I1569" i="23"/>
  <c r="H1569" i="23"/>
  <c r="Q1568" i="23"/>
  <c r="P1568" i="23"/>
  <c r="O1568" i="23"/>
  <c r="N1568" i="23"/>
  <c r="M1568" i="23"/>
  <c r="L1568" i="23"/>
  <c r="K1568" i="23"/>
  <c r="J1568" i="23"/>
  <c r="I1568" i="23"/>
  <c r="H1568" i="23"/>
  <c r="Q1567" i="23"/>
  <c r="P1567" i="23"/>
  <c r="O1567" i="23"/>
  <c r="N1567" i="23"/>
  <c r="M1567" i="23"/>
  <c r="L1567" i="23"/>
  <c r="K1567" i="23"/>
  <c r="J1567" i="23"/>
  <c r="I1567" i="23"/>
  <c r="H1567" i="23"/>
  <c r="Q1566" i="23"/>
  <c r="P1566" i="23"/>
  <c r="O1566" i="23"/>
  <c r="N1566" i="23"/>
  <c r="M1566" i="23"/>
  <c r="L1566" i="23"/>
  <c r="K1566" i="23"/>
  <c r="J1566" i="23"/>
  <c r="I1566" i="23"/>
  <c r="H1566" i="23"/>
  <c r="Q1565" i="23"/>
  <c r="P1565" i="23"/>
  <c r="O1565" i="23"/>
  <c r="N1565" i="23"/>
  <c r="M1565" i="23"/>
  <c r="L1565" i="23"/>
  <c r="K1565" i="23"/>
  <c r="J1565" i="23"/>
  <c r="I1565" i="23"/>
  <c r="H1565" i="23"/>
  <c r="Q1564" i="23"/>
  <c r="P1564" i="23"/>
  <c r="O1564" i="23"/>
  <c r="N1564" i="23"/>
  <c r="M1564" i="23"/>
  <c r="L1564" i="23"/>
  <c r="K1564" i="23"/>
  <c r="J1564" i="23"/>
  <c r="I1564" i="23"/>
  <c r="H1564" i="23"/>
  <c r="Q1563" i="23"/>
  <c r="P1563" i="23"/>
  <c r="O1563" i="23"/>
  <c r="N1563" i="23"/>
  <c r="M1563" i="23"/>
  <c r="L1563" i="23"/>
  <c r="K1563" i="23"/>
  <c r="J1563" i="23"/>
  <c r="I1563" i="23"/>
  <c r="H1563" i="23"/>
  <c r="Q1562" i="23"/>
  <c r="P1562" i="23"/>
  <c r="O1562" i="23"/>
  <c r="N1562" i="23"/>
  <c r="M1562" i="23"/>
  <c r="L1562" i="23"/>
  <c r="K1562" i="23"/>
  <c r="J1562" i="23"/>
  <c r="I1562" i="23"/>
  <c r="H1562" i="23"/>
  <c r="Q1561" i="23"/>
  <c r="P1561" i="23"/>
  <c r="O1561" i="23"/>
  <c r="N1561" i="23"/>
  <c r="M1561" i="23"/>
  <c r="L1561" i="23"/>
  <c r="K1561" i="23"/>
  <c r="J1561" i="23"/>
  <c r="I1561" i="23"/>
  <c r="H1561" i="23"/>
  <c r="Q1560" i="23"/>
  <c r="P1560" i="23"/>
  <c r="O1560" i="23"/>
  <c r="N1560" i="23"/>
  <c r="M1560" i="23"/>
  <c r="L1560" i="23"/>
  <c r="K1560" i="23"/>
  <c r="J1560" i="23"/>
  <c r="I1560" i="23"/>
  <c r="H1560" i="23"/>
  <c r="Q1559" i="23"/>
  <c r="P1559" i="23"/>
  <c r="O1559" i="23"/>
  <c r="N1559" i="23"/>
  <c r="M1559" i="23"/>
  <c r="L1559" i="23"/>
  <c r="K1559" i="23"/>
  <c r="J1559" i="23"/>
  <c r="I1559" i="23"/>
  <c r="H1559" i="23"/>
  <c r="Q1558" i="23"/>
  <c r="P1558" i="23"/>
  <c r="O1558" i="23"/>
  <c r="N1558" i="23"/>
  <c r="M1558" i="23"/>
  <c r="L1558" i="23"/>
  <c r="K1558" i="23"/>
  <c r="J1558" i="23"/>
  <c r="I1558" i="23"/>
  <c r="H1558" i="23"/>
  <c r="Q1557" i="23"/>
  <c r="P1557" i="23"/>
  <c r="O1557" i="23"/>
  <c r="N1557" i="23"/>
  <c r="M1557" i="23"/>
  <c r="L1557" i="23"/>
  <c r="K1557" i="23"/>
  <c r="J1557" i="23"/>
  <c r="I1557" i="23"/>
  <c r="H1557" i="23"/>
  <c r="Q1556" i="23"/>
  <c r="P1556" i="23"/>
  <c r="O1556" i="23"/>
  <c r="N1556" i="23"/>
  <c r="M1556" i="23"/>
  <c r="L1556" i="23"/>
  <c r="K1556" i="23"/>
  <c r="J1556" i="23"/>
  <c r="I1556" i="23"/>
  <c r="H1556" i="23"/>
  <c r="Q1555" i="23"/>
  <c r="P1555" i="23"/>
  <c r="O1555" i="23"/>
  <c r="N1555" i="23"/>
  <c r="M1555" i="23"/>
  <c r="L1555" i="23"/>
  <c r="K1555" i="23"/>
  <c r="J1555" i="23"/>
  <c r="I1555" i="23"/>
  <c r="H1555" i="23"/>
  <c r="Q1554" i="23"/>
  <c r="P1554" i="23"/>
  <c r="O1554" i="23"/>
  <c r="N1554" i="23"/>
  <c r="M1554" i="23"/>
  <c r="L1554" i="23"/>
  <c r="K1554" i="23"/>
  <c r="J1554" i="23"/>
  <c r="I1554" i="23"/>
  <c r="H1554" i="23"/>
  <c r="Q1553" i="23"/>
  <c r="P1553" i="23"/>
  <c r="O1553" i="23"/>
  <c r="N1553" i="23"/>
  <c r="M1553" i="23"/>
  <c r="L1553" i="23"/>
  <c r="K1553" i="23"/>
  <c r="J1553" i="23"/>
  <c r="I1553" i="23"/>
  <c r="H1553" i="23"/>
  <c r="Q1552" i="23"/>
  <c r="P1552" i="23"/>
  <c r="O1552" i="23"/>
  <c r="N1552" i="23"/>
  <c r="M1552" i="23"/>
  <c r="L1552" i="23"/>
  <c r="K1552" i="23"/>
  <c r="J1552" i="23"/>
  <c r="I1552" i="23"/>
  <c r="H1552" i="23"/>
  <c r="Q1551" i="23"/>
  <c r="P1551" i="23"/>
  <c r="O1551" i="23"/>
  <c r="N1551" i="23"/>
  <c r="M1551" i="23"/>
  <c r="L1551" i="23"/>
  <c r="K1551" i="23"/>
  <c r="J1551" i="23"/>
  <c r="I1551" i="23"/>
  <c r="H1551" i="23"/>
  <c r="Q1550" i="23"/>
  <c r="P1550" i="23"/>
  <c r="O1550" i="23"/>
  <c r="N1550" i="23"/>
  <c r="M1550" i="23"/>
  <c r="L1550" i="23"/>
  <c r="K1550" i="23"/>
  <c r="J1550" i="23"/>
  <c r="I1550" i="23"/>
  <c r="H1550" i="23"/>
  <c r="Q1549" i="23"/>
  <c r="P1549" i="23"/>
  <c r="O1549" i="23"/>
  <c r="N1549" i="23"/>
  <c r="M1549" i="23"/>
  <c r="L1549" i="23"/>
  <c r="K1549" i="23"/>
  <c r="J1549" i="23"/>
  <c r="I1549" i="23"/>
  <c r="H1549" i="23"/>
  <c r="Q1548" i="23"/>
  <c r="P1548" i="23"/>
  <c r="O1548" i="23"/>
  <c r="N1548" i="23"/>
  <c r="M1548" i="23"/>
  <c r="L1548" i="23"/>
  <c r="K1548" i="23"/>
  <c r="J1548" i="23"/>
  <c r="I1548" i="23"/>
  <c r="H1548" i="23"/>
  <c r="Q1547" i="23"/>
  <c r="P1547" i="23"/>
  <c r="O1547" i="23"/>
  <c r="N1547" i="23"/>
  <c r="M1547" i="23"/>
  <c r="L1547" i="23"/>
  <c r="K1547" i="23"/>
  <c r="J1547" i="23"/>
  <c r="I1547" i="23"/>
  <c r="H1547" i="23"/>
  <c r="Q1546" i="23"/>
  <c r="P1546" i="23"/>
  <c r="O1546" i="23"/>
  <c r="N1546" i="23"/>
  <c r="M1546" i="23"/>
  <c r="L1546" i="23"/>
  <c r="K1546" i="23"/>
  <c r="J1546" i="23"/>
  <c r="I1546" i="23"/>
  <c r="H1546" i="23"/>
  <c r="Q1545" i="23"/>
  <c r="P1545" i="23"/>
  <c r="O1545" i="23"/>
  <c r="N1545" i="23"/>
  <c r="M1545" i="23"/>
  <c r="L1545" i="23"/>
  <c r="K1545" i="23"/>
  <c r="J1545" i="23"/>
  <c r="I1545" i="23"/>
  <c r="H1545" i="23"/>
  <c r="Q1544" i="23"/>
  <c r="P1544" i="23"/>
  <c r="O1544" i="23"/>
  <c r="N1544" i="23"/>
  <c r="M1544" i="23"/>
  <c r="L1544" i="23"/>
  <c r="K1544" i="23"/>
  <c r="J1544" i="23"/>
  <c r="I1544" i="23"/>
  <c r="H1544" i="23"/>
  <c r="Q1543" i="23"/>
  <c r="P1543" i="23"/>
  <c r="O1543" i="23"/>
  <c r="N1543" i="23"/>
  <c r="M1543" i="23"/>
  <c r="L1543" i="23"/>
  <c r="K1543" i="23"/>
  <c r="J1543" i="23"/>
  <c r="I1543" i="23"/>
  <c r="H1543" i="23"/>
  <c r="Q1542" i="23"/>
  <c r="P1542" i="23"/>
  <c r="O1542" i="23"/>
  <c r="N1542" i="23"/>
  <c r="M1542" i="23"/>
  <c r="L1542" i="23"/>
  <c r="K1542" i="23"/>
  <c r="J1542" i="23"/>
  <c r="I1542" i="23"/>
  <c r="H1542" i="23"/>
  <c r="Q1541" i="23"/>
  <c r="P1541" i="23"/>
  <c r="O1541" i="23"/>
  <c r="N1541" i="23"/>
  <c r="M1541" i="23"/>
  <c r="L1541" i="23"/>
  <c r="K1541" i="23"/>
  <c r="J1541" i="23"/>
  <c r="I1541" i="23"/>
  <c r="H1541" i="23"/>
  <c r="Q1540" i="23"/>
  <c r="P1540" i="23"/>
  <c r="O1540" i="23"/>
  <c r="N1540" i="23"/>
  <c r="M1540" i="23"/>
  <c r="L1540" i="23"/>
  <c r="K1540" i="23"/>
  <c r="J1540" i="23"/>
  <c r="I1540" i="23"/>
  <c r="H1540" i="23"/>
  <c r="Q1539" i="23"/>
  <c r="P1539" i="23"/>
  <c r="O1539" i="23"/>
  <c r="N1539" i="23"/>
  <c r="M1539" i="23"/>
  <c r="L1539" i="23"/>
  <c r="K1539" i="23"/>
  <c r="J1539" i="23"/>
  <c r="I1539" i="23"/>
  <c r="H1539" i="23"/>
  <c r="Q1538" i="23"/>
  <c r="P1538" i="23"/>
  <c r="O1538" i="23"/>
  <c r="N1538" i="23"/>
  <c r="M1538" i="23"/>
  <c r="L1538" i="23"/>
  <c r="K1538" i="23"/>
  <c r="J1538" i="23"/>
  <c r="I1538" i="23"/>
  <c r="H1538" i="23"/>
  <c r="Q1537" i="23"/>
  <c r="P1537" i="23"/>
  <c r="O1537" i="23"/>
  <c r="N1537" i="23"/>
  <c r="M1537" i="23"/>
  <c r="L1537" i="23"/>
  <c r="K1537" i="23"/>
  <c r="J1537" i="23"/>
  <c r="I1537" i="23"/>
  <c r="H1537" i="23"/>
  <c r="Q1536" i="23"/>
  <c r="P1536" i="23"/>
  <c r="O1536" i="23"/>
  <c r="N1536" i="23"/>
  <c r="M1536" i="23"/>
  <c r="L1536" i="23"/>
  <c r="K1536" i="23"/>
  <c r="J1536" i="23"/>
  <c r="I1536" i="23"/>
  <c r="H1536" i="23"/>
  <c r="Q1535" i="23"/>
  <c r="P1535" i="23"/>
  <c r="O1535" i="23"/>
  <c r="N1535" i="23"/>
  <c r="M1535" i="23"/>
  <c r="L1535" i="23"/>
  <c r="K1535" i="23"/>
  <c r="J1535" i="23"/>
  <c r="I1535" i="23"/>
  <c r="H1535" i="23"/>
  <c r="Q1534" i="23"/>
  <c r="P1534" i="23"/>
  <c r="O1534" i="23"/>
  <c r="N1534" i="23"/>
  <c r="M1534" i="23"/>
  <c r="L1534" i="23"/>
  <c r="K1534" i="23"/>
  <c r="J1534" i="23"/>
  <c r="I1534" i="23"/>
  <c r="H1534" i="23"/>
  <c r="Q1533" i="23"/>
  <c r="P1533" i="23"/>
  <c r="O1533" i="23"/>
  <c r="N1533" i="23"/>
  <c r="M1533" i="23"/>
  <c r="L1533" i="23"/>
  <c r="K1533" i="23"/>
  <c r="J1533" i="23"/>
  <c r="I1533" i="23"/>
  <c r="H1533" i="23"/>
  <c r="Q1532" i="23"/>
  <c r="P1532" i="23"/>
  <c r="O1532" i="23"/>
  <c r="N1532" i="23"/>
  <c r="M1532" i="23"/>
  <c r="L1532" i="23"/>
  <c r="K1532" i="23"/>
  <c r="J1532" i="23"/>
  <c r="I1532" i="23"/>
  <c r="H1532" i="23"/>
  <c r="Q1531" i="23"/>
  <c r="P1531" i="23"/>
  <c r="O1531" i="23"/>
  <c r="N1531" i="23"/>
  <c r="M1531" i="23"/>
  <c r="L1531" i="23"/>
  <c r="K1531" i="23"/>
  <c r="J1531" i="23"/>
  <c r="I1531" i="23"/>
  <c r="H1531" i="23"/>
  <c r="Q1530" i="23"/>
  <c r="P1530" i="23"/>
  <c r="O1530" i="23"/>
  <c r="N1530" i="23"/>
  <c r="M1530" i="23"/>
  <c r="L1530" i="23"/>
  <c r="K1530" i="23"/>
  <c r="J1530" i="23"/>
  <c r="I1530" i="23"/>
  <c r="H1530" i="23"/>
  <c r="Q1529" i="23"/>
  <c r="P1529" i="23"/>
  <c r="O1529" i="23"/>
  <c r="N1529" i="23"/>
  <c r="M1529" i="23"/>
  <c r="L1529" i="23"/>
  <c r="K1529" i="23"/>
  <c r="J1529" i="23"/>
  <c r="I1529" i="23"/>
  <c r="H1529" i="23"/>
  <c r="Q1528" i="23"/>
  <c r="P1528" i="23"/>
  <c r="O1528" i="23"/>
  <c r="N1528" i="23"/>
  <c r="M1528" i="23"/>
  <c r="L1528" i="23"/>
  <c r="K1528" i="23"/>
  <c r="J1528" i="23"/>
  <c r="I1528" i="23"/>
  <c r="H1528" i="23"/>
  <c r="Q1527" i="23"/>
  <c r="P1527" i="23"/>
  <c r="O1527" i="23"/>
  <c r="N1527" i="23"/>
  <c r="M1527" i="23"/>
  <c r="L1527" i="23"/>
  <c r="K1527" i="23"/>
  <c r="J1527" i="23"/>
  <c r="I1527" i="23"/>
  <c r="H1527" i="23"/>
  <c r="Q1526" i="23"/>
  <c r="P1526" i="23"/>
  <c r="O1526" i="23"/>
  <c r="N1526" i="23"/>
  <c r="M1526" i="23"/>
  <c r="L1526" i="23"/>
  <c r="K1526" i="23"/>
  <c r="J1526" i="23"/>
  <c r="I1526" i="23"/>
  <c r="H1526" i="23"/>
  <c r="Q1525" i="23"/>
  <c r="P1525" i="23"/>
  <c r="O1525" i="23"/>
  <c r="N1525" i="23"/>
  <c r="M1525" i="23"/>
  <c r="L1525" i="23"/>
  <c r="K1525" i="23"/>
  <c r="J1525" i="23"/>
  <c r="I1525" i="23"/>
  <c r="H1525" i="23"/>
  <c r="Q1524" i="23"/>
  <c r="P1524" i="23"/>
  <c r="O1524" i="23"/>
  <c r="N1524" i="23"/>
  <c r="M1524" i="23"/>
  <c r="L1524" i="23"/>
  <c r="K1524" i="23"/>
  <c r="J1524" i="23"/>
  <c r="I1524" i="23"/>
  <c r="H1524" i="23"/>
  <c r="Q1523" i="23"/>
  <c r="P1523" i="23"/>
  <c r="O1523" i="23"/>
  <c r="N1523" i="23"/>
  <c r="M1523" i="23"/>
  <c r="L1523" i="23"/>
  <c r="K1523" i="23"/>
  <c r="J1523" i="23"/>
  <c r="I1523" i="23"/>
  <c r="H1523" i="23"/>
  <c r="Q1522" i="23"/>
  <c r="P1522" i="23"/>
  <c r="O1522" i="23"/>
  <c r="N1522" i="23"/>
  <c r="M1522" i="23"/>
  <c r="L1522" i="23"/>
  <c r="K1522" i="23"/>
  <c r="J1522" i="23"/>
  <c r="I1522" i="23"/>
  <c r="H1522" i="23"/>
  <c r="Q1521" i="23"/>
  <c r="P1521" i="23"/>
  <c r="O1521" i="23"/>
  <c r="N1521" i="23"/>
  <c r="M1521" i="23"/>
  <c r="L1521" i="23"/>
  <c r="K1521" i="23"/>
  <c r="J1521" i="23"/>
  <c r="I1521" i="23"/>
  <c r="H1521" i="23"/>
  <c r="Q1520" i="23"/>
  <c r="P1520" i="23"/>
  <c r="O1520" i="23"/>
  <c r="N1520" i="23"/>
  <c r="M1520" i="23"/>
  <c r="L1520" i="23"/>
  <c r="K1520" i="23"/>
  <c r="J1520" i="23"/>
  <c r="I1520" i="23"/>
  <c r="H1520" i="23"/>
  <c r="Q1519" i="23"/>
  <c r="P1519" i="23"/>
  <c r="O1519" i="23"/>
  <c r="N1519" i="23"/>
  <c r="M1519" i="23"/>
  <c r="L1519" i="23"/>
  <c r="K1519" i="23"/>
  <c r="J1519" i="23"/>
  <c r="I1519" i="23"/>
  <c r="H1519" i="23"/>
  <c r="Q1518" i="23"/>
  <c r="P1518" i="23"/>
  <c r="O1518" i="23"/>
  <c r="N1518" i="23"/>
  <c r="M1518" i="23"/>
  <c r="L1518" i="23"/>
  <c r="K1518" i="23"/>
  <c r="J1518" i="23"/>
  <c r="I1518" i="23"/>
  <c r="H1518" i="23"/>
  <c r="Q1517" i="23"/>
  <c r="P1517" i="23"/>
  <c r="O1517" i="23"/>
  <c r="N1517" i="23"/>
  <c r="M1517" i="23"/>
  <c r="L1517" i="23"/>
  <c r="K1517" i="23"/>
  <c r="J1517" i="23"/>
  <c r="I1517" i="23"/>
  <c r="H1517" i="23"/>
  <c r="Q1516" i="23"/>
  <c r="P1516" i="23"/>
  <c r="O1516" i="23"/>
  <c r="N1516" i="23"/>
  <c r="M1516" i="23"/>
  <c r="L1516" i="23"/>
  <c r="K1516" i="23"/>
  <c r="J1516" i="23"/>
  <c r="I1516" i="23"/>
  <c r="H1516" i="23"/>
  <c r="Q1515" i="23"/>
  <c r="P1515" i="23"/>
  <c r="O1515" i="23"/>
  <c r="N1515" i="23"/>
  <c r="M1515" i="23"/>
  <c r="L1515" i="23"/>
  <c r="K1515" i="23"/>
  <c r="J1515" i="23"/>
  <c r="I1515" i="23"/>
  <c r="H1515" i="23"/>
  <c r="Q1514" i="23"/>
  <c r="P1514" i="23"/>
  <c r="O1514" i="23"/>
  <c r="N1514" i="23"/>
  <c r="M1514" i="23"/>
  <c r="L1514" i="23"/>
  <c r="K1514" i="23"/>
  <c r="J1514" i="23"/>
  <c r="I1514" i="23"/>
  <c r="H1514" i="23"/>
  <c r="Q1513" i="23"/>
  <c r="P1513" i="23"/>
  <c r="O1513" i="23"/>
  <c r="N1513" i="23"/>
  <c r="M1513" i="23"/>
  <c r="L1513" i="23"/>
  <c r="K1513" i="23"/>
  <c r="J1513" i="23"/>
  <c r="I1513" i="23"/>
  <c r="H1513" i="23"/>
  <c r="Q1512" i="23"/>
  <c r="P1512" i="23"/>
  <c r="O1512" i="23"/>
  <c r="N1512" i="23"/>
  <c r="M1512" i="23"/>
  <c r="L1512" i="23"/>
  <c r="K1512" i="23"/>
  <c r="J1512" i="23"/>
  <c r="I1512" i="23"/>
  <c r="H1512" i="23"/>
  <c r="Q1511" i="23"/>
  <c r="P1511" i="23"/>
  <c r="O1511" i="23"/>
  <c r="N1511" i="23"/>
  <c r="M1511" i="23"/>
  <c r="L1511" i="23"/>
  <c r="K1511" i="23"/>
  <c r="J1511" i="23"/>
  <c r="I1511" i="23"/>
  <c r="H1511" i="23"/>
  <c r="Q1510" i="23"/>
  <c r="P1510" i="23"/>
  <c r="O1510" i="23"/>
  <c r="N1510" i="23"/>
  <c r="M1510" i="23"/>
  <c r="L1510" i="23"/>
  <c r="K1510" i="23"/>
  <c r="J1510" i="23"/>
  <c r="I1510" i="23"/>
  <c r="H1510" i="23"/>
  <c r="Q1509" i="23"/>
  <c r="P1509" i="23"/>
  <c r="O1509" i="23"/>
  <c r="N1509" i="23"/>
  <c r="M1509" i="23"/>
  <c r="L1509" i="23"/>
  <c r="K1509" i="23"/>
  <c r="J1509" i="23"/>
  <c r="I1509" i="23"/>
  <c r="H1509" i="23"/>
  <c r="Q1508" i="23"/>
  <c r="P1508" i="23"/>
  <c r="O1508" i="23"/>
  <c r="N1508" i="23"/>
  <c r="M1508" i="23"/>
  <c r="L1508" i="23"/>
  <c r="K1508" i="23"/>
  <c r="J1508" i="23"/>
  <c r="I1508" i="23"/>
  <c r="H1508" i="23"/>
  <c r="Q1507" i="23"/>
  <c r="P1507" i="23"/>
  <c r="O1507" i="23"/>
  <c r="N1507" i="23"/>
  <c r="M1507" i="23"/>
  <c r="L1507" i="23"/>
  <c r="K1507" i="23"/>
  <c r="J1507" i="23"/>
  <c r="I1507" i="23"/>
  <c r="H1507" i="23"/>
  <c r="Q1506" i="23"/>
  <c r="P1506" i="23"/>
  <c r="O1506" i="23"/>
  <c r="N1506" i="23"/>
  <c r="M1506" i="23"/>
  <c r="L1506" i="23"/>
  <c r="K1506" i="23"/>
  <c r="J1506" i="23"/>
  <c r="I1506" i="23"/>
  <c r="H1506" i="23"/>
  <c r="Q1505" i="23"/>
  <c r="P1505" i="23"/>
  <c r="O1505" i="23"/>
  <c r="N1505" i="23"/>
  <c r="M1505" i="23"/>
  <c r="L1505" i="23"/>
  <c r="K1505" i="23"/>
  <c r="J1505" i="23"/>
  <c r="I1505" i="23"/>
  <c r="H1505" i="23"/>
  <c r="Q1504" i="23"/>
  <c r="P1504" i="23"/>
  <c r="O1504" i="23"/>
  <c r="N1504" i="23"/>
  <c r="M1504" i="23"/>
  <c r="L1504" i="23"/>
  <c r="K1504" i="23"/>
  <c r="J1504" i="23"/>
  <c r="I1504" i="23"/>
  <c r="H1504" i="23"/>
  <c r="Q1503" i="23"/>
  <c r="P1503" i="23"/>
  <c r="O1503" i="23"/>
  <c r="N1503" i="23"/>
  <c r="M1503" i="23"/>
  <c r="L1503" i="23"/>
  <c r="K1503" i="23"/>
  <c r="J1503" i="23"/>
  <c r="I1503" i="23"/>
  <c r="H1503" i="23"/>
  <c r="Q1502" i="23"/>
  <c r="P1502" i="23"/>
  <c r="O1502" i="23"/>
  <c r="N1502" i="23"/>
  <c r="M1502" i="23"/>
  <c r="L1502" i="23"/>
  <c r="K1502" i="23"/>
  <c r="J1502" i="23"/>
  <c r="I1502" i="23"/>
  <c r="H1502" i="23"/>
  <c r="Q1501" i="23"/>
  <c r="P1501" i="23"/>
  <c r="O1501" i="23"/>
  <c r="N1501" i="23"/>
  <c r="M1501" i="23"/>
  <c r="L1501" i="23"/>
  <c r="K1501" i="23"/>
  <c r="J1501" i="23"/>
  <c r="I1501" i="23"/>
  <c r="H1501" i="23"/>
  <c r="Q1500" i="23"/>
  <c r="P1500" i="23"/>
  <c r="O1500" i="23"/>
  <c r="N1500" i="23"/>
  <c r="M1500" i="23"/>
  <c r="L1500" i="23"/>
  <c r="K1500" i="23"/>
  <c r="J1500" i="23"/>
  <c r="I1500" i="23"/>
  <c r="H1500" i="23"/>
  <c r="Q1499" i="23"/>
  <c r="P1499" i="23"/>
  <c r="O1499" i="23"/>
  <c r="N1499" i="23"/>
  <c r="M1499" i="23"/>
  <c r="L1499" i="23"/>
  <c r="K1499" i="23"/>
  <c r="J1499" i="23"/>
  <c r="I1499" i="23"/>
  <c r="H1499" i="23"/>
  <c r="Q1498" i="23"/>
  <c r="P1498" i="23"/>
  <c r="O1498" i="23"/>
  <c r="N1498" i="23"/>
  <c r="M1498" i="23"/>
  <c r="L1498" i="23"/>
  <c r="K1498" i="23"/>
  <c r="J1498" i="23"/>
  <c r="I1498" i="23"/>
  <c r="H1498" i="23"/>
  <c r="Q1497" i="23"/>
  <c r="P1497" i="23"/>
  <c r="O1497" i="23"/>
  <c r="N1497" i="23"/>
  <c r="M1497" i="23"/>
  <c r="L1497" i="23"/>
  <c r="K1497" i="23"/>
  <c r="J1497" i="23"/>
  <c r="I1497" i="23"/>
  <c r="H1497" i="23"/>
  <c r="Q1496" i="23"/>
  <c r="P1496" i="23"/>
  <c r="O1496" i="23"/>
  <c r="N1496" i="23"/>
  <c r="M1496" i="23"/>
  <c r="L1496" i="23"/>
  <c r="K1496" i="23"/>
  <c r="J1496" i="23"/>
  <c r="I1496" i="23"/>
  <c r="H1496" i="23"/>
  <c r="Q1495" i="23"/>
  <c r="P1495" i="23"/>
  <c r="O1495" i="23"/>
  <c r="N1495" i="23"/>
  <c r="M1495" i="23"/>
  <c r="L1495" i="23"/>
  <c r="K1495" i="23"/>
  <c r="J1495" i="23"/>
  <c r="I1495" i="23"/>
  <c r="H1495" i="23"/>
  <c r="Q1494" i="23"/>
  <c r="P1494" i="23"/>
  <c r="O1494" i="23"/>
  <c r="N1494" i="23"/>
  <c r="M1494" i="23"/>
  <c r="L1494" i="23"/>
  <c r="K1494" i="23"/>
  <c r="J1494" i="23"/>
  <c r="I1494" i="23"/>
  <c r="H1494" i="23"/>
  <c r="Q1493" i="23"/>
  <c r="P1493" i="23"/>
  <c r="O1493" i="23"/>
  <c r="N1493" i="23"/>
  <c r="M1493" i="23"/>
  <c r="L1493" i="23"/>
  <c r="K1493" i="23"/>
  <c r="J1493" i="23"/>
  <c r="I1493" i="23"/>
  <c r="H1493" i="23"/>
  <c r="Q1492" i="23"/>
  <c r="P1492" i="23"/>
  <c r="O1492" i="23"/>
  <c r="N1492" i="23"/>
  <c r="M1492" i="23"/>
  <c r="L1492" i="23"/>
  <c r="K1492" i="23"/>
  <c r="J1492" i="23"/>
  <c r="I1492" i="23"/>
  <c r="H1492" i="23"/>
  <c r="Q1491" i="23"/>
  <c r="P1491" i="23"/>
  <c r="O1491" i="23"/>
  <c r="N1491" i="23"/>
  <c r="M1491" i="23"/>
  <c r="L1491" i="23"/>
  <c r="K1491" i="23"/>
  <c r="J1491" i="23"/>
  <c r="I1491" i="23"/>
  <c r="H1491" i="23"/>
  <c r="Q1490" i="23"/>
  <c r="P1490" i="23"/>
  <c r="O1490" i="23"/>
  <c r="N1490" i="23"/>
  <c r="M1490" i="23"/>
  <c r="L1490" i="23"/>
  <c r="K1490" i="23"/>
  <c r="J1490" i="23"/>
  <c r="I1490" i="23"/>
  <c r="H1490" i="23"/>
  <c r="Q1489" i="23"/>
  <c r="P1489" i="23"/>
  <c r="O1489" i="23"/>
  <c r="N1489" i="23"/>
  <c r="M1489" i="23"/>
  <c r="L1489" i="23"/>
  <c r="K1489" i="23"/>
  <c r="J1489" i="23"/>
  <c r="I1489" i="23"/>
  <c r="H1489" i="23"/>
  <c r="Q1488" i="23"/>
  <c r="P1488" i="23"/>
  <c r="O1488" i="23"/>
  <c r="N1488" i="23"/>
  <c r="M1488" i="23"/>
  <c r="L1488" i="23"/>
  <c r="K1488" i="23"/>
  <c r="J1488" i="23"/>
  <c r="I1488" i="23"/>
  <c r="H1488" i="23"/>
  <c r="Q1487" i="23"/>
  <c r="P1487" i="23"/>
  <c r="O1487" i="23"/>
  <c r="N1487" i="23"/>
  <c r="M1487" i="23"/>
  <c r="L1487" i="23"/>
  <c r="K1487" i="23"/>
  <c r="J1487" i="23"/>
  <c r="I1487" i="23"/>
  <c r="H1487" i="23"/>
  <c r="Q1486" i="23"/>
  <c r="P1486" i="23"/>
  <c r="O1486" i="23"/>
  <c r="N1486" i="23"/>
  <c r="M1486" i="23"/>
  <c r="L1486" i="23"/>
  <c r="K1486" i="23"/>
  <c r="J1486" i="23"/>
  <c r="I1486" i="23"/>
  <c r="H1486" i="23"/>
  <c r="Q1485" i="23"/>
  <c r="P1485" i="23"/>
  <c r="O1485" i="23"/>
  <c r="N1485" i="23"/>
  <c r="M1485" i="23"/>
  <c r="L1485" i="23"/>
  <c r="K1485" i="23"/>
  <c r="J1485" i="23"/>
  <c r="I1485" i="23"/>
  <c r="H1485" i="23"/>
  <c r="Q1484" i="23"/>
  <c r="P1484" i="23"/>
  <c r="O1484" i="23"/>
  <c r="N1484" i="23"/>
  <c r="M1484" i="23"/>
  <c r="L1484" i="23"/>
  <c r="K1484" i="23"/>
  <c r="J1484" i="23"/>
  <c r="I1484" i="23"/>
  <c r="H1484" i="23"/>
  <c r="Q1483" i="23"/>
  <c r="P1483" i="23"/>
  <c r="O1483" i="23"/>
  <c r="N1483" i="23"/>
  <c r="M1483" i="23"/>
  <c r="L1483" i="23"/>
  <c r="K1483" i="23"/>
  <c r="J1483" i="23"/>
  <c r="I1483" i="23"/>
  <c r="H1483" i="23"/>
  <c r="Q1482" i="23"/>
  <c r="P1482" i="23"/>
  <c r="O1482" i="23"/>
  <c r="N1482" i="23"/>
  <c r="M1482" i="23"/>
  <c r="L1482" i="23"/>
  <c r="K1482" i="23"/>
  <c r="J1482" i="23"/>
  <c r="I1482" i="23"/>
  <c r="H1482" i="23"/>
  <c r="Q1481" i="23"/>
  <c r="P1481" i="23"/>
  <c r="O1481" i="23"/>
  <c r="N1481" i="23"/>
  <c r="M1481" i="23"/>
  <c r="L1481" i="23"/>
  <c r="K1481" i="23"/>
  <c r="J1481" i="23"/>
  <c r="I1481" i="23"/>
  <c r="H1481" i="23"/>
  <c r="Q1480" i="23"/>
  <c r="P1480" i="23"/>
  <c r="O1480" i="23"/>
  <c r="N1480" i="23"/>
  <c r="M1480" i="23"/>
  <c r="L1480" i="23"/>
  <c r="K1480" i="23"/>
  <c r="J1480" i="23"/>
  <c r="I1480" i="23"/>
  <c r="H1480" i="23"/>
  <c r="Q1479" i="23"/>
  <c r="P1479" i="23"/>
  <c r="O1479" i="23"/>
  <c r="N1479" i="23"/>
  <c r="M1479" i="23"/>
  <c r="L1479" i="23"/>
  <c r="K1479" i="23"/>
  <c r="J1479" i="23"/>
  <c r="I1479" i="23"/>
  <c r="H1479" i="23"/>
  <c r="Q1478" i="23"/>
  <c r="P1478" i="23"/>
  <c r="O1478" i="23"/>
  <c r="N1478" i="23"/>
  <c r="M1478" i="23"/>
  <c r="L1478" i="23"/>
  <c r="K1478" i="23"/>
  <c r="J1478" i="23"/>
  <c r="I1478" i="23"/>
  <c r="H1478" i="23"/>
  <c r="Q1477" i="23"/>
  <c r="P1477" i="23"/>
  <c r="O1477" i="23"/>
  <c r="N1477" i="23"/>
  <c r="M1477" i="23"/>
  <c r="L1477" i="23"/>
  <c r="K1477" i="23"/>
  <c r="J1477" i="23"/>
  <c r="I1477" i="23"/>
  <c r="H1477" i="23"/>
  <c r="Q1476" i="23"/>
  <c r="P1476" i="23"/>
  <c r="O1476" i="23"/>
  <c r="N1476" i="23"/>
  <c r="M1476" i="23"/>
  <c r="L1476" i="23"/>
  <c r="K1476" i="23"/>
  <c r="J1476" i="23"/>
  <c r="I1476" i="23"/>
  <c r="H1476" i="23"/>
  <c r="Q1475" i="23"/>
  <c r="P1475" i="23"/>
  <c r="O1475" i="23"/>
  <c r="N1475" i="23"/>
  <c r="M1475" i="23"/>
  <c r="L1475" i="23"/>
  <c r="K1475" i="23"/>
  <c r="J1475" i="23"/>
  <c r="I1475" i="23"/>
  <c r="H1475" i="23"/>
  <c r="Q1474" i="23"/>
  <c r="P1474" i="23"/>
  <c r="O1474" i="23"/>
  <c r="N1474" i="23"/>
  <c r="M1474" i="23"/>
  <c r="L1474" i="23"/>
  <c r="K1474" i="23"/>
  <c r="J1474" i="23"/>
  <c r="I1474" i="23"/>
  <c r="H1474" i="23"/>
  <c r="Q1473" i="23"/>
  <c r="P1473" i="23"/>
  <c r="O1473" i="23"/>
  <c r="N1473" i="23"/>
  <c r="M1473" i="23"/>
  <c r="L1473" i="23"/>
  <c r="K1473" i="23"/>
  <c r="J1473" i="23"/>
  <c r="I1473" i="23"/>
  <c r="H1473" i="23"/>
  <c r="Q1472" i="23"/>
  <c r="P1472" i="23"/>
  <c r="O1472" i="23"/>
  <c r="N1472" i="23"/>
  <c r="M1472" i="23"/>
  <c r="L1472" i="23"/>
  <c r="K1472" i="23"/>
  <c r="J1472" i="23"/>
  <c r="I1472" i="23"/>
  <c r="H1472" i="23"/>
  <c r="Q1471" i="23"/>
  <c r="P1471" i="23"/>
  <c r="O1471" i="23"/>
  <c r="N1471" i="23"/>
  <c r="M1471" i="23"/>
  <c r="L1471" i="23"/>
  <c r="K1471" i="23"/>
  <c r="J1471" i="23"/>
  <c r="I1471" i="23"/>
  <c r="H1471" i="23"/>
  <c r="Q1470" i="23"/>
  <c r="P1470" i="23"/>
  <c r="O1470" i="23"/>
  <c r="N1470" i="23"/>
  <c r="M1470" i="23"/>
  <c r="L1470" i="23"/>
  <c r="K1470" i="23"/>
  <c r="J1470" i="23"/>
  <c r="I1470" i="23"/>
  <c r="H1470" i="23"/>
  <c r="Q1469" i="23"/>
  <c r="P1469" i="23"/>
  <c r="O1469" i="23"/>
  <c r="N1469" i="23"/>
  <c r="M1469" i="23"/>
  <c r="L1469" i="23"/>
  <c r="K1469" i="23"/>
  <c r="J1469" i="23"/>
  <c r="I1469" i="23"/>
  <c r="H1469" i="23"/>
  <c r="Q1468" i="23"/>
  <c r="P1468" i="23"/>
  <c r="O1468" i="23"/>
  <c r="N1468" i="23"/>
  <c r="M1468" i="23"/>
  <c r="L1468" i="23"/>
  <c r="K1468" i="23"/>
  <c r="J1468" i="23"/>
  <c r="I1468" i="23"/>
  <c r="H1468" i="23"/>
  <c r="Q1467" i="23"/>
  <c r="P1467" i="23"/>
  <c r="O1467" i="23"/>
  <c r="N1467" i="23"/>
  <c r="M1467" i="23"/>
  <c r="L1467" i="23"/>
  <c r="K1467" i="23"/>
  <c r="J1467" i="23"/>
  <c r="I1467" i="23"/>
  <c r="H1467" i="23"/>
  <c r="Q1466" i="23"/>
  <c r="P1466" i="23"/>
  <c r="O1466" i="23"/>
  <c r="N1466" i="23"/>
  <c r="M1466" i="23"/>
  <c r="L1466" i="23"/>
  <c r="K1466" i="23"/>
  <c r="J1466" i="23"/>
  <c r="I1466" i="23"/>
  <c r="H1466" i="23"/>
  <c r="Q1465" i="23"/>
  <c r="P1465" i="23"/>
  <c r="O1465" i="23"/>
  <c r="N1465" i="23"/>
  <c r="M1465" i="23"/>
  <c r="L1465" i="23"/>
  <c r="K1465" i="23"/>
  <c r="J1465" i="23"/>
  <c r="I1465" i="23"/>
  <c r="H1465" i="23"/>
  <c r="Q1464" i="23"/>
  <c r="P1464" i="23"/>
  <c r="O1464" i="23"/>
  <c r="N1464" i="23"/>
  <c r="M1464" i="23"/>
  <c r="L1464" i="23"/>
  <c r="K1464" i="23"/>
  <c r="J1464" i="23"/>
  <c r="I1464" i="23"/>
  <c r="H1464" i="23"/>
  <c r="Q1463" i="23"/>
  <c r="P1463" i="23"/>
  <c r="O1463" i="23"/>
  <c r="N1463" i="23"/>
  <c r="M1463" i="23"/>
  <c r="L1463" i="23"/>
  <c r="K1463" i="23"/>
  <c r="J1463" i="23"/>
  <c r="I1463" i="23"/>
  <c r="H1463" i="23"/>
  <c r="Q1462" i="23"/>
  <c r="P1462" i="23"/>
  <c r="O1462" i="23"/>
  <c r="N1462" i="23"/>
  <c r="M1462" i="23"/>
  <c r="L1462" i="23"/>
  <c r="K1462" i="23"/>
  <c r="J1462" i="23"/>
  <c r="I1462" i="23"/>
  <c r="H1462" i="23"/>
  <c r="Q1461" i="23"/>
  <c r="P1461" i="23"/>
  <c r="O1461" i="23"/>
  <c r="N1461" i="23"/>
  <c r="M1461" i="23"/>
  <c r="L1461" i="23"/>
  <c r="K1461" i="23"/>
  <c r="J1461" i="23"/>
  <c r="I1461" i="23"/>
  <c r="H1461" i="23"/>
  <c r="Q1460" i="23"/>
  <c r="P1460" i="23"/>
  <c r="O1460" i="23"/>
  <c r="N1460" i="23"/>
  <c r="M1460" i="23"/>
  <c r="L1460" i="23"/>
  <c r="K1460" i="23"/>
  <c r="J1460" i="23"/>
  <c r="I1460" i="23"/>
  <c r="H1460" i="23"/>
  <c r="Q1459" i="23"/>
  <c r="P1459" i="23"/>
  <c r="O1459" i="23"/>
  <c r="N1459" i="23"/>
  <c r="M1459" i="23"/>
  <c r="L1459" i="23"/>
  <c r="K1459" i="23"/>
  <c r="J1459" i="23"/>
  <c r="I1459" i="23"/>
  <c r="H1459" i="23"/>
  <c r="Q1458" i="23"/>
  <c r="P1458" i="23"/>
  <c r="O1458" i="23"/>
  <c r="N1458" i="23"/>
  <c r="M1458" i="23"/>
  <c r="L1458" i="23"/>
  <c r="K1458" i="23"/>
  <c r="J1458" i="23"/>
  <c r="I1458" i="23"/>
  <c r="H1458" i="23"/>
  <c r="Q1457" i="23"/>
  <c r="P1457" i="23"/>
  <c r="O1457" i="23"/>
  <c r="N1457" i="23"/>
  <c r="M1457" i="23"/>
  <c r="L1457" i="23"/>
  <c r="K1457" i="23"/>
  <c r="J1457" i="23"/>
  <c r="I1457" i="23"/>
  <c r="H1457" i="23"/>
  <c r="Q1456" i="23"/>
  <c r="P1456" i="23"/>
  <c r="O1456" i="23"/>
  <c r="N1456" i="23"/>
  <c r="M1456" i="23"/>
  <c r="L1456" i="23"/>
  <c r="K1456" i="23"/>
  <c r="J1456" i="23"/>
  <c r="I1456" i="23"/>
  <c r="H1456" i="23"/>
  <c r="Q1455" i="23"/>
  <c r="P1455" i="23"/>
  <c r="O1455" i="23"/>
  <c r="N1455" i="23"/>
  <c r="M1455" i="23"/>
  <c r="L1455" i="23"/>
  <c r="K1455" i="23"/>
  <c r="J1455" i="23"/>
  <c r="I1455" i="23"/>
  <c r="H1455" i="23"/>
  <c r="Q1454" i="23"/>
  <c r="P1454" i="23"/>
  <c r="O1454" i="23"/>
  <c r="N1454" i="23"/>
  <c r="M1454" i="23"/>
  <c r="L1454" i="23"/>
  <c r="K1454" i="23"/>
  <c r="J1454" i="23"/>
  <c r="I1454" i="23"/>
  <c r="H1454" i="23"/>
  <c r="Q1453" i="23"/>
  <c r="P1453" i="23"/>
  <c r="O1453" i="23"/>
  <c r="N1453" i="23"/>
  <c r="M1453" i="23"/>
  <c r="L1453" i="23"/>
  <c r="K1453" i="23"/>
  <c r="J1453" i="23"/>
  <c r="I1453" i="23"/>
  <c r="H1453" i="23"/>
  <c r="Q1452" i="23"/>
  <c r="P1452" i="23"/>
  <c r="O1452" i="23"/>
  <c r="N1452" i="23"/>
  <c r="M1452" i="23"/>
  <c r="L1452" i="23"/>
  <c r="K1452" i="23"/>
  <c r="J1452" i="23"/>
  <c r="I1452" i="23"/>
  <c r="H1452" i="23"/>
  <c r="Q1451" i="23"/>
  <c r="P1451" i="23"/>
  <c r="O1451" i="23"/>
  <c r="N1451" i="23"/>
  <c r="M1451" i="23"/>
  <c r="L1451" i="23"/>
  <c r="K1451" i="23"/>
  <c r="J1451" i="23"/>
  <c r="I1451" i="23"/>
  <c r="H1451" i="23"/>
  <c r="Q1450" i="23"/>
  <c r="P1450" i="23"/>
  <c r="O1450" i="23"/>
  <c r="N1450" i="23"/>
  <c r="M1450" i="23"/>
  <c r="L1450" i="23"/>
  <c r="K1450" i="23"/>
  <c r="J1450" i="23"/>
  <c r="I1450" i="23"/>
  <c r="H1450" i="23"/>
  <c r="Q1449" i="23"/>
  <c r="P1449" i="23"/>
  <c r="O1449" i="23"/>
  <c r="N1449" i="23"/>
  <c r="M1449" i="23"/>
  <c r="L1449" i="23"/>
  <c r="K1449" i="23"/>
  <c r="J1449" i="23"/>
  <c r="I1449" i="23"/>
  <c r="H1449" i="23"/>
  <c r="Q1448" i="23"/>
  <c r="P1448" i="23"/>
  <c r="O1448" i="23"/>
  <c r="N1448" i="23"/>
  <c r="M1448" i="23"/>
  <c r="L1448" i="23"/>
  <c r="K1448" i="23"/>
  <c r="J1448" i="23"/>
  <c r="I1448" i="23"/>
  <c r="H1448" i="23"/>
  <c r="Q1447" i="23"/>
  <c r="P1447" i="23"/>
  <c r="O1447" i="23"/>
  <c r="N1447" i="23"/>
  <c r="M1447" i="23"/>
  <c r="L1447" i="23"/>
  <c r="K1447" i="23"/>
  <c r="J1447" i="23"/>
  <c r="I1447" i="23"/>
  <c r="H1447" i="23"/>
  <c r="Q1446" i="23"/>
  <c r="P1446" i="23"/>
  <c r="O1446" i="23"/>
  <c r="N1446" i="23"/>
  <c r="M1446" i="23"/>
  <c r="L1446" i="23"/>
  <c r="K1446" i="23"/>
  <c r="J1446" i="23"/>
  <c r="I1446" i="23"/>
  <c r="H1446" i="23"/>
  <c r="Q1445" i="23"/>
  <c r="P1445" i="23"/>
  <c r="O1445" i="23"/>
  <c r="N1445" i="23"/>
  <c r="M1445" i="23"/>
  <c r="L1445" i="23"/>
  <c r="K1445" i="23"/>
  <c r="J1445" i="23"/>
  <c r="I1445" i="23"/>
  <c r="H1445" i="23"/>
  <c r="Q1444" i="23"/>
  <c r="P1444" i="23"/>
  <c r="O1444" i="23"/>
  <c r="N1444" i="23"/>
  <c r="M1444" i="23"/>
  <c r="L1444" i="23"/>
  <c r="K1444" i="23"/>
  <c r="J1444" i="23"/>
  <c r="I1444" i="23"/>
  <c r="H1444" i="23"/>
  <c r="Q1443" i="23"/>
  <c r="P1443" i="23"/>
  <c r="O1443" i="23"/>
  <c r="N1443" i="23"/>
  <c r="M1443" i="23"/>
  <c r="L1443" i="23"/>
  <c r="K1443" i="23"/>
  <c r="J1443" i="23"/>
  <c r="I1443" i="23"/>
  <c r="H1443" i="23"/>
  <c r="Q1442" i="23"/>
  <c r="P1442" i="23"/>
  <c r="O1442" i="23"/>
  <c r="N1442" i="23"/>
  <c r="M1442" i="23"/>
  <c r="L1442" i="23"/>
  <c r="K1442" i="23"/>
  <c r="J1442" i="23"/>
  <c r="I1442" i="23"/>
  <c r="H1442" i="23"/>
  <c r="Q1441" i="23"/>
  <c r="P1441" i="23"/>
  <c r="O1441" i="23"/>
  <c r="N1441" i="23"/>
  <c r="M1441" i="23"/>
  <c r="L1441" i="23"/>
  <c r="K1441" i="23"/>
  <c r="J1441" i="23"/>
  <c r="I1441" i="23"/>
  <c r="H1441" i="23"/>
  <c r="Q1440" i="23"/>
  <c r="P1440" i="23"/>
  <c r="O1440" i="23"/>
  <c r="N1440" i="23"/>
  <c r="M1440" i="23"/>
  <c r="L1440" i="23"/>
  <c r="K1440" i="23"/>
  <c r="J1440" i="23"/>
  <c r="I1440" i="23"/>
  <c r="H1440" i="23"/>
  <c r="Q1439" i="23"/>
  <c r="P1439" i="23"/>
  <c r="O1439" i="23"/>
  <c r="N1439" i="23"/>
  <c r="M1439" i="23"/>
  <c r="L1439" i="23"/>
  <c r="K1439" i="23"/>
  <c r="J1439" i="23"/>
  <c r="I1439" i="23"/>
  <c r="H1439" i="23"/>
  <c r="Q1438" i="23"/>
  <c r="P1438" i="23"/>
  <c r="O1438" i="23"/>
  <c r="N1438" i="23"/>
  <c r="M1438" i="23"/>
  <c r="L1438" i="23"/>
  <c r="K1438" i="23"/>
  <c r="J1438" i="23"/>
  <c r="I1438" i="23"/>
  <c r="H1438" i="23"/>
  <c r="Q1437" i="23"/>
  <c r="P1437" i="23"/>
  <c r="O1437" i="23"/>
  <c r="N1437" i="23"/>
  <c r="M1437" i="23"/>
  <c r="L1437" i="23"/>
  <c r="K1437" i="23"/>
  <c r="J1437" i="23"/>
  <c r="I1437" i="23"/>
  <c r="H1437" i="23"/>
  <c r="Q1436" i="23"/>
  <c r="P1436" i="23"/>
  <c r="O1436" i="23"/>
  <c r="N1436" i="23"/>
  <c r="M1436" i="23"/>
  <c r="L1436" i="23"/>
  <c r="K1436" i="23"/>
  <c r="J1436" i="23"/>
  <c r="I1436" i="23"/>
  <c r="H1436" i="23"/>
  <c r="Q1435" i="23"/>
  <c r="P1435" i="23"/>
  <c r="O1435" i="23"/>
  <c r="N1435" i="23"/>
  <c r="M1435" i="23"/>
  <c r="L1435" i="23"/>
  <c r="K1435" i="23"/>
  <c r="J1435" i="23"/>
  <c r="I1435" i="23"/>
  <c r="H1435" i="23"/>
  <c r="Q1434" i="23"/>
  <c r="P1434" i="23"/>
  <c r="O1434" i="23"/>
  <c r="N1434" i="23"/>
  <c r="M1434" i="23"/>
  <c r="L1434" i="23"/>
  <c r="K1434" i="23"/>
  <c r="J1434" i="23"/>
  <c r="I1434" i="23"/>
  <c r="H1434" i="23"/>
  <c r="Q1433" i="23"/>
  <c r="P1433" i="23"/>
  <c r="O1433" i="23"/>
  <c r="N1433" i="23"/>
  <c r="M1433" i="23"/>
  <c r="L1433" i="23"/>
  <c r="K1433" i="23"/>
  <c r="J1433" i="23"/>
  <c r="I1433" i="23"/>
  <c r="H1433" i="23"/>
  <c r="Q1432" i="23"/>
  <c r="P1432" i="23"/>
  <c r="O1432" i="23"/>
  <c r="N1432" i="23"/>
  <c r="M1432" i="23"/>
  <c r="L1432" i="23"/>
  <c r="K1432" i="23"/>
  <c r="J1432" i="23"/>
  <c r="I1432" i="23"/>
  <c r="H1432" i="23"/>
  <c r="Q1431" i="23"/>
  <c r="P1431" i="23"/>
  <c r="O1431" i="23"/>
  <c r="N1431" i="23"/>
  <c r="M1431" i="23"/>
  <c r="L1431" i="23"/>
  <c r="K1431" i="23"/>
  <c r="J1431" i="23"/>
  <c r="I1431" i="23"/>
  <c r="H1431" i="23"/>
  <c r="Q1430" i="23"/>
  <c r="P1430" i="23"/>
  <c r="O1430" i="23"/>
  <c r="N1430" i="23"/>
  <c r="M1430" i="23"/>
  <c r="L1430" i="23"/>
  <c r="K1430" i="23"/>
  <c r="J1430" i="23"/>
  <c r="I1430" i="23"/>
  <c r="H1430" i="23"/>
  <c r="Q1429" i="23"/>
  <c r="P1429" i="23"/>
  <c r="O1429" i="23"/>
  <c r="N1429" i="23"/>
  <c r="M1429" i="23"/>
  <c r="L1429" i="23"/>
  <c r="K1429" i="23"/>
  <c r="J1429" i="23"/>
  <c r="I1429" i="23"/>
  <c r="H1429" i="23"/>
  <c r="Q1428" i="23"/>
  <c r="P1428" i="23"/>
  <c r="O1428" i="23"/>
  <c r="N1428" i="23"/>
  <c r="M1428" i="23"/>
  <c r="L1428" i="23"/>
  <c r="K1428" i="23"/>
  <c r="J1428" i="23"/>
  <c r="I1428" i="23"/>
  <c r="H1428" i="23"/>
  <c r="Q1427" i="23"/>
  <c r="P1427" i="23"/>
  <c r="O1427" i="23"/>
  <c r="N1427" i="23"/>
  <c r="M1427" i="23"/>
  <c r="L1427" i="23"/>
  <c r="K1427" i="23"/>
  <c r="J1427" i="23"/>
  <c r="I1427" i="23"/>
  <c r="H1427" i="23"/>
  <c r="Q1426" i="23"/>
  <c r="P1426" i="23"/>
  <c r="O1426" i="23"/>
  <c r="N1426" i="23"/>
  <c r="M1426" i="23"/>
  <c r="L1426" i="23"/>
  <c r="K1426" i="23"/>
  <c r="J1426" i="23"/>
  <c r="I1426" i="23"/>
  <c r="H1426" i="23"/>
  <c r="Q1425" i="23"/>
  <c r="P1425" i="23"/>
  <c r="O1425" i="23"/>
  <c r="N1425" i="23"/>
  <c r="M1425" i="23"/>
  <c r="L1425" i="23"/>
  <c r="K1425" i="23"/>
  <c r="J1425" i="23"/>
  <c r="I1425" i="23"/>
  <c r="H1425" i="23"/>
  <c r="Q1424" i="23"/>
  <c r="P1424" i="23"/>
  <c r="O1424" i="23"/>
  <c r="N1424" i="23"/>
  <c r="M1424" i="23"/>
  <c r="L1424" i="23"/>
  <c r="K1424" i="23"/>
  <c r="J1424" i="23"/>
  <c r="I1424" i="23"/>
  <c r="H1424" i="23"/>
  <c r="Q1423" i="23"/>
  <c r="P1423" i="23"/>
  <c r="O1423" i="23"/>
  <c r="N1423" i="23"/>
  <c r="M1423" i="23"/>
  <c r="L1423" i="23"/>
  <c r="K1423" i="23"/>
  <c r="J1423" i="23"/>
  <c r="I1423" i="23"/>
  <c r="H1423" i="23"/>
  <c r="Q1422" i="23"/>
  <c r="P1422" i="23"/>
  <c r="O1422" i="23"/>
  <c r="N1422" i="23"/>
  <c r="M1422" i="23"/>
  <c r="L1422" i="23"/>
  <c r="K1422" i="23"/>
  <c r="J1422" i="23"/>
  <c r="I1422" i="23"/>
  <c r="H1422" i="23"/>
  <c r="Q1421" i="23"/>
  <c r="P1421" i="23"/>
  <c r="O1421" i="23"/>
  <c r="N1421" i="23"/>
  <c r="M1421" i="23"/>
  <c r="L1421" i="23"/>
  <c r="K1421" i="23"/>
  <c r="J1421" i="23"/>
  <c r="I1421" i="23"/>
  <c r="H1421" i="23"/>
  <c r="Q1420" i="23"/>
  <c r="P1420" i="23"/>
  <c r="O1420" i="23"/>
  <c r="N1420" i="23"/>
  <c r="M1420" i="23"/>
  <c r="L1420" i="23"/>
  <c r="K1420" i="23"/>
  <c r="J1420" i="23"/>
  <c r="I1420" i="23"/>
  <c r="H1420" i="23"/>
  <c r="Q1419" i="23"/>
  <c r="P1419" i="23"/>
  <c r="O1419" i="23"/>
  <c r="N1419" i="23"/>
  <c r="M1419" i="23"/>
  <c r="L1419" i="23"/>
  <c r="K1419" i="23"/>
  <c r="J1419" i="23"/>
  <c r="I1419" i="23"/>
  <c r="H1419" i="23"/>
  <c r="Q1418" i="23"/>
  <c r="P1418" i="23"/>
  <c r="O1418" i="23"/>
  <c r="N1418" i="23"/>
  <c r="M1418" i="23"/>
  <c r="L1418" i="23"/>
  <c r="K1418" i="23"/>
  <c r="J1418" i="23"/>
  <c r="I1418" i="23"/>
  <c r="H1418" i="23"/>
  <c r="Q1417" i="23"/>
  <c r="P1417" i="23"/>
  <c r="O1417" i="23"/>
  <c r="N1417" i="23"/>
  <c r="M1417" i="23"/>
  <c r="L1417" i="23"/>
  <c r="K1417" i="23"/>
  <c r="J1417" i="23"/>
  <c r="I1417" i="23"/>
  <c r="H1417" i="23"/>
  <c r="Q1416" i="23"/>
  <c r="P1416" i="23"/>
  <c r="O1416" i="23"/>
  <c r="N1416" i="23"/>
  <c r="M1416" i="23"/>
  <c r="L1416" i="23"/>
  <c r="K1416" i="23"/>
  <c r="J1416" i="23"/>
  <c r="I1416" i="23"/>
  <c r="H1416" i="23"/>
  <c r="Q1415" i="23"/>
  <c r="P1415" i="23"/>
  <c r="O1415" i="23"/>
  <c r="N1415" i="23"/>
  <c r="M1415" i="23"/>
  <c r="L1415" i="23"/>
  <c r="K1415" i="23"/>
  <c r="J1415" i="23"/>
  <c r="I1415" i="23"/>
  <c r="H1415" i="23"/>
  <c r="Q1414" i="23"/>
  <c r="P1414" i="23"/>
  <c r="O1414" i="23"/>
  <c r="N1414" i="23"/>
  <c r="M1414" i="23"/>
  <c r="L1414" i="23"/>
  <c r="K1414" i="23"/>
  <c r="J1414" i="23"/>
  <c r="I1414" i="23"/>
  <c r="H1414" i="23"/>
  <c r="Q1413" i="23"/>
  <c r="P1413" i="23"/>
  <c r="O1413" i="23"/>
  <c r="N1413" i="23"/>
  <c r="M1413" i="23"/>
  <c r="L1413" i="23"/>
  <c r="K1413" i="23"/>
  <c r="J1413" i="23"/>
  <c r="I1413" i="23"/>
  <c r="H1413" i="23"/>
  <c r="Q1412" i="23"/>
  <c r="P1412" i="23"/>
  <c r="O1412" i="23"/>
  <c r="N1412" i="23"/>
  <c r="M1412" i="23"/>
  <c r="L1412" i="23"/>
  <c r="K1412" i="23"/>
  <c r="J1412" i="23"/>
  <c r="I1412" i="23"/>
  <c r="H1412" i="23"/>
  <c r="Q1411" i="23"/>
  <c r="P1411" i="23"/>
  <c r="O1411" i="23"/>
  <c r="N1411" i="23"/>
  <c r="M1411" i="23"/>
  <c r="L1411" i="23"/>
  <c r="K1411" i="23"/>
  <c r="J1411" i="23"/>
  <c r="I1411" i="23"/>
  <c r="H1411" i="23"/>
  <c r="Q1410" i="23"/>
  <c r="P1410" i="23"/>
  <c r="O1410" i="23"/>
  <c r="N1410" i="23"/>
  <c r="M1410" i="23"/>
  <c r="L1410" i="23"/>
  <c r="K1410" i="23"/>
  <c r="J1410" i="23"/>
  <c r="I1410" i="23"/>
  <c r="H1410" i="23"/>
  <c r="Q1409" i="23"/>
  <c r="P1409" i="23"/>
  <c r="O1409" i="23"/>
  <c r="N1409" i="23"/>
  <c r="M1409" i="23"/>
  <c r="L1409" i="23"/>
  <c r="K1409" i="23"/>
  <c r="J1409" i="23"/>
  <c r="I1409" i="23"/>
  <c r="H1409" i="23"/>
  <c r="Q1408" i="23"/>
  <c r="P1408" i="23"/>
  <c r="O1408" i="23"/>
  <c r="N1408" i="23"/>
  <c r="M1408" i="23"/>
  <c r="L1408" i="23"/>
  <c r="K1408" i="23"/>
  <c r="J1408" i="23"/>
  <c r="I1408" i="23"/>
  <c r="H1408" i="23"/>
  <c r="Q1407" i="23"/>
  <c r="P1407" i="23"/>
  <c r="O1407" i="23"/>
  <c r="N1407" i="23"/>
  <c r="M1407" i="23"/>
  <c r="L1407" i="23"/>
  <c r="K1407" i="23"/>
  <c r="J1407" i="23"/>
  <c r="I1407" i="23"/>
  <c r="H1407" i="23"/>
  <c r="Q1406" i="23"/>
  <c r="P1406" i="23"/>
  <c r="O1406" i="23"/>
  <c r="N1406" i="23"/>
  <c r="M1406" i="23"/>
  <c r="L1406" i="23"/>
  <c r="K1406" i="23"/>
  <c r="J1406" i="23"/>
  <c r="I1406" i="23"/>
  <c r="H1406" i="23"/>
  <c r="Q1405" i="23"/>
  <c r="P1405" i="23"/>
  <c r="O1405" i="23"/>
  <c r="N1405" i="23"/>
  <c r="M1405" i="23"/>
  <c r="L1405" i="23"/>
  <c r="K1405" i="23"/>
  <c r="J1405" i="23"/>
  <c r="I1405" i="23"/>
  <c r="H1405" i="23"/>
  <c r="Q1404" i="23"/>
  <c r="P1404" i="23"/>
  <c r="O1404" i="23"/>
  <c r="N1404" i="23"/>
  <c r="M1404" i="23"/>
  <c r="L1404" i="23"/>
  <c r="K1404" i="23"/>
  <c r="J1404" i="23"/>
  <c r="I1404" i="23"/>
  <c r="H1404" i="23"/>
  <c r="Q1403" i="23"/>
  <c r="P1403" i="23"/>
  <c r="O1403" i="23"/>
  <c r="N1403" i="23"/>
  <c r="M1403" i="23"/>
  <c r="L1403" i="23"/>
  <c r="K1403" i="23"/>
  <c r="J1403" i="23"/>
  <c r="I1403" i="23"/>
  <c r="H1403" i="23"/>
  <c r="Q1402" i="23"/>
  <c r="P1402" i="23"/>
  <c r="O1402" i="23"/>
  <c r="N1402" i="23"/>
  <c r="M1402" i="23"/>
  <c r="L1402" i="23"/>
  <c r="K1402" i="23"/>
  <c r="J1402" i="23"/>
  <c r="I1402" i="23"/>
  <c r="H1402" i="23"/>
  <c r="Q1401" i="23"/>
  <c r="P1401" i="23"/>
  <c r="O1401" i="23"/>
  <c r="N1401" i="23"/>
  <c r="M1401" i="23"/>
  <c r="L1401" i="23"/>
  <c r="K1401" i="23"/>
  <c r="J1401" i="23"/>
  <c r="I1401" i="23"/>
  <c r="H1401" i="23"/>
  <c r="Q1400" i="23"/>
  <c r="P1400" i="23"/>
  <c r="O1400" i="23"/>
  <c r="N1400" i="23"/>
  <c r="M1400" i="23"/>
  <c r="L1400" i="23"/>
  <c r="K1400" i="23"/>
  <c r="J1400" i="23"/>
  <c r="I1400" i="23"/>
  <c r="H1400" i="23"/>
  <c r="Q1399" i="23"/>
  <c r="P1399" i="23"/>
  <c r="O1399" i="23"/>
  <c r="N1399" i="23"/>
  <c r="M1399" i="23"/>
  <c r="L1399" i="23"/>
  <c r="K1399" i="23"/>
  <c r="J1399" i="23"/>
  <c r="I1399" i="23"/>
  <c r="H1399" i="23"/>
  <c r="Q1398" i="23"/>
  <c r="P1398" i="23"/>
  <c r="O1398" i="23"/>
  <c r="N1398" i="23"/>
  <c r="M1398" i="23"/>
  <c r="L1398" i="23"/>
  <c r="K1398" i="23"/>
  <c r="J1398" i="23"/>
  <c r="I1398" i="23"/>
  <c r="H1398" i="23"/>
  <c r="Q1397" i="23"/>
  <c r="P1397" i="23"/>
  <c r="O1397" i="23"/>
  <c r="N1397" i="23"/>
  <c r="M1397" i="23"/>
  <c r="L1397" i="23"/>
  <c r="K1397" i="23"/>
  <c r="J1397" i="23"/>
  <c r="I1397" i="23"/>
  <c r="H1397" i="23"/>
  <c r="Q1396" i="23"/>
  <c r="P1396" i="23"/>
  <c r="O1396" i="23"/>
  <c r="N1396" i="23"/>
  <c r="M1396" i="23"/>
  <c r="L1396" i="23"/>
  <c r="K1396" i="23"/>
  <c r="J1396" i="23"/>
  <c r="I1396" i="23"/>
  <c r="H1396" i="23"/>
  <c r="Q1395" i="23"/>
  <c r="P1395" i="23"/>
  <c r="O1395" i="23"/>
  <c r="N1395" i="23"/>
  <c r="M1395" i="23"/>
  <c r="L1395" i="23"/>
  <c r="K1395" i="23"/>
  <c r="J1395" i="23"/>
  <c r="I1395" i="23"/>
  <c r="H1395" i="23"/>
  <c r="Q1394" i="23"/>
  <c r="P1394" i="23"/>
  <c r="O1394" i="23"/>
  <c r="N1394" i="23"/>
  <c r="M1394" i="23"/>
  <c r="L1394" i="23"/>
  <c r="K1394" i="23"/>
  <c r="J1394" i="23"/>
  <c r="I1394" i="23"/>
  <c r="H1394" i="23"/>
  <c r="Q1393" i="23"/>
  <c r="P1393" i="23"/>
  <c r="O1393" i="23"/>
  <c r="N1393" i="23"/>
  <c r="M1393" i="23"/>
  <c r="L1393" i="23"/>
  <c r="K1393" i="23"/>
  <c r="J1393" i="23"/>
  <c r="I1393" i="23"/>
  <c r="H1393" i="23"/>
  <c r="Q1392" i="23"/>
  <c r="P1392" i="23"/>
  <c r="O1392" i="23"/>
  <c r="N1392" i="23"/>
  <c r="M1392" i="23"/>
  <c r="L1392" i="23"/>
  <c r="K1392" i="23"/>
  <c r="J1392" i="23"/>
  <c r="I1392" i="23"/>
  <c r="H1392" i="23"/>
  <c r="Q1391" i="23"/>
  <c r="P1391" i="23"/>
  <c r="O1391" i="23"/>
  <c r="N1391" i="23"/>
  <c r="M1391" i="23"/>
  <c r="L1391" i="23"/>
  <c r="K1391" i="23"/>
  <c r="J1391" i="23"/>
  <c r="I1391" i="23"/>
  <c r="H1391" i="23"/>
  <c r="Q1390" i="23"/>
  <c r="P1390" i="23"/>
  <c r="O1390" i="23"/>
  <c r="N1390" i="23"/>
  <c r="M1390" i="23"/>
  <c r="L1390" i="23"/>
  <c r="K1390" i="23"/>
  <c r="J1390" i="23"/>
  <c r="I1390" i="23"/>
  <c r="H1390" i="23"/>
  <c r="Q1389" i="23"/>
  <c r="P1389" i="23"/>
  <c r="O1389" i="23"/>
  <c r="N1389" i="23"/>
  <c r="M1389" i="23"/>
  <c r="L1389" i="23"/>
  <c r="K1389" i="23"/>
  <c r="J1389" i="23"/>
  <c r="I1389" i="23"/>
  <c r="H1389" i="23"/>
  <c r="Q1388" i="23"/>
  <c r="P1388" i="23"/>
  <c r="O1388" i="23"/>
  <c r="N1388" i="23"/>
  <c r="M1388" i="23"/>
  <c r="L1388" i="23"/>
  <c r="K1388" i="23"/>
  <c r="J1388" i="23"/>
  <c r="I1388" i="23"/>
  <c r="H1388" i="23"/>
  <c r="Q1387" i="23"/>
  <c r="P1387" i="23"/>
  <c r="O1387" i="23"/>
  <c r="N1387" i="23"/>
  <c r="M1387" i="23"/>
  <c r="L1387" i="23"/>
  <c r="K1387" i="23"/>
  <c r="J1387" i="23"/>
  <c r="I1387" i="23"/>
  <c r="H1387" i="23"/>
  <c r="Q1386" i="23"/>
  <c r="P1386" i="23"/>
  <c r="O1386" i="23"/>
  <c r="N1386" i="23"/>
  <c r="M1386" i="23"/>
  <c r="L1386" i="23"/>
  <c r="K1386" i="23"/>
  <c r="J1386" i="23"/>
  <c r="I1386" i="23"/>
  <c r="H1386" i="23"/>
  <c r="Q1385" i="23"/>
  <c r="P1385" i="23"/>
  <c r="O1385" i="23"/>
  <c r="N1385" i="23"/>
  <c r="M1385" i="23"/>
  <c r="L1385" i="23"/>
  <c r="K1385" i="23"/>
  <c r="J1385" i="23"/>
  <c r="I1385" i="23"/>
  <c r="H1385" i="23"/>
  <c r="Q1384" i="23"/>
  <c r="P1384" i="23"/>
  <c r="O1384" i="23"/>
  <c r="N1384" i="23"/>
  <c r="M1384" i="23"/>
  <c r="L1384" i="23"/>
  <c r="K1384" i="23"/>
  <c r="J1384" i="23"/>
  <c r="I1384" i="23"/>
  <c r="H1384" i="23"/>
  <c r="Q1383" i="23"/>
  <c r="P1383" i="23"/>
  <c r="O1383" i="23"/>
  <c r="N1383" i="23"/>
  <c r="M1383" i="23"/>
  <c r="L1383" i="23"/>
  <c r="K1383" i="23"/>
  <c r="J1383" i="23"/>
  <c r="I1383" i="23"/>
  <c r="H1383" i="23"/>
  <c r="Q1382" i="23"/>
  <c r="P1382" i="23"/>
  <c r="O1382" i="23"/>
  <c r="N1382" i="23"/>
  <c r="M1382" i="23"/>
  <c r="L1382" i="23"/>
  <c r="K1382" i="23"/>
  <c r="J1382" i="23"/>
  <c r="I1382" i="23"/>
  <c r="H1382" i="23"/>
  <c r="Q1381" i="23"/>
  <c r="P1381" i="23"/>
  <c r="O1381" i="23"/>
  <c r="N1381" i="23"/>
  <c r="M1381" i="23"/>
  <c r="L1381" i="23"/>
  <c r="K1381" i="23"/>
  <c r="J1381" i="23"/>
  <c r="I1381" i="23"/>
  <c r="H1381" i="23"/>
  <c r="Q1380" i="23"/>
  <c r="P1380" i="23"/>
  <c r="O1380" i="23"/>
  <c r="N1380" i="23"/>
  <c r="M1380" i="23"/>
  <c r="L1380" i="23"/>
  <c r="K1380" i="23"/>
  <c r="J1380" i="23"/>
  <c r="I1380" i="23"/>
  <c r="H1380" i="23"/>
  <c r="Q1379" i="23"/>
  <c r="P1379" i="23"/>
  <c r="O1379" i="23"/>
  <c r="N1379" i="23"/>
  <c r="M1379" i="23"/>
  <c r="L1379" i="23"/>
  <c r="K1379" i="23"/>
  <c r="J1379" i="23"/>
  <c r="I1379" i="23"/>
  <c r="H1379" i="23"/>
  <c r="Q1378" i="23"/>
  <c r="P1378" i="23"/>
  <c r="O1378" i="23"/>
  <c r="N1378" i="23"/>
  <c r="M1378" i="23"/>
  <c r="L1378" i="23"/>
  <c r="K1378" i="23"/>
  <c r="J1378" i="23"/>
  <c r="I1378" i="23"/>
  <c r="H1378" i="23"/>
  <c r="Q1377" i="23"/>
  <c r="P1377" i="23"/>
  <c r="O1377" i="23"/>
  <c r="N1377" i="23"/>
  <c r="M1377" i="23"/>
  <c r="L1377" i="23"/>
  <c r="K1377" i="23"/>
  <c r="J1377" i="23"/>
  <c r="I1377" i="23"/>
  <c r="H1377" i="23"/>
  <c r="Q1376" i="23"/>
  <c r="P1376" i="23"/>
  <c r="O1376" i="23"/>
  <c r="N1376" i="23"/>
  <c r="M1376" i="23"/>
  <c r="L1376" i="23"/>
  <c r="K1376" i="23"/>
  <c r="J1376" i="23"/>
  <c r="I1376" i="23"/>
  <c r="H1376" i="23"/>
  <c r="Q1375" i="23"/>
  <c r="P1375" i="23"/>
  <c r="O1375" i="23"/>
  <c r="N1375" i="23"/>
  <c r="M1375" i="23"/>
  <c r="L1375" i="23"/>
  <c r="K1375" i="23"/>
  <c r="J1375" i="23"/>
  <c r="I1375" i="23"/>
  <c r="H1375" i="23"/>
  <c r="Q1374" i="23"/>
  <c r="P1374" i="23"/>
  <c r="O1374" i="23"/>
  <c r="N1374" i="23"/>
  <c r="M1374" i="23"/>
  <c r="L1374" i="23"/>
  <c r="K1374" i="23"/>
  <c r="J1374" i="23"/>
  <c r="I1374" i="23"/>
  <c r="H1374" i="23"/>
  <c r="Q1373" i="23"/>
  <c r="P1373" i="23"/>
  <c r="O1373" i="23"/>
  <c r="N1373" i="23"/>
  <c r="M1373" i="23"/>
  <c r="L1373" i="23"/>
  <c r="K1373" i="23"/>
  <c r="J1373" i="23"/>
  <c r="I1373" i="23"/>
  <c r="H1373" i="23"/>
  <c r="Q1372" i="23"/>
  <c r="P1372" i="23"/>
  <c r="O1372" i="23"/>
  <c r="N1372" i="23"/>
  <c r="M1372" i="23"/>
  <c r="L1372" i="23"/>
  <c r="K1372" i="23"/>
  <c r="J1372" i="23"/>
  <c r="I1372" i="23"/>
  <c r="H1372" i="23"/>
  <c r="Q1371" i="23"/>
  <c r="P1371" i="23"/>
  <c r="O1371" i="23"/>
  <c r="N1371" i="23"/>
  <c r="M1371" i="23"/>
  <c r="L1371" i="23"/>
  <c r="K1371" i="23"/>
  <c r="J1371" i="23"/>
  <c r="I1371" i="23"/>
  <c r="H1371" i="23"/>
  <c r="Q1370" i="23"/>
  <c r="P1370" i="23"/>
  <c r="O1370" i="23"/>
  <c r="N1370" i="23"/>
  <c r="M1370" i="23"/>
  <c r="L1370" i="23"/>
  <c r="K1370" i="23"/>
  <c r="J1370" i="23"/>
  <c r="I1370" i="23"/>
  <c r="H1370" i="23"/>
  <c r="Q1369" i="23"/>
  <c r="P1369" i="23"/>
  <c r="O1369" i="23"/>
  <c r="N1369" i="23"/>
  <c r="M1369" i="23"/>
  <c r="L1369" i="23"/>
  <c r="K1369" i="23"/>
  <c r="J1369" i="23"/>
  <c r="I1369" i="23"/>
  <c r="H1369" i="23"/>
  <c r="Q1368" i="23"/>
  <c r="P1368" i="23"/>
  <c r="O1368" i="23"/>
  <c r="N1368" i="23"/>
  <c r="M1368" i="23"/>
  <c r="L1368" i="23"/>
  <c r="K1368" i="23"/>
  <c r="J1368" i="23"/>
  <c r="I1368" i="23"/>
  <c r="H1368" i="23"/>
  <c r="Q1367" i="23"/>
  <c r="P1367" i="23"/>
  <c r="O1367" i="23"/>
  <c r="N1367" i="23"/>
  <c r="M1367" i="23"/>
  <c r="L1367" i="23"/>
  <c r="K1367" i="23"/>
  <c r="J1367" i="23"/>
  <c r="I1367" i="23"/>
  <c r="H1367" i="23"/>
  <c r="Q1366" i="23"/>
  <c r="P1366" i="23"/>
  <c r="O1366" i="23"/>
  <c r="N1366" i="23"/>
  <c r="M1366" i="23"/>
  <c r="L1366" i="23"/>
  <c r="K1366" i="23"/>
  <c r="J1366" i="23"/>
  <c r="I1366" i="23"/>
  <c r="H1366" i="23"/>
  <c r="Q1365" i="23"/>
  <c r="P1365" i="23"/>
  <c r="O1365" i="23"/>
  <c r="N1365" i="23"/>
  <c r="M1365" i="23"/>
  <c r="L1365" i="23"/>
  <c r="K1365" i="23"/>
  <c r="J1365" i="23"/>
  <c r="I1365" i="23"/>
  <c r="H1365" i="23"/>
  <c r="Q1364" i="23"/>
  <c r="P1364" i="23"/>
  <c r="O1364" i="23"/>
  <c r="N1364" i="23"/>
  <c r="M1364" i="23"/>
  <c r="L1364" i="23"/>
  <c r="K1364" i="23"/>
  <c r="J1364" i="23"/>
  <c r="I1364" i="23"/>
  <c r="H1364" i="23"/>
  <c r="Q1363" i="23"/>
  <c r="P1363" i="23"/>
  <c r="O1363" i="23"/>
  <c r="N1363" i="23"/>
  <c r="M1363" i="23"/>
  <c r="L1363" i="23"/>
  <c r="K1363" i="23"/>
  <c r="J1363" i="23"/>
  <c r="I1363" i="23"/>
  <c r="H1363" i="23"/>
  <c r="Q1362" i="23"/>
  <c r="P1362" i="23"/>
  <c r="O1362" i="23"/>
  <c r="N1362" i="23"/>
  <c r="M1362" i="23"/>
  <c r="L1362" i="23"/>
  <c r="K1362" i="23"/>
  <c r="J1362" i="23"/>
  <c r="I1362" i="23"/>
  <c r="H1362" i="23"/>
  <c r="Q1361" i="23"/>
  <c r="P1361" i="23"/>
  <c r="O1361" i="23"/>
  <c r="N1361" i="23"/>
  <c r="M1361" i="23"/>
  <c r="L1361" i="23"/>
  <c r="K1361" i="23"/>
  <c r="J1361" i="23"/>
  <c r="I1361" i="23"/>
  <c r="H1361" i="23"/>
  <c r="Q1360" i="23"/>
  <c r="P1360" i="23"/>
  <c r="O1360" i="23"/>
  <c r="N1360" i="23"/>
  <c r="M1360" i="23"/>
  <c r="L1360" i="23"/>
  <c r="K1360" i="23"/>
  <c r="J1360" i="23"/>
  <c r="I1360" i="23"/>
  <c r="H1360" i="23"/>
  <c r="Q1359" i="23"/>
  <c r="P1359" i="23"/>
  <c r="O1359" i="23"/>
  <c r="N1359" i="23"/>
  <c r="M1359" i="23"/>
  <c r="L1359" i="23"/>
  <c r="K1359" i="23"/>
  <c r="J1359" i="23"/>
  <c r="I1359" i="23"/>
  <c r="H1359" i="23"/>
  <c r="Q1358" i="23"/>
  <c r="P1358" i="23"/>
  <c r="O1358" i="23"/>
  <c r="N1358" i="23"/>
  <c r="M1358" i="23"/>
  <c r="L1358" i="23"/>
  <c r="K1358" i="23"/>
  <c r="J1358" i="23"/>
  <c r="I1358" i="23"/>
  <c r="H1358" i="23"/>
  <c r="Q1357" i="23"/>
  <c r="P1357" i="23"/>
  <c r="O1357" i="23"/>
  <c r="N1357" i="23"/>
  <c r="M1357" i="23"/>
  <c r="L1357" i="23"/>
  <c r="K1357" i="23"/>
  <c r="J1357" i="23"/>
  <c r="I1357" i="23"/>
  <c r="H1357" i="23"/>
  <c r="Q1356" i="23"/>
  <c r="P1356" i="23"/>
  <c r="O1356" i="23"/>
  <c r="N1356" i="23"/>
  <c r="M1356" i="23"/>
  <c r="L1356" i="23"/>
  <c r="K1356" i="23"/>
  <c r="J1356" i="23"/>
  <c r="I1356" i="23"/>
  <c r="H1356" i="23"/>
  <c r="Q1355" i="23"/>
  <c r="P1355" i="23"/>
  <c r="O1355" i="23"/>
  <c r="N1355" i="23"/>
  <c r="M1355" i="23"/>
  <c r="L1355" i="23"/>
  <c r="K1355" i="23"/>
  <c r="J1355" i="23"/>
  <c r="I1355" i="23"/>
  <c r="H1355" i="23"/>
  <c r="Q1354" i="23"/>
  <c r="P1354" i="23"/>
  <c r="O1354" i="23"/>
  <c r="N1354" i="23"/>
  <c r="M1354" i="23"/>
  <c r="L1354" i="23"/>
  <c r="K1354" i="23"/>
  <c r="J1354" i="23"/>
  <c r="I1354" i="23"/>
  <c r="H1354" i="23"/>
  <c r="Q1353" i="23"/>
  <c r="P1353" i="23"/>
  <c r="O1353" i="23"/>
  <c r="N1353" i="23"/>
  <c r="M1353" i="23"/>
  <c r="L1353" i="23"/>
  <c r="K1353" i="23"/>
  <c r="J1353" i="23"/>
  <c r="I1353" i="23"/>
  <c r="H1353" i="23"/>
  <c r="Q1352" i="23"/>
  <c r="P1352" i="23"/>
  <c r="O1352" i="23"/>
  <c r="N1352" i="23"/>
  <c r="M1352" i="23"/>
  <c r="L1352" i="23"/>
  <c r="K1352" i="23"/>
  <c r="J1352" i="23"/>
  <c r="I1352" i="23"/>
  <c r="H1352" i="23"/>
  <c r="Q1351" i="23"/>
  <c r="P1351" i="23"/>
  <c r="O1351" i="23"/>
  <c r="N1351" i="23"/>
  <c r="M1351" i="23"/>
  <c r="L1351" i="23"/>
  <c r="K1351" i="23"/>
  <c r="J1351" i="23"/>
  <c r="I1351" i="23"/>
  <c r="H1351" i="23"/>
  <c r="Q1350" i="23"/>
  <c r="P1350" i="23"/>
  <c r="O1350" i="23"/>
  <c r="N1350" i="23"/>
  <c r="M1350" i="23"/>
  <c r="L1350" i="23"/>
  <c r="K1350" i="23"/>
  <c r="J1350" i="23"/>
  <c r="I1350" i="23"/>
  <c r="H1350" i="23"/>
  <c r="Q1349" i="23"/>
  <c r="P1349" i="23"/>
  <c r="O1349" i="23"/>
  <c r="N1349" i="23"/>
  <c r="M1349" i="23"/>
  <c r="L1349" i="23"/>
  <c r="K1349" i="23"/>
  <c r="J1349" i="23"/>
  <c r="I1349" i="23"/>
  <c r="H1349" i="23"/>
  <c r="Q1348" i="23"/>
  <c r="P1348" i="23"/>
  <c r="O1348" i="23"/>
  <c r="N1348" i="23"/>
  <c r="M1348" i="23"/>
  <c r="L1348" i="23"/>
  <c r="K1348" i="23"/>
  <c r="J1348" i="23"/>
  <c r="I1348" i="23"/>
  <c r="H1348" i="23"/>
  <c r="Q1347" i="23"/>
  <c r="P1347" i="23"/>
  <c r="O1347" i="23"/>
  <c r="N1347" i="23"/>
  <c r="M1347" i="23"/>
  <c r="L1347" i="23"/>
  <c r="K1347" i="23"/>
  <c r="J1347" i="23"/>
  <c r="I1347" i="23"/>
  <c r="H1347" i="23"/>
  <c r="Q1346" i="23"/>
  <c r="P1346" i="23"/>
  <c r="O1346" i="23"/>
  <c r="N1346" i="23"/>
  <c r="M1346" i="23"/>
  <c r="L1346" i="23"/>
  <c r="K1346" i="23"/>
  <c r="J1346" i="23"/>
  <c r="I1346" i="23"/>
  <c r="H1346" i="23"/>
  <c r="Q1345" i="23"/>
  <c r="P1345" i="23"/>
  <c r="O1345" i="23"/>
  <c r="N1345" i="23"/>
  <c r="M1345" i="23"/>
  <c r="L1345" i="23"/>
  <c r="K1345" i="23"/>
  <c r="J1345" i="23"/>
  <c r="I1345" i="23"/>
  <c r="H1345" i="23"/>
  <c r="Q1344" i="23"/>
  <c r="P1344" i="23"/>
  <c r="O1344" i="23"/>
  <c r="N1344" i="23"/>
  <c r="M1344" i="23"/>
  <c r="L1344" i="23"/>
  <c r="K1344" i="23"/>
  <c r="J1344" i="23"/>
  <c r="I1344" i="23"/>
  <c r="H1344" i="23"/>
  <c r="Q1343" i="23"/>
  <c r="P1343" i="23"/>
  <c r="O1343" i="23"/>
  <c r="N1343" i="23"/>
  <c r="M1343" i="23"/>
  <c r="L1343" i="23"/>
  <c r="K1343" i="23"/>
  <c r="J1343" i="23"/>
  <c r="I1343" i="23"/>
  <c r="H1343" i="23"/>
  <c r="Q1342" i="23"/>
  <c r="P1342" i="23"/>
  <c r="O1342" i="23"/>
  <c r="N1342" i="23"/>
  <c r="M1342" i="23"/>
  <c r="L1342" i="23"/>
  <c r="K1342" i="23"/>
  <c r="J1342" i="23"/>
  <c r="I1342" i="23"/>
  <c r="H1342" i="23"/>
  <c r="Q1341" i="23"/>
  <c r="P1341" i="23"/>
  <c r="O1341" i="23"/>
  <c r="N1341" i="23"/>
  <c r="M1341" i="23"/>
  <c r="L1341" i="23"/>
  <c r="K1341" i="23"/>
  <c r="J1341" i="23"/>
  <c r="I1341" i="23"/>
  <c r="H1341" i="23"/>
  <c r="Q1340" i="23"/>
  <c r="P1340" i="23"/>
  <c r="O1340" i="23"/>
  <c r="N1340" i="23"/>
  <c r="M1340" i="23"/>
  <c r="L1340" i="23"/>
  <c r="K1340" i="23"/>
  <c r="J1340" i="23"/>
  <c r="I1340" i="23"/>
  <c r="H1340" i="23"/>
  <c r="Q1339" i="23"/>
  <c r="P1339" i="23"/>
  <c r="O1339" i="23"/>
  <c r="N1339" i="23"/>
  <c r="M1339" i="23"/>
  <c r="L1339" i="23"/>
  <c r="K1339" i="23"/>
  <c r="J1339" i="23"/>
  <c r="I1339" i="23"/>
  <c r="H1339" i="23"/>
  <c r="Q1338" i="23"/>
  <c r="P1338" i="23"/>
  <c r="O1338" i="23"/>
  <c r="N1338" i="23"/>
  <c r="M1338" i="23"/>
  <c r="L1338" i="23"/>
  <c r="K1338" i="23"/>
  <c r="J1338" i="23"/>
  <c r="I1338" i="23"/>
  <c r="H1338" i="23"/>
  <c r="Q1337" i="23"/>
  <c r="P1337" i="23"/>
  <c r="O1337" i="23"/>
  <c r="N1337" i="23"/>
  <c r="M1337" i="23"/>
  <c r="L1337" i="23"/>
  <c r="K1337" i="23"/>
  <c r="J1337" i="23"/>
  <c r="I1337" i="23"/>
  <c r="H1337" i="23"/>
  <c r="Q1336" i="23"/>
  <c r="P1336" i="23"/>
  <c r="O1336" i="23"/>
  <c r="N1336" i="23"/>
  <c r="M1336" i="23"/>
  <c r="L1336" i="23"/>
  <c r="K1336" i="23"/>
  <c r="J1336" i="23"/>
  <c r="I1336" i="23"/>
  <c r="H1336" i="23"/>
  <c r="Q1335" i="23"/>
  <c r="P1335" i="23"/>
  <c r="O1335" i="23"/>
  <c r="N1335" i="23"/>
  <c r="M1335" i="23"/>
  <c r="L1335" i="23"/>
  <c r="K1335" i="23"/>
  <c r="J1335" i="23"/>
  <c r="I1335" i="23"/>
  <c r="H1335" i="23"/>
  <c r="Q1334" i="23"/>
  <c r="P1334" i="23"/>
  <c r="O1334" i="23"/>
  <c r="N1334" i="23"/>
  <c r="M1334" i="23"/>
  <c r="L1334" i="23"/>
  <c r="K1334" i="23"/>
  <c r="J1334" i="23"/>
  <c r="I1334" i="23"/>
  <c r="H1334" i="23"/>
  <c r="Q1333" i="23"/>
  <c r="P1333" i="23"/>
  <c r="O1333" i="23"/>
  <c r="N1333" i="23"/>
  <c r="M1333" i="23"/>
  <c r="L1333" i="23"/>
  <c r="K1333" i="23"/>
  <c r="J1333" i="23"/>
  <c r="I1333" i="23"/>
  <c r="H1333" i="23"/>
  <c r="Q1332" i="23"/>
  <c r="P1332" i="23"/>
  <c r="O1332" i="23"/>
  <c r="N1332" i="23"/>
  <c r="M1332" i="23"/>
  <c r="L1332" i="23"/>
  <c r="K1332" i="23"/>
  <c r="J1332" i="23"/>
  <c r="I1332" i="23"/>
  <c r="H1332" i="23"/>
  <c r="Q1331" i="23"/>
  <c r="P1331" i="23"/>
  <c r="O1331" i="23"/>
  <c r="N1331" i="23"/>
  <c r="M1331" i="23"/>
  <c r="L1331" i="23"/>
  <c r="K1331" i="23"/>
  <c r="J1331" i="23"/>
  <c r="I1331" i="23"/>
  <c r="H1331" i="23"/>
  <c r="Q1330" i="23"/>
  <c r="P1330" i="23"/>
  <c r="O1330" i="23"/>
  <c r="N1330" i="23"/>
  <c r="M1330" i="23"/>
  <c r="L1330" i="23"/>
  <c r="K1330" i="23"/>
  <c r="J1330" i="23"/>
  <c r="I1330" i="23"/>
  <c r="H1330" i="23"/>
  <c r="Q1329" i="23"/>
  <c r="P1329" i="23"/>
  <c r="O1329" i="23"/>
  <c r="N1329" i="23"/>
  <c r="M1329" i="23"/>
  <c r="L1329" i="23"/>
  <c r="K1329" i="23"/>
  <c r="J1329" i="23"/>
  <c r="I1329" i="23"/>
  <c r="H1329" i="23"/>
  <c r="Q1328" i="23"/>
  <c r="P1328" i="23"/>
  <c r="O1328" i="23"/>
  <c r="N1328" i="23"/>
  <c r="M1328" i="23"/>
  <c r="L1328" i="23"/>
  <c r="K1328" i="23"/>
  <c r="J1328" i="23"/>
  <c r="I1328" i="23"/>
  <c r="H1328" i="23"/>
  <c r="Q1327" i="23"/>
  <c r="P1327" i="23"/>
  <c r="O1327" i="23"/>
  <c r="N1327" i="23"/>
  <c r="M1327" i="23"/>
  <c r="L1327" i="23"/>
  <c r="K1327" i="23"/>
  <c r="J1327" i="23"/>
  <c r="I1327" i="23"/>
  <c r="H1327" i="23"/>
  <c r="Q1326" i="23"/>
  <c r="P1326" i="23"/>
  <c r="O1326" i="23"/>
  <c r="N1326" i="23"/>
  <c r="M1326" i="23"/>
  <c r="L1326" i="23"/>
  <c r="K1326" i="23"/>
  <c r="J1326" i="23"/>
  <c r="I1326" i="23"/>
  <c r="H1326" i="23"/>
  <c r="Q1325" i="23"/>
  <c r="P1325" i="23"/>
  <c r="O1325" i="23"/>
  <c r="N1325" i="23"/>
  <c r="M1325" i="23"/>
  <c r="L1325" i="23"/>
  <c r="K1325" i="23"/>
  <c r="J1325" i="23"/>
  <c r="I1325" i="23"/>
  <c r="H1325" i="23"/>
  <c r="Q1324" i="23"/>
  <c r="P1324" i="23"/>
  <c r="O1324" i="23"/>
  <c r="N1324" i="23"/>
  <c r="M1324" i="23"/>
  <c r="L1324" i="23"/>
  <c r="K1324" i="23"/>
  <c r="J1324" i="23"/>
  <c r="I1324" i="23"/>
  <c r="H1324" i="23"/>
  <c r="Q1323" i="23"/>
  <c r="P1323" i="23"/>
  <c r="O1323" i="23"/>
  <c r="N1323" i="23"/>
  <c r="M1323" i="23"/>
  <c r="L1323" i="23"/>
  <c r="K1323" i="23"/>
  <c r="J1323" i="23"/>
  <c r="I1323" i="23"/>
  <c r="H1323" i="23"/>
  <c r="Q1322" i="23"/>
  <c r="P1322" i="23"/>
  <c r="O1322" i="23"/>
  <c r="N1322" i="23"/>
  <c r="M1322" i="23"/>
  <c r="L1322" i="23"/>
  <c r="K1322" i="23"/>
  <c r="J1322" i="23"/>
  <c r="I1322" i="23"/>
  <c r="H1322" i="23"/>
  <c r="Q1321" i="23"/>
  <c r="P1321" i="23"/>
  <c r="O1321" i="23"/>
  <c r="N1321" i="23"/>
  <c r="M1321" i="23"/>
  <c r="L1321" i="23"/>
  <c r="K1321" i="23"/>
  <c r="J1321" i="23"/>
  <c r="I1321" i="23"/>
  <c r="H1321" i="23"/>
  <c r="Q1320" i="23"/>
  <c r="P1320" i="23"/>
  <c r="O1320" i="23"/>
  <c r="N1320" i="23"/>
  <c r="M1320" i="23"/>
  <c r="L1320" i="23"/>
  <c r="K1320" i="23"/>
  <c r="J1320" i="23"/>
  <c r="I1320" i="23"/>
  <c r="H1320" i="23"/>
  <c r="Q1319" i="23"/>
  <c r="P1319" i="23"/>
  <c r="O1319" i="23"/>
  <c r="N1319" i="23"/>
  <c r="M1319" i="23"/>
  <c r="L1319" i="23"/>
  <c r="K1319" i="23"/>
  <c r="J1319" i="23"/>
  <c r="I1319" i="23"/>
  <c r="H1319" i="23"/>
  <c r="Q1318" i="23"/>
  <c r="P1318" i="23"/>
  <c r="O1318" i="23"/>
  <c r="N1318" i="23"/>
  <c r="M1318" i="23"/>
  <c r="L1318" i="23"/>
  <c r="K1318" i="23"/>
  <c r="J1318" i="23"/>
  <c r="I1318" i="23"/>
  <c r="H1318" i="23"/>
  <c r="Q1317" i="23"/>
  <c r="P1317" i="23"/>
  <c r="O1317" i="23"/>
  <c r="N1317" i="23"/>
  <c r="M1317" i="23"/>
  <c r="L1317" i="23"/>
  <c r="K1317" i="23"/>
  <c r="J1317" i="23"/>
  <c r="I1317" i="23"/>
  <c r="H1317" i="23"/>
  <c r="Q1316" i="23"/>
  <c r="P1316" i="23"/>
  <c r="O1316" i="23"/>
  <c r="N1316" i="23"/>
  <c r="M1316" i="23"/>
  <c r="L1316" i="23"/>
  <c r="K1316" i="23"/>
  <c r="J1316" i="23"/>
  <c r="I1316" i="23"/>
  <c r="H1316" i="23"/>
  <c r="Q1315" i="23"/>
  <c r="P1315" i="23"/>
  <c r="O1315" i="23"/>
  <c r="N1315" i="23"/>
  <c r="M1315" i="23"/>
  <c r="L1315" i="23"/>
  <c r="K1315" i="23"/>
  <c r="J1315" i="23"/>
  <c r="I1315" i="23"/>
  <c r="H1315" i="23"/>
  <c r="Q1314" i="23"/>
  <c r="P1314" i="23"/>
  <c r="O1314" i="23"/>
  <c r="N1314" i="23"/>
  <c r="M1314" i="23"/>
  <c r="L1314" i="23"/>
  <c r="K1314" i="23"/>
  <c r="J1314" i="23"/>
  <c r="I1314" i="23"/>
  <c r="H1314" i="23"/>
  <c r="Q1313" i="23"/>
  <c r="P1313" i="23"/>
  <c r="O1313" i="23"/>
  <c r="N1313" i="23"/>
  <c r="M1313" i="23"/>
  <c r="L1313" i="23"/>
  <c r="K1313" i="23"/>
  <c r="J1313" i="23"/>
  <c r="I1313" i="23"/>
  <c r="H1313" i="23"/>
  <c r="Q1312" i="23"/>
  <c r="P1312" i="23"/>
  <c r="O1312" i="23"/>
  <c r="N1312" i="23"/>
  <c r="M1312" i="23"/>
  <c r="L1312" i="23"/>
  <c r="K1312" i="23"/>
  <c r="J1312" i="23"/>
  <c r="I1312" i="23"/>
  <c r="H1312" i="23"/>
  <c r="Q1311" i="23"/>
  <c r="P1311" i="23"/>
  <c r="O1311" i="23"/>
  <c r="N1311" i="23"/>
  <c r="M1311" i="23"/>
  <c r="L1311" i="23"/>
  <c r="K1311" i="23"/>
  <c r="J1311" i="23"/>
  <c r="I1311" i="23"/>
  <c r="H1311" i="23"/>
  <c r="Q1310" i="23"/>
  <c r="P1310" i="23"/>
  <c r="O1310" i="23"/>
  <c r="N1310" i="23"/>
  <c r="M1310" i="23"/>
  <c r="L1310" i="23"/>
  <c r="K1310" i="23"/>
  <c r="J1310" i="23"/>
  <c r="I1310" i="23"/>
  <c r="H1310" i="23"/>
  <c r="Q1309" i="23"/>
  <c r="P1309" i="23"/>
  <c r="O1309" i="23"/>
  <c r="N1309" i="23"/>
  <c r="M1309" i="23"/>
  <c r="L1309" i="23"/>
  <c r="K1309" i="23"/>
  <c r="J1309" i="23"/>
  <c r="I1309" i="23"/>
  <c r="H1309" i="23"/>
  <c r="Q1308" i="23"/>
  <c r="P1308" i="23"/>
  <c r="O1308" i="23"/>
  <c r="N1308" i="23"/>
  <c r="M1308" i="23"/>
  <c r="L1308" i="23"/>
  <c r="K1308" i="23"/>
  <c r="J1308" i="23"/>
  <c r="I1308" i="23"/>
  <c r="H1308" i="23"/>
  <c r="Q1307" i="23"/>
  <c r="P1307" i="23"/>
  <c r="O1307" i="23"/>
  <c r="N1307" i="23"/>
  <c r="M1307" i="23"/>
  <c r="L1307" i="23"/>
  <c r="K1307" i="23"/>
  <c r="J1307" i="23"/>
  <c r="I1307" i="23"/>
  <c r="H1307" i="23"/>
  <c r="Q1306" i="23"/>
  <c r="P1306" i="23"/>
  <c r="O1306" i="23"/>
  <c r="N1306" i="23"/>
  <c r="M1306" i="23"/>
  <c r="L1306" i="23"/>
  <c r="K1306" i="23"/>
  <c r="J1306" i="23"/>
  <c r="I1306" i="23"/>
  <c r="H1306" i="23"/>
  <c r="Q1305" i="23"/>
  <c r="P1305" i="23"/>
  <c r="O1305" i="23"/>
  <c r="N1305" i="23"/>
  <c r="M1305" i="23"/>
  <c r="L1305" i="23"/>
  <c r="K1305" i="23"/>
  <c r="J1305" i="23"/>
  <c r="I1305" i="23"/>
  <c r="H1305" i="23"/>
  <c r="Q1304" i="23"/>
  <c r="P1304" i="23"/>
  <c r="O1304" i="23"/>
  <c r="N1304" i="23"/>
  <c r="M1304" i="23"/>
  <c r="L1304" i="23"/>
  <c r="K1304" i="23"/>
  <c r="J1304" i="23"/>
  <c r="I1304" i="23"/>
  <c r="H1304" i="23"/>
  <c r="Q1303" i="23"/>
  <c r="P1303" i="23"/>
  <c r="O1303" i="23"/>
  <c r="N1303" i="23"/>
  <c r="M1303" i="23"/>
  <c r="L1303" i="23"/>
  <c r="K1303" i="23"/>
  <c r="J1303" i="23"/>
  <c r="I1303" i="23"/>
  <c r="H1303" i="23"/>
  <c r="Q1302" i="23"/>
  <c r="P1302" i="23"/>
  <c r="O1302" i="23"/>
  <c r="N1302" i="23"/>
  <c r="M1302" i="23"/>
  <c r="L1302" i="23"/>
  <c r="K1302" i="23"/>
  <c r="J1302" i="23"/>
  <c r="I1302" i="23"/>
  <c r="H1302" i="23"/>
  <c r="Q1301" i="23"/>
  <c r="P1301" i="23"/>
  <c r="O1301" i="23"/>
  <c r="N1301" i="23"/>
  <c r="M1301" i="23"/>
  <c r="L1301" i="23"/>
  <c r="K1301" i="23"/>
  <c r="J1301" i="23"/>
  <c r="I1301" i="23"/>
  <c r="H1301" i="23"/>
  <c r="Q1300" i="23"/>
  <c r="P1300" i="23"/>
  <c r="O1300" i="23"/>
  <c r="N1300" i="23"/>
  <c r="M1300" i="23"/>
  <c r="L1300" i="23"/>
  <c r="K1300" i="23"/>
  <c r="J1300" i="23"/>
  <c r="I1300" i="23"/>
  <c r="H1300" i="23"/>
  <c r="Q1299" i="23"/>
  <c r="P1299" i="23"/>
  <c r="O1299" i="23"/>
  <c r="N1299" i="23"/>
  <c r="M1299" i="23"/>
  <c r="L1299" i="23"/>
  <c r="K1299" i="23"/>
  <c r="J1299" i="23"/>
  <c r="I1299" i="23"/>
  <c r="H1299" i="23"/>
  <c r="Q1298" i="23"/>
  <c r="P1298" i="23"/>
  <c r="O1298" i="23"/>
  <c r="N1298" i="23"/>
  <c r="M1298" i="23"/>
  <c r="L1298" i="23"/>
  <c r="K1298" i="23"/>
  <c r="J1298" i="23"/>
  <c r="I1298" i="23"/>
  <c r="H1298" i="23"/>
  <c r="Q1297" i="23"/>
  <c r="P1297" i="23"/>
  <c r="O1297" i="23"/>
  <c r="N1297" i="23"/>
  <c r="M1297" i="23"/>
  <c r="L1297" i="23"/>
  <c r="K1297" i="23"/>
  <c r="J1297" i="23"/>
  <c r="I1297" i="23"/>
  <c r="H1297" i="23"/>
  <c r="Q1296" i="23"/>
  <c r="P1296" i="23"/>
  <c r="O1296" i="23"/>
  <c r="N1296" i="23"/>
  <c r="M1296" i="23"/>
  <c r="L1296" i="23"/>
  <c r="K1296" i="23"/>
  <c r="J1296" i="23"/>
  <c r="I1296" i="23"/>
  <c r="H1296" i="23"/>
  <c r="Q1295" i="23"/>
  <c r="P1295" i="23"/>
  <c r="O1295" i="23"/>
  <c r="N1295" i="23"/>
  <c r="M1295" i="23"/>
  <c r="L1295" i="23"/>
  <c r="K1295" i="23"/>
  <c r="J1295" i="23"/>
  <c r="I1295" i="23"/>
  <c r="H1295" i="23"/>
  <c r="Q1294" i="23"/>
  <c r="P1294" i="23"/>
  <c r="O1294" i="23"/>
  <c r="N1294" i="23"/>
  <c r="M1294" i="23"/>
  <c r="L1294" i="23"/>
  <c r="K1294" i="23"/>
  <c r="J1294" i="23"/>
  <c r="I1294" i="23"/>
  <c r="H1294" i="23"/>
  <c r="Q1293" i="23"/>
  <c r="P1293" i="23"/>
  <c r="O1293" i="23"/>
  <c r="N1293" i="23"/>
  <c r="M1293" i="23"/>
  <c r="L1293" i="23"/>
  <c r="K1293" i="23"/>
  <c r="J1293" i="23"/>
  <c r="I1293" i="23"/>
  <c r="H1293" i="23"/>
  <c r="Q1292" i="23"/>
  <c r="P1292" i="23"/>
  <c r="O1292" i="23"/>
  <c r="N1292" i="23"/>
  <c r="M1292" i="23"/>
  <c r="L1292" i="23"/>
  <c r="K1292" i="23"/>
  <c r="J1292" i="23"/>
  <c r="I1292" i="23"/>
  <c r="H1292" i="23"/>
  <c r="Q1291" i="23"/>
  <c r="P1291" i="23"/>
  <c r="O1291" i="23"/>
  <c r="N1291" i="23"/>
  <c r="M1291" i="23"/>
  <c r="L1291" i="23"/>
  <c r="K1291" i="23"/>
  <c r="J1291" i="23"/>
  <c r="I1291" i="23"/>
  <c r="H1291" i="23"/>
  <c r="Q1290" i="23"/>
  <c r="P1290" i="23"/>
  <c r="O1290" i="23"/>
  <c r="N1290" i="23"/>
  <c r="M1290" i="23"/>
  <c r="L1290" i="23"/>
  <c r="K1290" i="23"/>
  <c r="J1290" i="23"/>
  <c r="I1290" i="23"/>
  <c r="H1290" i="23"/>
  <c r="Q1289" i="23"/>
  <c r="P1289" i="23"/>
  <c r="O1289" i="23"/>
  <c r="N1289" i="23"/>
  <c r="M1289" i="23"/>
  <c r="L1289" i="23"/>
  <c r="K1289" i="23"/>
  <c r="J1289" i="23"/>
  <c r="I1289" i="23"/>
  <c r="H1289" i="23"/>
  <c r="Q1288" i="23"/>
  <c r="P1288" i="23"/>
  <c r="O1288" i="23"/>
  <c r="N1288" i="23"/>
  <c r="M1288" i="23"/>
  <c r="L1288" i="23"/>
  <c r="K1288" i="23"/>
  <c r="J1288" i="23"/>
  <c r="I1288" i="23"/>
  <c r="H1288" i="23"/>
  <c r="Q1287" i="23"/>
  <c r="P1287" i="23"/>
  <c r="O1287" i="23"/>
  <c r="N1287" i="23"/>
  <c r="M1287" i="23"/>
  <c r="L1287" i="23"/>
  <c r="K1287" i="23"/>
  <c r="J1287" i="23"/>
  <c r="I1287" i="23"/>
  <c r="H1287" i="23"/>
  <c r="Q1286" i="23"/>
  <c r="P1286" i="23"/>
  <c r="O1286" i="23"/>
  <c r="N1286" i="23"/>
  <c r="M1286" i="23"/>
  <c r="L1286" i="23"/>
  <c r="K1286" i="23"/>
  <c r="J1286" i="23"/>
  <c r="I1286" i="23"/>
  <c r="H1286" i="23"/>
  <c r="Q1285" i="23"/>
  <c r="P1285" i="23"/>
  <c r="O1285" i="23"/>
  <c r="N1285" i="23"/>
  <c r="M1285" i="23"/>
  <c r="L1285" i="23"/>
  <c r="K1285" i="23"/>
  <c r="J1285" i="23"/>
  <c r="I1285" i="23"/>
  <c r="H1285" i="23"/>
  <c r="Q1284" i="23"/>
  <c r="P1284" i="23"/>
  <c r="O1284" i="23"/>
  <c r="N1284" i="23"/>
  <c r="M1284" i="23"/>
  <c r="L1284" i="23"/>
  <c r="K1284" i="23"/>
  <c r="J1284" i="23"/>
  <c r="I1284" i="23"/>
  <c r="H1284" i="23"/>
  <c r="Q1283" i="23"/>
  <c r="P1283" i="23"/>
  <c r="O1283" i="23"/>
  <c r="N1283" i="23"/>
  <c r="M1283" i="23"/>
  <c r="L1283" i="23"/>
  <c r="K1283" i="23"/>
  <c r="J1283" i="23"/>
  <c r="I1283" i="23"/>
  <c r="H1283" i="23"/>
  <c r="Q1282" i="23"/>
  <c r="P1282" i="23"/>
  <c r="O1282" i="23"/>
  <c r="N1282" i="23"/>
  <c r="M1282" i="23"/>
  <c r="L1282" i="23"/>
  <c r="K1282" i="23"/>
  <c r="J1282" i="23"/>
  <c r="I1282" i="23"/>
  <c r="H1282" i="23"/>
  <c r="Q1281" i="23"/>
  <c r="P1281" i="23"/>
  <c r="O1281" i="23"/>
  <c r="N1281" i="23"/>
  <c r="M1281" i="23"/>
  <c r="L1281" i="23"/>
  <c r="K1281" i="23"/>
  <c r="J1281" i="23"/>
  <c r="I1281" i="23"/>
  <c r="H1281" i="23"/>
  <c r="Q1280" i="23"/>
  <c r="P1280" i="23"/>
  <c r="O1280" i="23"/>
  <c r="N1280" i="23"/>
  <c r="M1280" i="23"/>
  <c r="L1280" i="23"/>
  <c r="K1280" i="23"/>
  <c r="J1280" i="23"/>
  <c r="I1280" i="23"/>
  <c r="H1280" i="23"/>
  <c r="Q1279" i="23"/>
  <c r="P1279" i="23"/>
  <c r="O1279" i="23"/>
  <c r="N1279" i="23"/>
  <c r="M1279" i="23"/>
  <c r="L1279" i="23"/>
  <c r="K1279" i="23"/>
  <c r="J1279" i="23"/>
  <c r="I1279" i="23"/>
  <c r="H1279" i="23"/>
  <c r="Q1278" i="23"/>
  <c r="P1278" i="23"/>
  <c r="O1278" i="23"/>
  <c r="N1278" i="23"/>
  <c r="M1278" i="23"/>
  <c r="L1278" i="23"/>
  <c r="K1278" i="23"/>
  <c r="J1278" i="23"/>
  <c r="I1278" i="23"/>
  <c r="H1278" i="23"/>
  <c r="Q1277" i="23"/>
  <c r="P1277" i="23"/>
  <c r="O1277" i="23"/>
  <c r="N1277" i="23"/>
  <c r="M1277" i="23"/>
  <c r="L1277" i="23"/>
  <c r="K1277" i="23"/>
  <c r="J1277" i="23"/>
  <c r="I1277" i="23"/>
  <c r="H1277" i="23"/>
  <c r="Q1276" i="23"/>
  <c r="P1276" i="23"/>
  <c r="O1276" i="23"/>
  <c r="N1276" i="23"/>
  <c r="M1276" i="23"/>
  <c r="L1276" i="23"/>
  <c r="K1276" i="23"/>
  <c r="J1276" i="23"/>
  <c r="I1276" i="23"/>
  <c r="H1276" i="23"/>
  <c r="Q1275" i="23"/>
  <c r="P1275" i="23"/>
  <c r="O1275" i="23"/>
  <c r="N1275" i="23"/>
  <c r="M1275" i="23"/>
  <c r="L1275" i="23"/>
  <c r="K1275" i="23"/>
  <c r="J1275" i="23"/>
  <c r="I1275" i="23"/>
  <c r="H1275" i="23"/>
  <c r="Q1274" i="23"/>
  <c r="P1274" i="23"/>
  <c r="O1274" i="23"/>
  <c r="N1274" i="23"/>
  <c r="M1274" i="23"/>
  <c r="L1274" i="23"/>
  <c r="K1274" i="23"/>
  <c r="J1274" i="23"/>
  <c r="I1274" i="23"/>
  <c r="H1274" i="23"/>
  <c r="Q1273" i="23"/>
  <c r="P1273" i="23"/>
  <c r="O1273" i="23"/>
  <c r="N1273" i="23"/>
  <c r="M1273" i="23"/>
  <c r="L1273" i="23"/>
  <c r="K1273" i="23"/>
  <c r="J1273" i="23"/>
  <c r="I1273" i="23"/>
  <c r="H1273" i="23"/>
  <c r="Q1272" i="23"/>
  <c r="P1272" i="23"/>
  <c r="O1272" i="23"/>
  <c r="N1272" i="23"/>
  <c r="M1272" i="23"/>
  <c r="L1272" i="23"/>
  <c r="K1272" i="23"/>
  <c r="J1272" i="23"/>
  <c r="I1272" i="23"/>
  <c r="H1272" i="23"/>
  <c r="Q1271" i="23"/>
  <c r="P1271" i="23"/>
  <c r="O1271" i="23"/>
  <c r="N1271" i="23"/>
  <c r="M1271" i="23"/>
  <c r="L1271" i="23"/>
  <c r="K1271" i="23"/>
  <c r="J1271" i="23"/>
  <c r="I1271" i="23"/>
  <c r="H1271" i="23"/>
  <c r="Q1270" i="23"/>
  <c r="P1270" i="23"/>
  <c r="O1270" i="23"/>
  <c r="N1270" i="23"/>
  <c r="M1270" i="23"/>
  <c r="L1270" i="23"/>
  <c r="K1270" i="23"/>
  <c r="J1270" i="23"/>
  <c r="I1270" i="23"/>
  <c r="H1270" i="23"/>
  <c r="Q1269" i="23"/>
  <c r="P1269" i="23"/>
  <c r="O1269" i="23"/>
  <c r="N1269" i="23"/>
  <c r="M1269" i="23"/>
  <c r="L1269" i="23"/>
  <c r="K1269" i="23"/>
  <c r="J1269" i="23"/>
  <c r="I1269" i="23"/>
  <c r="H1269" i="23"/>
  <c r="Q1268" i="23"/>
  <c r="P1268" i="23"/>
  <c r="O1268" i="23"/>
  <c r="N1268" i="23"/>
  <c r="M1268" i="23"/>
  <c r="L1268" i="23"/>
  <c r="K1268" i="23"/>
  <c r="J1268" i="23"/>
  <c r="I1268" i="23"/>
  <c r="H1268" i="23"/>
  <c r="Q1267" i="23"/>
  <c r="P1267" i="23"/>
  <c r="O1267" i="23"/>
  <c r="N1267" i="23"/>
  <c r="M1267" i="23"/>
  <c r="L1267" i="23"/>
  <c r="K1267" i="23"/>
  <c r="J1267" i="23"/>
  <c r="I1267" i="23"/>
  <c r="H1267" i="23"/>
  <c r="Q1266" i="23"/>
  <c r="P1266" i="23"/>
  <c r="O1266" i="23"/>
  <c r="N1266" i="23"/>
  <c r="M1266" i="23"/>
  <c r="L1266" i="23"/>
  <c r="K1266" i="23"/>
  <c r="J1266" i="23"/>
  <c r="I1266" i="23"/>
  <c r="H1266" i="23"/>
  <c r="Q1265" i="23"/>
  <c r="P1265" i="23"/>
  <c r="O1265" i="23"/>
  <c r="N1265" i="23"/>
  <c r="M1265" i="23"/>
  <c r="L1265" i="23"/>
  <c r="K1265" i="23"/>
  <c r="J1265" i="23"/>
  <c r="I1265" i="23"/>
  <c r="H1265" i="23"/>
  <c r="Q1264" i="23"/>
  <c r="P1264" i="23"/>
  <c r="O1264" i="23"/>
  <c r="N1264" i="23"/>
  <c r="M1264" i="23"/>
  <c r="L1264" i="23"/>
  <c r="K1264" i="23"/>
  <c r="J1264" i="23"/>
  <c r="I1264" i="23"/>
  <c r="H1264" i="23"/>
  <c r="Q1263" i="23"/>
  <c r="P1263" i="23"/>
  <c r="O1263" i="23"/>
  <c r="N1263" i="23"/>
  <c r="M1263" i="23"/>
  <c r="L1263" i="23"/>
  <c r="K1263" i="23"/>
  <c r="J1263" i="23"/>
  <c r="I1263" i="23"/>
  <c r="H1263" i="23"/>
  <c r="Q1262" i="23"/>
  <c r="P1262" i="23"/>
  <c r="O1262" i="23"/>
  <c r="N1262" i="23"/>
  <c r="M1262" i="23"/>
  <c r="L1262" i="23"/>
  <c r="K1262" i="23"/>
  <c r="J1262" i="23"/>
  <c r="I1262" i="23"/>
  <c r="H1262" i="23"/>
  <c r="Q1261" i="23"/>
  <c r="P1261" i="23"/>
  <c r="O1261" i="23"/>
  <c r="N1261" i="23"/>
  <c r="M1261" i="23"/>
  <c r="L1261" i="23"/>
  <c r="K1261" i="23"/>
  <c r="J1261" i="23"/>
  <c r="I1261" i="23"/>
  <c r="H1261" i="23"/>
  <c r="Q1260" i="23"/>
  <c r="P1260" i="23"/>
  <c r="O1260" i="23"/>
  <c r="N1260" i="23"/>
  <c r="M1260" i="23"/>
  <c r="L1260" i="23"/>
  <c r="K1260" i="23"/>
  <c r="J1260" i="23"/>
  <c r="I1260" i="23"/>
  <c r="H1260" i="23"/>
  <c r="Q1259" i="23"/>
  <c r="P1259" i="23"/>
  <c r="O1259" i="23"/>
  <c r="N1259" i="23"/>
  <c r="M1259" i="23"/>
  <c r="L1259" i="23"/>
  <c r="K1259" i="23"/>
  <c r="J1259" i="23"/>
  <c r="I1259" i="23"/>
  <c r="H1259" i="23"/>
  <c r="Q1258" i="23"/>
  <c r="P1258" i="23"/>
  <c r="O1258" i="23"/>
  <c r="N1258" i="23"/>
  <c r="M1258" i="23"/>
  <c r="L1258" i="23"/>
  <c r="K1258" i="23"/>
  <c r="J1258" i="23"/>
  <c r="I1258" i="23"/>
  <c r="H1258" i="23"/>
  <c r="Q1257" i="23"/>
  <c r="P1257" i="23"/>
  <c r="O1257" i="23"/>
  <c r="N1257" i="23"/>
  <c r="M1257" i="23"/>
  <c r="L1257" i="23"/>
  <c r="K1257" i="23"/>
  <c r="J1257" i="23"/>
  <c r="I1257" i="23"/>
  <c r="H1257" i="23"/>
  <c r="Q1256" i="23"/>
  <c r="P1256" i="23"/>
  <c r="O1256" i="23"/>
  <c r="N1256" i="23"/>
  <c r="M1256" i="23"/>
  <c r="L1256" i="23"/>
  <c r="K1256" i="23"/>
  <c r="J1256" i="23"/>
  <c r="I1256" i="23"/>
  <c r="H1256" i="23"/>
  <c r="Q1255" i="23"/>
  <c r="P1255" i="23"/>
  <c r="O1255" i="23"/>
  <c r="N1255" i="23"/>
  <c r="M1255" i="23"/>
  <c r="L1255" i="23"/>
  <c r="K1255" i="23"/>
  <c r="J1255" i="23"/>
  <c r="I1255" i="23"/>
  <c r="H1255" i="23"/>
  <c r="Q1254" i="23"/>
  <c r="P1254" i="23"/>
  <c r="O1254" i="23"/>
  <c r="N1254" i="23"/>
  <c r="M1254" i="23"/>
  <c r="L1254" i="23"/>
  <c r="K1254" i="23"/>
  <c r="J1254" i="23"/>
  <c r="I1254" i="23"/>
  <c r="H1254" i="23"/>
  <c r="Q1253" i="23"/>
  <c r="P1253" i="23"/>
  <c r="O1253" i="23"/>
  <c r="N1253" i="23"/>
  <c r="M1253" i="23"/>
  <c r="L1253" i="23"/>
  <c r="K1253" i="23"/>
  <c r="J1253" i="23"/>
  <c r="I1253" i="23"/>
  <c r="H1253" i="23"/>
  <c r="Q1252" i="23"/>
  <c r="P1252" i="23"/>
  <c r="O1252" i="23"/>
  <c r="N1252" i="23"/>
  <c r="M1252" i="23"/>
  <c r="L1252" i="23"/>
  <c r="K1252" i="23"/>
  <c r="J1252" i="23"/>
  <c r="I1252" i="23"/>
  <c r="H1252" i="23"/>
  <c r="Q1251" i="23"/>
  <c r="P1251" i="23"/>
  <c r="O1251" i="23"/>
  <c r="N1251" i="23"/>
  <c r="M1251" i="23"/>
  <c r="L1251" i="23"/>
  <c r="K1251" i="23"/>
  <c r="J1251" i="23"/>
  <c r="I1251" i="23"/>
  <c r="H1251" i="23"/>
  <c r="Q1250" i="23"/>
  <c r="P1250" i="23"/>
  <c r="O1250" i="23"/>
  <c r="N1250" i="23"/>
  <c r="M1250" i="23"/>
  <c r="L1250" i="23"/>
  <c r="K1250" i="23"/>
  <c r="J1250" i="23"/>
  <c r="I1250" i="23"/>
  <c r="H1250" i="23"/>
  <c r="Q1249" i="23"/>
  <c r="P1249" i="23"/>
  <c r="O1249" i="23"/>
  <c r="N1249" i="23"/>
  <c r="M1249" i="23"/>
  <c r="L1249" i="23"/>
  <c r="K1249" i="23"/>
  <c r="J1249" i="23"/>
  <c r="I1249" i="23"/>
  <c r="H1249" i="23"/>
  <c r="Q1248" i="23"/>
  <c r="P1248" i="23"/>
  <c r="O1248" i="23"/>
  <c r="N1248" i="23"/>
  <c r="M1248" i="23"/>
  <c r="L1248" i="23"/>
  <c r="K1248" i="23"/>
  <c r="J1248" i="23"/>
  <c r="I1248" i="23"/>
  <c r="H1248" i="23"/>
  <c r="Q1247" i="23"/>
  <c r="P1247" i="23"/>
  <c r="O1247" i="23"/>
  <c r="N1247" i="23"/>
  <c r="M1247" i="23"/>
  <c r="L1247" i="23"/>
  <c r="K1247" i="23"/>
  <c r="J1247" i="23"/>
  <c r="I1247" i="23"/>
  <c r="H1247" i="23"/>
  <c r="Q1246" i="23"/>
  <c r="P1246" i="23"/>
  <c r="O1246" i="23"/>
  <c r="N1246" i="23"/>
  <c r="M1246" i="23"/>
  <c r="L1246" i="23"/>
  <c r="K1246" i="23"/>
  <c r="J1246" i="23"/>
  <c r="I1246" i="23"/>
  <c r="H1246" i="23"/>
  <c r="Q1245" i="23"/>
  <c r="P1245" i="23"/>
  <c r="O1245" i="23"/>
  <c r="N1245" i="23"/>
  <c r="M1245" i="23"/>
  <c r="L1245" i="23"/>
  <c r="K1245" i="23"/>
  <c r="J1245" i="23"/>
  <c r="I1245" i="23"/>
  <c r="H1245" i="23"/>
  <c r="Q1244" i="23"/>
  <c r="P1244" i="23"/>
  <c r="O1244" i="23"/>
  <c r="N1244" i="23"/>
  <c r="M1244" i="23"/>
  <c r="L1244" i="23"/>
  <c r="K1244" i="23"/>
  <c r="J1244" i="23"/>
  <c r="I1244" i="23"/>
  <c r="H1244" i="23"/>
  <c r="Q1243" i="23"/>
  <c r="P1243" i="23"/>
  <c r="O1243" i="23"/>
  <c r="N1243" i="23"/>
  <c r="M1243" i="23"/>
  <c r="L1243" i="23"/>
  <c r="K1243" i="23"/>
  <c r="J1243" i="23"/>
  <c r="I1243" i="23"/>
  <c r="H1243" i="23"/>
  <c r="Q1242" i="23"/>
  <c r="P1242" i="23"/>
  <c r="O1242" i="23"/>
  <c r="N1242" i="23"/>
  <c r="M1242" i="23"/>
  <c r="L1242" i="23"/>
  <c r="K1242" i="23"/>
  <c r="J1242" i="23"/>
  <c r="I1242" i="23"/>
  <c r="H1242" i="23"/>
  <c r="Q1241" i="23"/>
  <c r="P1241" i="23"/>
  <c r="O1241" i="23"/>
  <c r="N1241" i="23"/>
  <c r="M1241" i="23"/>
  <c r="L1241" i="23"/>
  <c r="K1241" i="23"/>
  <c r="J1241" i="23"/>
  <c r="I1241" i="23"/>
  <c r="H1241" i="23"/>
  <c r="Q1240" i="23"/>
  <c r="P1240" i="23"/>
  <c r="O1240" i="23"/>
  <c r="N1240" i="23"/>
  <c r="M1240" i="23"/>
  <c r="L1240" i="23"/>
  <c r="K1240" i="23"/>
  <c r="J1240" i="23"/>
  <c r="I1240" i="23"/>
  <c r="H1240" i="23"/>
  <c r="Q1239" i="23"/>
  <c r="P1239" i="23"/>
  <c r="O1239" i="23"/>
  <c r="N1239" i="23"/>
  <c r="M1239" i="23"/>
  <c r="L1239" i="23"/>
  <c r="K1239" i="23"/>
  <c r="J1239" i="23"/>
  <c r="I1239" i="23"/>
  <c r="H1239" i="23"/>
  <c r="Q1238" i="23"/>
  <c r="P1238" i="23"/>
  <c r="O1238" i="23"/>
  <c r="N1238" i="23"/>
  <c r="M1238" i="23"/>
  <c r="L1238" i="23"/>
  <c r="K1238" i="23"/>
  <c r="J1238" i="23"/>
  <c r="I1238" i="23"/>
  <c r="H1238" i="23"/>
  <c r="Q1237" i="23"/>
  <c r="P1237" i="23"/>
  <c r="O1237" i="23"/>
  <c r="N1237" i="23"/>
  <c r="M1237" i="23"/>
  <c r="L1237" i="23"/>
  <c r="K1237" i="23"/>
  <c r="J1237" i="23"/>
  <c r="I1237" i="23"/>
  <c r="H1237" i="23"/>
  <c r="Q1236" i="23"/>
  <c r="P1236" i="23"/>
  <c r="O1236" i="23"/>
  <c r="N1236" i="23"/>
  <c r="M1236" i="23"/>
  <c r="L1236" i="23"/>
  <c r="K1236" i="23"/>
  <c r="J1236" i="23"/>
  <c r="I1236" i="23"/>
  <c r="H1236" i="23"/>
  <c r="Q1235" i="23"/>
  <c r="P1235" i="23"/>
  <c r="O1235" i="23"/>
  <c r="N1235" i="23"/>
  <c r="M1235" i="23"/>
  <c r="L1235" i="23"/>
  <c r="K1235" i="23"/>
  <c r="J1235" i="23"/>
  <c r="I1235" i="23"/>
  <c r="H1235" i="23"/>
  <c r="Q1234" i="23"/>
  <c r="P1234" i="23"/>
  <c r="O1234" i="23"/>
  <c r="N1234" i="23"/>
  <c r="M1234" i="23"/>
  <c r="L1234" i="23"/>
  <c r="K1234" i="23"/>
  <c r="J1234" i="23"/>
  <c r="I1234" i="23"/>
  <c r="H1234" i="23"/>
  <c r="Q1233" i="23"/>
  <c r="P1233" i="23"/>
  <c r="O1233" i="23"/>
  <c r="N1233" i="23"/>
  <c r="M1233" i="23"/>
  <c r="L1233" i="23"/>
  <c r="K1233" i="23"/>
  <c r="J1233" i="23"/>
  <c r="I1233" i="23"/>
  <c r="H1233" i="23"/>
  <c r="Q1232" i="23"/>
  <c r="P1232" i="23"/>
  <c r="O1232" i="23"/>
  <c r="N1232" i="23"/>
  <c r="M1232" i="23"/>
  <c r="L1232" i="23"/>
  <c r="K1232" i="23"/>
  <c r="J1232" i="23"/>
  <c r="I1232" i="23"/>
  <c r="H1232" i="23"/>
  <c r="Q1231" i="23"/>
  <c r="P1231" i="23"/>
  <c r="O1231" i="23"/>
  <c r="N1231" i="23"/>
  <c r="M1231" i="23"/>
  <c r="L1231" i="23"/>
  <c r="K1231" i="23"/>
  <c r="J1231" i="23"/>
  <c r="I1231" i="23"/>
  <c r="H1231" i="23"/>
  <c r="Q1230" i="23"/>
  <c r="P1230" i="23"/>
  <c r="O1230" i="23"/>
  <c r="N1230" i="23"/>
  <c r="M1230" i="23"/>
  <c r="L1230" i="23"/>
  <c r="K1230" i="23"/>
  <c r="J1230" i="23"/>
  <c r="I1230" i="23"/>
  <c r="H1230" i="23"/>
  <c r="Q1229" i="23"/>
  <c r="P1229" i="23"/>
  <c r="O1229" i="23"/>
  <c r="N1229" i="23"/>
  <c r="M1229" i="23"/>
  <c r="L1229" i="23"/>
  <c r="K1229" i="23"/>
  <c r="J1229" i="23"/>
  <c r="I1229" i="23"/>
  <c r="H1229" i="23"/>
  <c r="Q1228" i="23"/>
  <c r="P1228" i="23"/>
  <c r="O1228" i="23"/>
  <c r="N1228" i="23"/>
  <c r="M1228" i="23"/>
  <c r="L1228" i="23"/>
  <c r="K1228" i="23"/>
  <c r="J1228" i="23"/>
  <c r="I1228" i="23"/>
  <c r="H1228" i="23"/>
  <c r="Q1227" i="23"/>
  <c r="P1227" i="23"/>
  <c r="O1227" i="23"/>
  <c r="N1227" i="23"/>
  <c r="M1227" i="23"/>
  <c r="L1227" i="23"/>
  <c r="K1227" i="23"/>
  <c r="J1227" i="23"/>
  <c r="I1227" i="23"/>
  <c r="H1227" i="23"/>
  <c r="Q1226" i="23"/>
  <c r="P1226" i="23"/>
  <c r="O1226" i="23"/>
  <c r="N1226" i="23"/>
  <c r="M1226" i="23"/>
  <c r="L1226" i="23"/>
  <c r="K1226" i="23"/>
  <c r="J1226" i="23"/>
  <c r="I1226" i="23"/>
  <c r="H1226" i="23"/>
  <c r="Q1225" i="23"/>
  <c r="P1225" i="23"/>
  <c r="O1225" i="23"/>
  <c r="N1225" i="23"/>
  <c r="M1225" i="23"/>
  <c r="L1225" i="23"/>
  <c r="K1225" i="23"/>
  <c r="J1225" i="23"/>
  <c r="I1225" i="23"/>
  <c r="H1225" i="23"/>
  <c r="Q1224" i="23"/>
  <c r="P1224" i="23"/>
  <c r="O1224" i="23"/>
  <c r="N1224" i="23"/>
  <c r="M1224" i="23"/>
  <c r="L1224" i="23"/>
  <c r="K1224" i="23"/>
  <c r="J1224" i="23"/>
  <c r="I1224" i="23"/>
  <c r="H1224" i="23"/>
  <c r="Q1223" i="23"/>
  <c r="P1223" i="23"/>
  <c r="O1223" i="23"/>
  <c r="N1223" i="23"/>
  <c r="M1223" i="23"/>
  <c r="L1223" i="23"/>
  <c r="K1223" i="23"/>
  <c r="J1223" i="23"/>
  <c r="I1223" i="23"/>
  <c r="H1223" i="23"/>
  <c r="Q1222" i="23"/>
  <c r="P1222" i="23"/>
  <c r="O1222" i="23"/>
  <c r="N1222" i="23"/>
  <c r="M1222" i="23"/>
  <c r="L1222" i="23"/>
  <c r="K1222" i="23"/>
  <c r="J1222" i="23"/>
  <c r="I1222" i="23"/>
  <c r="H1222" i="23"/>
  <c r="Q1221" i="23"/>
  <c r="P1221" i="23"/>
  <c r="O1221" i="23"/>
  <c r="N1221" i="23"/>
  <c r="M1221" i="23"/>
  <c r="L1221" i="23"/>
  <c r="K1221" i="23"/>
  <c r="J1221" i="23"/>
  <c r="I1221" i="23"/>
  <c r="H1221" i="23"/>
  <c r="Q1220" i="23"/>
  <c r="P1220" i="23"/>
  <c r="O1220" i="23"/>
  <c r="N1220" i="23"/>
  <c r="M1220" i="23"/>
  <c r="L1220" i="23"/>
  <c r="K1220" i="23"/>
  <c r="J1220" i="23"/>
  <c r="I1220" i="23"/>
  <c r="H1220" i="23"/>
  <c r="Q1219" i="23"/>
  <c r="P1219" i="23"/>
  <c r="O1219" i="23"/>
  <c r="N1219" i="23"/>
  <c r="M1219" i="23"/>
  <c r="L1219" i="23"/>
  <c r="K1219" i="23"/>
  <c r="J1219" i="23"/>
  <c r="I1219" i="23"/>
  <c r="H1219" i="23"/>
  <c r="Q1218" i="23"/>
  <c r="P1218" i="23"/>
  <c r="O1218" i="23"/>
  <c r="N1218" i="23"/>
  <c r="M1218" i="23"/>
  <c r="L1218" i="23"/>
  <c r="K1218" i="23"/>
  <c r="J1218" i="23"/>
  <c r="I1218" i="23"/>
  <c r="H1218" i="23"/>
  <c r="Q1217" i="23"/>
  <c r="P1217" i="23"/>
  <c r="O1217" i="23"/>
  <c r="N1217" i="23"/>
  <c r="M1217" i="23"/>
  <c r="L1217" i="23"/>
  <c r="K1217" i="23"/>
  <c r="J1217" i="23"/>
  <c r="I1217" i="23"/>
  <c r="H1217" i="23"/>
  <c r="Q1216" i="23"/>
  <c r="P1216" i="23"/>
  <c r="O1216" i="23"/>
  <c r="N1216" i="23"/>
  <c r="M1216" i="23"/>
  <c r="L1216" i="23"/>
  <c r="K1216" i="23"/>
  <c r="J1216" i="23"/>
  <c r="I1216" i="23"/>
  <c r="H1216" i="23"/>
  <c r="Q1215" i="23"/>
  <c r="P1215" i="23"/>
  <c r="O1215" i="23"/>
  <c r="N1215" i="23"/>
  <c r="M1215" i="23"/>
  <c r="L1215" i="23"/>
  <c r="K1215" i="23"/>
  <c r="J1215" i="23"/>
  <c r="I1215" i="23"/>
  <c r="H1215" i="23"/>
  <c r="Q1214" i="23"/>
  <c r="P1214" i="23"/>
  <c r="O1214" i="23"/>
  <c r="N1214" i="23"/>
  <c r="M1214" i="23"/>
  <c r="L1214" i="23"/>
  <c r="K1214" i="23"/>
  <c r="J1214" i="23"/>
  <c r="I1214" i="23"/>
  <c r="H1214" i="23"/>
  <c r="Q1213" i="23"/>
  <c r="P1213" i="23"/>
  <c r="O1213" i="23"/>
  <c r="N1213" i="23"/>
  <c r="M1213" i="23"/>
  <c r="L1213" i="23"/>
  <c r="K1213" i="23"/>
  <c r="J1213" i="23"/>
  <c r="I1213" i="23"/>
  <c r="H1213" i="23"/>
  <c r="Q1212" i="23"/>
  <c r="P1212" i="23"/>
  <c r="O1212" i="23"/>
  <c r="N1212" i="23"/>
  <c r="M1212" i="23"/>
  <c r="L1212" i="23"/>
  <c r="K1212" i="23"/>
  <c r="J1212" i="23"/>
  <c r="I1212" i="23"/>
  <c r="H1212" i="23"/>
  <c r="Q1211" i="23"/>
  <c r="P1211" i="23"/>
  <c r="O1211" i="23"/>
  <c r="N1211" i="23"/>
  <c r="M1211" i="23"/>
  <c r="L1211" i="23"/>
  <c r="K1211" i="23"/>
  <c r="J1211" i="23"/>
  <c r="I1211" i="23"/>
  <c r="H1211" i="23"/>
  <c r="Q1210" i="23"/>
  <c r="P1210" i="23"/>
  <c r="O1210" i="23"/>
  <c r="N1210" i="23"/>
  <c r="M1210" i="23"/>
  <c r="L1210" i="23"/>
  <c r="K1210" i="23"/>
  <c r="J1210" i="23"/>
  <c r="I1210" i="23"/>
  <c r="H1210" i="23"/>
  <c r="Q1209" i="23"/>
  <c r="P1209" i="23"/>
  <c r="O1209" i="23"/>
  <c r="N1209" i="23"/>
  <c r="M1209" i="23"/>
  <c r="L1209" i="23"/>
  <c r="K1209" i="23"/>
  <c r="J1209" i="23"/>
  <c r="I1209" i="23"/>
  <c r="H1209" i="23"/>
  <c r="Q1208" i="23"/>
  <c r="P1208" i="23"/>
  <c r="O1208" i="23"/>
  <c r="N1208" i="23"/>
  <c r="M1208" i="23"/>
  <c r="L1208" i="23"/>
  <c r="K1208" i="23"/>
  <c r="J1208" i="23"/>
  <c r="I1208" i="23"/>
  <c r="H1208" i="23"/>
  <c r="Q1207" i="23"/>
  <c r="P1207" i="23"/>
  <c r="O1207" i="23"/>
  <c r="N1207" i="23"/>
  <c r="M1207" i="23"/>
  <c r="L1207" i="23"/>
  <c r="K1207" i="23"/>
  <c r="J1207" i="23"/>
  <c r="I1207" i="23"/>
  <c r="H1207" i="23"/>
  <c r="Q1206" i="23"/>
  <c r="P1206" i="23"/>
  <c r="O1206" i="23"/>
  <c r="N1206" i="23"/>
  <c r="M1206" i="23"/>
  <c r="L1206" i="23"/>
  <c r="K1206" i="23"/>
  <c r="J1206" i="23"/>
  <c r="I1206" i="23"/>
  <c r="H1206" i="23"/>
  <c r="Q1205" i="23"/>
  <c r="P1205" i="23"/>
  <c r="O1205" i="23"/>
  <c r="N1205" i="23"/>
  <c r="M1205" i="23"/>
  <c r="L1205" i="23"/>
  <c r="K1205" i="23"/>
  <c r="J1205" i="23"/>
  <c r="I1205" i="23"/>
  <c r="H1205" i="23"/>
  <c r="Q1204" i="23"/>
  <c r="P1204" i="23"/>
  <c r="O1204" i="23"/>
  <c r="N1204" i="23"/>
  <c r="M1204" i="23"/>
  <c r="L1204" i="23"/>
  <c r="K1204" i="23"/>
  <c r="J1204" i="23"/>
  <c r="I1204" i="23"/>
  <c r="H1204" i="23"/>
  <c r="Q1203" i="23"/>
  <c r="P1203" i="23"/>
  <c r="O1203" i="23"/>
  <c r="N1203" i="23"/>
  <c r="M1203" i="23"/>
  <c r="L1203" i="23"/>
  <c r="K1203" i="23"/>
  <c r="J1203" i="23"/>
  <c r="I1203" i="23"/>
  <c r="H1203" i="23"/>
  <c r="Q1202" i="23"/>
  <c r="P1202" i="23"/>
  <c r="O1202" i="23"/>
  <c r="N1202" i="23"/>
  <c r="M1202" i="23"/>
  <c r="L1202" i="23"/>
  <c r="K1202" i="23"/>
  <c r="J1202" i="23"/>
  <c r="I1202" i="23"/>
  <c r="H1202" i="23"/>
  <c r="Q1201" i="23"/>
  <c r="P1201" i="23"/>
  <c r="O1201" i="23"/>
  <c r="N1201" i="23"/>
  <c r="M1201" i="23"/>
  <c r="L1201" i="23"/>
  <c r="K1201" i="23"/>
  <c r="J1201" i="23"/>
  <c r="I1201" i="23"/>
  <c r="H1201" i="23"/>
  <c r="Q1200" i="23"/>
  <c r="P1200" i="23"/>
  <c r="O1200" i="23"/>
  <c r="N1200" i="23"/>
  <c r="M1200" i="23"/>
  <c r="L1200" i="23"/>
  <c r="K1200" i="23"/>
  <c r="J1200" i="23"/>
  <c r="I1200" i="23"/>
  <c r="H1200" i="23"/>
  <c r="Q1199" i="23"/>
  <c r="P1199" i="23"/>
  <c r="O1199" i="23"/>
  <c r="N1199" i="23"/>
  <c r="M1199" i="23"/>
  <c r="L1199" i="23"/>
  <c r="K1199" i="23"/>
  <c r="J1199" i="23"/>
  <c r="I1199" i="23"/>
  <c r="H1199" i="23"/>
  <c r="Q1198" i="23"/>
  <c r="P1198" i="23"/>
  <c r="O1198" i="23"/>
  <c r="N1198" i="23"/>
  <c r="M1198" i="23"/>
  <c r="L1198" i="23"/>
  <c r="K1198" i="23"/>
  <c r="J1198" i="23"/>
  <c r="I1198" i="23"/>
  <c r="H1198" i="23"/>
  <c r="Q1197" i="23"/>
  <c r="P1197" i="23"/>
  <c r="O1197" i="23"/>
  <c r="N1197" i="23"/>
  <c r="M1197" i="23"/>
  <c r="L1197" i="23"/>
  <c r="K1197" i="23"/>
  <c r="J1197" i="23"/>
  <c r="I1197" i="23"/>
  <c r="H1197" i="23"/>
  <c r="Q1196" i="23"/>
  <c r="P1196" i="23"/>
  <c r="O1196" i="23"/>
  <c r="N1196" i="23"/>
  <c r="M1196" i="23"/>
  <c r="L1196" i="23"/>
  <c r="K1196" i="23"/>
  <c r="J1196" i="23"/>
  <c r="I1196" i="23"/>
  <c r="H1196" i="23"/>
  <c r="Q1195" i="23"/>
  <c r="P1195" i="23"/>
  <c r="O1195" i="23"/>
  <c r="N1195" i="23"/>
  <c r="M1195" i="23"/>
  <c r="L1195" i="23"/>
  <c r="K1195" i="23"/>
  <c r="J1195" i="23"/>
  <c r="I1195" i="23"/>
  <c r="H1195" i="23"/>
  <c r="Q1194" i="23"/>
  <c r="P1194" i="23"/>
  <c r="O1194" i="23"/>
  <c r="N1194" i="23"/>
  <c r="M1194" i="23"/>
  <c r="L1194" i="23"/>
  <c r="K1194" i="23"/>
  <c r="J1194" i="23"/>
  <c r="I1194" i="23"/>
  <c r="H1194" i="23"/>
  <c r="Q1193" i="23"/>
  <c r="P1193" i="23"/>
  <c r="O1193" i="23"/>
  <c r="N1193" i="23"/>
  <c r="M1193" i="23"/>
  <c r="L1193" i="23"/>
  <c r="K1193" i="23"/>
  <c r="J1193" i="23"/>
  <c r="I1193" i="23"/>
  <c r="H1193" i="23"/>
  <c r="Q1192" i="23"/>
  <c r="P1192" i="23"/>
  <c r="O1192" i="23"/>
  <c r="N1192" i="23"/>
  <c r="M1192" i="23"/>
  <c r="L1192" i="23"/>
  <c r="K1192" i="23"/>
  <c r="J1192" i="23"/>
  <c r="I1192" i="23"/>
  <c r="H1192" i="23"/>
  <c r="Q1191" i="23"/>
  <c r="P1191" i="23"/>
  <c r="O1191" i="23"/>
  <c r="N1191" i="23"/>
  <c r="M1191" i="23"/>
  <c r="L1191" i="23"/>
  <c r="K1191" i="23"/>
  <c r="J1191" i="23"/>
  <c r="I1191" i="23"/>
  <c r="H1191" i="23"/>
  <c r="Q1190" i="23"/>
  <c r="P1190" i="23"/>
  <c r="O1190" i="23"/>
  <c r="N1190" i="23"/>
  <c r="M1190" i="23"/>
  <c r="L1190" i="23"/>
  <c r="K1190" i="23"/>
  <c r="J1190" i="23"/>
  <c r="I1190" i="23"/>
  <c r="H1190" i="23"/>
  <c r="Q1189" i="23"/>
  <c r="P1189" i="23"/>
  <c r="O1189" i="23"/>
  <c r="N1189" i="23"/>
  <c r="M1189" i="23"/>
  <c r="L1189" i="23"/>
  <c r="K1189" i="23"/>
  <c r="J1189" i="23"/>
  <c r="I1189" i="23"/>
  <c r="H1189" i="23"/>
  <c r="Q1188" i="23"/>
  <c r="P1188" i="23"/>
  <c r="O1188" i="23"/>
  <c r="N1188" i="23"/>
  <c r="M1188" i="23"/>
  <c r="L1188" i="23"/>
  <c r="K1188" i="23"/>
  <c r="J1188" i="23"/>
  <c r="I1188" i="23"/>
  <c r="H1188" i="23"/>
  <c r="Q1187" i="23"/>
  <c r="P1187" i="23"/>
  <c r="O1187" i="23"/>
  <c r="N1187" i="23"/>
  <c r="M1187" i="23"/>
  <c r="L1187" i="23"/>
  <c r="K1187" i="23"/>
  <c r="J1187" i="23"/>
  <c r="I1187" i="23"/>
  <c r="H1187" i="23"/>
  <c r="Q1186" i="23"/>
  <c r="P1186" i="23"/>
  <c r="O1186" i="23"/>
  <c r="N1186" i="23"/>
  <c r="M1186" i="23"/>
  <c r="L1186" i="23"/>
  <c r="K1186" i="23"/>
  <c r="J1186" i="23"/>
  <c r="I1186" i="23"/>
  <c r="H1186" i="23"/>
  <c r="Q1185" i="23"/>
  <c r="P1185" i="23"/>
  <c r="O1185" i="23"/>
  <c r="N1185" i="23"/>
  <c r="M1185" i="23"/>
  <c r="L1185" i="23"/>
  <c r="K1185" i="23"/>
  <c r="J1185" i="23"/>
  <c r="I1185" i="23"/>
  <c r="H1185" i="23"/>
  <c r="Q1184" i="23"/>
  <c r="P1184" i="23"/>
  <c r="O1184" i="23"/>
  <c r="N1184" i="23"/>
  <c r="M1184" i="23"/>
  <c r="L1184" i="23"/>
  <c r="K1184" i="23"/>
  <c r="J1184" i="23"/>
  <c r="I1184" i="23"/>
  <c r="H1184" i="23"/>
  <c r="Q1183" i="23"/>
  <c r="P1183" i="23"/>
  <c r="O1183" i="23"/>
  <c r="N1183" i="23"/>
  <c r="M1183" i="23"/>
  <c r="L1183" i="23"/>
  <c r="K1183" i="23"/>
  <c r="J1183" i="23"/>
  <c r="I1183" i="23"/>
  <c r="H1183" i="23"/>
  <c r="Q1182" i="23"/>
  <c r="P1182" i="23"/>
  <c r="O1182" i="23"/>
  <c r="N1182" i="23"/>
  <c r="M1182" i="23"/>
  <c r="L1182" i="23"/>
  <c r="K1182" i="23"/>
  <c r="J1182" i="23"/>
  <c r="I1182" i="23"/>
  <c r="H1182" i="23"/>
  <c r="Q1181" i="23"/>
  <c r="P1181" i="23"/>
  <c r="O1181" i="23"/>
  <c r="N1181" i="23"/>
  <c r="M1181" i="23"/>
  <c r="L1181" i="23"/>
  <c r="K1181" i="23"/>
  <c r="J1181" i="23"/>
  <c r="I1181" i="23"/>
  <c r="H1181" i="23"/>
  <c r="Q1180" i="23"/>
  <c r="P1180" i="23"/>
  <c r="O1180" i="23"/>
  <c r="N1180" i="23"/>
  <c r="M1180" i="23"/>
  <c r="L1180" i="23"/>
  <c r="K1180" i="23"/>
  <c r="J1180" i="23"/>
  <c r="I1180" i="23"/>
  <c r="H1180" i="23"/>
  <c r="Q1179" i="23"/>
  <c r="P1179" i="23"/>
  <c r="O1179" i="23"/>
  <c r="N1179" i="23"/>
  <c r="M1179" i="23"/>
  <c r="L1179" i="23"/>
  <c r="K1179" i="23"/>
  <c r="J1179" i="23"/>
  <c r="I1179" i="23"/>
  <c r="H1179" i="23"/>
  <c r="Q1178" i="23"/>
  <c r="P1178" i="23"/>
  <c r="O1178" i="23"/>
  <c r="N1178" i="23"/>
  <c r="M1178" i="23"/>
  <c r="L1178" i="23"/>
  <c r="K1178" i="23"/>
  <c r="J1178" i="23"/>
  <c r="I1178" i="23"/>
  <c r="H1178" i="23"/>
  <c r="Q1177" i="23"/>
  <c r="P1177" i="23"/>
  <c r="O1177" i="23"/>
  <c r="N1177" i="23"/>
  <c r="M1177" i="23"/>
  <c r="L1177" i="23"/>
  <c r="K1177" i="23"/>
  <c r="J1177" i="23"/>
  <c r="I1177" i="23"/>
  <c r="H1177" i="23"/>
  <c r="Q1176" i="23"/>
  <c r="P1176" i="23"/>
  <c r="O1176" i="23"/>
  <c r="N1176" i="23"/>
  <c r="M1176" i="23"/>
  <c r="L1176" i="23"/>
  <c r="K1176" i="23"/>
  <c r="J1176" i="23"/>
  <c r="I1176" i="23"/>
  <c r="H1176" i="23"/>
  <c r="Q1175" i="23"/>
  <c r="P1175" i="23"/>
  <c r="O1175" i="23"/>
  <c r="N1175" i="23"/>
  <c r="M1175" i="23"/>
  <c r="L1175" i="23"/>
  <c r="K1175" i="23"/>
  <c r="J1175" i="23"/>
  <c r="I1175" i="23"/>
  <c r="H1175" i="23"/>
  <c r="Q1174" i="23"/>
  <c r="P1174" i="23"/>
  <c r="O1174" i="23"/>
  <c r="N1174" i="23"/>
  <c r="M1174" i="23"/>
  <c r="L1174" i="23"/>
  <c r="K1174" i="23"/>
  <c r="J1174" i="23"/>
  <c r="I1174" i="23"/>
  <c r="H1174" i="23"/>
  <c r="Q1173" i="23"/>
  <c r="P1173" i="23"/>
  <c r="O1173" i="23"/>
  <c r="N1173" i="23"/>
  <c r="M1173" i="23"/>
  <c r="L1173" i="23"/>
  <c r="K1173" i="23"/>
  <c r="J1173" i="23"/>
  <c r="I1173" i="23"/>
  <c r="H1173" i="23"/>
  <c r="Q1172" i="23"/>
  <c r="P1172" i="23"/>
  <c r="O1172" i="23"/>
  <c r="N1172" i="23"/>
  <c r="M1172" i="23"/>
  <c r="L1172" i="23"/>
  <c r="K1172" i="23"/>
  <c r="J1172" i="23"/>
  <c r="I1172" i="23"/>
  <c r="H1172" i="23"/>
  <c r="Q1171" i="23"/>
  <c r="P1171" i="23"/>
  <c r="O1171" i="23"/>
  <c r="N1171" i="23"/>
  <c r="M1171" i="23"/>
  <c r="L1171" i="23"/>
  <c r="K1171" i="23"/>
  <c r="J1171" i="23"/>
  <c r="I1171" i="23"/>
  <c r="H1171" i="23"/>
  <c r="Q1170" i="23"/>
  <c r="P1170" i="23"/>
  <c r="O1170" i="23"/>
  <c r="N1170" i="23"/>
  <c r="M1170" i="23"/>
  <c r="L1170" i="23"/>
  <c r="K1170" i="23"/>
  <c r="J1170" i="23"/>
  <c r="I1170" i="23"/>
  <c r="H1170" i="23"/>
  <c r="Q1169" i="23"/>
  <c r="P1169" i="23"/>
  <c r="O1169" i="23"/>
  <c r="N1169" i="23"/>
  <c r="M1169" i="23"/>
  <c r="L1169" i="23"/>
  <c r="K1169" i="23"/>
  <c r="J1169" i="23"/>
  <c r="I1169" i="23"/>
  <c r="H1169" i="23"/>
  <c r="Q1168" i="23"/>
  <c r="P1168" i="23"/>
  <c r="O1168" i="23"/>
  <c r="N1168" i="23"/>
  <c r="M1168" i="23"/>
  <c r="L1168" i="23"/>
  <c r="K1168" i="23"/>
  <c r="J1168" i="23"/>
  <c r="I1168" i="23"/>
  <c r="H1168" i="23"/>
  <c r="Q1167" i="23"/>
  <c r="P1167" i="23"/>
  <c r="O1167" i="23"/>
  <c r="N1167" i="23"/>
  <c r="M1167" i="23"/>
  <c r="L1167" i="23"/>
  <c r="K1167" i="23"/>
  <c r="J1167" i="23"/>
  <c r="I1167" i="23"/>
  <c r="H1167" i="23"/>
  <c r="Q1166" i="23"/>
  <c r="P1166" i="23"/>
  <c r="O1166" i="23"/>
  <c r="N1166" i="23"/>
  <c r="M1166" i="23"/>
  <c r="L1166" i="23"/>
  <c r="K1166" i="23"/>
  <c r="J1166" i="23"/>
  <c r="I1166" i="23"/>
  <c r="H1166" i="23"/>
  <c r="Q1165" i="23"/>
  <c r="P1165" i="23"/>
  <c r="O1165" i="23"/>
  <c r="N1165" i="23"/>
  <c r="M1165" i="23"/>
  <c r="L1165" i="23"/>
  <c r="K1165" i="23"/>
  <c r="J1165" i="23"/>
  <c r="I1165" i="23"/>
  <c r="H1165" i="23"/>
  <c r="Q1164" i="23"/>
  <c r="P1164" i="23"/>
  <c r="O1164" i="23"/>
  <c r="N1164" i="23"/>
  <c r="M1164" i="23"/>
  <c r="L1164" i="23"/>
  <c r="K1164" i="23"/>
  <c r="J1164" i="23"/>
  <c r="I1164" i="23"/>
  <c r="H1164" i="23"/>
  <c r="Q1163" i="23"/>
  <c r="P1163" i="23"/>
  <c r="O1163" i="23"/>
  <c r="N1163" i="23"/>
  <c r="M1163" i="23"/>
  <c r="L1163" i="23"/>
  <c r="K1163" i="23"/>
  <c r="J1163" i="23"/>
  <c r="I1163" i="23"/>
  <c r="H1163" i="23"/>
  <c r="Q1162" i="23"/>
  <c r="P1162" i="23"/>
  <c r="O1162" i="23"/>
  <c r="N1162" i="23"/>
  <c r="M1162" i="23"/>
  <c r="L1162" i="23"/>
  <c r="K1162" i="23"/>
  <c r="J1162" i="23"/>
  <c r="I1162" i="23"/>
  <c r="H1162" i="23"/>
  <c r="Q1161" i="23"/>
  <c r="P1161" i="23"/>
  <c r="O1161" i="23"/>
  <c r="N1161" i="23"/>
  <c r="M1161" i="23"/>
  <c r="L1161" i="23"/>
  <c r="K1161" i="23"/>
  <c r="J1161" i="23"/>
  <c r="I1161" i="23"/>
  <c r="H1161" i="23"/>
  <c r="Q1160" i="23"/>
  <c r="P1160" i="23"/>
  <c r="O1160" i="23"/>
  <c r="N1160" i="23"/>
  <c r="M1160" i="23"/>
  <c r="L1160" i="23"/>
  <c r="K1160" i="23"/>
  <c r="J1160" i="23"/>
  <c r="I1160" i="23"/>
  <c r="H1160" i="23"/>
  <c r="Q1159" i="23"/>
  <c r="P1159" i="23"/>
  <c r="O1159" i="23"/>
  <c r="N1159" i="23"/>
  <c r="M1159" i="23"/>
  <c r="L1159" i="23"/>
  <c r="K1159" i="23"/>
  <c r="J1159" i="23"/>
  <c r="I1159" i="23"/>
  <c r="H1159" i="23"/>
  <c r="Q1158" i="23"/>
  <c r="P1158" i="23"/>
  <c r="O1158" i="23"/>
  <c r="N1158" i="23"/>
  <c r="M1158" i="23"/>
  <c r="L1158" i="23"/>
  <c r="K1158" i="23"/>
  <c r="J1158" i="23"/>
  <c r="I1158" i="23"/>
  <c r="H1158" i="23"/>
  <c r="Q1157" i="23"/>
  <c r="P1157" i="23"/>
  <c r="O1157" i="23"/>
  <c r="N1157" i="23"/>
  <c r="M1157" i="23"/>
  <c r="L1157" i="23"/>
  <c r="K1157" i="23"/>
  <c r="J1157" i="23"/>
  <c r="I1157" i="23"/>
  <c r="H1157" i="23"/>
  <c r="Q1156" i="23"/>
  <c r="P1156" i="23"/>
  <c r="O1156" i="23"/>
  <c r="N1156" i="23"/>
  <c r="M1156" i="23"/>
  <c r="L1156" i="23"/>
  <c r="K1156" i="23"/>
  <c r="J1156" i="23"/>
  <c r="I1156" i="23"/>
  <c r="H1156" i="23"/>
  <c r="Q1155" i="23"/>
  <c r="P1155" i="23"/>
  <c r="O1155" i="23"/>
  <c r="N1155" i="23"/>
  <c r="M1155" i="23"/>
  <c r="L1155" i="23"/>
  <c r="K1155" i="23"/>
  <c r="J1155" i="23"/>
  <c r="I1155" i="23"/>
  <c r="H1155" i="23"/>
  <c r="Q1154" i="23"/>
  <c r="P1154" i="23"/>
  <c r="O1154" i="23"/>
  <c r="N1154" i="23"/>
  <c r="M1154" i="23"/>
  <c r="L1154" i="23"/>
  <c r="K1154" i="23"/>
  <c r="J1154" i="23"/>
  <c r="I1154" i="23"/>
  <c r="H1154" i="23"/>
  <c r="Q1153" i="23"/>
  <c r="P1153" i="23"/>
  <c r="O1153" i="23"/>
  <c r="N1153" i="23"/>
  <c r="M1153" i="23"/>
  <c r="L1153" i="23"/>
  <c r="K1153" i="23"/>
  <c r="J1153" i="23"/>
  <c r="I1153" i="23"/>
  <c r="H1153" i="23"/>
  <c r="Q1152" i="23"/>
  <c r="P1152" i="23"/>
  <c r="O1152" i="23"/>
  <c r="N1152" i="23"/>
  <c r="M1152" i="23"/>
  <c r="L1152" i="23"/>
  <c r="K1152" i="23"/>
  <c r="J1152" i="23"/>
  <c r="I1152" i="23"/>
  <c r="H1152" i="23"/>
  <c r="Q1151" i="23"/>
  <c r="P1151" i="23"/>
  <c r="O1151" i="23"/>
  <c r="N1151" i="23"/>
  <c r="M1151" i="23"/>
  <c r="L1151" i="23"/>
  <c r="K1151" i="23"/>
  <c r="J1151" i="23"/>
  <c r="I1151" i="23"/>
  <c r="H1151" i="23"/>
  <c r="Q1150" i="23"/>
  <c r="P1150" i="23"/>
  <c r="O1150" i="23"/>
  <c r="N1150" i="23"/>
  <c r="M1150" i="23"/>
  <c r="L1150" i="23"/>
  <c r="K1150" i="23"/>
  <c r="J1150" i="23"/>
  <c r="I1150" i="23"/>
  <c r="H1150" i="23"/>
  <c r="Q1149" i="23"/>
  <c r="P1149" i="23"/>
  <c r="O1149" i="23"/>
  <c r="N1149" i="23"/>
  <c r="M1149" i="23"/>
  <c r="L1149" i="23"/>
  <c r="K1149" i="23"/>
  <c r="J1149" i="23"/>
  <c r="I1149" i="23"/>
  <c r="H1149" i="23"/>
  <c r="Q1148" i="23"/>
  <c r="P1148" i="23"/>
  <c r="O1148" i="23"/>
  <c r="N1148" i="23"/>
  <c r="M1148" i="23"/>
  <c r="L1148" i="23"/>
  <c r="K1148" i="23"/>
  <c r="J1148" i="23"/>
  <c r="I1148" i="23"/>
  <c r="H1148" i="23"/>
  <c r="Q1147" i="23"/>
  <c r="P1147" i="23"/>
  <c r="O1147" i="23"/>
  <c r="N1147" i="23"/>
  <c r="M1147" i="23"/>
  <c r="L1147" i="23"/>
  <c r="K1147" i="23"/>
  <c r="J1147" i="23"/>
  <c r="I1147" i="23"/>
  <c r="H1147" i="23"/>
  <c r="Q1146" i="23"/>
  <c r="P1146" i="23"/>
  <c r="O1146" i="23"/>
  <c r="N1146" i="23"/>
  <c r="M1146" i="23"/>
  <c r="L1146" i="23"/>
  <c r="K1146" i="23"/>
  <c r="J1146" i="23"/>
  <c r="I1146" i="23"/>
  <c r="H1146" i="23"/>
  <c r="Q1145" i="23"/>
  <c r="P1145" i="23"/>
  <c r="O1145" i="23"/>
  <c r="N1145" i="23"/>
  <c r="M1145" i="23"/>
  <c r="L1145" i="23"/>
  <c r="K1145" i="23"/>
  <c r="J1145" i="23"/>
  <c r="I1145" i="23"/>
  <c r="H1145" i="23"/>
  <c r="Q1144" i="23"/>
  <c r="P1144" i="23"/>
  <c r="O1144" i="23"/>
  <c r="N1144" i="23"/>
  <c r="M1144" i="23"/>
  <c r="L1144" i="23"/>
  <c r="K1144" i="23"/>
  <c r="J1144" i="23"/>
  <c r="I1144" i="23"/>
  <c r="H1144" i="23"/>
  <c r="Q1143" i="23"/>
  <c r="P1143" i="23"/>
  <c r="O1143" i="23"/>
  <c r="N1143" i="23"/>
  <c r="M1143" i="23"/>
  <c r="L1143" i="23"/>
  <c r="K1143" i="23"/>
  <c r="J1143" i="23"/>
  <c r="I1143" i="23"/>
  <c r="H1143" i="23"/>
  <c r="Q1142" i="23"/>
  <c r="P1142" i="23"/>
  <c r="O1142" i="23"/>
  <c r="N1142" i="23"/>
  <c r="M1142" i="23"/>
  <c r="L1142" i="23"/>
  <c r="K1142" i="23"/>
  <c r="J1142" i="23"/>
  <c r="I1142" i="23"/>
  <c r="H1142" i="23"/>
  <c r="Q1141" i="23"/>
  <c r="P1141" i="23"/>
  <c r="O1141" i="23"/>
  <c r="N1141" i="23"/>
  <c r="M1141" i="23"/>
  <c r="L1141" i="23"/>
  <c r="K1141" i="23"/>
  <c r="J1141" i="23"/>
  <c r="I1141" i="23"/>
  <c r="H1141" i="23"/>
  <c r="Q1140" i="23"/>
  <c r="P1140" i="23"/>
  <c r="O1140" i="23"/>
  <c r="N1140" i="23"/>
  <c r="M1140" i="23"/>
  <c r="L1140" i="23"/>
  <c r="K1140" i="23"/>
  <c r="J1140" i="23"/>
  <c r="I1140" i="23"/>
  <c r="H1140" i="23"/>
  <c r="Q1139" i="23"/>
  <c r="P1139" i="23"/>
  <c r="O1139" i="23"/>
  <c r="N1139" i="23"/>
  <c r="M1139" i="23"/>
  <c r="L1139" i="23"/>
  <c r="K1139" i="23"/>
  <c r="J1139" i="23"/>
  <c r="I1139" i="23"/>
  <c r="H1139" i="23"/>
  <c r="Q1138" i="23"/>
  <c r="P1138" i="23"/>
  <c r="O1138" i="23"/>
  <c r="N1138" i="23"/>
  <c r="M1138" i="23"/>
  <c r="L1138" i="23"/>
  <c r="K1138" i="23"/>
  <c r="J1138" i="23"/>
  <c r="I1138" i="23"/>
  <c r="H1138" i="23"/>
  <c r="Q1137" i="23"/>
  <c r="P1137" i="23"/>
  <c r="O1137" i="23"/>
  <c r="N1137" i="23"/>
  <c r="M1137" i="23"/>
  <c r="L1137" i="23"/>
  <c r="K1137" i="23"/>
  <c r="J1137" i="23"/>
  <c r="I1137" i="23"/>
  <c r="H1137" i="23"/>
  <c r="Q1136" i="23"/>
  <c r="P1136" i="23"/>
  <c r="O1136" i="23"/>
  <c r="N1136" i="23"/>
  <c r="M1136" i="23"/>
  <c r="L1136" i="23"/>
  <c r="K1136" i="23"/>
  <c r="J1136" i="23"/>
  <c r="I1136" i="23"/>
  <c r="H1136" i="23"/>
  <c r="Q1135" i="23"/>
  <c r="P1135" i="23"/>
  <c r="O1135" i="23"/>
  <c r="N1135" i="23"/>
  <c r="M1135" i="23"/>
  <c r="L1135" i="23"/>
  <c r="K1135" i="23"/>
  <c r="J1135" i="23"/>
  <c r="I1135" i="23"/>
  <c r="H1135" i="23"/>
  <c r="Q1134" i="23"/>
  <c r="P1134" i="23"/>
  <c r="O1134" i="23"/>
  <c r="N1134" i="23"/>
  <c r="M1134" i="23"/>
  <c r="L1134" i="23"/>
  <c r="K1134" i="23"/>
  <c r="J1134" i="23"/>
  <c r="I1134" i="23"/>
  <c r="H1134" i="23"/>
  <c r="Q1133" i="23"/>
  <c r="P1133" i="23"/>
  <c r="O1133" i="23"/>
  <c r="N1133" i="23"/>
  <c r="M1133" i="23"/>
  <c r="L1133" i="23"/>
  <c r="K1133" i="23"/>
  <c r="J1133" i="23"/>
  <c r="I1133" i="23"/>
  <c r="H1133" i="23"/>
  <c r="Q1132" i="23"/>
  <c r="P1132" i="23"/>
  <c r="O1132" i="23"/>
  <c r="N1132" i="23"/>
  <c r="M1132" i="23"/>
  <c r="L1132" i="23"/>
  <c r="K1132" i="23"/>
  <c r="J1132" i="23"/>
  <c r="I1132" i="23"/>
  <c r="H1132" i="23"/>
  <c r="Q1131" i="23"/>
  <c r="P1131" i="23"/>
  <c r="O1131" i="23"/>
  <c r="N1131" i="23"/>
  <c r="M1131" i="23"/>
  <c r="L1131" i="23"/>
  <c r="K1131" i="23"/>
  <c r="J1131" i="23"/>
  <c r="I1131" i="23"/>
  <c r="H1131" i="23"/>
  <c r="Q1130" i="23"/>
  <c r="P1130" i="23"/>
  <c r="O1130" i="23"/>
  <c r="N1130" i="23"/>
  <c r="M1130" i="23"/>
  <c r="L1130" i="23"/>
  <c r="K1130" i="23"/>
  <c r="J1130" i="23"/>
  <c r="I1130" i="23"/>
  <c r="H1130" i="23"/>
  <c r="Q1129" i="23"/>
  <c r="P1129" i="23"/>
  <c r="O1129" i="23"/>
  <c r="N1129" i="23"/>
  <c r="M1129" i="23"/>
  <c r="L1129" i="23"/>
  <c r="K1129" i="23"/>
  <c r="J1129" i="23"/>
  <c r="I1129" i="23"/>
  <c r="H1129" i="23"/>
  <c r="Q1128" i="23"/>
  <c r="P1128" i="23"/>
  <c r="O1128" i="23"/>
  <c r="N1128" i="23"/>
  <c r="M1128" i="23"/>
  <c r="L1128" i="23"/>
  <c r="K1128" i="23"/>
  <c r="J1128" i="23"/>
  <c r="I1128" i="23"/>
  <c r="H1128" i="23"/>
  <c r="Q1127" i="23"/>
  <c r="P1127" i="23"/>
  <c r="O1127" i="23"/>
  <c r="N1127" i="23"/>
  <c r="M1127" i="23"/>
  <c r="L1127" i="23"/>
  <c r="K1127" i="23"/>
  <c r="J1127" i="23"/>
  <c r="I1127" i="23"/>
  <c r="H1127" i="23"/>
  <c r="Q1126" i="23"/>
  <c r="P1126" i="23"/>
  <c r="O1126" i="23"/>
  <c r="N1126" i="23"/>
  <c r="M1126" i="23"/>
  <c r="L1126" i="23"/>
  <c r="K1126" i="23"/>
  <c r="J1126" i="23"/>
  <c r="I1126" i="23"/>
  <c r="H1126" i="23"/>
  <c r="Q1125" i="23"/>
  <c r="P1125" i="23"/>
  <c r="O1125" i="23"/>
  <c r="N1125" i="23"/>
  <c r="M1125" i="23"/>
  <c r="L1125" i="23"/>
  <c r="K1125" i="23"/>
  <c r="J1125" i="23"/>
  <c r="I1125" i="23"/>
  <c r="H1125" i="23"/>
  <c r="Q1124" i="23"/>
  <c r="P1124" i="23"/>
  <c r="O1124" i="23"/>
  <c r="N1124" i="23"/>
  <c r="M1124" i="23"/>
  <c r="L1124" i="23"/>
  <c r="K1124" i="23"/>
  <c r="J1124" i="23"/>
  <c r="I1124" i="23"/>
  <c r="H1124" i="23"/>
  <c r="Q1123" i="23"/>
  <c r="P1123" i="23"/>
  <c r="O1123" i="23"/>
  <c r="N1123" i="23"/>
  <c r="M1123" i="23"/>
  <c r="L1123" i="23"/>
  <c r="K1123" i="23"/>
  <c r="J1123" i="23"/>
  <c r="I1123" i="23"/>
  <c r="H1123" i="23"/>
  <c r="Q1122" i="23"/>
  <c r="P1122" i="23"/>
  <c r="O1122" i="23"/>
  <c r="N1122" i="23"/>
  <c r="M1122" i="23"/>
  <c r="L1122" i="23"/>
  <c r="K1122" i="23"/>
  <c r="J1122" i="23"/>
  <c r="I1122" i="23"/>
  <c r="H1122" i="23"/>
  <c r="Q1121" i="23"/>
  <c r="P1121" i="23"/>
  <c r="O1121" i="23"/>
  <c r="N1121" i="23"/>
  <c r="M1121" i="23"/>
  <c r="L1121" i="23"/>
  <c r="K1121" i="23"/>
  <c r="J1121" i="23"/>
  <c r="I1121" i="23"/>
  <c r="H1121" i="23"/>
  <c r="Q1120" i="23"/>
  <c r="P1120" i="23"/>
  <c r="O1120" i="23"/>
  <c r="N1120" i="23"/>
  <c r="M1120" i="23"/>
  <c r="L1120" i="23"/>
  <c r="K1120" i="23"/>
  <c r="J1120" i="23"/>
  <c r="I1120" i="23"/>
  <c r="H1120" i="23"/>
  <c r="Q1119" i="23"/>
  <c r="P1119" i="23"/>
  <c r="O1119" i="23"/>
  <c r="N1119" i="23"/>
  <c r="M1119" i="23"/>
  <c r="L1119" i="23"/>
  <c r="K1119" i="23"/>
  <c r="J1119" i="23"/>
  <c r="I1119" i="23"/>
  <c r="H1119" i="23"/>
  <c r="Q1118" i="23"/>
  <c r="P1118" i="23"/>
  <c r="O1118" i="23"/>
  <c r="N1118" i="23"/>
  <c r="M1118" i="23"/>
  <c r="L1118" i="23"/>
  <c r="K1118" i="23"/>
  <c r="J1118" i="23"/>
  <c r="I1118" i="23"/>
  <c r="H1118" i="23"/>
  <c r="Q1117" i="23"/>
  <c r="P1117" i="23"/>
  <c r="O1117" i="23"/>
  <c r="N1117" i="23"/>
  <c r="M1117" i="23"/>
  <c r="L1117" i="23"/>
  <c r="K1117" i="23"/>
  <c r="J1117" i="23"/>
  <c r="I1117" i="23"/>
  <c r="H1117" i="23"/>
  <c r="Q1116" i="23"/>
  <c r="P1116" i="23"/>
  <c r="O1116" i="23"/>
  <c r="N1116" i="23"/>
  <c r="M1116" i="23"/>
  <c r="L1116" i="23"/>
  <c r="K1116" i="23"/>
  <c r="J1116" i="23"/>
  <c r="I1116" i="23"/>
  <c r="H1116" i="23"/>
  <c r="Q1115" i="23"/>
  <c r="P1115" i="23"/>
  <c r="O1115" i="23"/>
  <c r="N1115" i="23"/>
  <c r="M1115" i="23"/>
  <c r="L1115" i="23"/>
  <c r="K1115" i="23"/>
  <c r="J1115" i="23"/>
  <c r="I1115" i="23"/>
  <c r="H1115" i="23"/>
  <c r="Q1114" i="23"/>
  <c r="P1114" i="23"/>
  <c r="O1114" i="23"/>
  <c r="N1114" i="23"/>
  <c r="M1114" i="23"/>
  <c r="L1114" i="23"/>
  <c r="K1114" i="23"/>
  <c r="J1114" i="23"/>
  <c r="I1114" i="23"/>
  <c r="H1114" i="23"/>
  <c r="Q1113" i="23"/>
  <c r="P1113" i="23"/>
  <c r="O1113" i="23"/>
  <c r="N1113" i="23"/>
  <c r="M1113" i="23"/>
  <c r="L1113" i="23"/>
  <c r="K1113" i="23"/>
  <c r="J1113" i="23"/>
  <c r="I1113" i="23"/>
  <c r="H1113" i="23"/>
  <c r="Q1112" i="23"/>
  <c r="P1112" i="23"/>
  <c r="O1112" i="23"/>
  <c r="N1112" i="23"/>
  <c r="M1112" i="23"/>
  <c r="L1112" i="23"/>
  <c r="K1112" i="23"/>
  <c r="J1112" i="23"/>
  <c r="I1112" i="23"/>
  <c r="H1112" i="23"/>
  <c r="Q1111" i="23"/>
  <c r="P1111" i="23"/>
  <c r="O1111" i="23"/>
  <c r="N1111" i="23"/>
  <c r="M1111" i="23"/>
  <c r="L1111" i="23"/>
  <c r="K1111" i="23"/>
  <c r="J1111" i="23"/>
  <c r="I1111" i="23"/>
  <c r="H1111" i="23"/>
  <c r="Q1110" i="23"/>
  <c r="P1110" i="23"/>
  <c r="O1110" i="23"/>
  <c r="N1110" i="23"/>
  <c r="M1110" i="23"/>
  <c r="L1110" i="23"/>
  <c r="K1110" i="23"/>
  <c r="J1110" i="23"/>
  <c r="I1110" i="23"/>
  <c r="H1110" i="23"/>
  <c r="Q1109" i="23"/>
  <c r="P1109" i="23"/>
  <c r="O1109" i="23"/>
  <c r="N1109" i="23"/>
  <c r="M1109" i="23"/>
  <c r="L1109" i="23"/>
  <c r="K1109" i="23"/>
  <c r="J1109" i="23"/>
  <c r="I1109" i="23"/>
  <c r="H1109" i="23"/>
  <c r="Q1108" i="23"/>
  <c r="P1108" i="23"/>
  <c r="O1108" i="23"/>
  <c r="N1108" i="23"/>
  <c r="M1108" i="23"/>
  <c r="L1108" i="23"/>
  <c r="K1108" i="23"/>
  <c r="J1108" i="23"/>
  <c r="I1108" i="23"/>
  <c r="H1108" i="23"/>
  <c r="Q1107" i="23"/>
  <c r="P1107" i="23"/>
  <c r="O1107" i="23"/>
  <c r="N1107" i="23"/>
  <c r="M1107" i="23"/>
  <c r="L1107" i="23"/>
  <c r="K1107" i="23"/>
  <c r="J1107" i="23"/>
  <c r="I1107" i="23"/>
  <c r="H1107" i="23"/>
  <c r="Q1106" i="23"/>
  <c r="P1106" i="23"/>
  <c r="O1106" i="23"/>
  <c r="N1106" i="23"/>
  <c r="M1106" i="23"/>
  <c r="L1106" i="23"/>
  <c r="K1106" i="23"/>
  <c r="J1106" i="23"/>
  <c r="I1106" i="23"/>
  <c r="H1106" i="23"/>
  <c r="Q1105" i="23"/>
  <c r="P1105" i="23"/>
  <c r="O1105" i="23"/>
  <c r="N1105" i="23"/>
  <c r="M1105" i="23"/>
  <c r="L1105" i="23"/>
  <c r="K1105" i="23"/>
  <c r="J1105" i="23"/>
  <c r="I1105" i="23"/>
  <c r="H1105" i="23"/>
  <c r="Q1104" i="23"/>
  <c r="P1104" i="23"/>
  <c r="O1104" i="23"/>
  <c r="N1104" i="23"/>
  <c r="M1104" i="23"/>
  <c r="L1104" i="23"/>
  <c r="K1104" i="23"/>
  <c r="J1104" i="23"/>
  <c r="I1104" i="23"/>
  <c r="H1104" i="23"/>
  <c r="Q1103" i="23"/>
  <c r="P1103" i="23"/>
  <c r="O1103" i="23"/>
  <c r="N1103" i="23"/>
  <c r="M1103" i="23"/>
  <c r="L1103" i="23"/>
  <c r="K1103" i="23"/>
  <c r="J1103" i="23"/>
  <c r="I1103" i="23"/>
  <c r="H1103" i="23"/>
  <c r="Q1102" i="23"/>
  <c r="P1102" i="23"/>
  <c r="O1102" i="23"/>
  <c r="N1102" i="23"/>
  <c r="M1102" i="23"/>
  <c r="L1102" i="23"/>
  <c r="K1102" i="23"/>
  <c r="J1102" i="23"/>
  <c r="I1102" i="23"/>
  <c r="H1102" i="23"/>
  <c r="Q1101" i="23"/>
  <c r="P1101" i="23"/>
  <c r="O1101" i="23"/>
  <c r="N1101" i="23"/>
  <c r="M1101" i="23"/>
  <c r="L1101" i="23"/>
  <c r="K1101" i="23"/>
  <c r="J1101" i="23"/>
  <c r="I1101" i="23"/>
  <c r="H1101" i="23"/>
  <c r="Q1100" i="23"/>
  <c r="P1100" i="23"/>
  <c r="O1100" i="23"/>
  <c r="N1100" i="23"/>
  <c r="M1100" i="23"/>
  <c r="L1100" i="23"/>
  <c r="K1100" i="23"/>
  <c r="J1100" i="23"/>
  <c r="I1100" i="23"/>
  <c r="H1100" i="23"/>
  <c r="Q1099" i="23"/>
  <c r="P1099" i="23"/>
  <c r="O1099" i="23"/>
  <c r="N1099" i="23"/>
  <c r="M1099" i="23"/>
  <c r="L1099" i="23"/>
  <c r="K1099" i="23"/>
  <c r="J1099" i="23"/>
  <c r="I1099" i="23"/>
  <c r="H1099" i="23"/>
  <c r="Q1098" i="23"/>
  <c r="P1098" i="23"/>
  <c r="O1098" i="23"/>
  <c r="N1098" i="23"/>
  <c r="M1098" i="23"/>
  <c r="L1098" i="23"/>
  <c r="K1098" i="23"/>
  <c r="J1098" i="23"/>
  <c r="I1098" i="23"/>
  <c r="H1098" i="23"/>
  <c r="Q1097" i="23"/>
  <c r="P1097" i="23"/>
  <c r="O1097" i="23"/>
  <c r="N1097" i="23"/>
  <c r="M1097" i="23"/>
  <c r="L1097" i="23"/>
  <c r="K1097" i="23"/>
  <c r="J1097" i="23"/>
  <c r="I1097" i="23"/>
  <c r="H1097" i="23"/>
  <c r="Q1096" i="23"/>
  <c r="P1096" i="23"/>
  <c r="O1096" i="23"/>
  <c r="N1096" i="23"/>
  <c r="M1096" i="23"/>
  <c r="L1096" i="23"/>
  <c r="K1096" i="23"/>
  <c r="J1096" i="23"/>
  <c r="I1096" i="23"/>
  <c r="H1096" i="23"/>
  <c r="Q1095" i="23"/>
  <c r="P1095" i="23"/>
  <c r="O1095" i="23"/>
  <c r="N1095" i="23"/>
  <c r="M1095" i="23"/>
  <c r="L1095" i="23"/>
  <c r="K1095" i="23"/>
  <c r="J1095" i="23"/>
  <c r="I1095" i="23"/>
  <c r="H1095" i="23"/>
  <c r="Q1094" i="23"/>
  <c r="P1094" i="23"/>
  <c r="O1094" i="23"/>
  <c r="N1094" i="23"/>
  <c r="M1094" i="23"/>
  <c r="L1094" i="23"/>
  <c r="K1094" i="23"/>
  <c r="J1094" i="23"/>
  <c r="I1094" i="23"/>
  <c r="H1094" i="23"/>
  <c r="Q1093" i="23"/>
  <c r="P1093" i="23"/>
  <c r="O1093" i="23"/>
  <c r="N1093" i="23"/>
  <c r="M1093" i="23"/>
  <c r="L1093" i="23"/>
  <c r="K1093" i="23"/>
  <c r="J1093" i="23"/>
  <c r="I1093" i="23"/>
  <c r="H1093" i="23"/>
  <c r="Q1092" i="23"/>
  <c r="P1092" i="23"/>
  <c r="O1092" i="23"/>
  <c r="N1092" i="23"/>
  <c r="M1092" i="23"/>
  <c r="L1092" i="23"/>
  <c r="K1092" i="23"/>
  <c r="J1092" i="23"/>
  <c r="I1092" i="23"/>
  <c r="H1092" i="23"/>
  <c r="Q1091" i="23"/>
  <c r="P1091" i="23"/>
  <c r="O1091" i="23"/>
  <c r="N1091" i="23"/>
  <c r="M1091" i="23"/>
  <c r="L1091" i="23"/>
  <c r="K1091" i="23"/>
  <c r="J1091" i="23"/>
  <c r="I1091" i="23"/>
  <c r="H1091" i="23"/>
  <c r="Q1090" i="23"/>
  <c r="P1090" i="23"/>
  <c r="O1090" i="23"/>
  <c r="N1090" i="23"/>
  <c r="M1090" i="23"/>
  <c r="L1090" i="23"/>
  <c r="K1090" i="23"/>
  <c r="J1090" i="23"/>
  <c r="I1090" i="23"/>
  <c r="H1090" i="23"/>
  <c r="Q1089" i="23"/>
  <c r="P1089" i="23"/>
  <c r="O1089" i="23"/>
  <c r="N1089" i="23"/>
  <c r="M1089" i="23"/>
  <c r="L1089" i="23"/>
  <c r="K1089" i="23"/>
  <c r="J1089" i="23"/>
  <c r="I1089" i="23"/>
  <c r="H1089" i="23"/>
  <c r="Q1088" i="23"/>
  <c r="P1088" i="23"/>
  <c r="O1088" i="23"/>
  <c r="N1088" i="23"/>
  <c r="M1088" i="23"/>
  <c r="L1088" i="23"/>
  <c r="K1088" i="23"/>
  <c r="J1088" i="23"/>
  <c r="I1088" i="23"/>
  <c r="H1088" i="23"/>
  <c r="Q1087" i="23"/>
  <c r="P1087" i="23"/>
  <c r="O1087" i="23"/>
  <c r="N1087" i="23"/>
  <c r="M1087" i="23"/>
  <c r="L1087" i="23"/>
  <c r="K1087" i="23"/>
  <c r="J1087" i="23"/>
  <c r="I1087" i="23"/>
  <c r="H1087" i="23"/>
  <c r="Q1086" i="23"/>
  <c r="P1086" i="23"/>
  <c r="O1086" i="23"/>
  <c r="N1086" i="23"/>
  <c r="M1086" i="23"/>
  <c r="L1086" i="23"/>
  <c r="K1086" i="23"/>
  <c r="J1086" i="23"/>
  <c r="I1086" i="23"/>
  <c r="H1086" i="23"/>
  <c r="Q1085" i="23"/>
  <c r="P1085" i="23"/>
  <c r="O1085" i="23"/>
  <c r="N1085" i="23"/>
  <c r="M1085" i="23"/>
  <c r="L1085" i="23"/>
  <c r="K1085" i="23"/>
  <c r="J1085" i="23"/>
  <c r="I1085" i="23"/>
  <c r="H1085" i="23"/>
  <c r="Q1084" i="23"/>
  <c r="P1084" i="23"/>
  <c r="O1084" i="23"/>
  <c r="N1084" i="23"/>
  <c r="M1084" i="23"/>
  <c r="L1084" i="23"/>
  <c r="K1084" i="23"/>
  <c r="J1084" i="23"/>
  <c r="I1084" i="23"/>
  <c r="H1084" i="23"/>
  <c r="Q1083" i="23"/>
  <c r="P1083" i="23"/>
  <c r="O1083" i="23"/>
  <c r="N1083" i="23"/>
  <c r="M1083" i="23"/>
  <c r="L1083" i="23"/>
  <c r="K1083" i="23"/>
  <c r="J1083" i="23"/>
  <c r="I1083" i="23"/>
  <c r="H1083" i="23"/>
  <c r="Q1082" i="23"/>
  <c r="P1082" i="23"/>
  <c r="O1082" i="23"/>
  <c r="N1082" i="23"/>
  <c r="M1082" i="23"/>
  <c r="L1082" i="23"/>
  <c r="K1082" i="23"/>
  <c r="J1082" i="23"/>
  <c r="I1082" i="23"/>
  <c r="H1082" i="23"/>
  <c r="Q1081" i="23"/>
  <c r="P1081" i="23"/>
  <c r="O1081" i="23"/>
  <c r="N1081" i="23"/>
  <c r="M1081" i="23"/>
  <c r="L1081" i="23"/>
  <c r="K1081" i="23"/>
  <c r="J1081" i="23"/>
  <c r="I1081" i="23"/>
  <c r="H1081" i="23"/>
  <c r="Q1080" i="23"/>
  <c r="P1080" i="23"/>
  <c r="O1080" i="23"/>
  <c r="N1080" i="23"/>
  <c r="M1080" i="23"/>
  <c r="L1080" i="23"/>
  <c r="K1080" i="23"/>
  <c r="J1080" i="23"/>
  <c r="I1080" i="23"/>
  <c r="H1080" i="23"/>
  <c r="Q1079" i="23"/>
  <c r="P1079" i="23"/>
  <c r="O1079" i="23"/>
  <c r="N1079" i="23"/>
  <c r="M1079" i="23"/>
  <c r="L1079" i="23"/>
  <c r="K1079" i="23"/>
  <c r="J1079" i="23"/>
  <c r="I1079" i="23"/>
  <c r="H1079" i="23"/>
  <c r="Q1078" i="23"/>
  <c r="P1078" i="23"/>
  <c r="O1078" i="23"/>
  <c r="N1078" i="23"/>
  <c r="M1078" i="23"/>
  <c r="L1078" i="23"/>
  <c r="K1078" i="23"/>
  <c r="J1078" i="23"/>
  <c r="I1078" i="23"/>
  <c r="H1078" i="23"/>
  <c r="Q1077" i="23"/>
  <c r="P1077" i="23"/>
  <c r="O1077" i="23"/>
  <c r="N1077" i="23"/>
  <c r="M1077" i="23"/>
  <c r="L1077" i="23"/>
  <c r="K1077" i="23"/>
  <c r="J1077" i="23"/>
  <c r="I1077" i="23"/>
  <c r="H1077" i="23"/>
  <c r="Q1076" i="23"/>
  <c r="P1076" i="23"/>
  <c r="O1076" i="23"/>
  <c r="N1076" i="23"/>
  <c r="M1076" i="23"/>
  <c r="L1076" i="23"/>
  <c r="K1076" i="23"/>
  <c r="J1076" i="23"/>
  <c r="I1076" i="23"/>
  <c r="H1076" i="23"/>
  <c r="Q1075" i="23"/>
  <c r="P1075" i="23"/>
  <c r="O1075" i="23"/>
  <c r="N1075" i="23"/>
  <c r="M1075" i="23"/>
  <c r="L1075" i="23"/>
  <c r="K1075" i="23"/>
  <c r="J1075" i="23"/>
  <c r="I1075" i="23"/>
  <c r="H1075" i="23"/>
  <c r="Q1074" i="23"/>
  <c r="P1074" i="23"/>
  <c r="O1074" i="23"/>
  <c r="N1074" i="23"/>
  <c r="M1074" i="23"/>
  <c r="L1074" i="23"/>
  <c r="K1074" i="23"/>
  <c r="J1074" i="23"/>
  <c r="I1074" i="23"/>
  <c r="H1074" i="23"/>
  <c r="Q1073" i="23"/>
  <c r="P1073" i="23"/>
  <c r="O1073" i="23"/>
  <c r="N1073" i="23"/>
  <c r="M1073" i="23"/>
  <c r="L1073" i="23"/>
  <c r="K1073" i="23"/>
  <c r="J1073" i="23"/>
  <c r="I1073" i="23"/>
  <c r="H1073" i="23"/>
  <c r="Q1072" i="23"/>
  <c r="P1072" i="23"/>
  <c r="O1072" i="23"/>
  <c r="N1072" i="23"/>
  <c r="M1072" i="23"/>
  <c r="L1072" i="23"/>
  <c r="K1072" i="23"/>
  <c r="J1072" i="23"/>
  <c r="I1072" i="23"/>
  <c r="H1072" i="23"/>
  <c r="Q1071" i="23"/>
  <c r="P1071" i="23"/>
  <c r="O1071" i="23"/>
  <c r="N1071" i="23"/>
  <c r="M1071" i="23"/>
  <c r="L1071" i="23"/>
  <c r="K1071" i="23"/>
  <c r="J1071" i="23"/>
  <c r="I1071" i="23"/>
  <c r="H1071" i="23"/>
  <c r="Q1070" i="23"/>
  <c r="P1070" i="23"/>
  <c r="O1070" i="23"/>
  <c r="N1070" i="23"/>
  <c r="M1070" i="23"/>
  <c r="L1070" i="23"/>
  <c r="K1070" i="23"/>
  <c r="J1070" i="23"/>
  <c r="I1070" i="23"/>
  <c r="H1070" i="23"/>
  <c r="Q1069" i="23"/>
  <c r="P1069" i="23"/>
  <c r="O1069" i="23"/>
  <c r="N1069" i="23"/>
  <c r="M1069" i="23"/>
  <c r="L1069" i="23"/>
  <c r="K1069" i="23"/>
  <c r="J1069" i="23"/>
  <c r="I1069" i="23"/>
  <c r="H1069" i="23"/>
  <c r="Q1068" i="23"/>
  <c r="P1068" i="23"/>
  <c r="O1068" i="23"/>
  <c r="N1068" i="23"/>
  <c r="M1068" i="23"/>
  <c r="L1068" i="23"/>
  <c r="K1068" i="23"/>
  <c r="J1068" i="23"/>
  <c r="I1068" i="23"/>
  <c r="H1068" i="23"/>
  <c r="Q1067" i="23"/>
  <c r="P1067" i="23"/>
  <c r="O1067" i="23"/>
  <c r="N1067" i="23"/>
  <c r="M1067" i="23"/>
  <c r="L1067" i="23"/>
  <c r="K1067" i="23"/>
  <c r="J1067" i="23"/>
  <c r="I1067" i="23"/>
  <c r="H1067" i="23"/>
  <c r="Q1066" i="23"/>
  <c r="P1066" i="23"/>
  <c r="O1066" i="23"/>
  <c r="N1066" i="23"/>
  <c r="M1066" i="23"/>
  <c r="L1066" i="23"/>
  <c r="K1066" i="23"/>
  <c r="J1066" i="23"/>
  <c r="I1066" i="23"/>
  <c r="H1066" i="23"/>
  <c r="Q1065" i="23"/>
  <c r="P1065" i="23"/>
  <c r="O1065" i="23"/>
  <c r="N1065" i="23"/>
  <c r="M1065" i="23"/>
  <c r="L1065" i="23"/>
  <c r="K1065" i="23"/>
  <c r="J1065" i="23"/>
  <c r="I1065" i="23"/>
  <c r="H1065" i="23"/>
  <c r="Q1064" i="23"/>
  <c r="P1064" i="23"/>
  <c r="O1064" i="23"/>
  <c r="N1064" i="23"/>
  <c r="M1064" i="23"/>
  <c r="L1064" i="23"/>
  <c r="K1064" i="23"/>
  <c r="J1064" i="23"/>
  <c r="I1064" i="23"/>
  <c r="H1064" i="23"/>
  <c r="Q1063" i="23"/>
  <c r="P1063" i="23"/>
  <c r="O1063" i="23"/>
  <c r="N1063" i="23"/>
  <c r="M1063" i="23"/>
  <c r="L1063" i="23"/>
  <c r="K1063" i="23"/>
  <c r="J1063" i="23"/>
  <c r="I1063" i="23"/>
  <c r="H1063" i="23"/>
  <c r="Q1062" i="23"/>
  <c r="P1062" i="23"/>
  <c r="O1062" i="23"/>
  <c r="N1062" i="23"/>
  <c r="M1062" i="23"/>
  <c r="L1062" i="23"/>
  <c r="K1062" i="23"/>
  <c r="J1062" i="23"/>
  <c r="I1062" i="23"/>
  <c r="H1062" i="23"/>
  <c r="Q1061" i="23"/>
  <c r="P1061" i="23"/>
  <c r="O1061" i="23"/>
  <c r="N1061" i="23"/>
  <c r="M1061" i="23"/>
  <c r="L1061" i="23"/>
  <c r="K1061" i="23"/>
  <c r="J1061" i="23"/>
  <c r="I1061" i="23"/>
  <c r="H1061" i="23"/>
  <c r="Q1060" i="23"/>
  <c r="P1060" i="23"/>
  <c r="O1060" i="23"/>
  <c r="N1060" i="23"/>
  <c r="M1060" i="23"/>
  <c r="L1060" i="23"/>
  <c r="K1060" i="23"/>
  <c r="J1060" i="23"/>
  <c r="I1060" i="23"/>
  <c r="H1060" i="23"/>
  <c r="Q1059" i="23"/>
  <c r="P1059" i="23"/>
  <c r="O1059" i="23"/>
  <c r="N1059" i="23"/>
  <c r="M1059" i="23"/>
  <c r="L1059" i="23"/>
  <c r="K1059" i="23"/>
  <c r="J1059" i="23"/>
  <c r="I1059" i="23"/>
  <c r="H1059" i="23"/>
  <c r="Q1058" i="23"/>
  <c r="P1058" i="23"/>
  <c r="O1058" i="23"/>
  <c r="N1058" i="23"/>
  <c r="M1058" i="23"/>
  <c r="L1058" i="23"/>
  <c r="K1058" i="23"/>
  <c r="J1058" i="23"/>
  <c r="I1058" i="23"/>
  <c r="H1058" i="23"/>
  <c r="Q1057" i="23"/>
  <c r="P1057" i="23"/>
  <c r="O1057" i="23"/>
  <c r="N1057" i="23"/>
  <c r="M1057" i="23"/>
  <c r="L1057" i="23"/>
  <c r="K1057" i="23"/>
  <c r="J1057" i="23"/>
  <c r="I1057" i="23"/>
  <c r="H1057" i="23"/>
  <c r="Q1056" i="23"/>
  <c r="P1056" i="23"/>
  <c r="O1056" i="23"/>
  <c r="N1056" i="23"/>
  <c r="M1056" i="23"/>
  <c r="L1056" i="23"/>
  <c r="K1056" i="23"/>
  <c r="J1056" i="23"/>
  <c r="I1056" i="23"/>
  <c r="H1056" i="23"/>
  <c r="Q1055" i="23"/>
  <c r="P1055" i="23"/>
  <c r="O1055" i="23"/>
  <c r="N1055" i="23"/>
  <c r="M1055" i="23"/>
  <c r="L1055" i="23"/>
  <c r="K1055" i="23"/>
  <c r="J1055" i="23"/>
  <c r="I1055" i="23"/>
  <c r="H1055" i="23"/>
  <c r="Q1054" i="23"/>
  <c r="P1054" i="23"/>
  <c r="O1054" i="23"/>
  <c r="N1054" i="23"/>
  <c r="M1054" i="23"/>
  <c r="L1054" i="23"/>
  <c r="K1054" i="23"/>
  <c r="J1054" i="23"/>
  <c r="I1054" i="23"/>
  <c r="H1054" i="23"/>
  <c r="Q1053" i="23"/>
  <c r="P1053" i="23"/>
  <c r="O1053" i="23"/>
  <c r="N1053" i="23"/>
  <c r="M1053" i="23"/>
  <c r="L1053" i="23"/>
  <c r="K1053" i="23"/>
  <c r="J1053" i="23"/>
  <c r="I1053" i="23"/>
  <c r="H1053" i="23"/>
  <c r="Q1052" i="23"/>
  <c r="P1052" i="23"/>
  <c r="O1052" i="23"/>
  <c r="N1052" i="23"/>
  <c r="M1052" i="23"/>
  <c r="L1052" i="23"/>
  <c r="K1052" i="23"/>
  <c r="J1052" i="23"/>
  <c r="I1052" i="23"/>
  <c r="H1052" i="23"/>
  <c r="Q1051" i="23"/>
  <c r="P1051" i="23"/>
  <c r="O1051" i="23"/>
  <c r="N1051" i="23"/>
  <c r="M1051" i="23"/>
  <c r="L1051" i="23"/>
  <c r="K1051" i="23"/>
  <c r="J1051" i="23"/>
  <c r="I1051" i="23"/>
  <c r="H1051" i="23"/>
  <c r="Q1050" i="23"/>
  <c r="P1050" i="23"/>
  <c r="O1050" i="23"/>
  <c r="N1050" i="23"/>
  <c r="M1050" i="23"/>
  <c r="L1050" i="23"/>
  <c r="K1050" i="23"/>
  <c r="J1050" i="23"/>
  <c r="I1050" i="23"/>
  <c r="H1050" i="23"/>
  <c r="Q1049" i="23"/>
  <c r="P1049" i="23"/>
  <c r="O1049" i="23"/>
  <c r="N1049" i="23"/>
  <c r="M1049" i="23"/>
  <c r="L1049" i="23"/>
  <c r="K1049" i="23"/>
  <c r="J1049" i="23"/>
  <c r="I1049" i="23"/>
  <c r="H1049" i="23"/>
  <c r="Q1048" i="23"/>
  <c r="P1048" i="23"/>
  <c r="O1048" i="23"/>
  <c r="N1048" i="23"/>
  <c r="M1048" i="23"/>
  <c r="L1048" i="23"/>
  <c r="K1048" i="23"/>
  <c r="J1048" i="23"/>
  <c r="I1048" i="23"/>
  <c r="H1048" i="23"/>
  <c r="Q1047" i="23"/>
  <c r="P1047" i="23"/>
  <c r="O1047" i="23"/>
  <c r="N1047" i="23"/>
  <c r="M1047" i="23"/>
  <c r="L1047" i="23"/>
  <c r="K1047" i="23"/>
  <c r="J1047" i="23"/>
  <c r="I1047" i="23"/>
  <c r="H1047" i="23"/>
  <c r="Q1046" i="23"/>
  <c r="P1046" i="23"/>
  <c r="O1046" i="23"/>
  <c r="N1046" i="23"/>
  <c r="M1046" i="23"/>
  <c r="L1046" i="23"/>
  <c r="K1046" i="23"/>
  <c r="J1046" i="23"/>
  <c r="I1046" i="23"/>
  <c r="H1046" i="23"/>
  <c r="Q1045" i="23"/>
  <c r="P1045" i="23"/>
  <c r="O1045" i="23"/>
  <c r="N1045" i="23"/>
  <c r="M1045" i="23"/>
  <c r="L1045" i="23"/>
  <c r="K1045" i="23"/>
  <c r="J1045" i="23"/>
  <c r="I1045" i="23"/>
  <c r="H1045" i="23"/>
  <c r="Q1044" i="23"/>
  <c r="P1044" i="23"/>
  <c r="O1044" i="23"/>
  <c r="N1044" i="23"/>
  <c r="M1044" i="23"/>
  <c r="L1044" i="23"/>
  <c r="K1044" i="23"/>
  <c r="J1044" i="23"/>
  <c r="I1044" i="23"/>
  <c r="H1044" i="23"/>
  <c r="Q1043" i="23"/>
  <c r="P1043" i="23"/>
  <c r="O1043" i="23"/>
  <c r="N1043" i="23"/>
  <c r="M1043" i="23"/>
  <c r="L1043" i="23"/>
  <c r="K1043" i="23"/>
  <c r="J1043" i="23"/>
  <c r="I1043" i="23"/>
  <c r="H1043" i="23"/>
  <c r="Q1042" i="23"/>
  <c r="P1042" i="23"/>
  <c r="O1042" i="23"/>
  <c r="N1042" i="23"/>
  <c r="M1042" i="23"/>
  <c r="L1042" i="23"/>
  <c r="K1042" i="23"/>
  <c r="J1042" i="23"/>
  <c r="I1042" i="23"/>
  <c r="H1042" i="23"/>
  <c r="Q1041" i="23"/>
  <c r="P1041" i="23"/>
  <c r="O1041" i="23"/>
  <c r="N1041" i="23"/>
  <c r="M1041" i="23"/>
  <c r="L1041" i="23"/>
  <c r="K1041" i="23"/>
  <c r="J1041" i="23"/>
  <c r="I1041" i="23"/>
  <c r="H1041" i="23"/>
  <c r="Q1040" i="23"/>
  <c r="P1040" i="23"/>
  <c r="O1040" i="23"/>
  <c r="N1040" i="23"/>
  <c r="M1040" i="23"/>
  <c r="L1040" i="23"/>
  <c r="K1040" i="23"/>
  <c r="J1040" i="23"/>
  <c r="I1040" i="23"/>
  <c r="H1040" i="23"/>
  <c r="Q1039" i="23"/>
  <c r="P1039" i="23"/>
  <c r="O1039" i="23"/>
  <c r="N1039" i="23"/>
  <c r="M1039" i="23"/>
  <c r="L1039" i="23"/>
  <c r="K1039" i="23"/>
  <c r="J1039" i="23"/>
  <c r="I1039" i="23"/>
  <c r="H1039" i="23"/>
  <c r="Q1038" i="23"/>
  <c r="P1038" i="23"/>
  <c r="O1038" i="23"/>
  <c r="N1038" i="23"/>
  <c r="M1038" i="23"/>
  <c r="L1038" i="23"/>
  <c r="K1038" i="23"/>
  <c r="J1038" i="23"/>
  <c r="I1038" i="23"/>
  <c r="H1038" i="23"/>
  <c r="Q1037" i="23"/>
  <c r="P1037" i="23"/>
  <c r="O1037" i="23"/>
  <c r="N1037" i="23"/>
  <c r="M1037" i="23"/>
  <c r="L1037" i="23"/>
  <c r="K1037" i="23"/>
  <c r="J1037" i="23"/>
  <c r="I1037" i="23"/>
  <c r="H1037" i="23"/>
  <c r="Q1036" i="23"/>
  <c r="P1036" i="23"/>
  <c r="O1036" i="23"/>
  <c r="N1036" i="23"/>
  <c r="M1036" i="23"/>
  <c r="L1036" i="23"/>
  <c r="K1036" i="23"/>
  <c r="J1036" i="23"/>
  <c r="I1036" i="23"/>
  <c r="H1036" i="23"/>
  <c r="Q1035" i="23"/>
  <c r="P1035" i="23"/>
  <c r="O1035" i="23"/>
  <c r="N1035" i="23"/>
  <c r="M1035" i="23"/>
  <c r="L1035" i="23"/>
  <c r="K1035" i="23"/>
  <c r="J1035" i="23"/>
  <c r="I1035" i="23"/>
  <c r="H1035" i="23"/>
  <c r="Q1034" i="23"/>
  <c r="P1034" i="23"/>
  <c r="O1034" i="23"/>
  <c r="N1034" i="23"/>
  <c r="M1034" i="23"/>
  <c r="L1034" i="23"/>
  <c r="K1034" i="23"/>
  <c r="J1034" i="23"/>
  <c r="I1034" i="23"/>
  <c r="H1034" i="23"/>
  <c r="Q1033" i="23"/>
  <c r="P1033" i="23"/>
  <c r="O1033" i="23"/>
  <c r="N1033" i="23"/>
  <c r="M1033" i="23"/>
  <c r="L1033" i="23"/>
  <c r="K1033" i="23"/>
  <c r="J1033" i="23"/>
  <c r="I1033" i="23"/>
  <c r="H1033" i="23"/>
  <c r="Q1032" i="23"/>
  <c r="P1032" i="23"/>
  <c r="O1032" i="23"/>
  <c r="N1032" i="23"/>
  <c r="M1032" i="23"/>
  <c r="L1032" i="23"/>
  <c r="K1032" i="23"/>
  <c r="J1032" i="23"/>
  <c r="I1032" i="23"/>
  <c r="H1032" i="23"/>
  <c r="Q1031" i="23"/>
  <c r="P1031" i="23"/>
  <c r="O1031" i="23"/>
  <c r="N1031" i="23"/>
  <c r="M1031" i="23"/>
  <c r="L1031" i="23"/>
  <c r="K1031" i="23"/>
  <c r="J1031" i="23"/>
  <c r="I1031" i="23"/>
  <c r="H1031" i="23"/>
  <c r="Q1030" i="23"/>
  <c r="P1030" i="23"/>
  <c r="O1030" i="23"/>
  <c r="N1030" i="23"/>
  <c r="M1030" i="23"/>
  <c r="L1030" i="23"/>
  <c r="K1030" i="23"/>
  <c r="J1030" i="23"/>
  <c r="I1030" i="23"/>
  <c r="H1030" i="23"/>
  <c r="Q1029" i="23"/>
  <c r="P1029" i="23"/>
  <c r="O1029" i="23"/>
  <c r="N1029" i="23"/>
  <c r="M1029" i="23"/>
  <c r="L1029" i="23"/>
  <c r="K1029" i="23"/>
  <c r="J1029" i="23"/>
  <c r="I1029" i="23"/>
  <c r="H1029" i="23"/>
  <c r="Q1028" i="23"/>
  <c r="P1028" i="23"/>
  <c r="O1028" i="23"/>
  <c r="N1028" i="23"/>
  <c r="M1028" i="23"/>
  <c r="L1028" i="23"/>
  <c r="K1028" i="23"/>
  <c r="J1028" i="23"/>
  <c r="I1028" i="23"/>
  <c r="H1028" i="23"/>
  <c r="Q1027" i="23"/>
  <c r="P1027" i="23"/>
  <c r="O1027" i="23"/>
  <c r="N1027" i="23"/>
  <c r="M1027" i="23"/>
  <c r="L1027" i="23"/>
  <c r="K1027" i="23"/>
  <c r="J1027" i="23"/>
  <c r="I1027" i="23"/>
  <c r="H1027" i="23"/>
  <c r="Q1026" i="23"/>
  <c r="P1026" i="23"/>
  <c r="O1026" i="23"/>
  <c r="N1026" i="23"/>
  <c r="M1026" i="23"/>
  <c r="L1026" i="23"/>
  <c r="K1026" i="23"/>
  <c r="J1026" i="23"/>
  <c r="I1026" i="23"/>
  <c r="H1026" i="23"/>
  <c r="Q1025" i="23"/>
  <c r="P1025" i="23"/>
  <c r="O1025" i="23"/>
  <c r="N1025" i="23"/>
  <c r="M1025" i="23"/>
  <c r="L1025" i="23"/>
  <c r="K1025" i="23"/>
  <c r="J1025" i="23"/>
  <c r="I1025" i="23"/>
  <c r="H1025" i="23"/>
  <c r="Q1024" i="23"/>
  <c r="P1024" i="23"/>
  <c r="O1024" i="23"/>
  <c r="N1024" i="23"/>
  <c r="M1024" i="23"/>
  <c r="L1024" i="23"/>
  <c r="K1024" i="23"/>
  <c r="J1024" i="23"/>
  <c r="I1024" i="23"/>
  <c r="H1024" i="23"/>
  <c r="Q1023" i="23"/>
  <c r="P1023" i="23"/>
  <c r="O1023" i="23"/>
  <c r="N1023" i="23"/>
  <c r="M1023" i="23"/>
  <c r="L1023" i="23"/>
  <c r="K1023" i="23"/>
  <c r="J1023" i="23"/>
  <c r="I1023" i="23"/>
  <c r="H1023" i="23"/>
  <c r="Q1022" i="23"/>
  <c r="P1022" i="23"/>
  <c r="O1022" i="23"/>
  <c r="N1022" i="23"/>
  <c r="M1022" i="23"/>
  <c r="L1022" i="23"/>
  <c r="K1022" i="23"/>
  <c r="J1022" i="23"/>
  <c r="I1022" i="23"/>
  <c r="H1022" i="23"/>
  <c r="Q1021" i="23"/>
  <c r="P1021" i="23"/>
  <c r="O1021" i="23"/>
  <c r="N1021" i="23"/>
  <c r="M1021" i="23"/>
  <c r="L1021" i="23"/>
  <c r="K1021" i="23"/>
  <c r="J1021" i="23"/>
  <c r="I1021" i="23"/>
  <c r="H1021" i="23"/>
  <c r="Q1020" i="23"/>
  <c r="P1020" i="23"/>
  <c r="O1020" i="23"/>
  <c r="N1020" i="23"/>
  <c r="M1020" i="23"/>
  <c r="L1020" i="23"/>
  <c r="K1020" i="23"/>
  <c r="J1020" i="23"/>
  <c r="I1020" i="23"/>
  <c r="H1020" i="23"/>
  <c r="Q1019" i="23"/>
  <c r="P1019" i="23"/>
  <c r="O1019" i="23"/>
  <c r="N1019" i="23"/>
  <c r="M1019" i="23"/>
  <c r="L1019" i="23"/>
  <c r="K1019" i="23"/>
  <c r="J1019" i="23"/>
  <c r="I1019" i="23"/>
  <c r="H1019" i="23"/>
  <c r="Q1018" i="23"/>
  <c r="P1018" i="23"/>
  <c r="O1018" i="23"/>
  <c r="N1018" i="23"/>
  <c r="M1018" i="23"/>
  <c r="L1018" i="23"/>
  <c r="K1018" i="23"/>
  <c r="J1018" i="23"/>
  <c r="I1018" i="23"/>
  <c r="H1018" i="23"/>
  <c r="Q1017" i="23"/>
  <c r="P1017" i="23"/>
  <c r="O1017" i="23"/>
  <c r="N1017" i="23"/>
  <c r="M1017" i="23"/>
  <c r="L1017" i="23"/>
  <c r="K1017" i="23"/>
  <c r="J1017" i="23"/>
  <c r="I1017" i="23"/>
  <c r="H1017" i="23"/>
  <c r="Q1016" i="23"/>
  <c r="P1016" i="23"/>
  <c r="O1016" i="23"/>
  <c r="N1016" i="23"/>
  <c r="M1016" i="23"/>
  <c r="L1016" i="23"/>
  <c r="K1016" i="23"/>
  <c r="J1016" i="23"/>
  <c r="I1016" i="23"/>
  <c r="H1016" i="23"/>
  <c r="Q1015" i="23"/>
  <c r="P1015" i="23"/>
  <c r="O1015" i="23"/>
  <c r="N1015" i="23"/>
  <c r="M1015" i="23"/>
  <c r="L1015" i="23"/>
  <c r="K1015" i="23"/>
  <c r="J1015" i="23"/>
  <c r="I1015" i="23"/>
  <c r="H1015" i="23"/>
  <c r="Q1014" i="23"/>
  <c r="P1014" i="23"/>
  <c r="O1014" i="23"/>
  <c r="N1014" i="23"/>
  <c r="M1014" i="23"/>
  <c r="L1014" i="23"/>
  <c r="K1014" i="23"/>
  <c r="J1014" i="23"/>
  <c r="I1014" i="23"/>
  <c r="H1014" i="23"/>
  <c r="Q1013" i="23"/>
  <c r="P1013" i="23"/>
  <c r="O1013" i="23"/>
  <c r="N1013" i="23"/>
  <c r="M1013" i="23"/>
  <c r="L1013" i="23"/>
  <c r="K1013" i="23"/>
  <c r="J1013" i="23"/>
  <c r="I1013" i="23"/>
  <c r="H1013" i="23"/>
  <c r="Q1012" i="23"/>
  <c r="P1012" i="23"/>
  <c r="O1012" i="23"/>
  <c r="N1012" i="23"/>
  <c r="M1012" i="23"/>
  <c r="L1012" i="23"/>
  <c r="K1012" i="23"/>
  <c r="J1012" i="23"/>
  <c r="I1012" i="23"/>
  <c r="H1012" i="23"/>
  <c r="Q1011" i="23"/>
  <c r="P1011" i="23"/>
  <c r="O1011" i="23"/>
  <c r="N1011" i="23"/>
  <c r="M1011" i="23"/>
  <c r="L1011" i="23"/>
  <c r="K1011" i="23"/>
  <c r="J1011" i="23"/>
  <c r="I1011" i="23"/>
  <c r="H1011" i="23"/>
  <c r="Q1010" i="23"/>
  <c r="P1010" i="23"/>
  <c r="O1010" i="23"/>
  <c r="N1010" i="23"/>
  <c r="M1010" i="23"/>
  <c r="L1010" i="23"/>
  <c r="K1010" i="23"/>
  <c r="J1010" i="23"/>
  <c r="I1010" i="23"/>
  <c r="H1010" i="23"/>
  <c r="Q1009" i="23"/>
  <c r="P1009" i="23"/>
  <c r="O1009" i="23"/>
  <c r="N1009" i="23"/>
  <c r="M1009" i="23"/>
  <c r="L1009" i="23"/>
  <c r="K1009" i="23"/>
  <c r="J1009" i="23"/>
  <c r="I1009" i="23"/>
  <c r="H1009" i="23"/>
  <c r="Q1008" i="23"/>
  <c r="P1008" i="23"/>
  <c r="O1008" i="23"/>
  <c r="N1008" i="23"/>
  <c r="M1008" i="23"/>
  <c r="L1008" i="23"/>
  <c r="K1008" i="23"/>
  <c r="J1008" i="23"/>
  <c r="I1008" i="23"/>
  <c r="H1008" i="23"/>
  <c r="Q1007" i="23"/>
  <c r="P1007" i="23"/>
  <c r="O1007" i="23"/>
  <c r="N1007" i="23"/>
  <c r="M1007" i="23"/>
  <c r="L1007" i="23"/>
  <c r="K1007" i="23"/>
  <c r="J1007" i="23"/>
  <c r="I1007" i="23"/>
  <c r="H1007" i="23"/>
  <c r="Q1006" i="23"/>
  <c r="P1006" i="23"/>
  <c r="O1006" i="23"/>
  <c r="N1006" i="23"/>
  <c r="M1006" i="23"/>
  <c r="L1006" i="23"/>
  <c r="K1006" i="23"/>
  <c r="J1006" i="23"/>
  <c r="I1006" i="23"/>
  <c r="H1006" i="23"/>
  <c r="Q1005" i="23"/>
  <c r="P1005" i="23"/>
  <c r="O1005" i="23"/>
  <c r="N1005" i="23"/>
  <c r="M1005" i="23"/>
  <c r="L1005" i="23"/>
  <c r="K1005" i="23"/>
  <c r="J1005" i="23"/>
  <c r="I1005" i="23"/>
  <c r="H1005" i="23"/>
  <c r="Q1004" i="23"/>
  <c r="P1004" i="23"/>
  <c r="O1004" i="23"/>
  <c r="N1004" i="23"/>
  <c r="M1004" i="23"/>
  <c r="L1004" i="23"/>
  <c r="K1004" i="23"/>
  <c r="J1004" i="23"/>
  <c r="I1004" i="23"/>
  <c r="H1004" i="23"/>
  <c r="Q1003" i="23"/>
  <c r="P1003" i="23"/>
  <c r="O1003" i="23"/>
  <c r="N1003" i="23"/>
  <c r="M1003" i="23"/>
  <c r="L1003" i="23"/>
  <c r="K1003" i="23"/>
  <c r="J1003" i="23"/>
  <c r="I1003" i="23"/>
  <c r="H1003" i="23"/>
  <c r="Q1002" i="23"/>
  <c r="P1002" i="23"/>
  <c r="O1002" i="23"/>
  <c r="N1002" i="23"/>
  <c r="M1002" i="23"/>
  <c r="L1002" i="23"/>
  <c r="K1002" i="23"/>
  <c r="J1002" i="23"/>
  <c r="I1002" i="23"/>
  <c r="H1002" i="23"/>
  <c r="Q1001" i="23"/>
  <c r="P1001" i="23"/>
  <c r="O1001" i="23"/>
  <c r="N1001" i="23"/>
  <c r="M1001" i="23"/>
  <c r="L1001" i="23"/>
  <c r="K1001" i="23"/>
  <c r="J1001" i="23"/>
  <c r="I1001" i="23"/>
  <c r="H1001" i="23"/>
  <c r="Q1000" i="23"/>
  <c r="P1000" i="23"/>
  <c r="O1000" i="23"/>
  <c r="N1000" i="23"/>
  <c r="M1000" i="23"/>
  <c r="L1000" i="23"/>
  <c r="K1000" i="23"/>
  <c r="J1000" i="23"/>
  <c r="I1000" i="23"/>
  <c r="H1000" i="23"/>
  <c r="Q999" i="23"/>
  <c r="P999" i="23"/>
  <c r="O999" i="23"/>
  <c r="N999" i="23"/>
  <c r="M999" i="23"/>
  <c r="L999" i="23"/>
  <c r="K999" i="23"/>
  <c r="J999" i="23"/>
  <c r="I999" i="23"/>
  <c r="H999" i="23"/>
  <c r="Q998" i="23"/>
  <c r="P998" i="23"/>
  <c r="O998" i="23"/>
  <c r="N998" i="23"/>
  <c r="M998" i="23"/>
  <c r="L998" i="23"/>
  <c r="K998" i="23"/>
  <c r="J998" i="23"/>
  <c r="I998" i="23"/>
  <c r="H998" i="23"/>
  <c r="Q997" i="23"/>
  <c r="P997" i="23"/>
  <c r="O997" i="23"/>
  <c r="N997" i="23"/>
  <c r="M997" i="23"/>
  <c r="L997" i="23"/>
  <c r="K997" i="23"/>
  <c r="J997" i="23"/>
  <c r="I997" i="23"/>
  <c r="H997" i="23"/>
  <c r="Q996" i="23"/>
  <c r="P996" i="23"/>
  <c r="O996" i="23"/>
  <c r="N996" i="23"/>
  <c r="M996" i="23"/>
  <c r="L996" i="23"/>
  <c r="K996" i="23"/>
  <c r="J996" i="23"/>
  <c r="I996" i="23"/>
  <c r="H996" i="23"/>
  <c r="Q995" i="23"/>
  <c r="P995" i="23"/>
  <c r="O995" i="23"/>
  <c r="N995" i="23"/>
  <c r="M995" i="23"/>
  <c r="L995" i="23"/>
  <c r="K995" i="23"/>
  <c r="J995" i="23"/>
  <c r="I995" i="23"/>
  <c r="H995" i="23"/>
  <c r="Q994" i="23"/>
  <c r="P994" i="23"/>
  <c r="O994" i="23"/>
  <c r="N994" i="23"/>
  <c r="M994" i="23"/>
  <c r="L994" i="23"/>
  <c r="K994" i="23"/>
  <c r="J994" i="23"/>
  <c r="I994" i="23"/>
  <c r="H994" i="23"/>
  <c r="Q993" i="23"/>
  <c r="P993" i="23"/>
  <c r="O993" i="23"/>
  <c r="N993" i="23"/>
  <c r="M993" i="23"/>
  <c r="L993" i="23"/>
  <c r="K993" i="23"/>
  <c r="J993" i="23"/>
  <c r="I993" i="23"/>
  <c r="H993" i="23"/>
  <c r="Q992" i="23"/>
  <c r="P992" i="23"/>
  <c r="O992" i="23"/>
  <c r="N992" i="23"/>
  <c r="M992" i="23"/>
  <c r="L992" i="23"/>
  <c r="K992" i="23"/>
  <c r="J992" i="23"/>
  <c r="I992" i="23"/>
  <c r="H992" i="23"/>
  <c r="Q991" i="23"/>
  <c r="P991" i="23"/>
  <c r="O991" i="23"/>
  <c r="N991" i="23"/>
  <c r="M991" i="23"/>
  <c r="L991" i="23"/>
  <c r="K991" i="23"/>
  <c r="J991" i="23"/>
  <c r="I991" i="23"/>
  <c r="H991" i="23"/>
  <c r="Q990" i="23"/>
  <c r="P990" i="23"/>
  <c r="O990" i="23"/>
  <c r="N990" i="23"/>
  <c r="M990" i="23"/>
  <c r="L990" i="23"/>
  <c r="K990" i="23"/>
  <c r="J990" i="23"/>
  <c r="I990" i="23"/>
  <c r="H990" i="23"/>
  <c r="Q989" i="23"/>
  <c r="P989" i="23"/>
  <c r="O989" i="23"/>
  <c r="N989" i="23"/>
  <c r="M989" i="23"/>
  <c r="L989" i="23"/>
  <c r="K989" i="23"/>
  <c r="J989" i="23"/>
  <c r="I989" i="23"/>
  <c r="H989" i="23"/>
  <c r="Q988" i="23"/>
  <c r="P988" i="23"/>
  <c r="O988" i="23"/>
  <c r="N988" i="23"/>
  <c r="M988" i="23"/>
  <c r="L988" i="23"/>
  <c r="K988" i="23"/>
  <c r="J988" i="23"/>
  <c r="I988" i="23"/>
  <c r="H988" i="23"/>
  <c r="Q987" i="23"/>
  <c r="P987" i="23"/>
  <c r="O987" i="23"/>
  <c r="N987" i="23"/>
  <c r="M987" i="23"/>
  <c r="L987" i="23"/>
  <c r="K987" i="23"/>
  <c r="J987" i="23"/>
  <c r="I987" i="23"/>
  <c r="H987" i="23"/>
  <c r="Q986" i="23"/>
  <c r="P986" i="23"/>
  <c r="O986" i="23"/>
  <c r="N986" i="23"/>
  <c r="M986" i="23"/>
  <c r="L986" i="23"/>
  <c r="K986" i="23"/>
  <c r="J986" i="23"/>
  <c r="I986" i="23"/>
  <c r="H986" i="23"/>
  <c r="Q985" i="23"/>
  <c r="P985" i="23"/>
  <c r="O985" i="23"/>
  <c r="N985" i="23"/>
  <c r="M985" i="23"/>
  <c r="L985" i="23"/>
  <c r="K985" i="23"/>
  <c r="J985" i="23"/>
  <c r="I985" i="23"/>
  <c r="H985" i="23"/>
  <c r="Q984" i="23"/>
  <c r="P984" i="23"/>
  <c r="O984" i="23"/>
  <c r="N984" i="23"/>
  <c r="M984" i="23"/>
  <c r="L984" i="23"/>
  <c r="K984" i="23"/>
  <c r="J984" i="23"/>
  <c r="I984" i="23"/>
  <c r="H984" i="23"/>
  <c r="Q983" i="23"/>
  <c r="P983" i="23"/>
  <c r="O983" i="23"/>
  <c r="N983" i="23"/>
  <c r="M983" i="23"/>
  <c r="L983" i="23"/>
  <c r="K983" i="23"/>
  <c r="J983" i="23"/>
  <c r="I983" i="23"/>
  <c r="H983" i="23"/>
  <c r="Q982" i="23"/>
  <c r="P982" i="23"/>
  <c r="O982" i="23"/>
  <c r="N982" i="23"/>
  <c r="M982" i="23"/>
  <c r="L982" i="23"/>
  <c r="K982" i="23"/>
  <c r="J982" i="23"/>
  <c r="I982" i="23"/>
  <c r="H982" i="23"/>
  <c r="Q981" i="23"/>
  <c r="P981" i="23"/>
  <c r="O981" i="23"/>
  <c r="N981" i="23"/>
  <c r="M981" i="23"/>
  <c r="L981" i="23"/>
  <c r="K981" i="23"/>
  <c r="J981" i="23"/>
  <c r="I981" i="23"/>
  <c r="H981" i="23"/>
  <c r="Q980" i="23"/>
  <c r="P980" i="23"/>
  <c r="O980" i="23"/>
  <c r="N980" i="23"/>
  <c r="M980" i="23"/>
  <c r="L980" i="23"/>
  <c r="K980" i="23"/>
  <c r="J980" i="23"/>
  <c r="I980" i="23"/>
  <c r="H980" i="23"/>
  <c r="Q979" i="23"/>
  <c r="P979" i="23"/>
  <c r="O979" i="23"/>
  <c r="N979" i="23"/>
  <c r="M979" i="23"/>
  <c r="L979" i="23"/>
  <c r="K979" i="23"/>
  <c r="J979" i="23"/>
  <c r="I979" i="23"/>
  <c r="H979" i="23"/>
  <c r="Q978" i="23"/>
  <c r="P978" i="23"/>
  <c r="O978" i="23"/>
  <c r="N978" i="23"/>
  <c r="M978" i="23"/>
  <c r="L978" i="23"/>
  <c r="K978" i="23"/>
  <c r="J978" i="23"/>
  <c r="I978" i="23"/>
  <c r="H978" i="23"/>
  <c r="Q977" i="23"/>
  <c r="P977" i="23"/>
  <c r="O977" i="23"/>
  <c r="N977" i="23"/>
  <c r="M977" i="23"/>
  <c r="L977" i="23"/>
  <c r="K977" i="23"/>
  <c r="J977" i="23"/>
  <c r="I977" i="23"/>
  <c r="H977" i="23"/>
  <c r="Q976" i="23"/>
  <c r="P976" i="23"/>
  <c r="O976" i="23"/>
  <c r="N976" i="23"/>
  <c r="M976" i="23"/>
  <c r="L976" i="23"/>
  <c r="K976" i="23"/>
  <c r="J976" i="23"/>
  <c r="I976" i="23"/>
  <c r="H976" i="23"/>
  <c r="Q975" i="23"/>
  <c r="P975" i="23"/>
  <c r="O975" i="23"/>
  <c r="N975" i="23"/>
  <c r="M975" i="23"/>
  <c r="L975" i="23"/>
  <c r="K975" i="23"/>
  <c r="J975" i="23"/>
  <c r="I975" i="23"/>
  <c r="H975" i="23"/>
  <c r="Q974" i="23"/>
  <c r="P974" i="23"/>
  <c r="O974" i="23"/>
  <c r="N974" i="23"/>
  <c r="M974" i="23"/>
  <c r="L974" i="23"/>
  <c r="K974" i="23"/>
  <c r="J974" i="23"/>
  <c r="I974" i="23"/>
  <c r="H974" i="23"/>
  <c r="Q973" i="23"/>
  <c r="P973" i="23"/>
  <c r="O973" i="23"/>
  <c r="N973" i="23"/>
  <c r="M973" i="23"/>
  <c r="L973" i="23"/>
  <c r="K973" i="23"/>
  <c r="J973" i="23"/>
  <c r="I973" i="23"/>
  <c r="H973" i="23"/>
  <c r="Q972" i="23"/>
  <c r="P972" i="23"/>
  <c r="O972" i="23"/>
  <c r="N972" i="23"/>
  <c r="M972" i="23"/>
  <c r="L972" i="23"/>
  <c r="K972" i="23"/>
  <c r="J972" i="23"/>
  <c r="I972" i="23"/>
  <c r="H972" i="23"/>
  <c r="Q971" i="23"/>
  <c r="P971" i="23"/>
  <c r="O971" i="23"/>
  <c r="N971" i="23"/>
  <c r="M971" i="23"/>
  <c r="L971" i="23"/>
  <c r="K971" i="23"/>
  <c r="J971" i="23"/>
  <c r="I971" i="23"/>
  <c r="H971" i="23"/>
  <c r="Q970" i="23"/>
  <c r="P970" i="23"/>
  <c r="O970" i="23"/>
  <c r="N970" i="23"/>
  <c r="M970" i="23"/>
  <c r="L970" i="23"/>
  <c r="K970" i="23"/>
  <c r="J970" i="23"/>
  <c r="I970" i="23"/>
  <c r="H970" i="23"/>
  <c r="Q969" i="23"/>
  <c r="P969" i="23"/>
  <c r="O969" i="23"/>
  <c r="N969" i="23"/>
  <c r="M969" i="23"/>
  <c r="L969" i="23"/>
  <c r="K969" i="23"/>
  <c r="J969" i="23"/>
  <c r="I969" i="23"/>
  <c r="H969" i="23"/>
  <c r="Q968" i="23"/>
  <c r="P968" i="23"/>
  <c r="O968" i="23"/>
  <c r="N968" i="23"/>
  <c r="M968" i="23"/>
  <c r="L968" i="23"/>
  <c r="K968" i="23"/>
  <c r="J968" i="23"/>
  <c r="I968" i="23"/>
  <c r="H968" i="23"/>
  <c r="Q967" i="23"/>
  <c r="P967" i="23"/>
  <c r="O967" i="23"/>
  <c r="N967" i="23"/>
  <c r="M967" i="23"/>
  <c r="L967" i="23"/>
  <c r="K967" i="23"/>
  <c r="J967" i="23"/>
  <c r="I967" i="23"/>
  <c r="H967" i="23"/>
  <c r="Q966" i="23"/>
  <c r="P966" i="23"/>
  <c r="O966" i="23"/>
  <c r="N966" i="23"/>
  <c r="M966" i="23"/>
  <c r="L966" i="23"/>
  <c r="K966" i="23"/>
  <c r="J966" i="23"/>
  <c r="I966" i="23"/>
  <c r="H966" i="23"/>
  <c r="Q965" i="23"/>
  <c r="P965" i="23"/>
  <c r="O965" i="23"/>
  <c r="N965" i="23"/>
  <c r="M965" i="23"/>
  <c r="L965" i="23"/>
  <c r="K965" i="23"/>
  <c r="J965" i="23"/>
  <c r="I965" i="23"/>
  <c r="H965" i="23"/>
  <c r="Q964" i="23"/>
  <c r="P964" i="23"/>
  <c r="O964" i="23"/>
  <c r="N964" i="23"/>
  <c r="M964" i="23"/>
  <c r="L964" i="23"/>
  <c r="K964" i="23"/>
  <c r="J964" i="23"/>
  <c r="I964" i="23"/>
  <c r="H964" i="23"/>
  <c r="Q963" i="23"/>
  <c r="P963" i="23"/>
  <c r="O963" i="23"/>
  <c r="N963" i="23"/>
  <c r="M963" i="23"/>
  <c r="L963" i="23"/>
  <c r="K963" i="23"/>
  <c r="J963" i="23"/>
  <c r="I963" i="23"/>
  <c r="H963" i="23"/>
  <c r="Q962" i="23"/>
  <c r="P962" i="23"/>
  <c r="O962" i="23"/>
  <c r="N962" i="23"/>
  <c r="M962" i="23"/>
  <c r="L962" i="23"/>
  <c r="K962" i="23"/>
  <c r="J962" i="23"/>
  <c r="I962" i="23"/>
  <c r="H962" i="23"/>
  <c r="Q961" i="23"/>
  <c r="P961" i="23"/>
  <c r="O961" i="23"/>
  <c r="N961" i="23"/>
  <c r="M961" i="23"/>
  <c r="L961" i="23"/>
  <c r="K961" i="23"/>
  <c r="J961" i="23"/>
  <c r="I961" i="23"/>
  <c r="H961" i="23"/>
  <c r="Q960" i="23"/>
  <c r="P960" i="23"/>
  <c r="O960" i="23"/>
  <c r="N960" i="23"/>
  <c r="M960" i="23"/>
  <c r="L960" i="23"/>
  <c r="K960" i="23"/>
  <c r="J960" i="23"/>
  <c r="I960" i="23"/>
  <c r="H960" i="23"/>
  <c r="Q959" i="23"/>
  <c r="P959" i="23"/>
  <c r="O959" i="23"/>
  <c r="N959" i="23"/>
  <c r="M959" i="23"/>
  <c r="L959" i="23"/>
  <c r="K959" i="23"/>
  <c r="J959" i="23"/>
  <c r="I959" i="23"/>
  <c r="H959" i="23"/>
  <c r="Q958" i="23"/>
  <c r="P958" i="23"/>
  <c r="O958" i="23"/>
  <c r="N958" i="23"/>
  <c r="M958" i="23"/>
  <c r="L958" i="23"/>
  <c r="K958" i="23"/>
  <c r="J958" i="23"/>
  <c r="I958" i="23"/>
  <c r="H958" i="23"/>
  <c r="Q957" i="23"/>
  <c r="P957" i="23"/>
  <c r="O957" i="23"/>
  <c r="N957" i="23"/>
  <c r="M957" i="23"/>
  <c r="L957" i="23"/>
  <c r="K957" i="23"/>
  <c r="J957" i="23"/>
  <c r="I957" i="23"/>
  <c r="H957" i="23"/>
  <c r="Q956" i="23"/>
  <c r="P956" i="23"/>
  <c r="O956" i="23"/>
  <c r="N956" i="23"/>
  <c r="M956" i="23"/>
  <c r="L956" i="23"/>
  <c r="K956" i="23"/>
  <c r="J956" i="23"/>
  <c r="I956" i="23"/>
  <c r="H956" i="23"/>
  <c r="Q955" i="23"/>
  <c r="P955" i="23"/>
  <c r="O955" i="23"/>
  <c r="N955" i="23"/>
  <c r="M955" i="23"/>
  <c r="L955" i="23"/>
  <c r="K955" i="23"/>
  <c r="J955" i="23"/>
  <c r="I955" i="23"/>
  <c r="H955" i="23"/>
  <c r="Q954" i="23"/>
  <c r="P954" i="23"/>
  <c r="O954" i="23"/>
  <c r="N954" i="23"/>
  <c r="M954" i="23"/>
  <c r="L954" i="23"/>
  <c r="K954" i="23"/>
  <c r="J954" i="23"/>
  <c r="I954" i="23"/>
  <c r="H954" i="23"/>
  <c r="Q953" i="23"/>
  <c r="P953" i="23"/>
  <c r="O953" i="23"/>
  <c r="N953" i="23"/>
  <c r="M953" i="23"/>
  <c r="L953" i="23"/>
  <c r="K953" i="23"/>
  <c r="J953" i="23"/>
  <c r="I953" i="23"/>
  <c r="H953" i="23"/>
  <c r="Q952" i="23"/>
  <c r="P952" i="23"/>
  <c r="O952" i="23"/>
  <c r="N952" i="23"/>
  <c r="M952" i="23"/>
  <c r="L952" i="23"/>
  <c r="K952" i="23"/>
  <c r="J952" i="23"/>
  <c r="I952" i="23"/>
  <c r="H952" i="23"/>
  <c r="Q951" i="23"/>
  <c r="P951" i="23"/>
  <c r="O951" i="23"/>
  <c r="N951" i="23"/>
  <c r="M951" i="23"/>
  <c r="L951" i="23"/>
  <c r="K951" i="23"/>
  <c r="J951" i="23"/>
  <c r="I951" i="23"/>
  <c r="H951" i="23"/>
  <c r="Q950" i="23"/>
  <c r="P950" i="23"/>
  <c r="O950" i="23"/>
  <c r="N950" i="23"/>
  <c r="M950" i="23"/>
  <c r="L950" i="23"/>
  <c r="K950" i="23"/>
  <c r="J950" i="23"/>
  <c r="I950" i="23"/>
  <c r="H950" i="23"/>
  <c r="Q949" i="23"/>
  <c r="P949" i="23"/>
  <c r="O949" i="23"/>
  <c r="N949" i="23"/>
  <c r="M949" i="23"/>
  <c r="L949" i="23"/>
  <c r="K949" i="23"/>
  <c r="J949" i="23"/>
  <c r="I949" i="23"/>
  <c r="H949" i="23"/>
  <c r="Q948" i="23"/>
  <c r="P948" i="23"/>
  <c r="O948" i="23"/>
  <c r="N948" i="23"/>
  <c r="M948" i="23"/>
  <c r="L948" i="23"/>
  <c r="K948" i="23"/>
  <c r="J948" i="23"/>
  <c r="I948" i="23"/>
  <c r="H948" i="23"/>
  <c r="Q947" i="23"/>
  <c r="P947" i="23"/>
  <c r="O947" i="23"/>
  <c r="N947" i="23"/>
  <c r="M947" i="23"/>
  <c r="L947" i="23"/>
  <c r="K947" i="23"/>
  <c r="J947" i="23"/>
  <c r="I947" i="23"/>
  <c r="H947" i="23"/>
  <c r="Q946" i="23"/>
  <c r="P946" i="23"/>
  <c r="O946" i="23"/>
  <c r="N946" i="23"/>
  <c r="M946" i="23"/>
  <c r="L946" i="23"/>
  <c r="K946" i="23"/>
  <c r="J946" i="23"/>
  <c r="I946" i="23"/>
  <c r="H946" i="23"/>
  <c r="Q945" i="23"/>
  <c r="P945" i="23"/>
  <c r="O945" i="23"/>
  <c r="N945" i="23"/>
  <c r="M945" i="23"/>
  <c r="L945" i="23"/>
  <c r="K945" i="23"/>
  <c r="J945" i="23"/>
  <c r="I945" i="23"/>
  <c r="H945" i="23"/>
  <c r="Q944" i="23"/>
  <c r="P944" i="23"/>
  <c r="O944" i="23"/>
  <c r="N944" i="23"/>
  <c r="M944" i="23"/>
  <c r="L944" i="23"/>
  <c r="K944" i="23"/>
  <c r="J944" i="23"/>
  <c r="I944" i="23"/>
  <c r="H944" i="23"/>
  <c r="Q943" i="23"/>
  <c r="P943" i="23"/>
  <c r="O943" i="23"/>
  <c r="N943" i="23"/>
  <c r="M943" i="23"/>
  <c r="L943" i="23"/>
  <c r="K943" i="23"/>
  <c r="J943" i="23"/>
  <c r="I943" i="23"/>
  <c r="H943" i="23"/>
  <c r="Q942" i="23"/>
  <c r="P942" i="23"/>
  <c r="O942" i="23"/>
  <c r="N942" i="23"/>
  <c r="M942" i="23"/>
  <c r="L942" i="23"/>
  <c r="K942" i="23"/>
  <c r="J942" i="23"/>
  <c r="I942" i="23"/>
  <c r="H942" i="23"/>
  <c r="Q941" i="23"/>
  <c r="P941" i="23"/>
  <c r="O941" i="23"/>
  <c r="N941" i="23"/>
  <c r="M941" i="23"/>
  <c r="L941" i="23"/>
  <c r="K941" i="23"/>
  <c r="J941" i="23"/>
  <c r="I941" i="23"/>
  <c r="H941" i="23"/>
  <c r="Q940" i="23"/>
  <c r="P940" i="23"/>
  <c r="O940" i="23"/>
  <c r="N940" i="23"/>
  <c r="M940" i="23"/>
  <c r="L940" i="23"/>
  <c r="K940" i="23"/>
  <c r="J940" i="23"/>
  <c r="I940" i="23"/>
  <c r="H940" i="23"/>
  <c r="Q939" i="23"/>
  <c r="P939" i="23"/>
  <c r="O939" i="23"/>
  <c r="N939" i="23"/>
  <c r="M939" i="23"/>
  <c r="L939" i="23"/>
  <c r="K939" i="23"/>
  <c r="J939" i="23"/>
  <c r="I939" i="23"/>
  <c r="H939" i="23"/>
  <c r="Q938" i="23"/>
  <c r="P938" i="23"/>
  <c r="O938" i="23"/>
  <c r="N938" i="23"/>
  <c r="M938" i="23"/>
  <c r="L938" i="23"/>
  <c r="K938" i="23"/>
  <c r="J938" i="23"/>
  <c r="I938" i="23"/>
  <c r="H938" i="23"/>
  <c r="Q937" i="23"/>
  <c r="P937" i="23"/>
  <c r="O937" i="23"/>
  <c r="N937" i="23"/>
  <c r="M937" i="23"/>
  <c r="L937" i="23"/>
  <c r="K937" i="23"/>
  <c r="J937" i="23"/>
  <c r="I937" i="23"/>
  <c r="H937" i="23"/>
  <c r="Q936" i="23"/>
  <c r="P936" i="23"/>
  <c r="O936" i="23"/>
  <c r="N936" i="23"/>
  <c r="M936" i="23"/>
  <c r="L936" i="23"/>
  <c r="K936" i="23"/>
  <c r="J936" i="23"/>
  <c r="I936" i="23"/>
  <c r="H936" i="23"/>
  <c r="Q935" i="23"/>
  <c r="P935" i="23"/>
  <c r="O935" i="23"/>
  <c r="N935" i="23"/>
  <c r="M935" i="23"/>
  <c r="L935" i="23"/>
  <c r="K935" i="23"/>
  <c r="J935" i="23"/>
  <c r="I935" i="23"/>
  <c r="H935" i="23"/>
  <c r="Q934" i="23"/>
  <c r="P934" i="23"/>
  <c r="O934" i="23"/>
  <c r="N934" i="23"/>
  <c r="M934" i="23"/>
  <c r="L934" i="23"/>
  <c r="K934" i="23"/>
  <c r="J934" i="23"/>
  <c r="I934" i="23"/>
  <c r="H934" i="23"/>
  <c r="Q933" i="23"/>
  <c r="P933" i="23"/>
  <c r="O933" i="23"/>
  <c r="N933" i="23"/>
  <c r="M933" i="23"/>
  <c r="L933" i="23"/>
  <c r="K933" i="23"/>
  <c r="J933" i="23"/>
  <c r="I933" i="23"/>
  <c r="H933" i="23"/>
  <c r="Q932" i="23"/>
  <c r="P932" i="23"/>
  <c r="O932" i="23"/>
  <c r="N932" i="23"/>
  <c r="M932" i="23"/>
  <c r="L932" i="23"/>
  <c r="K932" i="23"/>
  <c r="J932" i="23"/>
  <c r="I932" i="23"/>
  <c r="H932" i="23"/>
  <c r="Q931" i="23"/>
  <c r="P931" i="23"/>
  <c r="O931" i="23"/>
  <c r="N931" i="23"/>
  <c r="M931" i="23"/>
  <c r="L931" i="23"/>
  <c r="K931" i="23"/>
  <c r="J931" i="23"/>
  <c r="I931" i="23"/>
  <c r="H931" i="23"/>
  <c r="Q930" i="23"/>
  <c r="P930" i="23"/>
  <c r="O930" i="23"/>
  <c r="N930" i="23"/>
  <c r="M930" i="23"/>
  <c r="L930" i="23"/>
  <c r="K930" i="23"/>
  <c r="J930" i="23"/>
  <c r="I930" i="23"/>
  <c r="H930" i="23"/>
  <c r="Q929" i="23"/>
  <c r="P929" i="23"/>
  <c r="O929" i="23"/>
  <c r="N929" i="23"/>
  <c r="M929" i="23"/>
  <c r="L929" i="23"/>
  <c r="K929" i="23"/>
  <c r="J929" i="23"/>
  <c r="I929" i="23"/>
  <c r="H929" i="23"/>
  <c r="Q928" i="23"/>
  <c r="P928" i="23"/>
  <c r="O928" i="23"/>
  <c r="N928" i="23"/>
  <c r="M928" i="23"/>
  <c r="L928" i="23"/>
  <c r="K928" i="23"/>
  <c r="J928" i="23"/>
  <c r="I928" i="23"/>
  <c r="H928" i="23"/>
  <c r="Q927" i="23"/>
  <c r="P927" i="23"/>
  <c r="O927" i="23"/>
  <c r="N927" i="23"/>
  <c r="M927" i="23"/>
  <c r="L927" i="23"/>
  <c r="K927" i="23"/>
  <c r="J927" i="23"/>
  <c r="I927" i="23"/>
  <c r="H927" i="23"/>
  <c r="Q926" i="23"/>
  <c r="P926" i="23"/>
  <c r="O926" i="23"/>
  <c r="N926" i="23"/>
  <c r="M926" i="23"/>
  <c r="L926" i="23"/>
  <c r="K926" i="23"/>
  <c r="J926" i="23"/>
  <c r="I926" i="23"/>
  <c r="H926" i="23"/>
  <c r="Q925" i="23"/>
  <c r="P925" i="23"/>
  <c r="O925" i="23"/>
  <c r="N925" i="23"/>
  <c r="M925" i="23"/>
  <c r="L925" i="23"/>
  <c r="K925" i="23"/>
  <c r="J925" i="23"/>
  <c r="I925" i="23"/>
  <c r="H925" i="23"/>
  <c r="Q924" i="23"/>
  <c r="P924" i="23"/>
  <c r="O924" i="23"/>
  <c r="N924" i="23"/>
  <c r="M924" i="23"/>
  <c r="L924" i="23"/>
  <c r="K924" i="23"/>
  <c r="J924" i="23"/>
  <c r="I924" i="23"/>
  <c r="H924" i="23"/>
  <c r="Q923" i="23"/>
  <c r="P923" i="23"/>
  <c r="O923" i="23"/>
  <c r="N923" i="23"/>
  <c r="M923" i="23"/>
  <c r="L923" i="23"/>
  <c r="K923" i="23"/>
  <c r="J923" i="23"/>
  <c r="I923" i="23"/>
  <c r="H923" i="23"/>
  <c r="Q922" i="23"/>
  <c r="P922" i="23"/>
  <c r="O922" i="23"/>
  <c r="N922" i="23"/>
  <c r="M922" i="23"/>
  <c r="L922" i="23"/>
  <c r="K922" i="23"/>
  <c r="J922" i="23"/>
  <c r="I922" i="23"/>
  <c r="H922" i="23"/>
  <c r="Q921" i="23"/>
  <c r="P921" i="23"/>
  <c r="O921" i="23"/>
  <c r="N921" i="23"/>
  <c r="M921" i="23"/>
  <c r="L921" i="23"/>
  <c r="K921" i="23"/>
  <c r="J921" i="23"/>
  <c r="I921" i="23"/>
  <c r="H921" i="23"/>
  <c r="Q920" i="23"/>
  <c r="P920" i="23"/>
  <c r="O920" i="23"/>
  <c r="N920" i="23"/>
  <c r="M920" i="23"/>
  <c r="L920" i="23"/>
  <c r="K920" i="23"/>
  <c r="J920" i="23"/>
  <c r="I920" i="23"/>
  <c r="H920" i="23"/>
  <c r="Q919" i="23"/>
  <c r="P919" i="23"/>
  <c r="O919" i="23"/>
  <c r="N919" i="23"/>
  <c r="M919" i="23"/>
  <c r="L919" i="23"/>
  <c r="K919" i="23"/>
  <c r="J919" i="23"/>
  <c r="I919" i="23"/>
  <c r="H919" i="23"/>
  <c r="Q918" i="23"/>
  <c r="P918" i="23"/>
  <c r="O918" i="23"/>
  <c r="N918" i="23"/>
  <c r="M918" i="23"/>
  <c r="L918" i="23"/>
  <c r="K918" i="23"/>
  <c r="J918" i="23"/>
  <c r="I918" i="23"/>
  <c r="H918" i="23"/>
  <c r="Q917" i="23"/>
  <c r="P917" i="23"/>
  <c r="O917" i="23"/>
  <c r="N917" i="23"/>
  <c r="M917" i="23"/>
  <c r="L917" i="23"/>
  <c r="K917" i="23"/>
  <c r="J917" i="23"/>
  <c r="I917" i="23"/>
  <c r="H917" i="23"/>
  <c r="Q916" i="23"/>
  <c r="P916" i="23"/>
  <c r="O916" i="23"/>
  <c r="N916" i="23"/>
  <c r="M916" i="23"/>
  <c r="L916" i="23"/>
  <c r="K916" i="23"/>
  <c r="J916" i="23"/>
  <c r="I916" i="23"/>
  <c r="H916" i="23"/>
  <c r="Q915" i="23"/>
  <c r="P915" i="23"/>
  <c r="O915" i="23"/>
  <c r="N915" i="23"/>
  <c r="M915" i="23"/>
  <c r="L915" i="23"/>
  <c r="K915" i="23"/>
  <c r="J915" i="23"/>
  <c r="I915" i="23"/>
  <c r="H915" i="23"/>
  <c r="Q914" i="23"/>
  <c r="P914" i="23"/>
  <c r="O914" i="23"/>
  <c r="N914" i="23"/>
  <c r="M914" i="23"/>
  <c r="L914" i="23"/>
  <c r="K914" i="23"/>
  <c r="J914" i="23"/>
  <c r="I914" i="23"/>
  <c r="H914" i="23"/>
  <c r="Q913" i="23"/>
  <c r="P913" i="23"/>
  <c r="O913" i="23"/>
  <c r="N913" i="23"/>
  <c r="M913" i="23"/>
  <c r="L913" i="23"/>
  <c r="K913" i="23"/>
  <c r="J913" i="23"/>
  <c r="I913" i="23"/>
  <c r="H913" i="23"/>
  <c r="Q912" i="23"/>
  <c r="P912" i="23"/>
  <c r="O912" i="23"/>
  <c r="N912" i="23"/>
  <c r="M912" i="23"/>
  <c r="L912" i="23"/>
  <c r="K912" i="23"/>
  <c r="J912" i="23"/>
  <c r="I912" i="23"/>
  <c r="H912" i="23"/>
  <c r="Q911" i="23"/>
  <c r="P911" i="23"/>
  <c r="O911" i="23"/>
  <c r="N911" i="23"/>
  <c r="M911" i="23"/>
  <c r="L911" i="23"/>
  <c r="K911" i="23"/>
  <c r="J911" i="23"/>
  <c r="I911" i="23"/>
  <c r="H911" i="23"/>
  <c r="Q910" i="23"/>
  <c r="P910" i="23"/>
  <c r="O910" i="23"/>
  <c r="N910" i="23"/>
  <c r="M910" i="23"/>
  <c r="L910" i="23"/>
  <c r="K910" i="23"/>
  <c r="J910" i="23"/>
  <c r="I910" i="23"/>
  <c r="H910" i="23"/>
  <c r="Q909" i="23"/>
  <c r="P909" i="23"/>
  <c r="O909" i="23"/>
  <c r="N909" i="23"/>
  <c r="M909" i="23"/>
  <c r="L909" i="23"/>
  <c r="K909" i="23"/>
  <c r="J909" i="23"/>
  <c r="I909" i="23"/>
  <c r="H909" i="23"/>
  <c r="Q908" i="23"/>
  <c r="P908" i="23"/>
  <c r="O908" i="23"/>
  <c r="N908" i="23"/>
  <c r="M908" i="23"/>
  <c r="L908" i="23"/>
  <c r="K908" i="23"/>
  <c r="J908" i="23"/>
  <c r="I908" i="23"/>
  <c r="H908" i="23"/>
  <c r="Q907" i="23"/>
  <c r="P907" i="23"/>
  <c r="O907" i="23"/>
  <c r="N907" i="23"/>
  <c r="M907" i="23"/>
  <c r="L907" i="23"/>
  <c r="K907" i="23"/>
  <c r="J907" i="23"/>
  <c r="I907" i="23"/>
  <c r="H907" i="23"/>
  <c r="Q906" i="23"/>
  <c r="P906" i="23"/>
  <c r="O906" i="23"/>
  <c r="N906" i="23"/>
  <c r="M906" i="23"/>
  <c r="L906" i="23"/>
  <c r="K906" i="23"/>
  <c r="J906" i="23"/>
  <c r="I906" i="23"/>
  <c r="H906" i="23"/>
  <c r="Q905" i="23"/>
  <c r="P905" i="23"/>
  <c r="O905" i="23"/>
  <c r="N905" i="23"/>
  <c r="M905" i="23"/>
  <c r="L905" i="23"/>
  <c r="K905" i="23"/>
  <c r="J905" i="23"/>
  <c r="I905" i="23"/>
  <c r="H905" i="23"/>
  <c r="Q904" i="23"/>
  <c r="P904" i="23"/>
  <c r="O904" i="23"/>
  <c r="N904" i="23"/>
  <c r="M904" i="23"/>
  <c r="L904" i="23"/>
  <c r="K904" i="23"/>
  <c r="J904" i="23"/>
  <c r="I904" i="23"/>
  <c r="H904" i="23"/>
  <c r="Q903" i="23"/>
  <c r="P903" i="23"/>
  <c r="O903" i="23"/>
  <c r="N903" i="23"/>
  <c r="M903" i="23"/>
  <c r="L903" i="23"/>
  <c r="K903" i="23"/>
  <c r="J903" i="23"/>
  <c r="I903" i="23"/>
  <c r="H903" i="23"/>
  <c r="Q902" i="23"/>
  <c r="P902" i="23"/>
  <c r="O902" i="23"/>
  <c r="N902" i="23"/>
  <c r="M902" i="23"/>
  <c r="L902" i="23"/>
  <c r="K902" i="23"/>
  <c r="J902" i="23"/>
  <c r="I902" i="23"/>
  <c r="H902" i="23"/>
  <c r="Q901" i="23"/>
  <c r="P901" i="23"/>
  <c r="O901" i="23"/>
  <c r="N901" i="23"/>
  <c r="M901" i="23"/>
  <c r="L901" i="23"/>
  <c r="K901" i="23"/>
  <c r="J901" i="23"/>
  <c r="I901" i="23"/>
  <c r="H901" i="23"/>
  <c r="Q900" i="23"/>
  <c r="P900" i="23"/>
  <c r="O900" i="23"/>
  <c r="N900" i="23"/>
  <c r="M900" i="23"/>
  <c r="L900" i="23"/>
  <c r="K900" i="23"/>
  <c r="J900" i="23"/>
  <c r="I900" i="23"/>
  <c r="H900" i="23"/>
  <c r="Q899" i="23"/>
  <c r="P899" i="23"/>
  <c r="O899" i="23"/>
  <c r="N899" i="23"/>
  <c r="M899" i="23"/>
  <c r="L899" i="23"/>
  <c r="K899" i="23"/>
  <c r="J899" i="23"/>
  <c r="I899" i="23"/>
  <c r="H899" i="23"/>
  <c r="Q898" i="23"/>
  <c r="P898" i="23"/>
  <c r="O898" i="23"/>
  <c r="N898" i="23"/>
  <c r="M898" i="23"/>
  <c r="L898" i="23"/>
  <c r="K898" i="23"/>
  <c r="J898" i="23"/>
  <c r="I898" i="23"/>
  <c r="H898" i="23"/>
  <c r="Q897" i="23"/>
  <c r="P897" i="23"/>
  <c r="O897" i="23"/>
  <c r="N897" i="23"/>
  <c r="M897" i="23"/>
  <c r="L897" i="23"/>
  <c r="K897" i="23"/>
  <c r="J897" i="23"/>
  <c r="I897" i="23"/>
  <c r="H897" i="23"/>
  <c r="Q896" i="23"/>
  <c r="P896" i="23"/>
  <c r="O896" i="23"/>
  <c r="N896" i="23"/>
  <c r="M896" i="23"/>
  <c r="L896" i="23"/>
  <c r="K896" i="23"/>
  <c r="J896" i="23"/>
  <c r="I896" i="23"/>
  <c r="H896" i="23"/>
  <c r="Q895" i="23"/>
  <c r="P895" i="23"/>
  <c r="O895" i="23"/>
  <c r="N895" i="23"/>
  <c r="M895" i="23"/>
  <c r="L895" i="23"/>
  <c r="K895" i="23"/>
  <c r="J895" i="23"/>
  <c r="I895" i="23"/>
  <c r="H895" i="23"/>
  <c r="Q894" i="23"/>
  <c r="P894" i="23"/>
  <c r="O894" i="23"/>
  <c r="N894" i="23"/>
  <c r="M894" i="23"/>
  <c r="L894" i="23"/>
  <c r="K894" i="23"/>
  <c r="J894" i="23"/>
  <c r="I894" i="23"/>
  <c r="H894" i="23"/>
  <c r="Q893" i="23"/>
  <c r="P893" i="23"/>
  <c r="O893" i="23"/>
  <c r="N893" i="23"/>
  <c r="M893" i="23"/>
  <c r="L893" i="23"/>
  <c r="K893" i="23"/>
  <c r="J893" i="23"/>
  <c r="I893" i="23"/>
  <c r="H893" i="23"/>
  <c r="Q892" i="23"/>
  <c r="P892" i="23"/>
  <c r="O892" i="23"/>
  <c r="N892" i="23"/>
  <c r="M892" i="23"/>
  <c r="L892" i="23"/>
  <c r="K892" i="23"/>
  <c r="J892" i="23"/>
  <c r="I892" i="23"/>
  <c r="H892" i="23"/>
  <c r="Q891" i="23"/>
  <c r="P891" i="23"/>
  <c r="O891" i="23"/>
  <c r="N891" i="23"/>
  <c r="M891" i="23"/>
  <c r="L891" i="23"/>
  <c r="K891" i="23"/>
  <c r="J891" i="23"/>
  <c r="I891" i="23"/>
  <c r="H891" i="23"/>
  <c r="Q890" i="23"/>
  <c r="P890" i="23"/>
  <c r="O890" i="23"/>
  <c r="N890" i="23"/>
  <c r="M890" i="23"/>
  <c r="L890" i="23"/>
  <c r="K890" i="23"/>
  <c r="J890" i="23"/>
  <c r="I890" i="23"/>
  <c r="H890" i="23"/>
  <c r="Q889" i="23"/>
  <c r="P889" i="23"/>
  <c r="O889" i="23"/>
  <c r="N889" i="23"/>
  <c r="M889" i="23"/>
  <c r="L889" i="23"/>
  <c r="K889" i="23"/>
  <c r="J889" i="23"/>
  <c r="I889" i="23"/>
  <c r="H889" i="23"/>
  <c r="Q888" i="23"/>
  <c r="P888" i="23"/>
  <c r="O888" i="23"/>
  <c r="N888" i="23"/>
  <c r="M888" i="23"/>
  <c r="L888" i="23"/>
  <c r="K888" i="23"/>
  <c r="J888" i="23"/>
  <c r="I888" i="23"/>
  <c r="H888" i="23"/>
  <c r="Q887" i="23"/>
  <c r="P887" i="23"/>
  <c r="O887" i="23"/>
  <c r="N887" i="23"/>
  <c r="M887" i="23"/>
  <c r="L887" i="23"/>
  <c r="K887" i="23"/>
  <c r="J887" i="23"/>
  <c r="I887" i="23"/>
  <c r="H887" i="23"/>
  <c r="Q886" i="23"/>
  <c r="P886" i="23"/>
  <c r="O886" i="23"/>
  <c r="N886" i="23"/>
  <c r="M886" i="23"/>
  <c r="L886" i="23"/>
  <c r="K886" i="23"/>
  <c r="J886" i="23"/>
  <c r="I886" i="23"/>
  <c r="H886" i="23"/>
  <c r="Q885" i="23"/>
  <c r="P885" i="23"/>
  <c r="O885" i="23"/>
  <c r="N885" i="23"/>
  <c r="M885" i="23"/>
  <c r="L885" i="23"/>
  <c r="K885" i="23"/>
  <c r="J885" i="23"/>
  <c r="I885" i="23"/>
  <c r="H885" i="23"/>
  <c r="Q884" i="23"/>
  <c r="P884" i="23"/>
  <c r="O884" i="23"/>
  <c r="N884" i="23"/>
  <c r="M884" i="23"/>
  <c r="L884" i="23"/>
  <c r="K884" i="23"/>
  <c r="J884" i="23"/>
  <c r="I884" i="23"/>
  <c r="H884" i="23"/>
  <c r="Q883" i="23"/>
  <c r="P883" i="23"/>
  <c r="O883" i="23"/>
  <c r="N883" i="23"/>
  <c r="M883" i="23"/>
  <c r="L883" i="23"/>
  <c r="K883" i="23"/>
  <c r="J883" i="23"/>
  <c r="I883" i="23"/>
  <c r="H883" i="23"/>
  <c r="Q882" i="23"/>
  <c r="P882" i="23"/>
  <c r="O882" i="23"/>
  <c r="N882" i="23"/>
  <c r="M882" i="23"/>
  <c r="L882" i="23"/>
  <c r="K882" i="23"/>
  <c r="J882" i="23"/>
  <c r="I882" i="23"/>
  <c r="H882" i="23"/>
  <c r="Q881" i="23"/>
  <c r="P881" i="23"/>
  <c r="O881" i="23"/>
  <c r="N881" i="23"/>
  <c r="M881" i="23"/>
  <c r="L881" i="23"/>
  <c r="K881" i="23"/>
  <c r="J881" i="23"/>
  <c r="I881" i="23"/>
  <c r="H881" i="23"/>
  <c r="Q880" i="23"/>
  <c r="P880" i="23"/>
  <c r="O880" i="23"/>
  <c r="N880" i="23"/>
  <c r="M880" i="23"/>
  <c r="L880" i="23"/>
  <c r="K880" i="23"/>
  <c r="J880" i="23"/>
  <c r="I880" i="23"/>
  <c r="H880" i="23"/>
  <c r="Q879" i="23"/>
  <c r="P879" i="23"/>
  <c r="O879" i="23"/>
  <c r="N879" i="23"/>
  <c r="M879" i="23"/>
  <c r="L879" i="23"/>
  <c r="K879" i="23"/>
  <c r="J879" i="23"/>
  <c r="I879" i="23"/>
  <c r="H879" i="23"/>
  <c r="Q878" i="23"/>
  <c r="P878" i="23"/>
  <c r="O878" i="23"/>
  <c r="N878" i="23"/>
  <c r="M878" i="23"/>
  <c r="L878" i="23"/>
  <c r="K878" i="23"/>
  <c r="J878" i="23"/>
  <c r="I878" i="23"/>
  <c r="H878" i="23"/>
  <c r="Q877" i="23"/>
  <c r="P877" i="23"/>
  <c r="O877" i="23"/>
  <c r="N877" i="23"/>
  <c r="M877" i="23"/>
  <c r="L877" i="23"/>
  <c r="K877" i="23"/>
  <c r="J877" i="23"/>
  <c r="I877" i="23"/>
  <c r="H877" i="23"/>
  <c r="Q876" i="23"/>
  <c r="P876" i="23"/>
  <c r="O876" i="23"/>
  <c r="N876" i="23"/>
  <c r="M876" i="23"/>
  <c r="L876" i="23"/>
  <c r="K876" i="23"/>
  <c r="J876" i="23"/>
  <c r="I876" i="23"/>
  <c r="H876" i="23"/>
  <c r="Q875" i="23"/>
  <c r="P875" i="23"/>
  <c r="O875" i="23"/>
  <c r="N875" i="23"/>
  <c r="M875" i="23"/>
  <c r="L875" i="23"/>
  <c r="K875" i="23"/>
  <c r="J875" i="23"/>
  <c r="I875" i="23"/>
  <c r="H875" i="23"/>
  <c r="Q874" i="23"/>
  <c r="P874" i="23"/>
  <c r="O874" i="23"/>
  <c r="N874" i="23"/>
  <c r="M874" i="23"/>
  <c r="L874" i="23"/>
  <c r="K874" i="23"/>
  <c r="J874" i="23"/>
  <c r="I874" i="23"/>
  <c r="H874" i="23"/>
  <c r="Q873" i="23"/>
  <c r="P873" i="23"/>
  <c r="O873" i="23"/>
  <c r="N873" i="23"/>
  <c r="M873" i="23"/>
  <c r="L873" i="23"/>
  <c r="K873" i="23"/>
  <c r="J873" i="23"/>
  <c r="I873" i="23"/>
  <c r="H873" i="23"/>
  <c r="Q872" i="23"/>
  <c r="P872" i="23"/>
  <c r="O872" i="23"/>
  <c r="N872" i="23"/>
  <c r="M872" i="23"/>
  <c r="L872" i="23"/>
  <c r="K872" i="23"/>
  <c r="J872" i="23"/>
  <c r="I872" i="23"/>
  <c r="H872" i="23"/>
  <c r="Q871" i="23"/>
  <c r="P871" i="23"/>
  <c r="O871" i="23"/>
  <c r="N871" i="23"/>
  <c r="M871" i="23"/>
  <c r="L871" i="23"/>
  <c r="K871" i="23"/>
  <c r="J871" i="23"/>
  <c r="I871" i="23"/>
  <c r="H871" i="23"/>
  <c r="Q870" i="23"/>
  <c r="P870" i="23"/>
  <c r="O870" i="23"/>
  <c r="N870" i="23"/>
  <c r="M870" i="23"/>
  <c r="L870" i="23"/>
  <c r="K870" i="23"/>
  <c r="J870" i="23"/>
  <c r="I870" i="23"/>
  <c r="H870" i="23"/>
  <c r="Q869" i="23"/>
  <c r="P869" i="23"/>
  <c r="O869" i="23"/>
  <c r="N869" i="23"/>
  <c r="M869" i="23"/>
  <c r="L869" i="23"/>
  <c r="K869" i="23"/>
  <c r="J869" i="23"/>
  <c r="I869" i="23"/>
  <c r="H869" i="23"/>
  <c r="Q868" i="23"/>
  <c r="P868" i="23"/>
  <c r="O868" i="23"/>
  <c r="N868" i="23"/>
  <c r="M868" i="23"/>
  <c r="L868" i="23"/>
  <c r="K868" i="23"/>
  <c r="J868" i="23"/>
  <c r="I868" i="23"/>
  <c r="H868" i="23"/>
  <c r="Q867" i="23"/>
  <c r="P867" i="23"/>
  <c r="O867" i="23"/>
  <c r="N867" i="23"/>
  <c r="M867" i="23"/>
  <c r="L867" i="23"/>
  <c r="K867" i="23"/>
  <c r="J867" i="23"/>
  <c r="I867" i="23"/>
  <c r="H867" i="23"/>
  <c r="Q866" i="23"/>
  <c r="P866" i="23"/>
  <c r="O866" i="23"/>
  <c r="N866" i="23"/>
  <c r="M866" i="23"/>
  <c r="L866" i="23"/>
  <c r="K866" i="23"/>
  <c r="J866" i="23"/>
  <c r="I866" i="23"/>
  <c r="H866" i="23"/>
  <c r="Q865" i="23"/>
  <c r="P865" i="23"/>
  <c r="O865" i="23"/>
  <c r="N865" i="23"/>
  <c r="M865" i="23"/>
  <c r="L865" i="23"/>
  <c r="K865" i="23"/>
  <c r="J865" i="23"/>
  <c r="I865" i="23"/>
  <c r="H865" i="23"/>
  <c r="Q864" i="23"/>
  <c r="P864" i="23"/>
  <c r="O864" i="23"/>
  <c r="N864" i="23"/>
  <c r="M864" i="23"/>
  <c r="L864" i="23"/>
  <c r="K864" i="23"/>
  <c r="J864" i="23"/>
  <c r="I864" i="23"/>
  <c r="H864" i="23"/>
  <c r="Q863" i="23"/>
  <c r="P863" i="23"/>
  <c r="O863" i="23"/>
  <c r="N863" i="23"/>
  <c r="M863" i="23"/>
  <c r="L863" i="23"/>
  <c r="K863" i="23"/>
  <c r="J863" i="23"/>
  <c r="I863" i="23"/>
  <c r="H863" i="23"/>
  <c r="Q862" i="23"/>
  <c r="P862" i="23"/>
  <c r="O862" i="23"/>
  <c r="N862" i="23"/>
  <c r="M862" i="23"/>
  <c r="L862" i="23"/>
  <c r="K862" i="23"/>
  <c r="J862" i="23"/>
  <c r="I862" i="23"/>
  <c r="H862" i="23"/>
  <c r="Q861" i="23"/>
  <c r="P861" i="23"/>
  <c r="O861" i="23"/>
  <c r="N861" i="23"/>
  <c r="M861" i="23"/>
  <c r="L861" i="23"/>
  <c r="K861" i="23"/>
  <c r="J861" i="23"/>
  <c r="I861" i="23"/>
  <c r="H861" i="23"/>
  <c r="Q860" i="23"/>
  <c r="P860" i="23"/>
  <c r="O860" i="23"/>
  <c r="N860" i="23"/>
  <c r="M860" i="23"/>
  <c r="L860" i="23"/>
  <c r="K860" i="23"/>
  <c r="J860" i="23"/>
  <c r="I860" i="23"/>
  <c r="H860" i="23"/>
  <c r="Q859" i="23"/>
  <c r="P859" i="23"/>
  <c r="O859" i="23"/>
  <c r="N859" i="23"/>
  <c r="M859" i="23"/>
  <c r="L859" i="23"/>
  <c r="K859" i="23"/>
  <c r="J859" i="23"/>
  <c r="I859" i="23"/>
  <c r="H859" i="23"/>
  <c r="Q858" i="23"/>
  <c r="P858" i="23"/>
  <c r="O858" i="23"/>
  <c r="N858" i="23"/>
  <c r="M858" i="23"/>
  <c r="L858" i="23"/>
  <c r="K858" i="23"/>
  <c r="J858" i="23"/>
  <c r="I858" i="23"/>
  <c r="H858" i="23"/>
  <c r="Q857" i="23"/>
  <c r="P857" i="23"/>
  <c r="O857" i="23"/>
  <c r="N857" i="23"/>
  <c r="M857" i="23"/>
  <c r="L857" i="23"/>
  <c r="K857" i="23"/>
  <c r="J857" i="23"/>
  <c r="I857" i="23"/>
  <c r="H857" i="23"/>
  <c r="Q856" i="23"/>
  <c r="P856" i="23"/>
  <c r="O856" i="23"/>
  <c r="N856" i="23"/>
  <c r="M856" i="23"/>
  <c r="L856" i="23"/>
  <c r="K856" i="23"/>
  <c r="J856" i="23"/>
  <c r="I856" i="23"/>
  <c r="H856" i="23"/>
  <c r="Q855" i="23"/>
  <c r="P855" i="23"/>
  <c r="O855" i="23"/>
  <c r="N855" i="23"/>
  <c r="M855" i="23"/>
  <c r="L855" i="23"/>
  <c r="K855" i="23"/>
  <c r="J855" i="23"/>
  <c r="I855" i="23"/>
  <c r="H855" i="23"/>
  <c r="Q854" i="23"/>
  <c r="P854" i="23"/>
  <c r="O854" i="23"/>
  <c r="N854" i="23"/>
  <c r="M854" i="23"/>
  <c r="L854" i="23"/>
  <c r="K854" i="23"/>
  <c r="J854" i="23"/>
  <c r="I854" i="23"/>
  <c r="H854" i="23"/>
  <c r="Q853" i="23"/>
  <c r="P853" i="23"/>
  <c r="O853" i="23"/>
  <c r="N853" i="23"/>
  <c r="M853" i="23"/>
  <c r="L853" i="23"/>
  <c r="K853" i="23"/>
  <c r="J853" i="23"/>
  <c r="I853" i="23"/>
  <c r="H853" i="23"/>
  <c r="Q852" i="23"/>
  <c r="P852" i="23"/>
  <c r="O852" i="23"/>
  <c r="N852" i="23"/>
  <c r="M852" i="23"/>
  <c r="L852" i="23"/>
  <c r="K852" i="23"/>
  <c r="J852" i="23"/>
  <c r="I852" i="23"/>
  <c r="H852" i="23"/>
  <c r="Q851" i="23"/>
  <c r="P851" i="23"/>
  <c r="O851" i="23"/>
  <c r="N851" i="23"/>
  <c r="M851" i="23"/>
  <c r="L851" i="23"/>
  <c r="K851" i="23"/>
  <c r="J851" i="23"/>
  <c r="I851" i="23"/>
  <c r="H851" i="23"/>
  <c r="Q850" i="23"/>
  <c r="P850" i="23"/>
  <c r="O850" i="23"/>
  <c r="N850" i="23"/>
  <c r="M850" i="23"/>
  <c r="L850" i="23"/>
  <c r="K850" i="23"/>
  <c r="J850" i="23"/>
  <c r="I850" i="23"/>
  <c r="H850" i="23"/>
  <c r="Q849" i="23"/>
  <c r="P849" i="23"/>
  <c r="O849" i="23"/>
  <c r="N849" i="23"/>
  <c r="M849" i="23"/>
  <c r="L849" i="23"/>
  <c r="K849" i="23"/>
  <c r="J849" i="23"/>
  <c r="I849" i="23"/>
  <c r="H849" i="23"/>
  <c r="Q848" i="23"/>
  <c r="P848" i="23"/>
  <c r="O848" i="23"/>
  <c r="N848" i="23"/>
  <c r="M848" i="23"/>
  <c r="L848" i="23"/>
  <c r="K848" i="23"/>
  <c r="J848" i="23"/>
  <c r="I848" i="23"/>
  <c r="H848" i="23"/>
  <c r="Q847" i="23"/>
  <c r="P847" i="23"/>
  <c r="O847" i="23"/>
  <c r="N847" i="23"/>
  <c r="M847" i="23"/>
  <c r="L847" i="23"/>
  <c r="K847" i="23"/>
  <c r="J847" i="23"/>
  <c r="I847" i="23"/>
  <c r="H847" i="23"/>
  <c r="Q846" i="23"/>
  <c r="P846" i="23"/>
  <c r="O846" i="23"/>
  <c r="N846" i="23"/>
  <c r="M846" i="23"/>
  <c r="L846" i="23"/>
  <c r="K846" i="23"/>
  <c r="J846" i="23"/>
  <c r="I846" i="23"/>
  <c r="H846" i="23"/>
  <c r="Q845" i="23"/>
  <c r="P845" i="23"/>
  <c r="O845" i="23"/>
  <c r="N845" i="23"/>
  <c r="M845" i="23"/>
  <c r="L845" i="23"/>
  <c r="K845" i="23"/>
  <c r="J845" i="23"/>
  <c r="I845" i="23"/>
  <c r="H845" i="23"/>
  <c r="Q844" i="23"/>
  <c r="P844" i="23"/>
  <c r="O844" i="23"/>
  <c r="N844" i="23"/>
  <c r="M844" i="23"/>
  <c r="L844" i="23"/>
  <c r="K844" i="23"/>
  <c r="J844" i="23"/>
  <c r="I844" i="23"/>
  <c r="H844" i="23"/>
  <c r="Q843" i="23"/>
  <c r="P843" i="23"/>
  <c r="O843" i="23"/>
  <c r="N843" i="23"/>
  <c r="M843" i="23"/>
  <c r="L843" i="23"/>
  <c r="K843" i="23"/>
  <c r="J843" i="23"/>
  <c r="I843" i="23"/>
  <c r="H843" i="23"/>
  <c r="Q842" i="23"/>
  <c r="P842" i="23"/>
  <c r="O842" i="23"/>
  <c r="N842" i="23"/>
  <c r="M842" i="23"/>
  <c r="L842" i="23"/>
  <c r="K842" i="23"/>
  <c r="J842" i="23"/>
  <c r="I842" i="23"/>
  <c r="H842" i="23"/>
  <c r="Q841" i="23"/>
  <c r="P841" i="23"/>
  <c r="O841" i="23"/>
  <c r="N841" i="23"/>
  <c r="M841" i="23"/>
  <c r="L841" i="23"/>
  <c r="K841" i="23"/>
  <c r="J841" i="23"/>
  <c r="I841" i="23"/>
  <c r="H841" i="23"/>
  <c r="Q840" i="23"/>
  <c r="P840" i="23"/>
  <c r="O840" i="23"/>
  <c r="N840" i="23"/>
  <c r="M840" i="23"/>
  <c r="L840" i="23"/>
  <c r="K840" i="23"/>
  <c r="J840" i="23"/>
  <c r="I840" i="23"/>
  <c r="H840" i="23"/>
  <c r="Q839" i="23"/>
  <c r="P839" i="23"/>
  <c r="O839" i="23"/>
  <c r="N839" i="23"/>
  <c r="M839" i="23"/>
  <c r="L839" i="23"/>
  <c r="K839" i="23"/>
  <c r="J839" i="23"/>
  <c r="I839" i="23"/>
  <c r="H839" i="23"/>
  <c r="Q838" i="23"/>
  <c r="P838" i="23"/>
  <c r="O838" i="23"/>
  <c r="N838" i="23"/>
  <c r="M838" i="23"/>
  <c r="L838" i="23"/>
  <c r="K838" i="23"/>
  <c r="J838" i="23"/>
  <c r="I838" i="23"/>
  <c r="H838" i="23"/>
  <c r="Q837" i="23"/>
  <c r="P837" i="23"/>
  <c r="O837" i="23"/>
  <c r="N837" i="23"/>
  <c r="M837" i="23"/>
  <c r="L837" i="23"/>
  <c r="K837" i="23"/>
  <c r="J837" i="23"/>
  <c r="I837" i="23"/>
  <c r="H837" i="23"/>
  <c r="Q836" i="23"/>
  <c r="P836" i="23"/>
  <c r="O836" i="23"/>
  <c r="N836" i="23"/>
  <c r="M836" i="23"/>
  <c r="L836" i="23"/>
  <c r="K836" i="23"/>
  <c r="J836" i="23"/>
  <c r="I836" i="23"/>
  <c r="H836" i="23"/>
  <c r="Q835" i="23"/>
  <c r="P835" i="23"/>
  <c r="O835" i="23"/>
  <c r="N835" i="23"/>
  <c r="M835" i="23"/>
  <c r="L835" i="23"/>
  <c r="K835" i="23"/>
  <c r="J835" i="23"/>
  <c r="I835" i="23"/>
  <c r="H835" i="23"/>
  <c r="Q834" i="23"/>
  <c r="P834" i="23"/>
  <c r="O834" i="23"/>
  <c r="N834" i="23"/>
  <c r="M834" i="23"/>
  <c r="L834" i="23"/>
  <c r="K834" i="23"/>
  <c r="J834" i="23"/>
  <c r="I834" i="23"/>
  <c r="H834" i="23"/>
  <c r="Q833" i="23"/>
  <c r="P833" i="23"/>
  <c r="O833" i="23"/>
  <c r="N833" i="23"/>
  <c r="M833" i="23"/>
  <c r="L833" i="23"/>
  <c r="K833" i="23"/>
  <c r="J833" i="23"/>
  <c r="I833" i="23"/>
  <c r="H833" i="23"/>
  <c r="Q832" i="23"/>
  <c r="P832" i="23"/>
  <c r="O832" i="23"/>
  <c r="N832" i="23"/>
  <c r="M832" i="23"/>
  <c r="L832" i="23"/>
  <c r="K832" i="23"/>
  <c r="J832" i="23"/>
  <c r="I832" i="23"/>
  <c r="H832" i="23"/>
  <c r="Q831" i="23"/>
  <c r="P831" i="23"/>
  <c r="O831" i="23"/>
  <c r="N831" i="23"/>
  <c r="M831" i="23"/>
  <c r="L831" i="23"/>
  <c r="K831" i="23"/>
  <c r="J831" i="23"/>
  <c r="I831" i="23"/>
  <c r="H831" i="23"/>
  <c r="Q830" i="23"/>
  <c r="P830" i="23"/>
  <c r="O830" i="23"/>
  <c r="N830" i="23"/>
  <c r="M830" i="23"/>
  <c r="L830" i="23"/>
  <c r="K830" i="23"/>
  <c r="J830" i="23"/>
  <c r="I830" i="23"/>
  <c r="H830" i="23"/>
  <c r="Q829" i="23"/>
  <c r="P829" i="23"/>
  <c r="O829" i="23"/>
  <c r="N829" i="23"/>
  <c r="M829" i="23"/>
  <c r="L829" i="23"/>
  <c r="K829" i="23"/>
  <c r="J829" i="23"/>
  <c r="I829" i="23"/>
  <c r="H829" i="23"/>
  <c r="Q828" i="23"/>
  <c r="P828" i="23"/>
  <c r="O828" i="23"/>
  <c r="N828" i="23"/>
  <c r="M828" i="23"/>
  <c r="L828" i="23"/>
  <c r="K828" i="23"/>
  <c r="J828" i="23"/>
  <c r="I828" i="23"/>
  <c r="H828" i="23"/>
  <c r="Q827" i="23"/>
  <c r="P827" i="23"/>
  <c r="O827" i="23"/>
  <c r="N827" i="23"/>
  <c r="M827" i="23"/>
  <c r="L827" i="23"/>
  <c r="K827" i="23"/>
  <c r="J827" i="23"/>
  <c r="I827" i="23"/>
  <c r="H827" i="23"/>
  <c r="Q826" i="23"/>
  <c r="P826" i="23"/>
  <c r="O826" i="23"/>
  <c r="N826" i="23"/>
  <c r="M826" i="23"/>
  <c r="L826" i="23"/>
  <c r="K826" i="23"/>
  <c r="J826" i="23"/>
  <c r="I826" i="23"/>
  <c r="H826" i="23"/>
  <c r="Q825" i="23"/>
  <c r="P825" i="23"/>
  <c r="O825" i="23"/>
  <c r="N825" i="23"/>
  <c r="M825" i="23"/>
  <c r="L825" i="23"/>
  <c r="K825" i="23"/>
  <c r="J825" i="23"/>
  <c r="I825" i="23"/>
  <c r="H825" i="23"/>
  <c r="Q824" i="23"/>
  <c r="P824" i="23"/>
  <c r="O824" i="23"/>
  <c r="N824" i="23"/>
  <c r="M824" i="23"/>
  <c r="L824" i="23"/>
  <c r="K824" i="23"/>
  <c r="J824" i="23"/>
  <c r="I824" i="23"/>
  <c r="H824" i="23"/>
  <c r="Q823" i="23"/>
  <c r="P823" i="23"/>
  <c r="O823" i="23"/>
  <c r="N823" i="23"/>
  <c r="M823" i="23"/>
  <c r="L823" i="23"/>
  <c r="K823" i="23"/>
  <c r="J823" i="23"/>
  <c r="I823" i="23"/>
  <c r="H823" i="23"/>
  <c r="Q822" i="23"/>
  <c r="P822" i="23"/>
  <c r="O822" i="23"/>
  <c r="N822" i="23"/>
  <c r="M822" i="23"/>
  <c r="L822" i="23"/>
  <c r="K822" i="23"/>
  <c r="J822" i="23"/>
  <c r="I822" i="23"/>
  <c r="H822" i="23"/>
  <c r="Q821" i="23"/>
  <c r="P821" i="23"/>
  <c r="O821" i="23"/>
  <c r="N821" i="23"/>
  <c r="M821" i="23"/>
  <c r="L821" i="23"/>
  <c r="K821" i="23"/>
  <c r="J821" i="23"/>
  <c r="I821" i="23"/>
  <c r="H821" i="23"/>
  <c r="Q820" i="23"/>
  <c r="P820" i="23"/>
  <c r="O820" i="23"/>
  <c r="N820" i="23"/>
  <c r="M820" i="23"/>
  <c r="L820" i="23"/>
  <c r="K820" i="23"/>
  <c r="J820" i="23"/>
  <c r="I820" i="23"/>
  <c r="H820" i="23"/>
  <c r="Q819" i="23"/>
  <c r="P819" i="23"/>
  <c r="O819" i="23"/>
  <c r="N819" i="23"/>
  <c r="M819" i="23"/>
  <c r="L819" i="23"/>
  <c r="K819" i="23"/>
  <c r="J819" i="23"/>
  <c r="I819" i="23"/>
  <c r="H819" i="23"/>
  <c r="Q818" i="23"/>
  <c r="P818" i="23"/>
  <c r="O818" i="23"/>
  <c r="N818" i="23"/>
  <c r="M818" i="23"/>
  <c r="L818" i="23"/>
  <c r="K818" i="23"/>
  <c r="J818" i="23"/>
  <c r="I818" i="23"/>
  <c r="H818" i="23"/>
  <c r="Q817" i="23"/>
  <c r="P817" i="23"/>
  <c r="O817" i="23"/>
  <c r="N817" i="23"/>
  <c r="M817" i="23"/>
  <c r="L817" i="23"/>
  <c r="K817" i="23"/>
  <c r="J817" i="23"/>
  <c r="I817" i="23"/>
  <c r="H817" i="23"/>
  <c r="Q816" i="23"/>
  <c r="P816" i="23"/>
  <c r="O816" i="23"/>
  <c r="N816" i="23"/>
  <c r="M816" i="23"/>
  <c r="L816" i="23"/>
  <c r="K816" i="23"/>
  <c r="J816" i="23"/>
  <c r="I816" i="23"/>
  <c r="H816" i="23"/>
  <c r="Q815" i="23"/>
  <c r="P815" i="23"/>
  <c r="O815" i="23"/>
  <c r="N815" i="23"/>
  <c r="M815" i="23"/>
  <c r="L815" i="23"/>
  <c r="K815" i="23"/>
  <c r="J815" i="23"/>
  <c r="I815" i="23"/>
  <c r="H815" i="23"/>
  <c r="Q814" i="23"/>
  <c r="P814" i="23"/>
  <c r="O814" i="23"/>
  <c r="N814" i="23"/>
  <c r="M814" i="23"/>
  <c r="L814" i="23"/>
  <c r="K814" i="23"/>
  <c r="J814" i="23"/>
  <c r="I814" i="23"/>
  <c r="H814" i="23"/>
  <c r="Q813" i="23"/>
  <c r="P813" i="23"/>
  <c r="O813" i="23"/>
  <c r="N813" i="23"/>
  <c r="M813" i="23"/>
  <c r="L813" i="23"/>
  <c r="K813" i="23"/>
  <c r="J813" i="23"/>
  <c r="I813" i="23"/>
  <c r="H813" i="23"/>
  <c r="Q812" i="23"/>
  <c r="P812" i="23"/>
  <c r="O812" i="23"/>
  <c r="N812" i="23"/>
  <c r="M812" i="23"/>
  <c r="L812" i="23"/>
  <c r="K812" i="23"/>
  <c r="J812" i="23"/>
  <c r="I812" i="23"/>
  <c r="H812" i="23"/>
  <c r="Q811" i="23"/>
  <c r="P811" i="23"/>
  <c r="O811" i="23"/>
  <c r="N811" i="23"/>
  <c r="M811" i="23"/>
  <c r="L811" i="23"/>
  <c r="K811" i="23"/>
  <c r="J811" i="23"/>
  <c r="I811" i="23"/>
  <c r="H811" i="23"/>
  <c r="Q810" i="23"/>
  <c r="P810" i="23"/>
  <c r="O810" i="23"/>
  <c r="N810" i="23"/>
  <c r="M810" i="23"/>
  <c r="L810" i="23"/>
  <c r="K810" i="23"/>
  <c r="J810" i="23"/>
  <c r="I810" i="23"/>
  <c r="H810" i="23"/>
  <c r="Q809" i="23"/>
  <c r="P809" i="23"/>
  <c r="O809" i="23"/>
  <c r="N809" i="23"/>
  <c r="M809" i="23"/>
  <c r="L809" i="23"/>
  <c r="K809" i="23"/>
  <c r="J809" i="23"/>
  <c r="I809" i="23"/>
  <c r="H809" i="23"/>
  <c r="Q808" i="23"/>
  <c r="P808" i="23"/>
  <c r="O808" i="23"/>
  <c r="N808" i="23"/>
  <c r="M808" i="23"/>
  <c r="L808" i="23"/>
  <c r="K808" i="23"/>
  <c r="J808" i="23"/>
  <c r="I808" i="23"/>
  <c r="H808" i="23"/>
  <c r="Q807" i="23"/>
  <c r="P807" i="23"/>
  <c r="O807" i="23"/>
  <c r="N807" i="23"/>
  <c r="M807" i="23"/>
  <c r="L807" i="23"/>
  <c r="K807" i="23"/>
  <c r="J807" i="23"/>
  <c r="I807" i="23"/>
  <c r="H807" i="23"/>
  <c r="Q806" i="23"/>
  <c r="P806" i="23"/>
  <c r="O806" i="23"/>
  <c r="N806" i="23"/>
  <c r="M806" i="23"/>
  <c r="L806" i="23"/>
  <c r="K806" i="23"/>
  <c r="J806" i="23"/>
  <c r="I806" i="23"/>
  <c r="H806" i="23"/>
  <c r="Q805" i="23"/>
  <c r="P805" i="23"/>
  <c r="O805" i="23"/>
  <c r="N805" i="23"/>
  <c r="M805" i="23"/>
  <c r="L805" i="23"/>
  <c r="K805" i="23"/>
  <c r="J805" i="23"/>
  <c r="I805" i="23"/>
  <c r="H805" i="23"/>
  <c r="Q804" i="23"/>
  <c r="P804" i="23"/>
  <c r="O804" i="23"/>
  <c r="N804" i="23"/>
  <c r="M804" i="23"/>
  <c r="L804" i="23"/>
  <c r="K804" i="23"/>
  <c r="J804" i="23"/>
  <c r="I804" i="23"/>
  <c r="H804" i="23"/>
  <c r="Q803" i="23"/>
  <c r="P803" i="23"/>
  <c r="O803" i="23"/>
  <c r="N803" i="23"/>
  <c r="M803" i="23"/>
  <c r="L803" i="23"/>
  <c r="K803" i="23"/>
  <c r="J803" i="23"/>
  <c r="I803" i="23"/>
  <c r="H803" i="23"/>
  <c r="Q802" i="23"/>
  <c r="P802" i="23"/>
  <c r="O802" i="23"/>
  <c r="N802" i="23"/>
  <c r="M802" i="23"/>
  <c r="L802" i="23"/>
  <c r="K802" i="23"/>
  <c r="J802" i="23"/>
  <c r="I802" i="23"/>
  <c r="H802" i="23"/>
  <c r="Q801" i="23"/>
  <c r="P801" i="23"/>
  <c r="O801" i="23"/>
  <c r="N801" i="23"/>
  <c r="M801" i="23"/>
  <c r="L801" i="23"/>
  <c r="K801" i="23"/>
  <c r="J801" i="23"/>
  <c r="I801" i="23"/>
  <c r="H801" i="23"/>
  <c r="Q800" i="23"/>
  <c r="P800" i="23"/>
  <c r="O800" i="23"/>
  <c r="N800" i="23"/>
  <c r="M800" i="23"/>
  <c r="L800" i="23"/>
  <c r="K800" i="23"/>
  <c r="J800" i="23"/>
  <c r="I800" i="23"/>
  <c r="H800" i="23"/>
  <c r="Q799" i="23"/>
  <c r="P799" i="23"/>
  <c r="O799" i="23"/>
  <c r="N799" i="23"/>
  <c r="M799" i="23"/>
  <c r="L799" i="23"/>
  <c r="K799" i="23"/>
  <c r="J799" i="23"/>
  <c r="I799" i="23"/>
  <c r="H799" i="23"/>
  <c r="Q798" i="23"/>
  <c r="P798" i="23"/>
  <c r="O798" i="23"/>
  <c r="N798" i="23"/>
  <c r="M798" i="23"/>
  <c r="L798" i="23"/>
  <c r="K798" i="23"/>
  <c r="J798" i="23"/>
  <c r="I798" i="23"/>
  <c r="H798" i="23"/>
  <c r="Q797" i="23"/>
  <c r="P797" i="23"/>
  <c r="O797" i="23"/>
  <c r="N797" i="23"/>
  <c r="M797" i="23"/>
  <c r="L797" i="23"/>
  <c r="K797" i="23"/>
  <c r="J797" i="23"/>
  <c r="I797" i="23"/>
  <c r="H797" i="23"/>
  <c r="Q796" i="23"/>
  <c r="P796" i="23"/>
  <c r="O796" i="23"/>
  <c r="N796" i="23"/>
  <c r="M796" i="23"/>
  <c r="L796" i="23"/>
  <c r="K796" i="23"/>
  <c r="J796" i="23"/>
  <c r="I796" i="23"/>
  <c r="H796" i="23"/>
  <c r="Q795" i="23"/>
  <c r="P795" i="23"/>
  <c r="O795" i="23"/>
  <c r="N795" i="23"/>
  <c r="M795" i="23"/>
  <c r="L795" i="23"/>
  <c r="K795" i="23"/>
  <c r="J795" i="23"/>
  <c r="I795" i="23"/>
  <c r="H795" i="23"/>
  <c r="Q794" i="23"/>
  <c r="P794" i="23"/>
  <c r="O794" i="23"/>
  <c r="N794" i="23"/>
  <c r="M794" i="23"/>
  <c r="L794" i="23"/>
  <c r="K794" i="23"/>
  <c r="J794" i="23"/>
  <c r="I794" i="23"/>
  <c r="H794" i="23"/>
  <c r="Q793" i="23"/>
  <c r="P793" i="23"/>
  <c r="O793" i="23"/>
  <c r="N793" i="23"/>
  <c r="M793" i="23"/>
  <c r="L793" i="23"/>
  <c r="K793" i="23"/>
  <c r="J793" i="23"/>
  <c r="I793" i="23"/>
  <c r="H793" i="23"/>
  <c r="Q792" i="23"/>
  <c r="P792" i="23"/>
  <c r="O792" i="23"/>
  <c r="N792" i="23"/>
  <c r="M792" i="23"/>
  <c r="L792" i="23"/>
  <c r="K792" i="23"/>
  <c r="J792" i="23"/>
  <c r="I792" i="23"/>
  <c r="H792" i="23"/>
  <c r="Q791" i="23"/>
  <c r="P791" i="23"/>
  <c r="O791" i="23"/>
  <c r="N791" i="23"/>
  <c r="M791" i="23"/>
  <c r="L791" i="23"/>
  <c r="K791" i="23"/>
  <c r="J791" i="23"/>
  <c r="I791" i="23"/>
  <c r="H791" i="23"/>
  <c r="Q790" i="23"/>
  <c r="P790" i="23"/>
  <c r="O790" i="23"/>
  <c r="N790" i="23"/>
  <c r="M790" i="23"/>
  <c r="L790" i="23"/>
  <c r="K790" i="23"/>
  <c r="J790" i="23"/>
  <c r="I790" i="23"/>
  <c r="H790" i="23"/>
  <c r="Q789" i="23"/>
  <c r="P789" i="23"/>
  <c r="O789" i="23"/>
  <c r="N789" i="23"/>
  <c r="M789" i="23"/>
  <c r="L789" i="23"/>
  <c r="K789" i="23"/>
  <c r="J789" i="23"/>
  <c r="I789" i="23"/>
  <c r="H789" i="23"/>
  <c r="Q788" i="23"/>
  <c r="P788" i="23"/>
  <c r="O788" i="23"/>
  <c r="N788" i="23"/>
  <c r="M788" i="23"/>
  <c r="L788" i="23"/>
  <c r="K788" i="23"/>
  <c r="J788" i="23"/>
  <c r="I788" i="23"/>
  <c r="H788" i="23"/>
  <c r="Q787" i="23"/>
  <c r="P787" i="23"/>
  <c r="O787" i="23"/>
  <c r="N787" i="23"/>
  <c r="M787" i="23"/>
  <c r="L787" i="23"/>
  <c r="K787" i="23"/>
  <c r="J787" i="23"/>
  <c r="I787" i="23"/>
  <c r="H787" i="23"/>
  <c r="Q786" i="23"/>
  <c r="P786" i="23"/>
  <c r="O786" i="23"/>
  <c r="N786" i="23"/>
  <c r="M786" i="23"/>
  <c r="L786" i="23"/>
  <c r="K786" i="23"/>
  <c r="J786" i="23"/>
  <c r="I786" i="23"/>
  <c r="H786" i="23"/>
  <c r="Q785" i="23"/>
  <c r="P785" i="23"/>
  <c r="O785" i="23"/>
  <c r="N785" i="23"/>
  <c r="M785" i="23"/>
  <c r="L785" i="23"/>
  <c r="K785" i="23"/>
  <c r="J785" i="23"/>
  <c r="I785" i="23"/>
  <c r="H785" i="23"/>
  <c r="Q784" i="23"/>
  <c r="P784" i="23"/>
  <c r="O784" i="23"/>
  <c r="N784" i="23"/>
  <c r="M784" i="23"/>
  <c r="L784" i="23"/>
  <c r="K784" i="23"/>
  <c r="J784" i="23"/>
  <c r="I784" i="23"/>
  <c r="H784" i="23"/>
  <c r="Q783" i="23"/>
  <c r="P783" i="23"/>
  <c r="O783" i="23"/>
  <c r="N783" i="23"/>
  <c r="M783" i="23"/>
  <c r="L783" i="23"/>
  <c r="K783" i="23"/>
  <c r="J783" i="23"/>
  <c r="I783" i="23"/>
  <c r="H783" i="23"/>
  <c r="Q782" i="23"/>
  <c r="P782" i="23"/>
  <c r="O782" i="23"/>
  <c r="N782" i="23"/>
  <c r="M782" i="23"/>
  <c r="L782" i="23"/>
  <c r="K782" i="23"/>
  <c r="J782" i="23"/>
  <c r="I782" i="23"/>
  <c r="H782" i="23"/>
  <c r="Q781" i="23"/>
  <c r="P781" i="23"/>
  <c r="O781" i="23"/>
  <c r="N781" i="23"/>
  <c r="M781" i="23"/>
  <c r="L781" i="23"/>
  <c r="K781" i="23"/>
  <c r="J781" i="23"/>
  <c r="I781" i="23"/>
  <c r="H781" i="23"/>
  <c r="Q780" i="23"/>
  <c r="P780" i="23"/>
  <c r="O780" i="23"/>
  <c r="N780" i="23"/>
  <c r="M780" i="23"/>
  <c r="L780" i="23"/>
  <c r="K780" i="23"/>
  <c r="J780" i="23"/>
  <c r="I780" i="23"/>
  <c r="H780" i="23"/>
  <c r="Q779" i="23"/>
  <c r="P779" i="23"/>
  <c r="O779" i="23"/>
  <c r="N779" i="23"/>
  <c r="M779" i="23"/>
  <c r="L779" i="23"/>
  <c r="K779" i="23"/>
  <c r="J779" i="23"/>
  <c r="I779" i="23"/>
  <c r="H779" i="23"/>
  <c r="Q778" i="23"/>
  <c r="P778" i="23"/>
  <c r="O778" i="23"/>
  <c r="N778" i="23"/>
  <c r="M778" i="23"/>
  <c r="L778" i="23"/>
  <c r="K778" i="23"/>
  <c r="J778" i="23"/>
  <c r="I778" i="23"/>
  <c r="H778" i="23"/>
  <c r="Q777" i="23"/>
  <c r="P777" i="23"/>
  <c r="O777" i="23"/>
  <c r="N777" i="23"/>
  <c r="M777" i="23"/>
  <c r="L777" i="23"/>
  <c r="K777" i="23"/>
  <c r="J777" i="23"/>
  <c r="I777" i="23"/>
  <c r="H777" i="23"/>
  <c r="Q776" i="23"/>
  <c r="P776" i="23"/>
  <c r="O776" i="23"/>
  <c r="N776" i="23"/>
  <c r="M776" i="23"/>
  <c r="L776" i="23"/>
  <c r="K776" i="23"/>
  <c r="J776" i="23"/>
  <c r="I776" i="23"/>
  <c r="H776" i="23"/>
  <c r="Q775" i="23"/>
  <c r="P775" i="23"/>
  <c r="O775" i="23"/>
  <c r="N775" i="23"/>
  <c r="M775" i="23"/>
  <c r="L775" i="23"/>
  <c r="K775" i="23"/>
  <c r="J775" i="23"/>
  <c r="I775" i="23"/>
  <c r="H775" i="23"/>
  <c r="Q774" i="23"/>
  <c r="P774" i="23"/>
  <c r="O774" i="23"/>
  <c r="N774" i="23"/>
  <c r="M774" i="23"/>
  <c r="L774" i="23"/>
  <c r="K774" i="23"/>
  <c r="J774" i="23"/>
  <c r="I774" i="23"/>
  <c r="H774" i="23"/>
  <c r="Q773" i="23"/>
  <c r="P773" i="23"/>
  <c r="O773" i="23"/>
  <c r="N773" i="23"/>
  <c r="M773" i="23"/>
  <c r="L773" i="23"/>
  <c r="K773" i="23"/>
  <c r="J773" i="23"/>
  <c r="I773" i="23"/>
  <c r="H773" i="23"/>
  <c r="Q772" i="23"/>
  <c r="P772" i="23"/>
  <c r="O772" i="23"/>
  <c r="N772" i="23"/>
  <c r="M772" i="23"/>
  <c r="L772" i="23"/>
  <c r="K772" i="23"/>
  <c r="J772" i="23"/>
  <c r="I772" i="23"/>
  <c r="H772" i="23"/>
  <c r="Q771" i="23"/>
  <c r="P771" i="23"/>
  <c r="O771" i="23"/>
  <c r="N771" i="23"/>
  <c r="M771" i="23"/>
  <c r="L771" i="23"/>
  <c r="K771" i="23"/>
  <c r="J771" i="23"/>
  <c r="I771" i="23"/>
  <c r="H771" i="23"/>
  <c r="Q770" i="23"/>
  <c r="P770" i="23"/>
  <c r="O770" i="23"/>
  <c r="N770" i="23"/>
  <c r="M770" i="23"/>
  <c r="L770" i="23"/>
  <c r="K770" i="23"/>
  <c r="J770" i="23"/>
  <c r="I770" i="23"/>
  <c r="H770" i="23"/>
  <c r="Q769" i="23"/>
  <c r="P769" i="23"/>
  <c r="O769" i="23"/>
  <c r="N769" i="23"/>
  <c r="M769" i="23"/>
  <c r="L769" i="23"/>
  <c r="K769" i="23"/>
  <c r="J769" i="23"/>
  <c r="I769" i="23"/>
  <c r="H769" i="23"/>
  <c r="Q768" i="23"/>
  <c r="P768" i="23"/>
  <c r="O768" i="23"/>
  <c r="N768" i="23"/>
  <c r="M768" i="23"/>
  <c r="L768" i="23"/>
  <c r="K768" i="23"/>
  <c r="J768" i="23"/>
  <c r="I768" i="23"/>
  <c r="H768" i="23"/>
  <c r="Q767" i="23"/>
  <c r="P767" i="23"/>
  <c r="O767" i="23"/>
  <c r="N767" i="23"/>
  <c r="M767" i="23"/>
  <c r="L767" i="23"/>
  <c r="K767" i="23"/>
  <c r="J767" i="23"/>
  <c r="I767" i="23"/>
  <c r="H767" i="23"/>
  <c r="Q766" i="23"/>
  <c r="P766" i="23"/>
  <c r="O766" i="23"/>
  <c r="N766" i="23"/>
  <c r="M766" i="23"/>
  <c r="L766" i="23"/>
  <c r="K766" i="23"/>
  <c r="J766" i="23"/>
  <c r="I766" i="23"/>
  <c r="H766" i="23"/>
  <c r="Q765" i="23"/>
  <c r="P765" i="23"/>
  <c r="O765" i="23"/>
  <c r="N765" i="23"/>
  <c r="M765" i="23"/>
  <c r="L765" i="23"/>
  <c r="K765" i="23"/>
  <c r="J765" i="23"/>
  <c r="I765" i="23"/>
  <c r="H765" i="23"/>
  <c r="Q764" i="23"/>
  <c r="P764" i="23"/>
  <c r="O764" i="23"/>
  <c r="N764" i="23"/>
  <c r="M764" i="23"/>
  <c r="L764" i="23"/>
  <c r="K764" i="23"/>
  <c r="J764" i="23"/>
  <c r="I764" i="23"/>
  <c r="H764" i="23"/>
  <c r="Q763" i="23"/>
  <c r="P763" i="23"/>
  <c r="O763" i="23"/>
  <c r="N763" i="23"/>
  <c r="M763" i="23"/>
  <c r="L763" i="23"/>
  <c r="K763" i="23"/>
  <c r="J763" i="23"/>
  <c r="I763" i="23"/>
  <c r="H763" i="23"/>
  <c r="Q762" i="23"/>
  <c r="P762" i="23"/>
  <c r="O762" i="23"/>
  <c r="N762" i="23"/>
  <c r="M762" i="23"/>
  <c r="L762" i="23"/>
  <c r="K762" i="23"/>
  <c r="J762" i="23"/>
  <c r="I762" i="23"/>
  <c r="H762" i="23"/>
  <c r="Q761" i="23"/>
  <c r="P761" i="23"/>
  <c r="O761" i="23"/>
  <c r="N761" i="23"/>
  <c r="M761" i="23"/>
  <c r="L761" i="23"/>
  <c r="K761" i="23"/>
  <c r="J761" i="23"/>
  <c r="I761" i="23"/>
  <c r="H761" i="23"/>
  <c r="Q760" i="23"/>
  <c r="P760" i="23"/>
  <c r="O760" i="23"/>
  <c r="N760" i="23"/>
  <c r="M760" i="23"/>
  <c r="L760" i="23"/>
  <c r="K760" i="23"/>
  <c r="J760" i="23"/>
  <c r="I760" i="23"/>
  <c r="H760" i="23"/>
  <c r="Q759" i="23"/>
  <c r="P759" i="23"/>
  <c r="O759" i="23"/>
  <c r="N759" i="23"/>
  <c r="M759" i="23"/>
  <c r="L759" i="23"/>
  <c r="K759" i="23"/>
  <c r="J759" i="23"/>
  <c r="I759" i="23"/>
  <c r="H759" i="23"/>
  <c r="Q758" i="23"/>
  <c r="P758" i="23"/>
  <c r="O758" i="23"/>
  <c r="N758" i="23"/>
  <c r="M758" i="23"/>
  <c r="L758" i="23"/>
  <c r="K758" i="23"/>
  <c r="J758" i="23"/>
  <c r="I758" i="23"/>
  <c r="H758" i="23"/>
  <c r="Q757" i="23"/>
  <c r="P757" i="23"/>
  <c r="O757" i="23"/>
  <c r="N757" i="23"/>
  <c r="M757" i="23"/>
  <c r="L757" i="23"/>
  <c r="K757" i="23"/>
  <c r="J757" i="23"/>
  <c r="I757" i="23"/>
  <c r="H757" i="23"/>
  <c r="Q756" i="23"/>
  <c r="P756" i="23"/>
  <c r="O756" i="23"/>
  <c r="N756" i="23"/>
  <c r="M756" i="23"/>
  <c r="L756" i="23"/>
  <c r="K756" i="23"/>
  <c r="J756" i="23"/>
  <c r="I756" i="23"/>
  <c r="H756" i="23"/>
  <c r="Q755" i="23"/>
  <c r="P755" i="23"/>
  <c r="O755" i="23"/>
  <c r="N755" i="23"/>
  <c r="M755" i="23"/>
  <c r="L755" i="23"/>
  <c r="K755" i="23"/>
  <c r="J755" i="23"/>
  <c r="I755" i="23"/>
  <c r="H755" i="23"/>
  <c r="Q754" i="23"/>
  <c r="P754" i="23"/>
  <c r="O754" i="23"/>
  <c r="N754" i="23"/>
  <c r="M754" i="23"/>
  <c r="L754" i="23"/>
  <c r="K754" i="23"/>
  <c r="J754" i="23"/>
  <c r="I754" i="23"/>
  <c r="H754" i="23"/>
  <c r="Q753" i="23"/>
  <c r="P753" i="23"/>
  <c r="O753" i="23"/>
  <c r="N753" i="23"/>
  <c r="M753" i="23"/>
  <c r="L753" i="23"/>
  <c r="K753" i="23"/>
  <c r="J753" i="23"/>
  <c r="I753" i="23"/>
  <c r="H753" i="23"/>
  <c r="Q752" i="23"/>
  <c r="P752" i="23"/>
  <c r="O752" i="23"/>
  <c r="N752" i="23"/>
  <c r="M752" i="23"/>
  <c r="L752" i="23"/>
  <c r="K752" i="23"/>
  <c r="J752" i="23"/>
  <c r="I752" i="23"/>
  <c r="H752" i="23"/>
  <c r="Q751" i="23"/>
  <c r="P751" i="23"/>
  <c r="O751" i="23"/>
  <c r="N751" i="23"/>
  <c r="M751" i="23"/>
  <c r="L751" i="23"/>
  <c r="K751" i="23"/>
  <c r="J751" i="23"/>
  <c r="I751" i="23"/>
  <c r="H751" i="23"/>
  <c r="Q750" i="23"/>
  <c r="P750" i="23"/>
  <c r="O750" i="23"/>
  <c r="N750" i="23"/>
  <c r="M750" i="23"/>
  <c r="L750" i="23"/>
  <c r="K750" i="23"/>
  <c r="J750" i="23"/>
  <c r="I750" i="23"/>
  <c r="H750" i="23"/>
  <c r="Q749" i="23"/>
  <c r="P749" i="23"/>
  <c r="O749" i="23"/>
  <c r="N749" i="23"/>
  <c r="M749" i="23"/>
  <c r="L749" i="23"/>
  <c r="K749" i="23"/>
  <c r="J749" i="23"/>
  <c r="I749" i="23"/>
  <c r="H749" i="23"/>
  <c r="Q748" i="23"/>
  <c r="P748" i="23"/>
  <c r="O748" i="23"/>
  <c r="N748" i="23"/>
  <c r="M748" i="23"/>
  <c r="L748" i="23"/>
  <c r="K748" i="23"/>
  <c r="J748" i="23"/>
  <c r="I748" i="23"/>
  <c r="H748" i="23"/>
  <c r="Q747" i="23"/>
  <c r="P747" i="23"/>
  <c r="O747" i="23"/>
  <c r="N747" i="23"/>
  <c r="M747" i="23"/>
  <c r="L747" i="23"/>
  <c r="K747" i="23"/>
  <c r="J747" i="23"/>
  <c r="I747" i="23"/>
  <c r="H747" i="23"/>
  <c r="Q746" i="23"/>
  <c r="P746" i="23"/>
  <c r="O746" i="23"/>
  <c r="N746" i="23"/>
  <c r="M746" i="23"/>
  <c r="L746" i="23"/>
  <c r="K746" i="23"/>
  <c r="J746" i="23"/>
  <c r="I746" i="23"/>
  <c r="H746" i="23"/>
  <c r="Q745" i="23"/>
  <c r="P745" i="23"/>
  <c r="O745" i="23"/>
  <c r="N745" i="23"/>
  <c r="M745" i="23"/>
  <c r="L745" i="23"/>
  <c r="K745" i="23"/>
  <c r="J745" i="23"/>
  <c r="I745" i="23"/>
  <c r="H745" i="23"/>
  <c r="Q744" i="23"/>
  <c r="P744" i="23"/>
  <c r="O744" i="23"/>
  <c r="N744" i="23"/>
  <c r="M744" i="23"/>
  <c r="L744" i="23"/>
  <c r="K744" i="23"/>
  <c r="J744" i="23"/>
  <c r="I744" i="23"/>
  <c r="H744" i="23"/>
  <c r="Q743" i="23"/>
  <c r="P743" i="23"/>
  <c r="O743" i="23"/>
  <c r="N743" i="23"/>
  <c r="M743" i="23"/>
  <c r="L743" i="23"/>
  <c r="K743" i="23"/>
  <c r="J743" i="23"/>
  <c r="I743" i="23"/>
  <c r="H743" i="23"/>
  <c r="Q742" i="23"/>
  <c r="P742" i="23"/>
  <c r="O742" i="23"/>
  <c r="N742" i="23"/>
  <c r="M742" i="23"/>
  <c r="L742" i="23"/>
  <c r="K742" i="23"/>
  <c r="J742" i="23"/>
  <c r="I742" i="23"/>
  <c r="H742" i="23"/>
  <c r="Q741" i="23"/>
  <c r="P741" i="23"/>
  <c r="O741" i="23"/>
  <c r="N741" i="23"/>
  <c r="M741" i="23"/>
  <c r="L741" i="23"/>
  <c r="K741" i="23"/>
  <c r="J741" i="23"/>
  <c r="I741" i="23"/>
  <c r="H741" i="23"/>
  <c r="Q740" i="23"/>
  <c r="P740" i="23"/>
  <c r="O740" i="23"/>
  <c r="N740" i="23"/>
  <c r="M740" i="23"/>
  <c r="L740" i="23"/>
  <c r="K740" i="23"/>
  <c r="J740" i="23"/>
  <c r="I740" i="23"/>
  <c r="H740" i="23"/>
  <c r="Q739" i="23"/>
  <c r="P739" i="23"/>
  <c r="O739" i="23"/>
  <c r="N739" i="23"/>
  <c r="M739" i="23"/>
  <c r="L739" i="23"/>
  <c r="K739" i="23"/>
  <c r="J739" i="23"/>
  <c r="I739" i="23"/>
  <c r="H739" i="23"/>
  <c r="Q738" i="23"/>
  <c r="P738" i="23"/>
  <c r="O738" i="23"/>
  <c r="N738" i="23"/>
  <c r="M738" i="23"/>
  <c r="L738" i="23"/>
  <c r="K738" i="23"/>
  <c r="J738" i="23"/>
  <c r="I738" i="23"/>
  <c r="H738" i="23"/>
  <c r="Q737" i="23"/>
  <c r="P737" i="23"/>
  <c r="O737" i="23"/>
  <c r="N737" i="23"/>
  <c r="M737" i="23"/>
  <c r="L737" i="23"/>
  <c r="K737" i="23"/>
  <c r="J737" i="23"/>
  <c r="I737" i="23"/>
  <c r="H737" i="23"/>
  <c r="Q736" i="23"/>
  <c r="P736" i="23"/>
  <c r="O736" i="23"/>
  <c r="N736" i="23"/>
  <c r="M736" i="23"/>
  <c r="L736" i="23"/>
  <c r="K736" i="23"/>
  <c r="J736" i="23"/>
  <c r="I736" i="23"/>
  <c r="H736" i="23"/>
  <c r="Q735" i="23"/>
  <c r="P735" i="23"/>
  <c r="O735" i="23"/>
  <c r="N735" i="23"/>
  <c r="M735" i="23"/>
  <c r="L735" i="23"/>
  <c r="K735" i="23"/>
  <c r="J735" i="23"/>
  <c r="I735" i="23"/>
  <c r="H735" i="23"/>
  <c r="Q734" i="23"/>
  <c r="P734" i="23"/>
  <c r="O734" i="23"/>
  <c r="N734" i="23"/>
  <c r="M734" i="23"/>
  <c r="L734" i="23"/>
  <c r="K734" i="23"/>
  <c r="J734" i="23"/>
  <c r="I734" i="23"/>
  <c r="H734" i="23"/>
  <c r="Q733" i="23"/>
  <c r="P733" i="23"/>
  <c r="O733" i="23"/>
  <c r="N733" i="23"/>
  <c r="M733" i="23"/>
  <c r="L733" i="23"/>
  <c r="K733" i="23"/>
  <c r="J733" i="23"/>
  <c r="I733" i="23"/>
  <c r="H733" i="23"/>
  <c r="Q732" i="23"/>
  <c r="P732" i="23"/>
  <c r="O732" i="23"/>
  <c r="N732" i="23"/>
  <c r="M732" i="23"/>
  <c r="L732" i="23"/>
  <c r="K732" i="23"/>
  <c r="J732" i="23"/>
  <c r="I732" i="23"/>
  <c r="H732" i="23"/>
  <c r="Q731" i="23"/>
  <c r="P731" i="23"/>
  <c r="O731" i="23"/>
  <c r="N731" i="23"/>
  <c r="M731" i="23"/>
  <c r="L731" i="23"/>
  <c r="K731" i="23"/>
  <c r="J731" i="23"/>
  <c r="I731" i="23"/>
  <c r="H731" i="23"/>
  <c r="Q730" i="23"/>
  <c r="P730" i="23"/>
  <c r="O730" i="23"/>
  <c r="N730" i="23"/>
  <c r="M730" i="23"/>
  <c r="L730" i="23"/>
  <c r="K730" i="23"/>
  <c r="J730" i="23"/>
  <c r="I730" i="23"/>
  <c r="H730" i="23"/>
  <c r="Q729" i="23"/>
  <c r="P729" i="23"/>
  <c r="O729" i="23"/>
  <c r="N729" i="23"/>
  <c r="M729" i="23"/>
  <c r="L729" i="23"/>
  <c r="K729" i="23"/>
  <c r="J729" i="23"/>
  <c r="I729" i="23"/>
  <c r="H729" i="23"/>
  <c r="Q728" i="23"/>
  <c r="P728" i="23"/>
  <c r="O728" i="23"/>
  <c r="N728" i="23"/>
  <c r="M728" i="23"/>
  <c r="L728" i="23"/>
  <c r="K728" i="23"/>
  <c r="J728" i="23"/>
  <c r="I728" i="23"/>
  <c r="H728" i="23"/>
  <c r="Q727" i="23"/>
  <c r="P727" i="23"/>
  <c r="O727" i="23"/>
  <c r="N727" i="23"/>
  <c r="M727" i="23"/>
  <c r="L727" i="23"/>
  <c r="K727" i="23"/>
  <c r="J727" i="23"/>
  <c r="I727" i="23"/>
  <c r="H727" i="23"/>
  <c r="Q726" i="23"/>
  <c r="P726" i="23"/>
  <c r="O726" i="23"/>
  <c r="N726" i="23"/>
  <c r="M726" i="23"/>
  <c r="L726" i="23"/>
  <c r="K726" i="23"/>
  <c r="J726" i="23"/>
  <c r="I726" i="23"/>
  <c r="H726" i="23"/>
  <c r="Q725" i="23"/>
  <c r="P725" i="23"/>
  <c r="O725" i="23"/>
  <c r="N725" i="23"/>
  <c r="M725" i="23"/>
  <c r="L725" i="23"/>
  <c r="K725" i="23"/>
  <c r="J725" i="23"/>
  <c r="I725" i="23"/>
  <c r="H725" i="23"/>
  <c r="Q724" i="23"/>
  <c r="P724" i="23"/>
  <c r="O724" i="23"/>
  <c r="N724" i="23"/>
  <c r="M724" i="23"/>
  <c r="L724" i="23"/>
  <c r="K724" i="23"/>
  <c r="J724" i="23"/>
  <c r="I724" i="23"/>
  <c r="H724" i="23"/>
  <c r="Q723" i="23"/>
  <c r="P723" i="23"/>
  <c r="O723" i="23"/>
  <c r="N723" i="23"/>
  <c r="M723" i="23"/>
  <c r="L723" i="23"/>
  <c r="K723" i="23"/>
  <c r="J723" i="23"/>
  <c r="I723" i="23"/>
  <c r="H723" i="23"/>
  <c r="Q722" i="23"/>
  <c r="P722" i="23"/>
  <c r="O722" i="23"/>
  <c r="N722" i="23"/>
  <c r="M722" i="23"/>
  <c r="L722" i="23"/>
  <c r="K722" i="23"/>
  <c r="J722" i="23"/>
  <c r="I722" i="23"/>
  <c r="H722" i="23"/>
  <c r="Q721" i="23"/>
  <c r="P721" i="23"/>
  <c r="O721" i="23"/>
  <c r="N721" i="23"/>
  <c r="M721" i="23"/>
  <c r="L721" i="23"/>
  <c r="K721" i="23"/>
  <c r="J721" i="23"/>
  <c r="I721" i="23"/>
  <c r="H721" i="23"/>
  <c r="Q720" i="23"/>
  <c r="P720" i="23"/>
  <c r="O720" i="23"/>
  <c r="N720" i="23"/>
  <c r="M720" i="23"/>
  <c r="L720" i="23"/>
  <c r="K720" i="23"/>
  <c r="J720" i="23"/>
  <c r="I720" i="23"/>
  <c r="H720" i="23"/>
  <c r="Q719" i="23"/>
  <c r="P719" i="23"/>
  <c r="O719" i="23"/>
  <c r="N719" i="23"/>
  <c r="M719" i="23"/>
  <c r="L719" i="23"/>
  <c r="K719" i="23"/>
  <c r="J719" i="23"/>
  <c r="I719" i="23"/>
  <c r="H719" i="23"/>
  <c r="Q718" i="23"/>
  <c r="P718" i="23"/>
  <c r="O718" i="23"/>
  <c r="N718" i="23"/>
  <c r="M718" i="23"/>
  <c r="L718" i="23"/>
  <c r="K718" i="23"/>
  <c r="J718" i="23"/>
  <c r="I718" i="23"/>
  <c r="H718" i="23"/>
  <c r="Q717" i="23"/>
  <c r="P717" i="23"/>
  <c r="O717" i="23"/>
  <c r="N717" i="23"/>
  <c r="M717" i="23"/>
  <c r="L717" i="23"/>
  <c r="K717" i="23"/>
  <c r="J717" i="23"/>
  <c r="I717" i="23"/>
  <c r="H717" i="23"/>
  <c r="Q716" i="23"/>
  <c r="P716" i="23"/>
  <c r="O716" i="23"/>
  <c r="N716" i="23"/>
  <c r="M716" i="23"/>
  <c r="L716" i="23"/>
  <c r="K716" i="23"/>
  <c r="J716" i="23"/>
  <c r="I716" i="23"/>
  <c r="H716" i="23"/>
  <c r="Q715" i="23"/>
  <c r="P715" i="23"/>
  <c r="O715" i="23"/>
  <c r="N715" i="23"/>
  <c r="M715" i="23"/>
  <c r="L715" i="23"/>
  <c r="K715" i="23"/>
  <c r="J715" i="23"/>
  <c r="I715" i="23"/>
  <c r="H715" i="23"/>
  <c r="Q714" i="23"/>
  <c r="P714" i="23"/>
  <c r="O714" i="23"/>
  <c r="N714" i="23"/>
  <c r="M714" i="23"/>
  <c r="L714" i="23"/>
  <c r="K714" i="23"/>
  <c r="J714" i="23"/>
  <c r="I714" i="23"/>
  <c r="H714" i="23"/>
  <c r="Q713" i="23"/>
  <c r="P713" i="23"/>
  <c r="O713" i="23"/>
  <c r="N713" i="23"/>
  <c r="M713" i="23"/>
  <c r="L713" i="23"/>
  <c r="K713" i="23"/>
  <c r="J713" i="23"/>
  <c r="I713" i="23"/>
  <c r="H713" i="23"/>
  <c r="Q712" i="23"/>
  <c r="P712" i="23"/>
  <c r="O712" i="23"/>
  <c r="N712" i="23"/>
  <c r="M712" i="23"/>
  <c r="L712" i="23"/>
  <c r="K712" i="23"/>
  <c r="J712" i="23"/>
  <c r="I712" i="23"/>
  <c r="H712" i="23"/>
  <c r="Q711" i="23"/>
  <c r="P711" i="23"/>
  <c r="O711" i="23"/>
  <c r="N711" i="23"/>
  <c r="M711" i="23"/>
  <c r="L711" i="23"/>
  <c r="K711" i="23"/>
  <c r="J711" i="23"/>
  <c r="I711" i="23"/>
  <c r="H711" i="23"/>
  <c r="Q710" i="23"/>
  <c r="P710" i="23"/>
  <c r="O710" i="23"/>
  <c r="N710" i="23"/>
  <c r="M710" i="23"/>
  <c r="L710" i="23"/>
  <c r="K710" i="23"/>
  <c r="J710" i="23"/>
  <c r="I710" i="23"/>
  <c r="H710" i="23"/>
  <c r="Q709" i="23"/>
  <c r="P709" i="23"/>
  <c r="O709" i="23"/>
  <c r="N709" i="23"/>
  <c r="M709" i="23"/>
  <c r="L709" i="23"/>
  <c r="K709" i="23"/>
  <c r="J709" i="23"/>
  <c r="I709" i="23"/>
  <c r="H709" i="23"/>
  <c r="Q708" i="23"/>
  <c r="P708" i="23"/>
  <c r="O708" i="23"/>
  <c r="N708" i="23"/>
  <c r="M708" i="23"/>
  <c r="L708" i="23"/>
  <c r="K708" i="23"/>
  <c r="J708" i="23"/>
  <c r="I708" i="23"/>
  <c r="H708" i="23"/>
  <c r="Q707" i="23"/>
  <c r="P707" i="23"/>
  <c r="O707" i="23"/>
  <c r="N707" i="23"/>
  <c r="M707" i="23"/>
  <c r="L707" i="23"/>
  <c r="K707" i="23"/>
  <c r="J707" i="23"/>
  <c r="I707" i="23"/>
  <c r="H707" i="23"/>
  <c r="Q706" i="23"/>
  <c r="P706" i="23"/>
  <c r="O706" i="23"/>
  <c r="N706" i="23"/>
  <c r="M706" i="23"/>
  <c r="L706" i="23"/>
  <c r="K706" i="23"/>
  <c r="J706" i="23"/>
  <c r="I706" i="23"/>
  <c r="H706" i="23"/>
  <c r="Q705" i="23"/>
  <c r="P705" i="23"/>
  <c r="O705" i="23"/>
  <c r="N705" i="23"/>
  <c r="M705" i="23"/>
  <c r="L705" i="23"/>
  <c r="K705" i="23"/>
  <c r="J705" i="23"/>
  <c r="I705" i="23"/>
  <c r="H705" i="23"/>
  <c r="Q704" i="23"/>
  <c r="P704" i="23"/>
  <c r="O704" i="23"/>
  <c r="N704" i="23"/>
  <c r="M704" i="23"/>
  <c r="L704" i="23"/>
  <c r="K704" i="23"/>
  <c r="J704" i="23"/>
  <c r="I704" i="23"/>
  <c r="H704" i="23"/>
  <c r="Q703" i="23"/>
  <c r="P703" i="23"/>
  <c r="O703" i="23"/>
  <c r="N703" i="23"/>
  <c r="M703" i="23"/>
  <c r="L703" i="23"/>
  <c r="K703" i="23"/>
  <c r="J703" i="23"/>
  <c r="I703" i="23"/>
  <c r="H703" i="23"/>
  <c r="Q702" i="23"/>
  <c r="P702" i="23"/>
  <c r="O702" i="23"/>
  <c r="N702" i="23"/>
  <c r="M702" i="23"/>
  <c r="L702" i="23"/>
  <c r="K702" i="23"/>
  <c r="J702" i="23"/>
  <c r="I702" i="23"/>
  <c r="H702" i="23"/>
  <c r="Q701" i="23"/>
  <c r="P701" i="23"/>
  <c r="O701" i="23"/>
  <c r="N701" i="23"/>
  <c r="M701" i="23"/>
  <c r="L701" i="23"/>
  <c r="K701" i="23"/>
  <c r="J701" i="23"/>
  <c r="I701" i="23"/>
  <c r="H701" i="23"/>
  <c r="Q700" i="23"/>
  <c r="P700" i="23"/>
  <c r="O700" i="23"/>
  <c r="N700" i="23"/>
  <c r="M700" i="23"/>
  <c r="L700" i="23"/>
  <c r="K700" i="23"/>
  <c r="J700" i="23"/>
  <c r="I700" i="23"/>
  <c r="H700" i="23"/>
  <c r="Q699" i="23"/>
  <c r="P699" i="23"/>
  <c r="O699" i="23"/>
  <c r="N699" i="23"/>
  <c r="M699" i="23"/>
  <c r="L699" i="23"/>
  <c r="K699" i="23"/>
  <c r="J699" i="23"/>
  <c r="I699" i="23"/>
  <c r="H699" i="23"/>
  <c r="Q698" i="23"/>
  <c r="P698" i="23"/>
  <c r="O698" i="23"/>
  <c r="N698" i="23"/>
  <c r="M698" i="23"/>
  <c r="L698" i="23"/>
  <c r="K698" i="23"/>
  <c r="J698" i="23"/>
  <c r="I698" i="23"/>
  <c r="H698" i="23"/>
  <c r="Q697" i="23"/>
  <c r="P697" i="23"/>
  <c r="O697" i="23"/>
  <c r="N697" i="23"/>
  <c r="M697" i="23"/>
  <c r="L697" i="23"/>
  <c r="K697" i="23"/>
  <c r="J697" i="23"/>
  <c r="I697" i="23"/>
  <c r="H697" i="23"/>
  <c r="Q696" i="23"/>
  <c r="P696" i="23"/>
  <c r="O696" i="23"/>
  <c r="N696" i="23"/>
  <c r="M696" i="23"/>
  <c r="L696" i="23"/>
  <c r="K696" i="23"/>
  <c r="J696" i="23"/>
  <c r="I696" i="23"/>
  <c r="H696" i="23"/>
  <c r="Q695" i="23"/>
  <c r="P695" i="23"/>
  <c r="O695" i="23"/>
  <c r="N695" i="23"/>
  <c r="M695" i="23"/>
  <c r="L695" i="23"/>
  <c r="K695" i="23"/>
  <c r="J695" i="23"/>
  <c r="I695" i="23"/>
  <c r="H695" i="23"/>
  <c r="Q694" i="23"/>
  <c r="P694" i="23"/>
  <c r="O694" i="23"/>
  <c r="N694" i="23"/>
  <c r="M694" i="23"/>
  <c r="L694" i="23"/>
  <c r="K694" i="23"/>
  <c r="J694" i="23"/>
  <c r="I694" i="23"/>
  <c r="H694" i="23"/>
  <c r="Q693" i="23"/>
  <c r="P693" i="23"/>
  <c r="O693" i="23"/>
  <c r="N693" i="23"/>
  <c r="M693" i="23"/>
  <c r="L693" i="23"/>
  <c r="K693" i="23"/>
  <c r="J693" i="23"/>
  <c r="I693" i="23"/>
  <c r="H693" i="23"/>
  <c r="Q692" i="23"/>
  <c r="P692" i="23"/>
  <c r="O692" i="23"/>
  <c r="N692" i="23"/>
  <c r="M692" i="23"/>
  <c r="L692" i="23"/>
  <c r="K692" i="23"/>
  <c r="J692" i="23"/>
  <c r="I692" i="23"/>
  <c r="H692" i="23"/>
  <c r="Q691" i="23"/>
  <c r="P691" i="23"/>
  <c r="O691" i="23"/>
  <c r="N691" i="23"/>
  <c r="M691" i="23"/>
  <c r="L691" i="23"/>
  <c r="K691" i="23"/>
  <c r="J691" i="23"/>
  <c r="I691" i="23"/>
  <c r="H691" i="23"/>
  <c r="Q690" i="23"/>
  <c r="P690" i="23"/>
  <c r="O690" i="23"/>
  <c r="N690" i="23"/>
  <c r="M690" i="23"/>
  <c r="L690" i="23"/>
  <c r="K690" i="23"/>
  <c r="J690" i="23"/>
  <c r="I690" i="23"/>
  <c r="H690" i="23"/>
  <c r="Q689" i="23"/>
  <c r="P689" i="23"/>
  <c r="O689" i="23"/>
  <c r="N689" i="23"/>
  <c r="M689" i="23"/>
  <c r="L689" i="23"/>
  <c r="K689" i="23"/>
  <c r="J689" i="23"/>
  <c r="I689" i="23"/>
  <c r="H689" i="23"/>
  <c r="Q688" i="23"/>
  <c r="P688" i="23"/>
  <c r="O688" i="23"/>
  <c r="N688" i="23"/>
  <c r="M688" i="23"/>
  <c r="L688" i="23"/>
  <c r="K688" i="23"/>
  <c r="J688" i="23"/>
  <c r="I688" i="23"/>
  <c r="H688" i="23"/>
  <c r="Q687" i="23"/>
  <c r="P687" i="23"/>
  <c r="O687" i="23"/>
  <c r="N687" i="23"/>
  <c r="M687" i="23"/>
  <c r="L687" i="23"/>
  <c r="K687" i="23"/>
  <c r="J687" i="23"/>
  <c r="I687" i="23"/>
  <c r="H687" i="23"/>
  <c r="Q686" i="23"/>
  <c r="P686" i="23"/>
  <c r="O686" i="23"/>
  <c r="N686" i="23"/>
  <c r="M686" i="23"/>
  <c r="L686" i="23"/>
  <c r="K686" i="23"/>
  <c r="J686" i="23"/>
  <c r="I686" i="23"/>
  <c r="H686" i="23"/>
  <c r="Q685" i="23"/>
  <c r="P685" i="23"/>
  <c r="O685" i="23"/>
  <c r="N685" i="23"/>
  <c r="M685" i="23"/>
  <c r="L685" i="23"/>
  <c r="K685" i="23"/>
  <c r="J685" i="23"/>
  <c r="I685" i="23"/>
  <c r="H685" i="23"/>
  <c r="Q684" i="23"/>
  <c r="P684" i="23"/>
  <c r="O684" i="23"/>
  <c r="N684" i="23"/>
  <c r="M684" i="23"/>
  <c r="L684" i="23"/>
  <c r="K684" i="23"/>
  <c r="J684" i="23"/>
  <c r="I684" i="23"/>
  <c r="H684" i="23"/>
  <c r="Q683" i="23"/>
  <c r="P683" i="23"/>
  <c r="O683" i="23"/>
  <c r="N683" i="23"/>
  <c r="M683" i="23"/>
  <c r="L683" i="23"/>
  <c r="K683" i="23"/>
  <c r="J683" i="23"/>
  <c r="I683" i="23"/>
  <c r="H683" i="23"/>
  <c r="Q682" i="23"/>
  <c r="P682" i="23"/>
  <c r="O682" i="23"/>
  <c r="N682" i="23"/>
  <c r="M682" i="23"/>
  <c r="L682" i="23"/>
  <c r="K682" i="23"/>
  <c r="J682" i="23"/>
  <c r="I682" i="23"/>
  <c r="H682" i="23"/>
  <c r="Q681" i="23"/>
  <c r="P681" i="23"/>
  <c r="O681" i="23"/>
  <c r="N681" i="23"/>
  <c r="M681" i="23"/>
  <c r="L681" i="23"/>
  <c r="K681" i="23"/>
  <c r="J681" i="23"/>
  <c r="I681" i="23"/>
  <c r="H681" i="23"/>
  <c r="Q680" i="23"/>
  <c r="P680" i="23"/>
  <c r="O680" i="23"/>
  <c r="N680" i="23"/>
  <c r="M680" i="23"/>
  <c r="L680" i="23"/>
  <c r="K680" i="23"/>
  <c r="J680" i="23"/>
  <c r="I680" i="23"/>
  <c r="H680" i="23"/>
  <c r="Q679" i="23"/>
  <c r="P679" i="23"/>
  <c r="O679" i="23"/>
  <c r="N679" i="23"/>
  <c r="M679" i="23"/>
  <c r="L679" i="23"/>
  <c r="K679" i="23"/>
  <c r="J679" i="23"/>
  <c r="I679" i="23"/>
  <c r="H679" i="23"/>
  <c r="Q678" i="23"/>
  <c r="P678" i="23"/>
  <c r="O678" i="23"/>
  <c r="N678" i="23"/>
  <c r="M678" i="23"/>
  <c r="L678" i="23"/>
  <c r="K678" i="23"/>
  <c r="J678" i="23"/>
  <c r="I678" i="23"/>
  <c r="H678" i="23"/>
  <c r="Q677" i="23"/>
  <c r="P677" i="23"/>
  <c r="O677" i="23"/>
  <c r="N677" i="23"/>
  <c r="M677" i="23"/>
  <c r="L677" i="23"/>
  <c r="K677" i="23"/>
  <c r="J677" i="23"/>
  <c r="I677" i="23"/>
  <c r="H677" i="23"/>
  <c r="Q676" i="23"/>
  <c r="P676" i="23"/>
  <c r="O676" i="23"/>
  <c r="N676" i="23"/>
  <c r="M676" i="23"/>
  <c r="L676" i="23"/>
  <c r="K676" i="23"/>
  <c r="J676" i="23"/>
  <c r="I676" i="23"/>
  <c r="H676" i="23"/>
  <c r="Q675" i="23"/>
  <c r="P675" i="23"/>
  <c r="O675" i="23"/>
  <c r="N675" i="23"/>
  <c r="M675" i="23"/>
  <c r="L675" i="23"/>
  <c r="K675" i="23"/>
  <c r="J675" i="23"/>
  <c r="I675" i="23"/>
  <c r="H675" i="23"/>
  <c r="Q674" i="23"/>
  <c r="P674" i="23"/>
  <c r="O674" i="23"/>
  <c r="N674" i="23"/>
  <c r="M674" i="23"/>
  <c r="L674" i="23"/>
  <c r="K674" i="23"/>
  <c r="J674" i="23"/>
  <c r="I674" i="23"/>
  <c r="H674" i="23"/>
  <c r="Q673" i="23"/>
  <c r="P673" i="23"/>
  <c r="O673" i="23"/>
  <c r="N673" i="23"/>
  <c r="M673" i="23"/>
  <c r="L673" i="23"/>
  <c r="K673" i="23"/>
  <c r="J673" i="23"/>
  <c r="I673" i="23"/>
  <c r="H673" i="23"/>
  <c r="Q672" i="23"/>
  <c r="P672" i="23"/>
  <c r="O672" i="23"/>
  <c r="N672" i="23"/>
  <c r="M672" i="23"/>
  <c r="L672" i="23"/>
  <c r="K672" i="23"/>
  <c r="J672" i="23"/>
  <c r="I672" i="23"/>
  <c r="H672" i="23"/>
  <c r="Q671" i="23"/>
  <c r="P671" i="23"/>
  <c r="O671" i="23"/>
  <c r="N671" i="23"/>
  <c r="M671" i="23"/>
  <c r="L671" i="23"/>
  <c r="K671" i="23"/>
  <c r="J671" i="23"/>
  <c r="I671" i="23"/>
  <c r="H671" i="23"/>
  <c r="Q670" i="23"/>
  <c r="P670" i="23"/>
  <c r="O670" i="23"/>
  <c r="N670" i="23"/>
  <c r="M670" i="23"/>
  <c r="L670" i="23"/>
  <c r="K670" i="23"/>
  <c r="J670" i="23"/>
  <c r="I670" i="23"/>
  <c r="H670" i="23"/>
  <c r="Q669" i="23"/>
  <c r="P669" i="23"/>
  <c r="O669" i="23"/>
  <c r="N669" i="23"/>
  <c r="M669" i="23"/>
  <c r="L669" i="23"/>
  <c r="K669" i="23"/>
  <c r="J669" i="23"/>
  <c r="I669" i="23"/>
  <c r="H669" i="23"/>
  <c r="Q668" i="23"/>
  <c r="P668" i="23"/>
  <c r="O668" i="23"/>
  <c r="N668" i="23"/>
  <c r="M668" i="23"/>
  <c r="L668" i="23"/>
  <c r="K668" i="23"/>
  <c r="J668" i="23"/>
  <c r="I668" i="23"/>
  <c r="H668" i="23"/>
  <c r="Q667" i="23"/>
  <c r="P667" i="23"/>
  <c r="O667" i="23"/>
  <c r="N667" i="23"/>
  <c r="M667" i="23"/>
  <c r="L667" i="23"/>
  <c r="K667" i="23"/>
  <c r="J667" i="23"/>
  <c r="I667" i="23"/>
  <c r="H667" i="23"/>
  <c r="Q666" i="23"/>
  <c r="P666" i="23"/>
  <c r="O666" i="23"/>
  <c r="N666" i="23"/>
  <c r="M666" i="23"/>
  <c r="L666" i="23"/>
  <c r="K666" i="23"/>
  <c r="J666" i="23"/>
  <c r="I666" i="23"/>
  <c r="H666" i="23"/>
  <c r="Q665" i="23"/>
  <c r="P665" i="23"/>
  <c r="O665" i="23"/>
  <c r="N665" i="23"/>
  <c r="M665" i="23"/>
  <c r="L665" i="23"/>
  <c r="K665" i="23"/>
  <c r="J665" i="23"/>
  <c r="I665" i="23"/>
  <c r="H665" i="23"/>
  <c r="Q664" i="23"/>
  <c r="P664" i="23"/>
  <c r="O664" i="23"/>
  <c r="N664" i="23"/>
  <c r="M664" i="23"/>
  <c r="L664" i="23"/>
  <c r="K664" i="23"/>
  <c r="J664" i="23"/>
  <c r="I664" i="23"/>
  <c r="H664" i="23"/>
  <c r="Q663" i="23"/>
  <c r="P663" i="23"/>
  <c r="O663" i="23"/>
  <c r="N663" i="23"/>
  <c r="M663" i="23"/>
  <c r="L663" i="23"/>
  <c r="K663" i="23"/>
  <c r="J663" i="23"/>
  <c r="I663" i="23"/>
  <c r="H663" i="23"/>
  <c r="Q662" i="23"/>
  <c r="P662" i="23"/>
  <c r="O662" i="23"/>
  <c r="N662" i="23"/>
  <c r="M662" i="23"/>
  <c r="L662" i="23"/>
  <c r="K662" i="23"/>
  <c r="J662" i="23"/>
  <c r="I662" i="23"/>
  <c r="H662" i="23"/>
  <c r="Q661" i="23"/>
  <c r="P661" i="23"/>
  <c r="O661" i="23"/>
  <c r="N661" i="23"/>
  <c r="M661" i="23"/>
  <c r="L661" i="23"/>
  <c r="K661" i="23"/>
  <c r="J661" i="23"/>
  <c r="I661" i="23"/>
  <c r="H661" i="23"/>
  <c r="Q660" i="23"/>
  <c r="P660" i="23"/>
  <c r="O660" i="23"/>
  <c r="N660" i="23"/>
  <c r="M660" i="23"/>
  <c r="L660" i="23"/>
  <c r="K660" i="23"/>
  <c r="J660" i="23"/>
  <c r="I660" i="23"/>
  <c r="H660" i="23"/>
  <c r="Q659" i="23"/>
  <c r="P659" i="23"/>
  <c r="O659" i="23"/>
  <c r="N659" i="23"/>
  <c r="M659" i="23"/>
  <c r="L659" i="23"/>
  <c r="K659" i="23"/>
  <c r="J659" i="23"/>
  <c r="I659" i="23"/>
  <c r="H659" i="23"/>
  <c r="Q658" i="23"/>
  <c r="P658" i="23"/>
  <c r="O658" i="23"/>
  <c r="N658" i="23"/>
  <c r="M658" i="23"/>
  <c r="L658" i="23"/>
  <c r="K658" i="23"/>
  <c r="J658" i="23"/>
  <c r="I658" i="23"/>
  <c r="H658" i="23"/>
  <c r="Q657" i="23"/>
  <c r="P657" i="23"/>
  <c r="O657" i="23"/>
  <c r="N657" i="23"/>
  <c r="M657" i="23"/>
  <c r="L657" i="23"/>
  <c r="K657" i="23"/>
  <c r="J657" i="23"/>
  <c r="I657" i="23"/>
  <c r="H657" i="23"/>
  <c r="Q656" i="23"/>
  <c r="P656" i="23"/>
  <c r="O656" i="23"/>
  <c r="N656" i="23"/>
  <c r="M656" i="23"/>
  <c r="L656" i="23"/>
  <c r="K656" i="23"/>
  <c r="J656" i="23"/>
  <c r="I656" i="23"/>
  <c r="H656" i="23"/>
  <c r="Q655" i="23"/>
  <c r="P655" i="23"/>
  <c r="O655" i="23"/>
  <c r="N655" i="23"/>
  <c r="M655" i="23"/>
  <c r="L655" i="23"/>
  <c r="K655" i="23"/>
  <c r="J655" i="23"/>
  <c r="I655" i="23"/>
  <c r="H655" i="23"/>
  <c r="Q654" i="23"/>
  <c r="P654" i="23"/>
  <c r="O654" i="23"/>
  <c r="N654" i="23"/>
  <c r="M654" i="23"/>
  <c r="L654" i="23"/>
  <c r="K654" i="23"/>
  <c r="J654" i="23"/>
  <c r="I654" i="23"/>
  <c r="H654" i="23"/>
  <c r="Q653" i="23"/>
  <c r="P653" i="23"/>
  <c r="O653" i="23"/>
  <c r="N653" i="23"/>
  <c r="M653" i="23"/>
  <c r="L653" i="23"/>
  <c r="K653" i="23"/>
  <c r="J653" i="23"/>
  <c r="I653" i="23"/>
  <c r="H653" i="23"/>
  <c r="Q652" i="23"/>
  <c r="P652" i="23"/>
  <c r="O652" i="23"/>
  <c r="N652" i="23"/>
  <c r="M652" i="23"/>
  <c r="L652" i="23"/>
  <c r="K652" i="23"/>
  <c r="J652" i="23"/>
  <c r="I652" i="23"/>
  <c r="H652" i="23"/>
  <c r="Q651" i="23"/>
  <c r="P651" i="23"/>
  <c r="O651" i="23"/>
  <c r="N651" i="23"/>
  <c r="M651" i="23"/>
  <c r="L651" i="23"/>
  <c r="K651" i="23"/>
  <c r="J651" i="23"/>
  <c r="I651" i="23"/>
  <c r="H651" i="23"/>
  <c r="Q650" i="23"/>
  <c r="P650" i="23"/>
  <c r="O650" i="23"/>
  <c r="N650" i="23"/>
  <c r="M650" i="23"/>
  <c r="L650" i="23"/>
  <c r="K650" i="23"/>
  <c r="J650" i="23"/>
  <c r="I650" i="23"/>
  <c r="H650" i="23"/>
  <c r="Q649" i="23"/>
  <c r="P649" i="23"/>
  <c r="O649" i="23"/>
  <c r="N649" i="23"/>
  <c r="M649" i="23"/>
  <c r="L649" i="23"/>
  <c r="K649" i="23"/>
  <c r="J649" i="23"/>
  <c r="I649" i="23"/>
  <c r="H649" i="23"/>
  <c r="Q648" i="23"/>
  <c r="P648" i="23"/>
  <c r="O648" i="23"/>
  <c r="N648" i="23"/>
  <c r="M648" i="23"/>
  <c r="L648" i="23"/>
  <c r="K648" i="23"/>
  <c r="J648" i="23"/>
  <c r="I648" i="23"/>
  <c r="H648" i="23"/>
  <c r="Q647" i="23"/>
  <c r="P647" i="23"/>
  <c r="O647" i="23"/>
  <c r="N647" i="23"/>
  <c r="M647" i="23"/>
  <c r="L647" i="23"/>
  <c r="K647" i="23"/>
  <c r="J647" i="23"/>
  <c r="I647" i="23"/>
  <c r="H647" i="23"/>
  <c r="Q646" i="23"/>
  <c r="P646" i="23"/>
  <c r="O646" i="23"/>
  <c r="N646" i="23"/>
  <c r="M646" i="23"/>
  <c r="L646" i="23"/>
  <c r="K646" i="23"/>
  <c r="J646" i="23"/>
  <c r="I646" i="23"/>
  <c r="H646" i="23"/>
  <c r="Q645" i="23"/>
  <c r="P645" i="23"/>
  <c r="O645" i="23"/>
  <c r="N645" i="23"/>
  <c r="M645" i="23"/>
  <c r="L645" i="23"/>
  <c r="K645" i="23"/>
  <c r="J645" i="23"/>
  <c r="I645" i="23"/>
  <c r="H645" i="23"/>
  <c r="Q644" i="23"/>
  <c r="P644" i="23"/>
  <c r="O644" i="23"/>
  <c r="N644" i="23"/>
  <c r="M644" i="23"/>
  <c r="L644" i="23"/>
  <c r="K644" i="23"/>
  <c r="J644" i="23"/>
  <c r="I644" i="23"/>
  <c r="H644" i="23"/>
  <c r="Q643" i="23"/>
  <c r="P643" i="23"/>
  <c r="O643" i="23"/>
  <c r="N643" i="23"/>
  <c r="M643" i="23"/>
  <c r="L643" i="23"/>
  <c r="K643" i="23"/>
  <c r="J643" i="23"/>
  <c r="I643" i="23"/>
  <c r="H643" i="23"/>
  <c r="Q642" i="23"/>
  <c r="P642" i="23"/>
  <c r="O642" i="23"/>
  <c r="N642" i="23"/>
  <c r="M642" i="23"/>
  <c r="L642" i="23"/>
  <c r="K642" i="23"/>
  <c r="J642" i="23"/>
  <c r="I642" i="23"/>
  <c r="H642" i="23"/>
  <c r="Q641" i="23"/>
  <c r="P641" i="23"/>
  <c r="O641" i="23"/>
  <c r="N641" i="23"/>
  <c r="M641" i="23"/>
  <c r="L641" i="23"/>
  <c r="K641" i="23"/>
  <c r="J641" i="23"/>
  <c r="I641" i="23"/>
  <c r="H641" i="23"/>
  <c r="Q640" i="23"/>
  <c r="P640" i="23"/>
  <c r="O640" i="23"/>
  <c r="N640" i="23"/>
  <c r="M640" i="23"/>
  <c r="L640" i="23"/>
  <c r="K640" i="23"/>
  <c r="J640" i="23"/>
  <c r="I640" i="23"/>
  <c r="H640" i="23"/>
  <c r="Q639" i="23"/>
  <c r="P639" i="23"/>
  <c r="O639" i="23"/>
  <c r="N639" i="23"/>
  <c r="M639" i="23"/>
  <c r="L639" i="23"/>
  <c r="K639" i="23"/>
  <c r="J639" i="23"/>
  <c r="I639" i="23"/>
  <c r="H639" i="23"/>
  <c r="Q638" i="23"/>
  <c r="P638" i="23"/>
  <c r="O638" i="23"/>
  <c r="N638" i="23"/>
  <c r="M638" i="23"/>
  <c r="L638" i="23"/>
  <c r="K638" i="23"/>
  <c r="J638" i="23"/>
  <c r="I638" i="23"/>
  <c r="H638" i="23"/>
  <c r="Q637" i="23"/>
  <c r="P637" i="23"/>
  <c r="O637" i="23"/>
  <c r="N637" i="23"/>
  <c r="M637" i="23"/>
  <c r="L637" i="23"/>
  <c r="K637" i="23"/>
  <c r="J637" i="23"/>
  <c r="I637" i="23"/>
  <c r="H637" i="23"/>
  <c r="Q636" i="23"/>
  <c r="P636" i="23"/>
  <c r="O636" i="23"/>
  <c r="N636" i="23"/>
  <c r="M636" i="23"/>
  <c r="L636" i="23"/>
  <c r="K636" i="23"/>
  <c r="J636" i="23"/>
  <c r="I636" i="23"/>
  <c r="H636" i="23"/>
  <c r="Q635" i="23"/>
  <c r="P635" i="23"/>
  <c r="O635" i="23"/>
  <c r="N635" i="23"/>
  <c r="M635" i="23"/>
  <c r="L635" i="23"/>
  <c r="K635" i="23"/>
  <c r="J635" i="23"/>
  <c r="I635" i="23"/>
  <c r="H635" i="23"/>
  <c r="Q634" i="23"/>
  <c r="P634" i="23"/>
  <c r="O634" i="23"/>
  <c r="N634" i="23"/>
  <c r="M634" i="23"/>
  <c r="L634" i="23"/>
  <c r="K634" i="23"/>
  <c r="J634" i="23"/>
  <c r="I634" i="23"/>
  <c r="H634" i="23"/>
  <c r="Q633" i="23"/>
  <c r="P633" i="23"/>
  <c r="O633" i="23"/>
  <c r="N633" i="23"/>
  <c r="M633" i="23"/>
  <c r="L633" i="23"/>
  <c r="K633" i="23"/>
  <c r="J633" i="23"/>
  <c r="I633" i="23"/>
  <c r="H633" i="23"/>
  <c r="Q632" i="23"/>
  <c r="P632" i="23"/>
  <c r="O632" i="23"/>
  <c r="N632" i="23"/>
  <c r="M632" i="23"/>
  <c r="L632" i="23"/>
  <c r="K632" i="23"/>
  <c r="J632" i="23"/>
  <c r="I632" i="23"/>
  <c r="H632" i="23"/>
  <c r="Q631" i="23"/>
  <c r="P631" i="23"/>
  <c r="O631" i="23"/>
  <c r="N631" i="23"/>
  <c r="M631" i="23"/>
  <c r="L631" i="23"/>
  <c r="K631" i="23"/>
  <c r="J631" i="23"/>
  <c r="I631" i="23"/>
  <c r="H631" i="23"/>
  <c r="Q630" i="23"/>
  <c r="P630" i="23"/>
  <c r="O630" i="23"/>
  <c r="N630" i="23"/>
  <c r="M630" i="23"/>
  <c r="L630" i="23"/>
  <c r="K630" i="23"/>
  <c r="J630" i="23"/>
  <c r="I630" i="23"/>
  <c r="H630" i="23"/>
  <c r="Q629" i="23"/>
  <c r="P629" i="23"/>
  <c r="O629" i="23"/>
  <c r="N629" i="23"/>
  <c r="M629" i="23"/>
  <c r="L629" i="23"/>
  <c r="K629" i="23"/>
  <c r="J629" i="23"/>
  <c r="I629" i="23"/>
  <c r="H629" i="23"/>
  <c r="Q628" i="23"/>
  <c r="P628" i="23"/>
  <c r="O628" i="23"/>
  <c r="N628" i="23"/>
  <c r="M628" i="23"/>
  <c r="L628" i="23"/>
  <c r="K628" i="23"/>
  <c r="J628" i="23"/>
  <c r="I628" i="23"/>
  <c r="H628" i="23"/>
  <c r="Q627" i="23"/>
  <c r="P627" i="23"/>
  <c r="O627" i="23"/>
  <c r="N627" i="23"/>
  <c r="M627" i="23"/>
  <c r="L627" i="23"/>
  <c r="K627" i="23"/>
  <c r="J627" i="23"/>
  <c r="I627" i="23"/>
  <c r="H627" i="23"/>
  <c r="Q626" i="23"/>
  <c r="P626" i="23"/>
  <c r="O626" i="23"/>
  <c r="N626" i="23"/>
  <c r="M626" i="23"/>
  <c r="L626" i="23"/>
  <c r="K626" i="23"/>
  <c r="J626" i="23"/>
  <c r="I626" i="23"/>
  <c r="H626" i="23"/>
  <c r="Q625" i="23"/>
  <c r="P625" i="23"/>
  <c r="O625" i="23"/>
  <c r="N625" i="23"/>
  <c r="M625" i="23"/>
  <c r="L625" i="23"/>
  <c r="K625" i="23"/>
  <c r="J625" i="23"/>
  <c r="I625" i="23"/>
  <c r="H625" i="23"/>
  <c r="Q624" i="23"/>
  <c r="P624" i="23"/>
  <c r="O624" i="23"/>
  <c r="N624" i="23"/>
  <c r="M624" i="23"/>
  <c r="L624" i="23"/>
  <c r="K624" i="23"/>
  <c r="J624" i="23"/>
  <c r="I624" i="23"/>
  <c r="H624" i="23"/>
  <c r="Q623" i="23"/>
  <c r="P623" i="23"/>
  <c r="O623" i="23"/>
  <c r="N623" i="23"/>
  <c r="M623" i="23"/>
  <c r="L623" i="23"/>
  <c r="K623" i="23"/>
  <c r="J623" i="23"/>
  <c r="I623" i="23"/>
  <c r="H623" i="23"/>
  <c r="Q622" i="23"/>
  <c r="P622" i="23"/>
  <c r="O622" i="23"/>
  <c r="N622" i="23"/>
  <c r="M622" i="23"/>
  <c r="L622" i="23"/>
  <c r="K622" i="23"/>
  <c r="J622" i="23"/>
  <c r="I622" i="23"/>
  <c r="H622" i="23"/>
  <c r="Q621" i="23"/>
  <c r="P621" i="23"/>
  <c r="O621" i="23"/>
  <c r="N621" i="23"/>
  <c r="M621" i="23"/>
  <c r="L621" i="23"/>
  <c r="K621" i="23"/>
  <c r="J621" i="23"/>
  <c r="I621" i="23"/>
  <c r="H621" i="23"/>
  <c r="Q620" i="23"/>
  <c r="P620" i="23"/>
  <c r="O620" i="23"/>
  <c r="N620" i="23"/>
  <c r="M620" i="23"/>
  <c r="L620" i="23"/>
  <c r="K620" i="23"/>
  <c r="J620" i="23"/>
  <c r="I620" i="23"/>
  <c r="H620" i="23"/>
  <c r="Q619" i="23"/>
  <c r="P619" i="23"/>
  <c r="O619" i="23"/>
  <c r="N619" i="23"/>
  <c r="M619" i="23"/>
  <c r="L619" i="23"/>
  <c r="K619" i="23"/>
  <c r="J619" i="23"/>
  <c r="I619" i="23"/>
  <c r="H619" i="23"/>
  <c r="Q618" i="23"/>
  <c r="P618" i="23"/>
  <c r="O618" i="23"/>
  <c r="N618" i="23"/>
  <c r="M618" i="23"/>
  <c r="L618" i="23"/>
  <c r="K618" i="23"/>
  <c r="J618" i="23"/>
  <c r="I618" i="23"/>
  <c r="H618" i="23"/>
  <c r="Q617" i="23"/>
  <c r="P617" i="23"/>
  <c r="O617" i="23"/>
  <c r="N617" i="23"/>
  <c r="M617" i="23"/>
  <c r="L617" i="23"/>
  <c r="K617" i="23"/>
  <c r="J617" i="23"/>
  <c r="I617" i="23"/>
  <c r="H617" i="23"/>
  <c r="Q616" i="23"/>
  <c r="P616" i="23"/>
  <c r="O616" i="23"/>
  <c r="N616" i="23"/>
  <c r="M616" i="23"/>
  <c r="L616" i="23"/>
  <c r="K616" i="23"/>
  <c r="J616" i="23"/>
  <c r="I616" i="23"/>
  <c r="H616" i="23"/>
  <c r="Q615" i="23"/>
  <c r="P615" i="23"/>
  <c r="O615" i="23"/>
  <c r="N615" i="23"/>
  <c r="M615" i="23"/>
  <c r="L615" i="23"/>
  <c r="K615" i="23"/>
  <c r="J615" i="23"/>
  <c r="I615" i="23"/>
  <c r="H615" i="23"/>
  <c r="Q614" i="23"/>
  <c r="P614" i="23"/>
  <c r="O614" i="23"/>
  <c r="N614" i="23"/>
  <c r="M614" i="23"/>
  <c r="L614" i="23"/>
  <c r="K614" i="23"/>
  <c r="J614" i="23"/>
  <c r="I614" i="23"/>
  <c r="H614" i="23"/>
  <c r="Q613" i="23"/>
  <c r="P613" i="23"/>
  <c r="O613" i="23"/>
  <c r="N613" i="23"/>
  <c r="M613" i="23"/>
  <c r="L613" i="23"/>
  <c r="K613" i="23"/>
  <c r="J613" i="23"/>
  <c r="I613" i="23"/>
  <c r="H613" i="23"/>
  <c r="Q612" i="23"/>
  <c r="P612" i="23"/>
  <c r="O612" i="23"/>
  <c r="N612" i="23"/>
  <c r="M612" i="23"/>
  <c r="L612" i="23"/>
  <c r="K612" i="23"/>
  <c r="J612" i="23"/>
  <c r="I612" i="23"/>
  <c r="H612" i="23"/>
  <c r="Q611" i="23"/>
  <c r="P611" i="23"/>
  <c r="O611" i="23"/>
  <c r="N611" i="23"/>
  <c r="M611" i="23"/>
  <c r="L611" i="23"/>
  <c r="K611" i="23"/>
  <c r="J611" i="23"/>
  <c r="I611" i="23"/>
  <c r="H611" i="23"/>
  <c r="Q610" i="23"/>
  <c r="P610" i="23"/>
  <c r="O610" i="23"/>
  <c r="N610" i="23"/>
  <c r="M610" i="23"/>
  <c r="L610" i="23"/>
  <c r="K610" i="23"/>
  <c r="J610" i="23"/>
  <c r="I610" i="23"/>
  <c r="H610" i="23"/>
  <c r="Q609" i="23"/>
  <c r="P609" i="23"/>
  <c r="O609" i="23"/>
  <c r="N609" i="23"/>
  <c r="M609" i="23"/>
  <c r="L609" i="23"/>
  <c r="K609" i="23"/>
  <c r="J609" i="23"/>
  <c r="I609" i="23"/>
  <c r="H609" i="23"/>
  <c r="Q608" i="23"/>
  <c r="P608" i="23"/>
  <c r="O608" i="23"/>
  <c r="N608" i="23"/>
  <c r="M608" i="23"/>
  <c r="L608" i="23"/>
  <c r="K608" i="23"/>
  <c r="J608" i="23"/>
  <c r="I608" i="23"/>
  <c r="H608" i="23"/>
  <c r="Q607" i="23"/>
  <c r="P607" i="23"/>
  <c r="O607" i="23"/>
  <c r="N607" i="23"/>
  <c r="M607" i="23"/>
  <c r="L607" i="23"/>
  <c r="K607" i="23"/>
  <c r="J607" i="23"/>
  <c r="I607" i="23"/>
  <c r="H607" i="23"/>
  <c r="Q606" i="23"/>
  <c r="P606" i="23"/>
  <c r="O606" i="23"/>
  <c r="N606" i="23"/>
  <c r="M606" i="23"/>
  <c r="L606" i="23"/>
  <c r="K606" i="23"/>
  <c r="J606" i="23"/>
  <c r="I606" i="23"/>
  <c r="H606" i="23"/>
  <c r="Q605" i="23"/>
  <c r="P605" i="23"/>
  <c r="O605" i="23"/>
  <c r="N605" i="23"/>
  <c r="M605" i="23"/>
  <c r="L605" i="23"/>
  <c r="K605" i="23"/>
  <c r="J605" i="23"/>
  <c r="I605" i="23"/>
  <c r="H605" i="23"/>
  <c r="Q604" i="23"/>
  <c r="P604" i="23"/>
  <c r="O604" i="23"/>
  <c r="N604" i="23"/>
  <c r="M604" i="23"/>
  <c r="L604" i="23"/>
  <c r="K604" i="23"/>
  <c r="J604" i="23"/>
  <c r="I604" i="23"/>
  <c r="H604" i="23"/>
  <c r="Q603" i="23"/>
  <c r="P603" i="23"/>
  <c r="O603" i="23"/>
  <c r="N603" i="23"/>
  <c r="M603" i="23"/>
  <c r="L603" i="23"/>
  <c r="K603" i="23"/>
  <c r="J603" i="23"/>
  <c r="I603" i="23"/>
  <c r="H603" i="23"/>
  <c r="Q602" i="23"/>
  <c r="P602" i="23"/>
  <c r="O602" i="23"/>
  <c r="N602" i="23"/>
  <c r="M602" i="23"/>
  <c r="L602" i="23"/>
  <c r="K602" i="23"/>
  <c r="J602" i="23"/>
  <c r="I602" i="23"/>
  <c r="H602" i="23"/>
  <c r="Q601" i="23"/>
  <c r="P601" i="23"/>
  <c r="O601" i="23"/>
  <c r="N601" i="23"/>
  <c r="M601" i="23"/>
  <c r="L601" i="23"/>
  <c r="K601" i="23"/>
  <c r="J601" i="23"/>
  <c r="I601" i="23"/>
  <c r="H601" i="23"/>
  <c r="Q600" i="23"/>
  <c r="P600" i="23"/>
  <c r="O600" i="23"/>
  <c r="N600" i="23"/>
  <c r="M600" i="23"/>
  <c r="L600" i="23"/>
  <c r="K600" i="23"/>
  <c r="J600" i="23"/>
  <c r="I600" i="23"/>
  <c r="H600" i="23"/>
  <c r="Q599" i="23"/>
  <c r="P599" i="23"/>
  <c r="O599" i="23"/>
  <c r="N599" i="23"/>
  <c r="M599" i="23"/>
  <c r="L599" i="23"/>
  <c r="K599" i="23"/>
  <c r="J599" i="23"/>
  <c r="I599" i="23"/>
  <c r="H599" i="23"/>
  <c r="Q598" i="23"/>
  <c r="P598" i="23"/>
  <c r="O598" i="23"/>
  <c r="N598" i="23"/>
  <c r="M598" i="23"/>
  <c r="L598" i="23"/>
  <c r="K598" i="23"/>
  <c r="J598" i="23"/>
  <c r="I598" i="23"/>
  <c r="H598" i="23"/>
  <c r="Q597" i="23"/>
  <c r="P597" i="23"/>
  <c r="O597" i="23"/>
  <c r="N597" i="23"/>
  <c r="M597" i="23"/>
  <c r="L597" i="23"/>
  <c r="K597" i="23"/>
  <c r="J597" i="23"/>
  <c r="I597" i="23"/>
  <c r="H597" i="23"/>
  <c r="Q596" i="23"/>
  <c r="P596" i="23"/>
  <c r="O596" i="23"/>
  <c r="N596" i="23"/>
  <c r="M596" i="23"/>
  <c r="L596" i="23"/>
  <c r="K596" i="23"/>
  <c r="J596" i="23"/>
  <c r="I596" i="23"/>
  <c r="H596" i="23"/>
  <c r="Q595" i="23"/>
  <c r="P595" i="23"/>
  <c r="O595" i="23"/>
  <c r="N595" i="23"/>
  <c r="M595" i="23"/>
  <c r="L595" i="23"/>
  <c r="K595" i="23"/>
  <c r="J595" i="23"/>
  <c r="I595" i="23"/>
  <c r="H595" i="23"/>
  <c r="Q594" i="23"/>
  <c r="P594" i="23"/>
  <c r="O594" i="23"/>
  <c r="N594" i="23"/>
  <c r="M594" i="23"/>
  <c r="L594" i="23"/>
  <c r="K594" i="23"/>
  <c r="J594" i="23"/>
  <c r="I594" i="23"/>
  <c r="H594" i="23"/>
  <c r="Q593" i="23"/>
  <c r="P593" i="23"/>
  <c r="O593" i="23"/>
  <c r="N593" i="23"/>
  <c r="M593" i="23"/>
  <c r="L593" i="23"/>
  <c r="K593" i="23"/>
  <c r="J593" i="23"/>
  <c r="I593" i="23"/>
  <c r="H593" i="23"/>
  <c r="Q592" i="23"/>
  <c r="P592" i="23"/>
  <c r="O592" i="23"/>
  <c r="N592" i="23"/>
  <c r="M592" i="23"/>
  <c r="L592" i="23"/>
  <c r="K592" i="23"/>
  <c r="J592" i="23"/>
  <c r="I592" i="23"/>
  <c r="H592" i="23"/>
  <c r="Q591" i="23"/>
  <c r="P591" i="23"/>
  <c r="O591" i="23"/>
  <c r="N591" i="23"/>
  <c r="M591" i="23"/>
  <c r="L591" i="23"/>
  <c r="K591" i="23"/>
  <c r="J591" i="23"/>
  <c r="I591" i="23"/>
  <c r="H591" i="23"/>
  <c r="Q590" i="23"/>
  <c r="P590" i="23"/>
  <c r="O590" i="23"/>
  <c r="N590" i="23"/>
  <c r="M590" i="23"/>
  <c r="L590" i="23"/>
  <c r="K590" i="23"/>
  <c r="J590" i="23"/>
  <c r="I590" i="23"/>
  <c r="H590" i="23"/>
  <c r="Q589" i="23"/>
  <c r="P589" i="23"/>
  <c r="O589" i="23"/>
  <c r="N589" i="23"/>
  <c r="M589" i="23"/>
  <c r="L589" i="23"/>
  <c r="K589" i="23"/>
  <c r="J589" i="23"/>
  <c r="I589" i="23"/>
  <c r="H589" i="23"/>
  <c r="Q588" i="23"/>
  <c r="P588" i="23"/>
  <c r="O588" i="23"/>
  <c r="N588" i="23"/>
  <c r="M588" i="23"/>
  <c r="L588" i="23"/>
  <c r="K588" i="23"/>
  <c r="J588" i="23"/>
  <c r="I588" i="23"/>
  <c r="H588" i="23"/>
  <c r="Q587" i="23"/>
  <c r="P587" i="23"/>
  <c r="O587" i="23"/>
  <c r="N587" i="23"/>
  <c r="M587" i="23"/>
  <c r="L587" i="23"/>
  <c r="K587" i="23"/>
  <c r="J587" i="23"/>
  <c r="I587" i="23"/>
  <c r="H587" i="23"/>
  <c r="Q586" i="23"/>
  <c r="P586" i="23"/>
  <c r="O586" i="23"/>
  <c r="N586" i="23"/>
  <c r="M586" i="23"/>
  <c r="L586" i="23"/>
  <c r="K586" i="23"/>
  <c r="J586" i="23"/>
  <c r="I586" i="23"/>
  <c r="H586" i="23"/>
  <c r="Q585" i="23"/>
  <c r="P585" i="23"/>
  <c r="O585" i="23"/>
  <c r="N585" i="23"/>
  <c r="M585" i="23"/>
  <c r="L585" i="23"/>
  <c r="K585" i="23"/>
  <c r="J585" i="23"/>
  <c r="I585" i="23"/>
  <c r="H585" i="23"/>
  <c r="Q584" i="23"/>
  <c r="P584" i="23"/>
  <c r="O584" i="23"/>
  <c r="N584" i="23"/>
  <c r="M584" i="23"/>
  <c r="L584" i="23"/>
  <c r="K584" i="23"/>
  <c r="J584" i="23"/>
  <c r="I584" i="23"/>
  <c r="H584" i="23"/>
  <c r="Q583" i="23"/>
  <c r="P583" i="23"/>
  <c r="O583" i="23"/>
  <c r="N583" i="23"/>
  <c r="M583" i="23"/>
  <c r="L583" i="23"/>
  <c r="K583" i="23"/>
  <c r="J583" i="23"/>
  <c r="I583" i="23"/>
  <c r="H583" i="23"/>
  <c r="Q582" i="23"/>
  <c r="P582" i="23"/>
  <c r="O582" i="23"/>
  <c r="N582" i="23"/>
  <c r="M582" i="23"/>
  <c r="L582" i="23"/>
  <c r="K582" i="23"/>
  <c r="J582" i="23"/>
  <c r="I582" i="23"/>
  <c r="H582" i="23"/>
  <c r="Q581" i="23"/>
  <c r="P581" i="23"/>
  <c r="O581" i="23"/>
  <c r="N581" i="23"/>
  <c r="M581" i="23"/>
  <c r="L581" i="23"/>
  <c r="K581" i="23"/>
  <c r="J581" i="23"/>
  <c r="I581" i="23"/>
  <c r="H581" i="23"/>
  <c r="Q580" i="23"/>
  <c r="P580" i="23"/>
  <c r="O580" i="23"/>
  <c r="N580" i="23"/>
  <c r="M580" i="23"/>
  <c r="L580" i="23"/>
  <c r="K580" i="23"/>
  <c r="J580" i="23"/>
  <c r="I580" i="23"/>
  <c r="H580" i="23"/>
  <c r="Q579" i="23"/>
  <c r="P579" i="23"/>
  <c r="O579" i="23"/>
  <c r="N579" i="23"/>
  <c r="M579" i="23"/>
  <c r="L579" i="23"/>
  <c r="K579" i="23"/>
  <c r="J579" i="23"/>
  <c r="I579" i="23"/>
  <c r="H579" i="23"/>
  <c r="Q578" i="23"/>
  <c r="P578" i="23"/>
  <c r="O578" i="23"/>
  <c r="N578" i="23"/>
  <c r="M578" i="23"/>
  <c r="L578" i="23"/>
  <c r="K578" i="23"/>
  <c r="J578" i="23"/>
  <c r="I578" i="23"/>
  <c r="H578" i="23"/>
  <c r="Q577" i="23"/>
  <c r="P577" i="23"/>
  <c r="O577" i="23"/>
  <c r="N577" i="23"/>
  <c r="M577" i="23"/>
  <c r="L577" i="23"/>
  <c r="K577" i="23"/>
  <c r="J577" i="23"/>
  <c r="I577" i="23"/>
  <c r="H577" i="23"/>
  <c r="Q576" i="23"/>
  <c r="P576" i="23"/>
  <c r="O576" i="23"/>
  <c r="N576" i="23"/>
  <c r="M576" i="23"/>
  <c r="L576" i="23"/>
  <c r="K576" i="23"/>
  <c r="J576" i="23"/>
  <c r="I576" i="23"/>
  <c r="H576" i="23"/>
  <c r="Q575" i="23"/>
  <c r="P575" i="23"/>
  <c r="O575" i="23"/>
  <c r="N575" i="23"/>
  <c r="M575" i="23"/>
  <c r="L575" i="23"/>
  <c r="K575" i="23"/>
  <c r="J575" i="23"/>
  <c r="I575" i="23"/>
  <c r="H575" i="23"/>
  <c r="Q574" i="23"/>
  <c r="P574" i="23"/>
  <c r="O574" i="23"/>
  <c r="N574" i="23"/>
  <c r="M574" i="23"/>
  <c r="L574" i="23"/>
  <c r="K574" i="23"/>
  <c r="J574" i="23"/>
  <c r="I574" i="23"/>
  <c r="H574" i="23"/>
  <c r="Q573" i="23"/>
  <c r="P573" i="23"/>
  <c r="O573" i="23"/>
  <c r="N573" i="23"/>
  <c r="M573" i="23"/>
  <c r="L573" i="23"/>
  <c r="K573" i="23"/>
  <c r="J573" i="23"/>
  <c r="I573" i="23"/>
  <c r="H573" i="23"/>
  <c r="Q572" i="23"/>
  <c r="P572" i="23"/>
  <c r="O572" i="23"/>
  <c r="N572" i="23"/>
  <c r="M572" i="23"/>
  <c r="L572" i="23"/>
  <c r="K572" i="23"/>
  <c r="J572" i="23"/>
  <c r="I572" i="23"/>
  <c r="H572" i="23"/>
  <c r="Q571" i="23"/>
  <c r="P571" i="23"/>
  <c r="O571" i="23"/>
  <c r="N571" i="23"/>
  <c r="M571" i="23"/>
  <c r="L571" i="23"/>
  <c r="K571" i="23"/>
  <c r="J571" i="23"/>
  <c r="I571" i="23"/>
  <c r="H571" i="23"/>
  <c r="Q570" i="23"/>
  <c r="P570" i="23"/>
  <c r="O570" i="23"/>
  <c r="N570" i="23"/>
  <c r="M570" i="23"/>
  <c r="L570" i="23"/>
  <c r="K570" i="23"/>
  <c r="J570" i="23"/>
  <c r="I570" i="23"/>
  <c r="H570" i="23"/>
  <c r="Q569" i="23"/>
  <c r="P569" i="23"/>
  <c r="O569" i="23"/>
  <c r="N569" i="23"/>
  <c r="M569" i="23"/>
  <c r="L569" i="23"/>
  <c r="K569" i="23"/>
  <c r="J569" i="23"/>
  <c r="I569" i="23"/>
  <c r="H569" i="23"/>
  <c r="Q568" i="23"/>
  <c r="P568" i="23"/>
  <c r="O568" i="23"/>
  <c r="N568" i="23"/>
  <c r="M568" i="23"/>
  <c r="L568" i="23"/>
  <c r="K568" i="23"/>
  <c r="J568" i="23"/>
  <c r="I568" i="23"/>
  <c r="H568" i="23"/>
  <c r="Q567" i="23"/>
  <c r="P567" i="23"/>
  <c r="O567" i="23"/>
  <c r="N567" i="23"/>
  <c r="M567" i="23"/>
  <c r="L567" i="23"/>
  <c r="K567" i="23"/>
  <c r="J567" i="23"/>
  <c r="I567" i="23"/>
  <c r="H567" i="23"/>
  <c r="Q566" i="23"/>
  <c r="P566" i="23"/>
  <c r="O566" i="23"/>
  <c r="N566" i="23"/>
  <c r="M566" i="23"/>
  <c r="L566" i="23"/>
  <c r="K566" i="23"/>
  <c r="J566" i="23"/>
  <c r="I566" i="23"/>
  <c r="H566" i="23"/>
  <c r="Q565" i="23"/>
  <c r="P565" i="23"/>
  <c r="O565" i="23"/>
  <c r="N565" i="23"/>
  <c r="M565" i="23"/>
  <c r="L565" i="23"/>
  <c r="K565" i="23"/>
  <c r="J565" i="23"/>
  <c r="I565" i="23"/>
  <c r="H565" i="23"/>
  <c r="Q564" i="23"/>
  <c r="P564" i="23"/>
  <c r="O564" i="23"/>
  <c r="N564" i="23"/>
  <c r="M564" i="23"/>
  <c r="L564" i="23"/>
  <c r="K564" i="23"/>
  <c r="J564" i="23"/>
  <c r="I564" i="23"/>
  <c r="H564" i="23"/>
  <c r="Q563" i="23"/>
  <c r="P563" i="23"/>
  <c r="O563" i="23"/>
  <c r="N563" i="23"/>
  <c r="M563" i="23"/>
  <c r="L563" i="23"/>
  <c r="K563" i="23"/>
  <c r="J563" i="23"/>
  <c r="I563" i="23"/>
  <c r="H563" i="23"/>
  <c r="Q562" i="23"/>
  <c r="P562" i="23"/>
  <c r="O562" i="23"/>
  <c r="N562" i="23"/>
  <c r="M562" i="23"/>
  <c r="L562" i="23"/>
  <c r="K562" i="23"/>
  <c r="J562" i="23"/>
  <c r="I562" i="23"/>
  <c r="H562" i="23"/>
  <c r="Q561" i="23"/>
  <c r="P561" i="23"/>
  <c r="O561" i="23"/>
  <c r="N561" i="23"/>
  <c r="M561" i="23"/>
  <c r="L561" i="23"/>
  <c r="K561" i="23"/>
  <c r="J561" i="23"/>
  <c r="I561" i="23"/>
  <c r="H561" i="23"/>
  <c r="Q560" i="23"/>
  <c r="P560" i="23"/>
  <c r="O560" i="23"/>
  <c r="N560" i="23"/>
  <c r="M560" i="23"/>
  <c r="L560" i="23"/>
  <c r="K560" i="23"/>
  <c r="J560" i="23"/>
  <c r="I560" i="23"/>
  <c r="H560" i="23"/>
  <c r="Q559" i="23"/>
  <c r="P559" i="23"/>
  <c r="O559" i="23"/>
  <c r="N559" i="23"/>
  <c r="M559" i="23"/>
  <c r="L559" i="23"/>
  <c r="K559" i="23"/>
  <c r="J559" i="23"/>
  <c r="I559" i="23"/>
  <c r="H559" i="23"/>
  <c r="Q558" i="23"/>
  <c r="P558" i="23"/>
  <c r="O558" i="23"/>
  <c r="N558" i="23"/>
  <c r="M558" i="23"/>
  <c r="L558" i="23"/>
  <c r="K558" i="23"/>
  <c r="J558" i="23"/>
  <c r="I558" i="23"/>
  <c r="H558" i="23"/>
  <c r="Q557" i="23"/>
  <c r="P557" i="23"/>
  <c r="O557" i="23"/>
  <c r="N557" i="23"/>
  <c r="M557" i="23"/>
  <c r="L557" i="23"/>
  <c r="K557" i="23"/>
  <c r="J557" i="23"/>
  <c r="I557" i="23"/>
  <c r="H557" i="23"/>
  <c r="Q556" i="23"/>
  <c r="P556" i="23"/>
  <c r="O556" i="23"/>
  <c r="N556" i="23"/>
  <c r="M556" i="23"/>
  <c r="L556" i="23"/>
  <c r="K556" i="23"/>
  <c r="J556" i="23"/>
  <c r="I556" i="23"/>
  <c r="H556" i="23"/>
  <c r="Q555" i="23"/>
  <c r="P555" i="23"/>
  <c r="O555" i="23"/>
  <c r="N555" i="23"/>
  <c r="M555" i="23"/>
  <c r="L555" i="23"/>
  <c r="K555" i="23"/>
  <c r="J555" i="23"/>
  <c r="I555" i="23"/>
  <c r="H555" i="23"/>
  <c r="Q554" i="23"/>
  <c r="P554" i="23"/>
  <c r="O554" i="23"/>
  <c r="N554" i="23"/>
  <c r="M554" i="23"/>
  <c r="L554" i="23"/>
  <c r="K554" i="23"/>
  <c r="J554" i="23"/>
  <c r="I554" i="23"/>
  <c r="H554" i="23"/>
  <c r="Q553" i="23"/>
  <c r="P553" i="23"/>
  <c r="O553" i="23"/>
  <c r="N553" i="23"/>
  <c r="M553" i="23"/>
  <c r="L553" i="23"/>
  <c r="K553" i="23"/>
  <c r="J553" i="23"/>
  <c r="I553" i="23"/>
  <c r="H553" i="23"/>
  <c r="Q552" i="23"/>
  <c r="P552" i="23"/>
  <c r="O552" i="23"/>
  <c r="N552" i="23"/>
  <c r="M552" i="23"/>
  <c r="L552" i="23"/>
  <c r="K552" i="23"/>
  <c r="J552" i="23"/>
  <c r="I552" i="23"/>
  <c r="H552" i="23"/>
  <c r="Q551" i="23"/>
  <c r="P551" i="23"/>
  <c r="O551" i="23"/>
  <c r="N551" i="23"/>
  <c r="M551" i="23"/>
  <c r="L551" i="23"/>
  <c r="K551" i="23"/>
  <c r="J551" i="23"/>
  <c r="I551" i="23"/>
  <c r="H551" i="23"/>
  <c r="Q550" i="23"/>
  <c r="P550" i="23"/>
  <c r="O550" i="23"/>
  <c r="N550" i="23"/>
  <c r="M550" i="23"/>
  <c r="L550" i="23"/>
  <c r="K550" i="23"/>
  <c r="J550" i="23"/>
  <c r="I550" i="23"/>
  <c r="H550" i="23"/>
  <c r="Q549" i="23"/>
  <c r="P549" i="23"/>
  <c r="O549" i="23"/>
  <c r="N549" i="23"/>
  <c r="M549" i="23"/>
  <c r="L549" i="23"/>
  <c r="K549" i="23"/>
  <c r="J549" i="23"/>
  <c r="I549" i="23"/>
  <c r="H549" i="23"/>
  <c r="Q548" i="23"/>
  <c r="P548" i="23"/>
  <c r="O548" i="23"/>
  <c r="N548" i="23"/>
  <c r="M548" i="23"/>
  <c r="L548" i="23"/>
  <c r="K548" i="23"/>
  <c r="J548" i="23"/>
  <c r="I548" i="23"/>
  <c r="H548" i="23"/>
  <c r="Q547" i="23"/>
  <c r="P547" i="23"/>
  <c r="O547" i="23"/>
  <c r="N547" i="23"/>
  <c r="M547" i="23"/>
  <c r="L547" i="23"/>
  <c r="K547" i="23"/>
  <c r="J547" i="23"/>
  <c r="I547" i="23"/>
  <c r="H547" i="23"/>
  <c r="Q546" i="23"/>
  <c r="P546" i="23"/>
  <c r="O546" i="23"/>
  <c r="N546" i="23"/>
  <c r="M546" i="23"/>
  <c r="L546" i="23"/>
  <c r="K546" i="23"/>
  <c r="J546" i="23"/>
  <c r="I546" i="23"/>
  <c r="H546" i="23"/>
  <c r="Q545" i="23"/>
  <c r="P545" i="23"/>
  <c r="O545" i="23"/>
  <c r="N545" i="23"/>
  <c r="M545" i="23"/>
  <c r="L545" i="23"/>
  <c r="K545" i="23"/>
  <c r="J545" i="23"/>
  <c r="I545" i="23"/>
  <c r="H545" i="23"/>
  <c r="Q544" i="23"/>
  <c r="P544" i="23"/>
  <c r="O544" i="23"/>
  <c r="N544" i="23"/>
  <c r="M544" i="23"/>
  <c r="L544" i="23"/>
  <c r="K544" i="23"/>
  <c r="J544" i="23"/>
  <c r="I544" i="23"/>
  <c r="H544" i="23"/>
  <c r="Q543" i="23"/>
  <c r="P543" i="23"/>
  <c r="O543" i="23"/>
  <c r="N543" i="23"/>
  <c r="M543" i="23"/>
  <c r="L543" i="23"/>
  <c r="K543" i="23"/>
  <c r="J543" i="23"/>
  <c r="I543" i="23"/>
  <c r="H543" i="23"/>
  <c r="Q542" i="23"/>
  <c r="P542" i="23"/>
  <c r="O542" i="23"/>
  <c r="N542" i="23"/>
  <c r="M542" i="23"/>
  <c r="L542" i="23"/>
  <c r="K542" i="23"/>
  <c r="J542" i="23"/>
  <c r="I542" i="23"/>
  <c r="H542" i="23"/>
  <c r="Q541" i="23"/>
  <c r="P541" i="23"/>
  <c r="O541" i="23"/>
  <c r="N541" i="23"/>
  <c r="M541" i="23"/>
  <c r="L541" i="23"/>
  <c r="K541" i="23"/>
  <c r="J541" i="23"/>
  <c r="I541" i="23"/>
  <c r="H541" i="23"/>
  <c r="Q540" i="23"/>
  <c r="P540" i="23"/>
  <c r="O540" i="23"/>
  <c r="N540" i="23"/>
  <c r="M540" i="23"/>
  <c r="L540" i="23"/>
  <c r="K540" i="23"/>
  <c r="J540" i="23"/>
  <c r="I540" i="23"/>
  <c r="H540" i="23"/>
  <c r="Q539" i="23"/>
  <c r="P539" i="23"/>
  <c r="O539" i="23"/>
  <c r="N539" i="23"/>
  <c r="M539" i="23"/>
  <c r="L539" i="23"/>
  <c r="K539" i="23"/>
  <c r="J539" i="23"/>
  <c r="I539" i="23"/>
  <c r="H539" i="23"/>
  <c r="Q538" i="23"/>
  <c r="P538" i="23"/>
  <c r="O538" i="23"/>
  <c r="N538" i="23"/>
  <c r="M538" i="23"/>
  <c r="L538" i="23"/>
  <c r="K538" i="23"/>
  <c r="J538" i="23"/>
  <c r="I538" i="23"/>
  <c r="H538" i="23"/>
  <c r="Q537" i="23"/>
  <c r="P537" i="23"/>
  <c r="O537" i="23"/>
  <c r="N537" i="23"/>
  <c r="M537" i="23"/>
  <c r="L537" i="23"/>
  <c r="K537" i="23"/>
  <c r="J537" i="23"/>
  <c r="I537" i="23"/>
  <c r="H537" i="23"/>
  <c r="Q536" i="23"/>
  <c r="P536" i="23"/>
  <c r="O536" i="23"/>
  <c r="N536" i="23"/>
  <c r="M536" i="23"/>
  <c r="L536" i="23"/>
  <c r="K536" i="23"/>
  <c r="J536" i="23"/>
  <c r="I536" i="23"/>
  <c r="H536" i="23"/>
  <c r="Q535" i="23"/>
  <c r="P535" i="23"/>
  <c r="O535" i="23"/>
  <c r="N535" i="23"/>
  <c r="M535" i="23"/>
  <c r="L535" i="23"/>
  <c r="K535" i="23"/>
  <c r="J535" i="23"/>
  <c r="I535" i="23"/>
  <c r="H535" i="23"/>
  <c r="Q534" i="23"/>
  <c r="P534" i="23"/>
  <c r="O534" i="23"/>
  <c r="N534" i="23"/>
  <c r="M534" i="23"/>
  <c r="L534" i="23"/>
  <c r="K534" i="23"/>
  <c r="J534" i="23"/>
  <c r="I534" i="23"/>
  <c r="H534" i="23"/>
  <c r="Q533" i="23"/>
  <c r="P533" i="23"/>
  <c r="O533" i="23"/>
  <c r="N533" i="23"/>
  <c r="M533" i="23"/>
  <c r="L533" i="23"/>
  <c r="K533" i="23"/>
  <c r="J533" i="23"/>
  <c r="I533" i="23"/>
  <c r="H533" i="23"/>
  <c r="Q532" i="23"/>
  <c r="P532" i="23"/>
  <c r="O532" i="23"/>
  <c r="N532" i="23"/>
  <c r="M532" i="23"/>
  <c r="L532" i="23"/>
  <c r="K532" i="23"/>
  <c r="J532" i="23"/>
  <c r="I532" i="23"/>
  <c r="H532" i="23"/>
  <c r="Q531" i="23"/>
  <c r="P531" i="23"/>
  <c r="O531" i="23"/>
  <c r="N531" i="23"/>
  <c r="M531" i="23"/>
  <c r="L531" i="23"/>
  <c r="K531" i="23"/>
  <c r="J531" i="23"/>
  <c r="I531" i="23"/>
  <c r="H531" i="23"/>
  <c r="Q530" i="23"/>
  <c r="P530" i="23"/>
  <c r="O530" i="23"/>
  <c r="N530" i="23"/>
  <c r="M530" i="23"/>
  <c r="L530" i="23"/>
  <c r="K530" i="23"/>
  <c r="J530" i="23"/>
  <c r="I530" i="23"/>
  <c r="H530" i="23"/>
  <c r="Q529" i="23"/>
  <c r="P529" i="23"/>
  <c r="O529" i="23"/>
  <c r="N529" i="23"/>
  <c r="M529" i="23"/>
  <c r="L529" i="23"/>
  <c r="K529" i="23"/>
  <c r="J529" i="23"/>
  <c r="I529" i="23"/>
  <c r="H529" i="23"/>
  <c r="Q528" i="23"/>
  <c r="P528" i="23"/>
  <c r="O528" i="23"/>
  <c r="N528" i="23"/>
  <c r="M528" i="23"/>
  <c r="L528" i="23"/>
  <c r="K528" i="23"/>
  <c r="J528" i="23"/>
  <c r="I528" i="23"/>
  <c r="H528" i="23"/>
  <c r="Q527" i="23"/>
  <c r="P527" i="23"/>
  <c r="O527" i="23"/>
  <c r="N527" i="23"/>
  <c r="M527" i="23"/>
  <c r="L527" i="23"/>
  <c r="K527" i="23"/>
  <c r="J527" i="23"/>
  <c r="I527" i="23"/>
  <c r="H527" i="23"/>
  <c r="Q526" i="23"/>
  <c r="P526" i="23"/>
  <c r="O526" i="23"/>
  <c r="N526" i="23"/>
  <c r="M526" i="23"/>
  <c r="L526" i="23"/>
  <c r="K526" i="23"/>
  <c r="J526" i="23"/>
  <c r="I526" i="23"/>
  <c r="H526" i="23"/>
  <c r="Q525" i="23"/>
  <c r="P525" i="23"/>
  <c r="O525" i="23"/>
  <c r="N525" i="23"/>
  <c r="M525" i="23"/>
  <c r="L525" i="23"/>
  <c r="K525" i="23"/>
  <c r="J525" i="23"/>
  <c r="I525" i="23"/>
  <c r="H525" i="23"/>
  <c r="Q524" i="23"/>
  <c r="P524" i="23"/>
  <c r="O524" i="23"/>
  <c r="N524" i="23"/>
  <c r="M524" i="23"/>
  <c r="L524" i="23"/>
  <c r="K524" i="23"/>
  <c r="J524" i="23"/>
  <c r="I524" i="23"/>
  <c r="H524" i="23"/>
  <c r="Q523" i="23"/>
  <c r="P523" i="23"/>
  <c r="O523" i="23"/>
  <c r="N523" i="23"/>
  <c r="M523" i="23"/>
  <c r="L523" i="23"/>
  <c r="K523" i="23"/>
  <c r="J523" i="23"/>
  <c r="I523" i="23"/>
  <c r="H523" i="23"/>
  <c r="Q522" i="23"/>
  <c r="P522" i="23"/>
  <c r="O522" i="23"/>
  <c r="N522" i="23"/>
  <c r="M522" i="23"/>
  <c r="L522" i="23"/>
  <c r="K522" i="23"/>
  <c r="J522" i="23"/>
  <c r="I522" i="23"/>
  <c r="H522" i="23"/>
  <c r="Q521" i="23"/>
  <c r="P521" i="23"/>
  <c r="O521" i="23"/>
  <c r="N521" i="23"/>
  <c r="M521" i="23"/>
  <c r="L521" i="23"/>
  <c r="K521" i="23"/>
  <c r="J521" i="23"/>
  <c r="I521" i="23"/>
  <c r="H521" i="23"/>
  <c r="Q520" i="23"/>
  <c r="P520" i="23"/>
  <c r="O520" i="23"/>
  <c r="N520" i="23"/>
  <c r="M520" i="23"/>
  <c r="L520" i="23"/>
  <c r="K520" i="23"/>
  <c r="J520" i="23"/>
  <c r="I520" i="23"/>
  <c r="H520" i="23"/>
  <c r="Q519" i="23"/>
  <c r="P519" i="23"/>
  <c r="O519" i="23"/>
  <c r="N519" i="23"/>
  <c r="M519" i="23"/>
  <c r="L519" i="23"/>
  <c r="K519" i="23"/>
  <c r="J519" i="23"/>
  <c r="I519" i="23"/>
  <c r="H519" i="23"/>
  <c r="Q518" i="23"/>
  <c r="P518" i="23"/>
  <c r="O518" i="23"/>
  <c r="N518" i="23"/>
  <c r="M518" i="23"/>
  <c r="L518" i="23"/>
  <c r="K518" i="23"/>
  <c r="J518" i="23"/>
  <c r="I518" i="23"/>
  <c r="H518" i="23"/>
  <c r="Q517" i="23"/>
  <c r="P517" i="23"/>
  <c r="O517" i="23"/>
  <c r="N517" i="23"/>
  <c r="M517" i="23"/>
  <c r="L517" i="23"/>
  <c r="K517" i="23"/>
  <c r="J517" i="23"/>
  <c r="I517" i="23"/>
  <c r="H517" i="23"/>
  <c r="Q516" i="23"/>
  <c r="P516" i="23"/>
  <c r="O516" i="23"/>
  <c r="N516" i="23"/>
  <c r="M516" i="23"/>
  <c r="L516" i="23"/>
  <c r="K516" i="23"/>
  <c r="J516" i="23"/>
  <c r="I516" i="23"/>
  <c r="H516" i="23"/>
  <c r="Q515" i="23"/>
  <c r="P515" i="23"/>
  <c r="O515" i="23"/>
  <c r="N515" i="23"/>
  <c r="M515" i="23"/>
  <c r="L515" i="23"/>
  <c r="K515" i="23"/>
  <c r="J515" i="23"/>
  <c r="I515" i="23"/>
  <c r="H515" i="23"/>
  <c r="Q514" i="23"/>
  <c r="P514" i="23"/>
  <c r="O514" i="23"/>
  <c r="N514" i="23"/>
  <c r="M514" i="23"/>
  <c r="L514" i="23"/>
  <c r="K514" i="23"/>
  <c r="J514" i="23"/>
  <c r="I514" i="23"/>
  <c r="H514" i="23"/>
  <c r="Q513" i="23"/>
  <c r="P513" i="23"/>
  <c r="O513" i="23"/>
  <c r="N513" i="23"/>
  <c r="M513" i="23"/>
  <c r="L513" i="23"/>
  <c r="K513" i="23"/>
  <c r="J513" i="23"/>
  <c r="I513" i="23"/>
  <c r="H513" i="23"/>
  <c r="Q512" i="23"/>
  <c r="P512" i="23"/>
  <c r="O512" i="23"/>
  <c r="N512" i="23"/>
  <c r="M512" i="23"/>
  <c r="L512" i="23"/>
  <c r="K512" i="23"/>
  <c r="J512" i="23"/>
  <c r="I512" i="23"/>
  <c r="H512" i="23"/>
  <c r="Q511" i="23"/>
  <c r="P511" i="23"/>
  <c r="O511" i="23"/>
  <c r="N511" i="23"/>
  <c r="M511" i="23"/>
  <c r="L511" i="23"/>
  <c r="K511" i="23"/>
  <c r="J511" i="23"/>
  <c r="I511" i="23"/>
  <c r="H511" i="23"/>
  <c r="Q510" i="23"/>
  <c r="P510" i="23"/>
  <c r="O510" i="23"/>
  <c r="N510" i="23"/>
  <c r="M510" i="23"/>
  <c r="L510" i="23"/>
  <c r="K510" i="23"/>
  <c r="J510" i="23"/>
  <c r="I510" i="23"/>
  <c r="H510" i="23"/>
  <c r="Q509" i="23"/>
  <c r="P509" i="23"/>
  <c r="O509" i="23"/>
  <c r="N509" i="23"/>
  <c r="M509" i="23"/>
  <c r="L509" i="23"/>
  <c r="K509" i="23"/>
  <c r="J509" i="23"/>
  <c r="I509" i="23"/>
  <c r="H509" i="23"/>
  <c r="Q508" i="23"/>
  <c r="P508" i="23"/>
  <c r="O508" i="23"/>
  <c r="N508" i="23"/>
  <c r="M508" i="23"/>
  <c r="L508" i="23"/>
  <c r="K508" i="23"/>
  <c r="J508" i="23"/>
  <c r="I508" i="23"/>
  <c r="H508" i="23"/>
  <c r="Q507" i="23"/>
  <c r="P507" i="23"/>
  <c r="O507" i="23"/>
  <c r="N507" i="23"/>
  <c r="M507" i="23"/>
  <c r="L507" i="23"/>
  <c r="K507" i="23"/>
  <c r="J507" i="23"/>
  <c r="I507" i="23"/>
  <c r="H507" i="23"/>
  <c r="Q506" i="23"/>
  <c r="P506" i="23"/>
  <c r="O506" i="23"/>
  <c r="N506" i="23"/>
  <c r="M506" i="23"/>
  <c r="L506" i="23"/>
  <c r="K506" i="23"/>
  <c r="J506" i="23"/>
  <c r="I506" i="23"/>
  <c r="H506" i="23"/>
  <c r="Q505" i="23"/>
  <c r="P505" i="23"/>
  <c r="O505" i="23"/>
  <c r="N505" i="23"/>
  <c r="M505" i="23"/>
  <c r="L505" i="23"/>
  <c r="K505" i="23"/>
  <c r="J505" i="23"/>
  <c r="I505" i="23"/>
  <c r="H505" i="23"/>
  <c r="Q504" i="23"/>
  <c r="P504" i="23"/>
  <c r="O504" i="23"/>
  <c r="N504" i="23"/>
  <c r="M504" i="23"/>
  <c r="L504" i="23"/>
  <c r="K504" i="23"/>
  <c r="J504" i="23"/>
  <c r="I504" i="23"/>
  <c r="H504" i="23"/>
  <c r="Q503" i="23"/>
  <c r="P503" i="23"/>
  <c r="O503" i="23"/>
  <c r="N503" i="23"/>
  <c r="M503" i="23"/>
  <c r="L503" i="23"/>
  <c r="K503" i="23"/>
  <c r="J503" i="23"/>
  <c r="I503" i="23"/>
  <c r="H503" i="23"/>
  <c r="Q502" i="23"/>
  <c r="P502" i="23"/>
  <c r="O502" i="23"/>
  <c r="N502" i="23"/>
  <c r="M502" i="23"/>
  <c r="L502" i="23"/>
  <c r="K502" i="23"/>
  <c r="J502" i="23"/>
  <c r="I502" i="23"/>
  <c r="H502" i="23"/>
  <c r="Q501" i="23"/>
  <c r="P501" i="23"/>
  <c r="O501" i="23"/>
  <c r="N501" i="23"/>
  <c r="M501" i="23"/>
  <c r="L501" i="23"/>
  <c r="K501" i="23"/>
  <c r="J501" i="23"/>
  <c r="I501" i="23"/>
  <c r="H501" i="23"/>
  <c r="Q500" i="23"/>
  <c r="P500" i="23"/>
  <c r="O500" i="23"/>
  <c r="N500" i="23"/>
  <c r="M500" i="23"/>
  <c r="L500" i="23"/>
  <c r="K500" i="23"/>
  <c r="J500" i="23"/>
  <c r="I500" i="23"/>
  <c r="H500" i="23"/>
  <c r="Q499" i="23"/>
  <c r="P499" i="23"/>
  <c r="O499" i="23"/>
  <c r="N499" i="23"/>
  <c r="M499" i="23"/>
  <c r="L499" i="23"/>
  <c r="K499" i="23"/>
  <c r="J499" i="23"/>
  <c r="I499" i="23"/>
  <c r="H499" i="23"/>
  <c r="Q498" i="23"/>
  <c r="P498" i="23"/>
  <c r="O498" i="23"/>
  <c r="N498" i="23"/>
  <c r="M498" i="23"/>
  <c r="L498" i="23"/>
  <c r="K498" i="23"/>
  <c r="J498" i="23"/>
  <c r="I498" i="23"/>
  <c r="H498" i="23"/>
  <c r="Q497" i="23"/>
  <c r="P497" i="23"/>
  <c r="O497" i="23"/>
  <c r="N497" i="23"/>
  <c r="M497" i="23"/>
  <c r="L497" i="23"/>
  <c r="K497" i="23"/>
  <c r="J497" i="23"/>
  <c r="I497" i="23"/>
  <c r="H497" i="23"/>
  <c r="Q496" i="23"/>
  <c r="P496" i="23"/>
  <c r="O496" i="23"/>
  <c r="N496" i="23"/>
  <c r="M496" i="23"/>
  <c r="L496" i="23"/>
  <c r="K496" i="23"/>
  <c r="J496" i="23"/>
  <c r="I496" i="23"/>
  <c r="H496" i="23"/>
  <c r="Q495" i="23"/>
  <c r="P495" i="23"/>
  <c r="O495" i="23"/>
  <c r="N495" i="23"/>
  <c r="M495" i="23"/>
  <c r="L495" i="23"/>
  <c r="K495" i="23"/>
  <c r="J495" i="23"/>
  <c r="I495" i="23"/>
  <c r="H495" i="23"/>
  <c r="Q494" i="23"/>
  <c r="P494" i="23"/>
  <c r="O494" i="23"/>
  <c r="N494" i="23"/>
  <c r="M494" i="23"/>
  <c r="L494" i="23"/>
  <c r="K494" i="23"/>
  <c r="J494" i="23"/>
  <c r="I494" i="23"/>
  <c r="H494" i="23"/>
  <c r="Q493" i="23"/>
  <c r="P493" i="23"/>
  <c r="O493" i="23"/>
  <c r="N493" i="23"/>
  <c r="M493" i="23"/>
  <c r="L493" i="23"/>
  <c r="K493" i="23"/>
  <c r="J493" i="23"/>
  <c r="I493" i="23"/>
  <c r="H493" i="23"/>
  <c r="Q492" i="23"/>
  <c r="P492" i="23"/>
  <c r="O492" i="23"/>
  <c r="N492" i="23"/>
  <c r="M492" i="23"/>
  <c r="L492" i="23"/>
  <c r="K492" i="23"/>
  <c r="J492" i="23"/>
  <c r="I492" i="23"/>
  <c r="H492" i="23"/>
  <c r="Q491" i="23"/>
  <c r="P491" i="23"/>
  <c r="O491" i="23"/>
  <c r="N491" i="23"/>
  <c r="M491" i="23"/>
  <c r="L491" i="23"/>
  <c r="K491" i="23"/>
  <c r="J491" i="23"/>
  <c r="I491" i="23"/>
  <c r="H491" i="23"/>
  <c r="Q490" i="23"/>
  <c r="P490" i="23"/>
  <c r="O490" i="23"/>
  <c r="N490" i="23"/>
  <c r="M490" i="23"/>
  <c r="L490" i="23"/>
  <c r="K490" i="23"/>
  <c r="J490" i="23"/>
  <c r="I490" i="23"/>
  <c r="H490" i="23"/>
  <c r="Q489" i="23"/>
  <c r="P489" i="23"/>
  <c r="O489" i="23"/>
  <c r="N489" i="23"/>
  <c r="M489" i="23"/>
  <c r="L489" i="23"/>
  <c r="K489" i="23"/>
  <c r="J489" i="23"/>
  <c r="I489" i="23"/>
  <c r="H489" i="23"/>
  <c r="Q488" i="23"/>
  <c r="P488" i="23"/>
  <c r="O488" i="23"/>
  <c r="N488" i="23"/>
  <c r="M488" i="23"/>
  <c r="L488" i="23"/>
  <c r="K488" i="23"/>
  <c r="J488" i="23"/>
  <c r="I488" i="23"/>
  <c r="H488" i="23"/>
  <c r="Q487" i="23"/>
  <c r="P487" i="23"/>
  <c r="O487" i="23"/>
  <c r="N487" i="23"/>
  <c r="M487" i="23"/>
  <c r="L487" i="23"/>
  <c r="K487" i="23"/>
  <c r="J487" i="23"/>
  <c r="I487" i="23"/>
  <c r="H487" i="23"/>
  <c r="Q486" i="23"/>
  <c r="P486" i="23"/>
  <c r="O486" i="23"/>
  <c r="N486" i="23"/>
  <c r="M486" i="23"/>
  <c r="L486" i="23"/>
  <c r="K486" i="23"/>
  <c r="J486" i="23"/>
  <c r="I486" i="23"/>
  <c r="H486" i="23"/>
  <c r="Q485" i="23"/>
  <c r="P485" i="23"/>
  <c r="O485" i="23"/>
  <c r="N485" i="23"/>
  <c r="M485" i="23"/>
  <c r="L485" i="23"/>
  <c r="K485" i="23"/>
  <c r="J485" i="23"/>
  <c r="I485" i="23"/>
  <c r="H485" i="23"/>
  <c r="Q484" i="23"/>
  <c r="P484" i="23"/>
  <c r="O484" i="23"/>
  <c r="N484" i="23"/>
  <c r="M484" i="23"/>
  <c r="L484" i="23"/>
  <c r="K484" i="23"/>
  <c r="J484" i="23"/>
  <c r="I484" i="23"/>
  <c r="H484" i="23"/>
  <c r="Q483" i="23"/>
  <c r="P483" i="23"/>
  <c r="O483" i="23"/>
  <c r="N483" i="23"/>
  <c r="M483" i="23"/>
  <c r="L483" i="23"/>
  <c r="K483" i="23"/>
  <c r="J483" i="23"/>
  <c r="I483" i="23"/>
  <c r="H483" i="23"/>
  <c r="Q482" i="23"/>
  <c r="P482" i="23"/>
  <c r="O482" i="23"/>
  <c r="N482" i="23"/>
  <c r="M482" i="23"/>
  <c r="L482" i="23"/>
  <c r="K482" i="23"/>
  <c r="J482" i="23"/>
  <c r="I482" i="23"/>
  <c r="H482" i="23"/>
  <c r="Q481" i="23"/>
  <c r="P481" i="23"/>
  <c r="O481" i="23"/>
  <c r="N481" i="23"/>
  <c r="M481" i="23"/>
  <c r="L481" i="23"/>
  <c r="K481" i="23"/>
  <c r="J481" i="23"/>
  <c r="I481" i="23"/>
  <c r="H481" i="23"/>
  <c r="Q480" i="23"/>
  <c r="P480" i="23"/>
  <c r="O480" i="23"/>
  <c r="N480" i="23"/>
  <c r="M480" i="23"/>
  <c r="L480" i="23"/>
  <c r="K480" i="23"/>
  <c r="J480" i="23"/>
  <c r="I480" i="23"/>
  <c r="H480" i="23"/>
  <c r="Q479" i="23"/>
  <c r="P479" i="23"/>
  <c r="O479" i="23"/>
  <c r="N479" i="23"/>
  <c r="M479" i="23"/>
  <c r="L479" i="23"/>
  <c r="K479" i="23"/>
  <c r="J479" i="23"/>
  <c r="I479" i="23"/>
  <c r="H479" i="23"/>
  <c r="Q478" i="23"/>
  <c r="P478" i="23"/>
  <c r="O478" i="23"/>
  <c r="N478" i="23"/>
  <c r="M478" i="23"/>
  <c r="L478" i="23"/>
  <c r="K478" i="23"/>
  <c r="J478" i="23"/>
  <c r="I478" i="23"/>
  <c r="H478" i="23"/>
  <c r="Q477" i="23"/>
  <c r="P477" i="23"/>
  <c r="O477" i="23"/>
  <c r="N477" i="23"/>
  <c r="M477" i="23"/>
  <c r="L477" i="23"/>
  <c r="K477" i="23"/>
  <c r="J477" i="23"/>
  <c r="I477" i="23"/>
  <c r="H477" i="23"/>
  <c r="Q476" i="23"/>
  <c r="P476" i="23"/>
  <c r="O476" i="23"/>
  <c r="N476" i="23"/>
  <c r="M476" i="23"/>
  <c r="L476" i="23"/>
  <c r="K476" i="23"/>
  <c r="J476" i="23"/>
  <c r="I476" i="23"/>
  <c r="H476" i="23"/>
  <c r="Q475" i="23"/>
  <c r="P475" i="23"/>
  <c r="O475" i="23"/>
  <c r="N475" i="23"/>
  <c r="M475" i="23"/>
  <c r="L475" i="23"/>
  <c r="K475" i="23"/>
  <c r="J475" i="23"/>
  <c r="I475" i="23"/>
  <c r="H475" i="23"/>
  <c r="Q474" i="23"/>
  <c r="P474" i="23"/>
  <c r="O474" i="23"/>
  <c r="N474" i="23"/>
  <c r="M474" i="23"/>
  <c r="L474" i="23"/>
  <c r="K474" i="23"/>
  <c r="J474" i="23"/>
  <c r="I474" i="23"/>
  <c r="H474" i="23"/>
  <c r="Q473" i="23"/>
  <c r="P473" i="23"/>
  <c r="O473" i="23"/>
  <c r="N473" i="23"/>
  <c r="M473" i="23"/>
  <c r="L473" i="23"/>
  <c r="K473" i="23"/>
  <c r="J473" i="23"/>
  <c r="I473" i="23"/>
  <c r="H473" i="23"/>
  <c r="Q472" i="23"/>
  <c r="P472" i="23"/>
  <c r="O472" i="23"/>
  <c r="N472" i="23"/>
  <c r="M472" i="23"/>
  <c r="L472" i="23"/>
  <c r="K472" i="23"/>
  <c r="J472" i="23"/>
  <c r="I472" i="23"/>
  <c r="H472" i="23"/>
  <c r="Q471" i="23"/>
  <c r="P471" i="23"/>
  <c r="O471" i="23"/>
  <c r="N471" i="23"/>
  <c r="M471" i="23"/>
  <c r="L471" i="23"/>
  <c r="K471" i="23"/>
  <c r="J471" i="23"/>
  <c r="I471" i="23"/>
  <c r="H471" i="23"/>
  <c r="Q470" i="23"/>
  <c r="P470" i="23"/>
  <c r="O470" i="23"/>
  <c r="N470" i="23"/>
  <c r="M470" i="23"/>
  <c r="L470" i="23"/>
  <c r="K470" i="23"/>
  <c r="J470" i="23"/>
  <c r="I470" i="23"/>
  <c r="H470" i="23"/>
  <c r="Q469" i="23"/>
  <c r="P469" i="23"/>
  <c r="O469" i="23"/>
  <c r="N469" i="23"/>
  <c r="M469" i="23"/>
  <c r="L469" i="23"/>
  <c r="K469" i="23"/>
  <c r="J469" i="23"/>
  <c r="I469" i="23"/>
  <c r="H469" i="23"/>
  <c r="Q468" i="23"/>
  <c r="P468" i="23"/>
  <c r="O468" i="23"/>
  <c r="N468" i="23"/>
  <c r="M468" i="23"/>
  <c r="L468" i="23"/>
  <c r="K468" i="23"/>
  <c r="J468" i="23"/>
  <c r="I468" i="23"/>
  <c r="H468" i="23"/>
  <c r="Q467" i="23"/>
  <c r="P467" i="23"/>
  <c r="O467" i="23"/>
  <c r="N467" i="23"/>
  <c r="M467" i="23"/>
  <c r="L467" i="23"/>
  <c r="K467" i="23"/>
  <c r="J467" i="23"/>
  <c r="I467" i="23"/>
  <c r="H467" i="23"/>
  <c r="Q466" i="23"/>
  <c r="P466" i="23"/>
  <c r="O466" i="23"/>
  <c r="N466" i="23"/>
  <c r="M466" i="23"/>
  <c r="L466" i="23"/>
  <c r="K466" i="23"/>
  <c r="J466" i="23"/>
  <c r="I466" i="23"/>
  <c r="H466" i="23"/>
  <c r="Q465" i="23"/>
  <c r="P465" i="23"/>
  <c r="O465" i="23"/>
  <c r="N465" i="23"/>
  <c r="M465" i="23"/>
  <c r="L465" i="23"/>
  <c r="K465" i="23"/>
  <c r="J465" i="23"/>
  <c r="I465" i="23"/>
  <c r="H465" i="23"/>
  <c r="Q464" i="23"/>
  <c r="P464" i="23"/>
  <c r="O464" i="23"/>
  <c r="N464" i="23"/>
  <c r="M464" i="23"/>
  <c r="L464" i="23"/>
  <c r="K464" i="23"/>
  <c r="J464" i="23"/>
  <c r="I464" i="23"/>
  <c r="H464" i="23"/>
  <c r="Q463" i="23"/>
  <c r="P463" i="23"/>
  <c r="O463" i="23"/>
  <c r="N463" i="23"/>
  <c r="M463" i="23"/>
  <c r="L463" i="23"/>
  <c r="K463" i="23"/>
  <c r="J463" i="23"/>
  <c r="I463" i="23"/>
  <c r="H463" i="23"/>
  <c r="Q462" i="23"/>
  <c r="P462" i="23"/>
  <c r="O462" i="23"/>
  <c r="N462" i="23"/>
  <c r="M462" i="23"/>
  <c r="L462" i="23"/>
  <c r="K462" i="23"/>
  <c r="J462" i="23"/>
  <c r="I462" i="23"/>
  <c r="H462" i="23"/>
  <c r="Q461" i="23"/>
  <c r="P461" i="23"/>
  <c r="O461" i="23"/>
  <c r="N461" i="23"/>
  <c r="M461" i="23"/>
  <c r="L461" i="23"/>
  <c r="K461" i="23"/>
  <c r="J461" i="23"/>
  <c r="I461" i="23"/>
  <c r="H461" i="23"/>
  <c r="Q460" i="23"/>
  <c r="P460" i="23"/>
  <c r="O460" i="23"/>
  <c r="N460" i="23"/>
  <c r="M460" i="23"/>
  <c r="L460" i="23"/>
  <c r="K460" i="23"/>
  <c r="J460" i="23"/>
  <c r="I460" i="23"/>
  <c r="H460" i="23"/>
  <c r="Q459" i="23"/>
  <c r="P459" i="23"/>
  <c r="O459" i="23"/>
  <c r="N459" i="23"/>
  <c r="M459" i="23"/>
  <c r="L459" i="23"/>
  <c r="K459" i="23"/>
  <c r="J459" i="23"/>
  <c r="I459" i="23"/>
  <c r="H459" i="23"/>
  <c r="Q458" i="23"/>
  <c r="P458" i="23"/>
  <c r="O458" i="23"/>
  <c r="N458" i="23"/>
  <c r="M458" i="23"/>
  <c r="L458" i="23"/>
  <c r="K458" i="23"/>
  <c r="J458" i="23"/>
  <c r="I458" i="23"/>
  <c r="H458" i="23"/>
  <c r="Q457" i="23"/>
  <c r="P457" i="23"/>
  <c r="O457" i="23"/>
  <c r="N457" i="23"/>
  <c r="M457" i="23"/>
  <c r="L457" i="23"/>
  <c r="K457" i="23"/>
  <c r="J457" i="23"/>
  <c r="I457" i="23"/>
  <c r="H457" i="23"/>
  <c r="Q456" i="23"/>
  <c r="P456" i="23"/>
  <c r="O456" i="23"/>
  <c r="N456" i="23"/>
  <c r="M456" i="23"/>
  <c r="L456" i="23"/>
  <c r="K456" i="23"/>
  <c r="J456" i="23"/>
  <c r="I456" i="23"/>
  <c r="H456" i="23"/>
  <c r="Q455" i="23"/>
  <c r="P455" i="23"/>
  <c r="O455" i="23"/>
  <c r="N455" i="23"/>
  <c r="M455" i="23"/>
  <c r="L455" i="23"/>
  <c r="K455" i="23"/>
  <c r="J455" i="23"/>
  <c r="I455" i="23"/>
  <c r="H455" i="23"/>
  <c r="Q454" i="23"/>
  <c r="P454" i="23"/>
  <c r="O454" i="23"/>
  <c r="N454" i="23"/>
  <c r="M454" i="23"/>
  <c r="L454" i="23"/>
  <c r="K454" i="23"/>
  <c r="J454" i="23"/>
  <c r="I454" i="23"/>
  <c r="H454" i="23"/>
  <c r="Q453" i="23"/>
  <c r="P453" i="23"/>
  <c r="O453" i="23"/>
  <c r="N453" i="23"/>
  <c r="M453" i="23"/>
  <c r="L453" i="23"/>
  <c r="K453" i="23"/>
  <c r="J453" i="23"/>
  <c r="I453" i="23"/>
  <c r="H453" i="23"/>
  <c r="Q452" i="23"/>
  <c r="P452" i="23"/>
  <c r="O452" i="23"/>
  <c r="N452" i="23"/>
  <c r="M452" i="23"/>
  <c r="L452" i="23"/>
  <c r="K452" i="23"/>
  <c r="J452" i="23"/>
  <c r="I452" i="23"/>
  <c r="H452" i="23"/>
  <c r="Q451" i="23"/>
  <c r="P451" i="23"/>
  <c r="O451" i="23"/>
  <c r="N451" i="23"/>
  <c r="M451" i="23"/>
  <c r="L451" i="23"/>
  <c r="K451" i="23"/>
  <c r="J451" i="23"/>
  <c r="I451" i="23"/>
  <c r="H451" i="23"/>
  <c r="Q450" i="23"/>
  <c r="P450" i="23"/>
  <c r="O450" i="23"/>
  <c r="N450" i="23"/>
  <c r="M450" i="23"/>
  <c r="L450" i="23"/>
  <c r="K450" i="23"/>
  <c r="J450" i="23"/>
  <c r="I450" i="23"/>
  <c r="H450" i="23"/>
  <c r="Q449" i="23"/>
  <c r="P449" i="23"/>
  <c r="O449" i="23"/>
  <c r="N449" i="23"/>
  <c r="M449" i="23"/>
  <c r="L449" i="23"/>
  <c r="K449" i="23"/>
  <c r="J449" i="23"/>
  <c r="I449" i="23"/>
  <c r="H449" i="23"/>
  <c r="Q448" i="23"/>
  <c r="P448" i="23"/>
  <c r="O448" i="23"/>
  <c r="N448" i="23"/>
  <c r="M448" i="23"/>
  <c r="L448" i="23"/>
  <c r="K448" i="23"/>
  <c r="J448" i="23"/>
  <c r="I448" i="23"/>
  <c r="H448" i="23"/>
  <c r="Q447" i="23"/>
  <c r="P447" i="23"/>
  <c r="O447" i="23"/>
  <c r="N447" i="23"/>
  <c r="M447" i="23"/>
  <c r="L447" i="23"/>
  <c r="K447" i="23"/>
  <c r="J447" i="23"/>
  <c r="I447" i="23"/>
  <c r="H447" i="23"/>
  <c r="Q446" i="23"/>
  <c r="P446" i="23"/>
  <c r="O446" i="23"/>
  <c r="N446" i="23"/>
  <c r="M446" i="23"/>
  <c r="L446" i="23"/>
  <c r="K446" i="23"/>
  <c r="J446" i="23"/>
  <c r="I446" i="23"/>
  <c r="H446" i="23"/>
  <c r="Q445" i="23"/>
  <c r="P445" i="23"/>
  <c r="O445" i="23"/>
  <c r="N445" i="23"/>
  <c r="M445" i="23"/>
  <c r="L445" i="23"/>
  <c r="K445" i="23"/>
  <c r="J445" i="23"/>
  <c r="I445" i="23"/>
  <c r="H445" i="23"/>
  <c r="Q444" i="23"/>
  <c r="P444" i="23"/>
  <c r="O444" i="23"/>
  <c r="N444" i="23"/>
  <c r="M444" i="23"/>
  <c r="L444" i="23"/>
  <c r="K444" i="23"/>
  <c r="J444" i="23"/>
  <c r="I444" i="23"/>
  <c r="H444" i="23"/>
  <c r="Q443" i="23"/>
  <c r="P443" i="23"/>
  <c r="O443" i="23"/>
  <c r="N443" i="23"/>
  <c r="M443" i="23"/>
  <c r="L443" i="23"/>
  <c r="K443" i="23"/>
  <c r="J443" i="23"/>
  <c r="I443" i="23"/>
  <c r="H443" i="23"/>
  <c r="Q442" i="23"/>
  <c r="P442" i="23"/>
  <c r="O442" i="23"/>
  <c r="N442" i="23"/>
  <c r="M442" i="23"/>
  <c r="L442" i="23"/>
  <c r="K442" i="23"/>
  <c r="J442" i="23"/>
  <c r="I442" i="23"/>
  <c r="H442" i="23"/>
  <c r="Q441" i="23"/>
  <c r="P441" i="23"/>
  <c r="O441" i="23"/>
  <c r="N441" i="23"/>
  <c r="M441" i="23"/>
  <c r="L441" i="23"/>
  <c r="K441" i="23"/>
  <c r="J441" i="23"/>
  <c r="I441" i="23"/>
  <c r="H441" i="23"/>
  <c r="Q440" i="23"/>
  <c r="P440" i="23"/>
  <c r="O440" i="23"/>
  <c r="N440" i="23"/>
  <c r="M440" i="23"/>
  <c r="L440" i="23"/>
  <c r="K440" i="23"/>
  <c r="J440" i="23"/>
  <c r="I440" i="23"/>
  <c r="H440" i="23"/>
  <c r="Q439" i="23"/>
  <c r="P439" i="23"/>
  <c r="O439" i="23"/>
  <c r="N439" i="23"/>
  <c r="M439" i="23"/>
  <c r="L439" i="23"/>
  <c r="K439" i="23"/>
  <c r="J439" i="23"/>
  <c r="I439" i="23"/>
  <c r="H439" i="23"/>
  <c r="Q438" i="23"/>
  <c r="P438" i="23"/>
  <c r="O438" i="23"/>
  <c r="N438" i="23"/>
  <c r="M438" i="23"/>
  <c r="L438" i="23"/>
  <c r="K438" i="23"/>
  <c r="J438" i="23"/>
  <c r="I438" i="23"/>
  <c r="H438" i="23"/>
  <c r="Q437" i="23"/>
  <c r="P437" i="23"/>
  <c r="O437" i="23"/>
  <c r="N437" i="23"/>
  <c r="M437" i="23"/>
  <c r="L437" i="23"/>
  <c r="K437" i="23"/>
  <c r="J437" i="23"/>
  <c r="I437" i="23"/>
  <c r="H437" i="23"/>
  <c r="Q436" i="23"/>
  <c r="P436" i="23"/>
  <c r="O436" i="23"/>
  <c r="N436" i="23"/>
  <c r="M436" i="23"/>
  <c r="L436" i="23"/>
  <c r="K436" i="23"/>
  <c r="J436" i="23"/>
  <c r="I436" i="23"/>
  <c r="H436" i="23"/>
  <c r="Q435" i="23"/>
  <c r="P435" i="23"/>
  <c r="O435" i="23"/>
  <c r="N435" i="23"/>
  <c r="M435" i="23"/>
  <c r="L435" i="23"/>
  <c r="K435" i="23"/>
  <c r="J435" i="23"/>
  <c r="I435" i="23"/>
  <c r="H435" i="23"/>
  <c r="Q434" i="23"/>
  <c r="P434" i="23"/>
  <c r="O434" i="23"/>
  <c r="N434" i="23"/>
  <c r="M434" i="23"/>
  <c r="L434" i="23"/>
  <c r="K434" i="23"/>
  <c r="J434" i="23"/>
  <c r="I434" i="23"/>
  <c r="H434" i="23"/>
  <c r="Q433" i="23"/>
  <c r="P433" i="23"/>
  <c r="O433" i="23"/>
  <c r="N433" i="23"/>
  <c r="M433" i="23"/>
  <c r="L433" i="23"/>
  <c r="K433" i="23"/>
  <c r="J433" i="23"/>
  <c r="I433" i="23"/>
  <c r="H433" i="23"/>
  <c r="Q432" i="23"/>
  <c r="P432" i="23"/>
  <c r="O432" i="23"/>
  <c r="N432" i="23"/>
  <c r="M432" i="23"/>
  <c r="L432" i="23"/>
  <c r="K432" i="23"/>
  <c r="J432" i="23"/>
  <c r="I432" i="23"/>
  <c r="H432" i="23"/>
  <c r="Q431" i="23"/>
  <c r="P431" i="23"/>
  <c r="O431" i="23"/>
  <c r="N431" i="23"/>
  <c r="M431" i="23"/>
  <c r="L431" i="23"/>
  <c r="K431" i="23"/>
  <c r="J431" i="23"/>
  <c r="I431" i="23"/>
  <c r="H431" i="23"/>
  <c r="Q430" i="23"/>
  <c r="P430" i="23"/>
  <c r="O430" i="23"/>
  <c r="N430" i="23"/>
  <c r="M430" i="23"/>
  <c r="L430" i="23"/>
  <c r="K430" i="23"/>
  <c r="J430" i="23"/>
  <c r="I430" i="23"/>
  <c r="H430" i="23"/>
  <c r="Q429" i="23"/>
  <c r="P429" i="23"/>
  <c r="O429" i="23"/>
  <c r="N429" i="23"/>
  <c r="M429" i="23"/>
  <c r="L429" i="23"/>
  <c r="K429" i="23"/>
  <c r="J429" i="23"/>
  <c r="I429" i="23"/>
  <c r="H429" i="23"/>
  <c r="Q428" i="23"/>
  <c r="P428" i="23"/>
  <c r="O428" i="23"/>
  <c r="N428" i="23"/>
  <c r="M428" i="23"/>
  <c r="L428" i="23"/>
  <c r="K428" i="23"/>
  <c r="J428" i="23"/>
  <c r="I428" i="23"/>
  <c r="H428" i="23"/>
  <c r="Q427" i="23"/>
  <c r="P427" i="23"/>
  <c r="O427" i="23"/>
  <c r="N427" i="23"/>
  <c r="M427" i="23"/>
  <c r="L427" i="23"/>
  <c r="K427" i="23"/>
  <c r="J427" i="23"/>
  <c r="I427" i="23"/>
  <c r="H427" i="23"/>
  <c r="Q426" i="23"/>
  <c r="P426" i="23"/>
  <c r="O426" i="23"/>
  <c r="N426" i="23"/>
  <c r="M426" i="23"/>
  <c r="L426" i="23"/>
  <c r="K426" i="23"/>
  <c r="J426" i="23"/>
  <c r="I426" i="23"/>
  <c r="H426" i="23"/>
  <c r="Q425" i="23"/>
  <c r="P425" i="23"/>
  <c r="O425" i="23"/>
  <c r="N425" i="23"/>
  <c r="M425" i="23"/>
  <c r="L425" i="23"/>
  <c r="K425" i="23"/>
  <c r="J425" i="23"/>
  <c r="I425" i="23"/>
  <c r="H425" i="23"/>
  <c r="Q424" i="23"/>
  <c r="P424" i="23"/>
  <c r="O424" i="23"/>
  <c r="N424" i="23"/>
  <c r="M424" i="23"/>
  <c r="L424" i="23"/>
  <c r="K424" i="23"/>
  <c r="J424" i="23"/>
  <c r="I424" i="23"/>
  <c r="H424" i="23"/>
  <c r="Q423" i="23"/>
  <c r="P423" i="23"/>
  <c r="O423" i="23"/>
  <c r="N423" i="23"/>
  <c r="M423" i="23"/>
  <c r="L423" i="23"/>
  <c r="K423" i="23"/>
  <c r="J423" i="23"/>
  <c r="I423" i="23"/>
  <c r="H423" i="23"/>
  <c r="Q422" i="23"/>
  <c r="P422" i="23"/>
  <c r="O422" i="23"/>
  <c r="N422" i="23"/>
  <c r="M422" i="23"/>
  <c r="L422" i="23"/>
  <c r="K422" i="23"/>
  <c r="J422" i="23"/>
  <c r="I422" i="23"/>
  <c r="H422" i="23"/>
  <c r="Q421" i="23"/>
  <c r="P421" i="23"/>
  <c r="O421" i="23"/>
  <c r="N421" i="23"/>
  <c r="M421" i="23"/>
  <c r="L421" i="23"/>
  <c r="K421" i="23"/>
  <c r="J421" i="23"/>
  <c r="I421" i="23"/>
  <c r="H421" i="23"/>
  <c r="Q420" i="23"/>
  <c r="P420" i="23"/>
  <c r="O420" i="23"/>
  <c r="N420" i="23"/>
  <c r="M420" i="23"/>
  <c r="L420" i="23"/>
  <c r="K420" i="23"/>
  <c r="J420" i="23"/>
  <c r="I420" i="23"/>
  <c r="H420" i="23"/>
  <c r="Q419" i="23"/>
  <c r="P419" i="23"/>
  <c r="O419" i="23"/>
  <c r="N419" i="23"/>
  <c r="M419" i="23"/>
  <c r="L419" i="23"/>
  <c r="K419" i="23"/>
  <c r="J419" i="23"/>
  <c r="I419" i="23"/>
  <c r="H419" i="23"/>
  <c r="Q418" i="23"/>
  <c r="P418" i="23"/>
  <c r="O418" i="23"/>
  <c r="N418" i="23"/>
  <c r="M418" i="23"/>
  <c r="L418" i="23"/>
  <c r="K418" i="23"/>
  <c r="J418" i="23"/>
  <c r="I418" i="23"/>
  <c r="H418" i="23"/>
  <c r="Q417" i="23"/>
  <c r="P417" i="23"/>
  <c r="O417" i="23"/>
  <c r="N417" i="23"/>
  <c r="M417" i="23"/>
  <c r="L417" i="23"/>
  <c r="K417" i="23"/>
  <c r="J417" i="23"/>
  <c r="I417" i="23"/>
  <c r="H417" i="23"/>
  <c r="Q416" i="23"/>
  <c r="P416" i="23"/>
  <c r="O416" i="23"/>
  <c r="N416" i="23"/>
  <c r="M416" i="23"/>
  <c r="L416" i="23"/>
  <c r="K416" i="23"/>
  <c r="J416" i="23"/>
  <c r="I416" i="23"/>
  <c r="H416" i="23"/>
  <c r="Q415" i="23"/>
  <c r="P415" i="23"/>
  <c r="O415" i="23"/>
  <c r="N415" i="23"/>
  <c r="M415" i="23"/>
  <c r="L415" i="23"/>
  <c r="K415" i="23"/>
  <c r="J415" i="23"/>
  <c r="I415" i="23"/>
  <c r="H415" i="23"/>
  <c r="Q414" i="23"/>
  <c r="P414" i="23"/>
  <c r="O414" i="23"/>
  <c r="N414" i="23"/>
  <c r="M414" i="23"/>
  <c r="L414" i="23"/>
  <c r="K414" i="23"/>
  <c r="J414" i="23"/>
  <c r="I414" i="23"/>
  <c r="H414" i="23"/>
  <c r="Q413" i="23"/>
  <c r="P413" i="23"/>
  <c r="O413" i="23"/>
  <c r="N413" i="23"/>
  <c r="M413" i="23"/>
  <c r="L413" i="23"/>
  <c r="K413" i="23"/>
  <c r="J413" i="23"/>
  <c r="I413" i="23"/>
  <c r="H413" i="23"/>
  <c r="Q412" i="23"/>
  <c r="P412" i="23"/>
  <c r="O412" i="23"/>
  <c r="N412" i="23"/>
  <c r="M412" i="23"/>
  <c r="L412" i="23"/>
  <c r="K412" i="23"/>
  <c r="J412" i="23"/>
  <c r="I412" i="23"/>
  <c r="H412" i="23"/>
  <c r="Q411" i="23"/>
  <c r="P411" i="23"/>
  <c r="O411" i="23"/>
  <c r="N411" i="23"/>
  <c r="M411" i="23"/>
  <c r="L411" i="23"/>
  <c r="K411" i="23"/>
  <c r="J411" i="23"/>
  <c r="I411" i="23"/>
  <c r="H411" i="23"/>
  <c r="Q410" i="23"/>
  <c r="P410" i="23"/>
  <c r="O410" i="23"/>
  <c r="N410" i="23"/>
  <c r="M410" i="23"/>
  <c r="L410" i="23"/>
  <c r="K410" i="23"/>
  <c r="J410" i="23"/>
  <c r="I410" i="23"/>
  <c r="H410" i="23"/>
  <c r="Q409" i="23"/>
  <c r="P409" i="23"/>
  <c r="O409" i="23"/>
  <c r="N409" i="23"/>
  <c r="M409" i="23"/>
  <c r="L409" i="23"/>
  <c r="K409" i="23"/>
  <c r="J409" i="23"/>
  <c r="I409" i="23"/>
  <c r="H409" i="23"/>
  <c r="Q408" i="23"/>
  <c r="P408" i="23"/>
  <c r="O408" i="23"/>
  <c r="N408" i="23"/>
  <c r="M408" i="23"/>
  <c r="L408" i="23"/>
  <c r="K408" i="23"/>
  <c r="J408" i="23"/>
  <c r="I408" i="23"/>
  <c r="H408" i="23"/>
  <c r="Q407" i="23"/>
  <c r="P407" i="23"/>
  <c r="O407" i="23"/>
  <c r="N407" i="23"/>
  <c r="M407" i="23"/>
  <c r="L407" i="23"/>
  <c r="K407" i="23"/>
  <c r="J407" i="23"/>
  <c r="I407" i="23"/>
  <c r="H407" i="23"/>
  <c r="Q406" i="23"/>
  <c r="P406" i="23"/>
  <c r="O406" i="23"/>
  <c r="N406" i="23"/>
  <c r="M406" i="23"/>
  <c r="L406" i="23"/>
  <c r="K406" i="23"/>
  <c r="J406" i="23"/>
  <c r="I406" i="23"/>
  <c r="H406" i="23"/>
  <c r="Q405" i="23"/>
  <c r="P405" i="23"/>
  <c r="O405" i="23"/>
  <c r="N405" i="23"/>
  <c r="M405" i="23"/>
  <c r="L405" i="23"/>
  <c r="K405" i="23"/>
  <c r="J405" i="23"/>
  <c r="I405" i="23"/>
  <c r="H405" i="23"/>
  <c r="Q404" i="23"/>
  <c r="P404" i="23"/>
  <c r="O404" i="23"/>
  <c r="N404" i="23"/>
  <c r="M404" i="23"/>
  <c r="L404" i="23"/>
  <c r="K404" i="23"/>
  <c r="J404" i="23"/>
  <c r="I404" i="23"/>
  <c r="H404" i="23"/>
  <c r="Q403" i="23"/>
  <c r="P403" i="23"/>
  <c r="O403" i="23"/>
  <c r="N403" i="23"/>
  <c r="M403" i="23"/>
  <c r="L403" i="23"/>
  <c r="K403" i="23"/>
  <c r="J403" i="23"/>
  <c r="I403" i="23"/>
  <c r="H403" i="23"/>
  <c r="Q402" i="23"/>
  <c r="P402" i="23"/>
  <c r="O402" i="23"/>
  <c r="N402" i="23"/>
  <c r="M402" i="23"/>
  <c r="L402" i="23"/>
  <c r="K402" i="23"/>
  <c r="J402" i="23"/>
  <c r="I402" i="23"/>
  <c r="H402" i="23"/>
  <c r="Q401" i="23"/>
  <c r="P401" i="23"/>
  <c r="O401" i="23"/>
  <c r="N401" i="23"/>
  <c r="M401" i="23"/>
  <c r="L401" i="23"/>
  <c r="K401" i="23"/>
  <c r="J401" i="23"/>
  <c r="I401" i="23"/>
  <c r="H401" i="23"/>
  <c r="Q400" i="23"/>
  <c r="P400" i="23"/>
  <c r="O400" i="23"/>
  <c r="N400" i="23"/>
  <c r="M400" i="23"/>
  <c r="L400" i="23"/>
  <c r="K400" i="23"/>
  <c r="J400" i="23"/>
  <c r="I400" i="23"/>
  <c r="H400" i="23"/>
  <c r="Q399" i="23"/>
  <c r="P399" i="23"/>
  <c r="O399" i="23"/>
  <c r="N399" i="23"/>
  <c r="M399" i="23"/>
  <c r="L399" i="23"/>
  <c r="K399" i="23"/>
  <c r="J399" i="23"/>
  <c r="I399" i="23"/>
  <c r="H399" i="23"/>
  <c r="Q398" i="23"/>
  <c r="P398" i="23"/>
  <c r="O398" i="23"/>
  <c r="N398" i="23"/>
  <c r="M398" i="23"/>
  <c r="L398" i="23"/>
  <c r="K398" i="23"/>
  <c r="J398" i="23"/>
  <c r="I398" i="23"/>
  <c r="H398" i="23"/>
  <c r="Q397" i="23"/>
  <c r="P397" i="23"/>
  <c r="O397" i="23"/>
  <c r="N397" i="23"/>
  <c r="M397" i="23"/>
  <c r="L397" i="23"/>
  <c r="K397" i="23"/>
  <c r="J397" i="23"/>
  <c r="I397" i="23"/>
  <c r="H397" i="23"/>
  <c r="Q396" i="23"/>
  <c r="P396" i="23"/>
  <c r="O396" i="23"/>
  <c r="N396" i="23"/>
  <c r="M396" i="23"/>
  <c r="L396" i="23"/>
  <c r="K396" i="23"/>
  <c r="J396" i="23"/>
  <c r="I396" i="23"/>
  <c r="H396" i="23"/>
  <c r="Q395" i="23"/>
  <c r="P395" i="23"/>
  <c r="O395" i="23"/>
  <c r="N395" i="23"/>
  <c r="M395" i="23"/>
  <c r="L395" i="23"/>
  <c r="K395" i="23"/>
  <c r="J395" i="23"/>
  <c r="I395" i="23"/>
  <c r="H395" i="23"/>
  <c r="Q394" i="23"/>
  <c r="P394" i="23"/>
  <c r="O394" i="23"/>
  <c r="N394" i="23"/>
  <c r="M394" i="23"/>
  <c r="L394" i="23"/>
  <c r="K394" i="23"/>
  <c r="J394" i="23"/>
  <c r="I394" i="23"/>
  <c r="H394" i="23"/>
  <c r="Q393" i="23"/>
  <c r="P393" i="23"/>
  <c r="O393" i="23"/>
  <c r="N393" i="23"/>
  <c r="M393" i="23"/>
  <c r="L393" i="23"/>
  <c r="K393" i="23"/>
  <c r="J393" i="23"/>
  <c r="I393" i="23"/>
  <c r="H393" i="23"/>
  <c r="Q392" i="23"/>
  <c r="P392" i="23"/>
  <c r="O392" i="23"/>
  <c r="N392" i="23"/>
  <c r="M392" i="23"/>
  <c r="L392" i="23"/>
  <c r="K392" i="23"/>
  <c r="J392" i="23"/>
  <c r="I392" i="23"/>
  <c r="H392" i="23"/>
  <c r="Q391" i="23"/>
  <c r="P391" i="23"/>
  <c r="O391" i="23"/>
  <c r="N391" i="23"/>
  <c r="M391" i="23"/>
  <c r="L391" i="23"/>
  <c r="K391" i="23"/>
  <c r="J391" i="23"/>
  <c r="I391" i="23"/>
  <c r="H391" i="23"/>
  <c r="Q390" i="23"/>
  <c r="P390" i="23"/>
  <c r="O390" i="23"/>
  <c r="N390" i="23"/>
  <c r="M390" i="23"/>
  <c r="L390" i="23"/>
  <c r="K390" i="23"/>
  <c r="J390" i="23"/>
  <c r="I390" i="23"/>
  <c r="H390" i="23"/>
  <c r="Q389" i="23"/>
  <c r="P389" i="23"/>
  <c r="O389" i="23"/>
  <c r="N389" i="23"/>
  <c r="M389" i="23"/>
  <c r="L389" i="23"/>
  <c r="K389" i="23"/>
  <c r="J389" i="23"/>
  <c r="I389" i="23"/>
  <c r="H389" i="23"/>
  <c r="Q388" i="23"/>
  <c r="P388" i="23"/>
  <c r="O388" i="23"/>
  <c r="N388" i="23"/>
  <c r="M388" i="23"/>
  <c r="L388" i="23"/>
  <c r="K388" i="23"/>
  <c r="J388" i="23"/>
  <c r="I388" i="23"/>
  <c r="H388" i="23"/>
  <c r="Q387" i="23"/>
  <c r="P387" i="23"/>
  <c r="O387" i="23"/>
  <c r="N387" i="23"/>
  <c r="M387" i="23"/>
  <c r="L387" i="23"/>
  <c r="K387" i="23"/>
  <c r="J387" i="23"/>
  <c r="I387" i="23"/>
  <c r="H387" i="23"/>
  <c r="Q386" i="23"/>
  <c r="P386" i="23"/>
  <c r="O386" i="23"/>
  <c r="N386" i="23"/>
  <c r="M386" i="23"/>
  <c r="L386" i="23"/>
  <c r="K386" i="23"/>
  <c r="J386" i="23"/>
  <c r="I386" i="23"/>
  <c r="H386" i="23"/>
  <c r="Q385" i="23"/>
  <c r="P385" i="23"/>
  <c r="O385" i="23"/>
  <c r="N385" i="23"/>
  <c r="M385" i="23"/>
  <c r="L385" i="23"/>
  <c r="K385" i="23"/>
  <c r="J385" i="23"/>
  <c r="I385" i="23"/>
  <c r="H385" i="23"/>
  <c r="Q384" i="23"/>
  <c r="P384" i="23"/>
  <c r="O384" i="23"/>
  <c r="N384" i="23"/>
  <c r="M384" i="23"/>
  <c r="L384" i="23"/>
  <c r="K384" i="23"/>
  <c r="J384" i="23"/>
  <c r="I384" i="23"/>
  <c r="H384" i="23"/>
  <c r="Q383" i="23"/>
  <c r="P383" i="23"/>
  <c r="O383" i="23"/>
  <c r="N383" i="23"/>
  <c r="M383" i="23"/>
  <c r="L383" i="23"/>
  <c r="K383" i="23"/>
  <c r="J383" i="23"/>
  <c r="I383" i="23"/>
  <c r="H383" i="23"/>
  <c r="Q382" i="23"/>
  <c r="P382" i="23"/>
  <c r="O382" i="23"/>
  <c r="N382" i="23"/>
  <c r="M382" i="23"/>
  <c r="L382" i="23"/>
  <c r="K382" i="23"/>
  <c r="J382" i="23"/>
  <c r="I382" i="23"/>
  <c r="H382" i="23"/>
  <c r="Q381" i="23"/>
  <c r="P381" i="23"/>
  <c r="O381" i="23"/>
  <c r="N381" i="23"/>
  <c r="M381" i="23"/>
  <c r="L381" i="23"/>
  <c r="K381" i="23"/>
  <c r="J381" i="23"/>
  <c r="I381" i="23"/>
  <c r="H381" i="23"/>
  <c r="Q380" i="23"/>
  <c r="P380" i="23"/>
  <c r="O380" i="23"/>
  <c r="N380" i="23"/>
  <c r="M380" i="23"/>
  <c r="L380" i="23"/>
  <c r="K380" i="23"/>
  <c r="J380" i="23"/>
  <c r="I380" i="23"/>
  <c r="H380" i="23"/>
  <c r="Q379" i="23"/>
  <c r="P379" i="23"/>
  <c r="O379" i="23"/>
  <c r="N379" i="23"/>
  <c r="M379" i="23"/>
  <c r="L379" i="23"/>
  <c r="K379" i="23"/>
  <c r="J379" i="23"/>
  <c r="I379" i="23"/>
  <c r="H379" i="23"/>
  <c r="Q378" i="23"/>
  <c r="P378" i="23"/>
  <c r="O378" i="23"/>
  <c r="N378" i="23"/>
  <c r="M378" i="23"/>
  <c r="L378" i="23"/>
  <c r="K378" i="23"/>
  <c r="J378" i="23"/>
  <c r="I378" i="23"/>
  <c r="H378" i="23"/>
  <c r="Q377" i="23"/>
  <c r="P377" i="23"/>
  <c r="O377" i="23"/>
  <c r="N377" i="23"/>
  <c r="M377" i="23"/>
  <c r="L377" i="23"/>
  <c r="K377" i="23"/>
  <c r="J377" i="23"/>
  <c r="I377" i="23"/>
  <c r="H377" i="23"/>
  <c r="Q376" i="23"/>
  <c r="P376" i="23"/>
  <c r="O376" i="23"/>
  <c r="N376" i="23"/>
  <c r="M376" i="23"/>
  <c r="L376" i="23"/>
  <c r="K376" i="23"/>
  <c r="J376" i="23"/>
  <c r="I376" i="23"/>
  <c r="H376" i="23"/>
  <c r="Q375" i="23"/>
  <c r="P375" i="23"/>
  <c r="O375" i="23"/>
  <c r="N375" i="23"/>
  <c r="M375" i="23"/>
  <c r="L375" i="23"/>
  <c r="K375" i="23"/>
  <c r="J375" i="23"/>
  <c r="I375" i="23"/>
  <c r="H375" i="23"/>
  <c r="Q374" i="23"/>
  <c r="P374" i="23"/>
  <c r="O374" i="23"/>
  <c r="N374" i="23"/>
  <c r="M374" i="23"/>
  <c r="L374" i="23"/>
  <c r="K374" i="23"/>
  <c r="J374" i="23"/>
  <c r="I374" i="23"/>
  <c r="H374" i="23"/>
  <c r="Q373" i="23"/>
  <c r="P373" i="23"/>
  <c r="O373" i="23"/>
  <c r="N373" i="23"/>
  <c r="M373" i="23"/>
  <c r="L373" i="23"/>
  <c r="K373" i="23"/>
  <c r="J373" i="23"/>
  <c r="I373" i="23"/>
  <c r="H373" i="23"/>
  <c r="Q372" i="23"/>
  <c r="P372" i="23"/>
  <c r="O372" i="23"/>
  <c r="N372" i="23"/>
  <c r="M372" i="23"/>
  <c r="L372" i="23"/>
  <c r="K372" i="23"/>
  <c r="J372" i="23"/>
  <c r="I372" i="23"/>
  <c r="H372" i="23"/>
  <c r="Q371" i="23"/>
  <c r="P371" i="23"/>
  <c r="O371" i="23"/>
  <c r="N371" i="23"/>
  <c r="M371" i="23"/>
  <c r="L371" i="23"/>
  <c r="K371" i="23"/>
  <c r="J371" i="23"/>
  <c r="I371" i="23"/>
  <c r="H371" i="23"/>
  <c r="Q370" i="23"/>
  <c r="P370" i="23"/>
  <c r="O370" i="23"/>
  <c r="N370" i="23"/>
  <c r="M370" i="23"/>
  <c r="L370" i="23"/>
  <c r="K370" i="23"/>
  <c r="J370" i="23"/>
  <c r="I370" i="23"/>
  <c r="H370" i="23"/>
  <c r="Q369" i="23"/>
  <c r="P369" i="23"/>
  <c r="O369" i="23"/>
  <c r="N369" i="23"/>
  <c r="M369" i="23"/>
  <c r="L369" i="23"/>
  <c r="K369" i="23"/>
  <c r="J369" i="23"/>
  <c r="I369" i="23"/>
  <c r="H369" i="23"/>
  <c r="Q368" i="23"/>
  <c r="P368" i="23"/>
  <c r="O368" i="23"/>
  <c r="N368" i="23"/>
  <c r="M368" i="23"/>
  <c r="L368" i="23"/>
  <c r="K368" i="23"/>
  <c r="J368" i="23"/>
  <c r="I368" i="23"/>
  <c r="H368" i="23"/>
  <c r="Q367" i="23"/>
  <c r="P367" i="23"/>
  <c r="O367" i="23"/>
  <c r="N367" i="23"/>
  <c r="M367" i="23"/>
  <c r="L367" i="23"/>
  <c r="K367" i="23"/>
  <c r="J367" i="23"/>
  <c r="I367" i="23"/>
  <c r="H367" i="23"/>
  <c r="Q366" i="23"/>
  <c r="P366" i="23"/>
  <c r="O366" i="23"/>
  <c r="N366" i="23"/>
  <c r="M366" i="23"/>
  <c r="L366" i="23"/>
  <c r="K366" i="23"/>
  <c r="J366" i="23"/>
  <c r="I366" i="23"/>
  <c r="H366" i="23"/>
  <c r="Q365" i="23"/>
  <c r="P365" i="23"/>
  <c r="O365" i="23"/>
  <c r="N365" i="23"/>
  <c r="M365" i="23"/>
  <c r="L365" i="23"/>
  <c r="K365" i="23"/>
  <c r="J365" i="23"/>
  <c r="I365" i="23"/>
  <c r="H365" i="23"/>
  <c r="Q364" i="23"/>
  <c r="P364" i="23"/>
  <c r="O364" i="23"/>
  <c r="N364" i="23"/>
  <c r="M364" i="23"/>
  <c r="L364" i="23"/>
  <c r="K364" i="23"/>
  <c r="J364" i="23"/>
  <c r="I364" i="23"/>
  <c r="H364" i="23"/>
  <c r="Q363" i="23"/>
  <c r="P363" i="23"/>
  <c r="O363" i="23"/>
  <c r="N363" i="23"/>
  <c r="M363" i="23"/>
  <c r="L363" i="23"/>
  <c r="K363" i="23"/>
  <c r="J363" i="23"/>
  <c r="I363" i="23"/>
  <c r="H363" i="23"/>
  <c r="Q362" i="23"/>
  <c r="P362" i="23"/>
  <c r="O362" i="23"/>
  <c r="N362" i="23"/>
  <c r="M362" i="23"/>
  <c r="L362" i="23"/>
  <c r="K362" i="23"/>
  <c r="J362" i="23"/>
  <c r="I362" i="23"/>
  <c r="H362" i="23"/>
  <c r="Q361" i="23"/>
  <c r="P361" i="23"/>
  <c r="O361" i="23"/>
  <c r="N361" i="23"/>
  <c r="M361" i="23"/>
  <c r="L361" i="23"/>
  <c r="K361" i="23"/>
  <c r="J361" i="23"/>
  <c r="I361" i="23"/>
  <c r="H361" i="23"/>
  <c r="Q360" i="23"/>
  <c r="P360" i="23"/>
  <c r="O360" i="23"/>
  <c r="N360" i="23"/>
  <c r="M360" i="23"/>
  <c r="L360" i="23"/>
  <c r="K360" i="23"/>
  <c r="J360" i="23"/>
  <c r="I360" i="23"/>
  <c r="H360" i="23"/>
  <c r="Q359" i="23"/>
  <c r="P359" i="23"/>
  <c r="O359" i="23"/>
  <c r="N359" i="23"/>
  <c r="M359" i="23"/>
  <c r="L359" i="23"/>
  <c r="K359" i="23"/>
  <c r="J359" i="23"/>
  <c r="I359" i="23"/>
  <c r="H359" i="23"/>
  <c r="Q358" i="23"/>
  <c r="P358" i="23"/>
  <c r="O358" i="23"/>
  <c r="N358" i="23"/>
  <c r="M358" i="23"/>
  <c r="L358" i="23"/>
  <c r="K358" i="23"/>
  <c r="J358" i="23"/>
  <c r="I358" i="23"/>
  <c r="H358" i="23"/>
  <c r="Q357" i="23"/>
  <c r="P357" i="23"/>
  <c r="O357" i="23"/>
  <c r="N357" i="23"/>
  <c r="M357" i="23"/>
  <c r="L357" i="23"/>
  <c r="K357" i="23"/>
  <c r="J357" i="23"/>
  <c r="I357" i="23"/>
  <c r="H357" i="23"/>
  <c r="Q356" i="23"/>
  <c r="P356" i="23"/>
  <c r="O356" i="23"/>
  <c r="N356" i="23"/>
  <c r="M356" i="23"/>
  <c r="L356" i="23"/>
  <c r="K356" i="23"/>
  <c r="J356" i="23"/>
  <c r="I356" i="23"/>
  <c r="H356" i="23"/>
  <c r="Q355" i="23"/>
  <c r="P355" i="23"/>
  <c r="O355" i="23"/>
  <c r="N355" i="23"/>
  <c r="M355" i="23"/>
  <c r="L355" i="23"/>
  <c r="K355" i="23"/>
  <c r="J355" i="23"/>
  <c r="I355" i="23"/>
  <c r="H355" i="23"/>
  <c r="Q354" i="23"/>
  <c r="P354" i="23"/>
  <c r="O354" i="23"/>
  <c r="N354" i="23"/>
  <c r="M354" i="23"/>
  <c r="L354" i="23"/>
  <c r="K354" i="23"/>
  <c r="J354" i="23"/>
  <c r="I354" i="23"/>
  <c r="H354" i="23"/>
  <c r="Q353" i="23"/>
  <c r="P353" i="23"/>
  <c r="O353" i="23"/>
  <c r="N353" i="23"/>
  <c r="M353" i="23"/>
  <c r="L353" i="23"/>
  <c r="K353" i="23"/>
  <c r="J353" i="23"/>
  <c r="I353" i="23"/>
  <c r="H353" i="23"/>
  <c r="Q352" i="23"/>
  <c r="P352" i="23"/>
  <c r="O352" i="23"/>
  <c r="N352" i="23"/>
  <c r="M352" i="23"/>
  <c r="L352" i="23"/>
  <c r="K352" i="23"/>
  <c r="J352" i="23"/>
  <c r="I352" i="23"/>
  <c r="H352" i="23"/>
  <c r="Q351" i="23"/>
  <c r="P351" i="23"/>
  <c r="O351" i="23"/>
  <c r="N351" i="23"/>
  <c r="M351" i="23"/>
  <c r="L351" i="23"/>
  <c r="K351" i="23"/>
  <c r="J351" i="23"/>
  <c r="I351" i="23"/>
  <c r="H351" i="23"/>
  <c r="Q350" i="23"/>
  <c r="P350" i="23"/>
  <c r="O350" i="23"/>
  <c r="N350" i="23"/>
  <c r="M350" i="23"/>
  <c r="L350" i="23"/>
  <c r="K350" i="23"/>
  <c r="J350" i="23"/>
  <c r="I350" i="23"/>
  <c r="H350" i="23"/>
  <c r="Q349" i="23"/>
  <c r="P349" i="23"/>
  <c r="O349" i="23"/>
  <c r="N349" i="23"/>
  <c r="M349" i="23"/>
  <c r="L349" i="23"/>
  <c r="K349" i="23"/>
  <c r="J349" i="23"/>
  <c r="I349" i="23"/>
  <c r="H349" i="23"/>
  <c r="Q348" i="23"/>
  <c r="P348" i="23"/>
  <c r="O348" i="23"/>
  <c r="N348" i="23"/>
  <c r="M348" i="23"/>
  <c r="L348" i="23"/>
  <c r="K348" i="23"/>
  <c r="J348" i="23"/>
  <c r="I348" i="23"/>
  <c r="H348" i="23"/>
  <c r="Q347" i="23"/>
  <c r="P347" i="23"/>
  <c r="O347" i="23"/>
  <c r="N347" i="23"/>
  <c r="M347" i="23"/>
  <c r="L347" i="23"/>
  <c r="K347" i="23"/>
  <c r="J347" i="23"/>
  <c r="I347" i="23"/>
  <c r="H347" i="23"/>
  <c r="Q346" i="23"/>
  <c r="P346" i="23"/>
  <c r="O346" i="23"/>
  <c r="N346" i="23"/>
  <c r="M346" i="23"/>
  <c r="L346" i="23"/>
  <c r="K346" i="23"/>
  <c r="J346" i="23"/>
  <c r="I346" i="23"/>
  <c r="H346" i="23"/>
  <c r="Q345" i="23"/>
  <c r="P345" i="23"/>
  <c r="O345" i="23"/>
  <c r="N345" i="23"/>
  <c r="M345" i="23"/>
  <c r="L345" i="23"/>
  <c r="K345" i="23"/>
  <c r="J345" i="23"/>
  <c r="I345" i="23"/>
  <c r="H345" i="23"/>
  <c r="Q344" i="23"/>
  <c r="P344" i="23"/>
  <c r="O344" i="23"/>
  <c r="N344" i="23"/>
  <c r="M344" i="23"/>
  <c r="L344" i="23"/>
  <c r="K344" i="23"/>
  <c r="J344" i="23"/>
  <c r="I344" i="23"/>
  <c r="H344" i="23"/>
  <c r="Q343" i="23"/>
  <c r="P343" i="23"/>
  <c r="O343" i="23"/>
  <c r="N343" i="23"/>
  <c r="M343" i="23"/>
  <c r="L343" i="23"/>
  <c r="K343" i="23"/>
  <c r="J343" i="23"/>
  <c r="I343" i="23"/>
  <c r="H343" i="23"/>
  <c r="Q342" i="23"/>
  <c r="P342" i="23"/>
  <c r="O342" i="23"/>
  <c r="N342" i="23"/>
  <c r="M342" i="23"/>
  <c r="L342" i="23"/>
  <c r="K342" i="23"/>
  <c r="J342" i="23"/>
  <c r="I342" i="23"/>
  <c r="H342" i="23"/>
  <c r="Q341" i="23"/>
  <c r="P341" i="23"/>
  <c r="O341" i="23"/>
  <c r="N341" i="23"/>
  <c r="M341" i="23"/>
  <c r="L341" i="23"/>
  <c r="K341" i="23"/>
  <c r="J341" i="23"/>
  <c r="I341" i="23"/>
  <c r="H341" i="23"/>
  <c r="Q340" i="23"/>
  <c r="P340" i="23"/>
  <c r="O340" i="23"/>
  <c r="N340" i="23"/>
  <c r="M340" i="23"/>
  <c r="L340" i="23"/>
  <c r="K340" i="23"/>
  <c r="J340" i="23"/>
  <c r="I340" i="23"/>
  <c r="H340" i="23"/>
  <c r="Q339" i="23"/>
  <c r="P339" i="23"/>
  <c r="O339" i="23"/>
  <c r="N339" i="23"/>
  <c r="M339" i="23"/>
  <c r="L339" i="23"/>
  <c r="K339" i="23"/>
  <c r="J339" i="23"/>
  <c r="I339" i="23"/>
  <c r="H339" i="23"/>
  <c r="Q338" i="23"/>
  <c r="P338" i="23"/>
  <c r="O338" i="23"/>
  <c r="N338" i="23"/>
  <c r="M338" i="23"/>
  <c r="L338" i="23"/>
  <c r="K338" i="23"/>
  <c r="J338" i="23"/>
  <c r="I338" i="23"/>
  <c r="H338" i="23"/>
  <c r="Q337" i="23"/>
  <c r="P337" i="23"/>
  <c r="O337" i="23"/>
  <c r="N337" i="23"/>
  <c r="M337" i="23"/>
  <c r="L337" i="23"/>
  <c r="K337" i="23"/>
  <c r="J337" i="23"/>
  <c r="I337" i="23"/>
  <c r="H337" i="23"/>
  <c r="Q336" i="23"/>
  <c r="P336" i="23"/>
  <c r="O336" i="23"/>
  <c r="N336" i="23"/>
  <c r="M336" i="23"/>
  <c r="L336" i="23"/>
  <c r="K336" i="23"/>
  <c r="J336" i="23"/>
  <c r="I336" i="23"/>
  <c r="H336" i="23"/>
  <c r="Q335" i="23"/>
  <c r="P335" i="23"/>
  <c r="O335" i="23"/>
  <c r="N335" i="23"/>
  <c r="M335" i="23"/>
  <c r="L335" i="23"/>
  <c r="K335" i="23"/>
  <c r="J335" i="23"/>
  <c r="I335" i="23"/>
  <c r="H335" i="23"/>
  <c r="Q334" i="23"/>
  <c r="P334" i="23"/>
  <c r="O334" i="23"/>
  <c r="N334" i="23"/>
  <c r="M334" i="23"/>
  <c r="L334" i="23"/>
  <c r="K334" i="23"/>
  <c r="J334" i="23"/>
  <c r="I334" i="23"/>
  <c r="H334" i="23"/>
  <c r="Q333" i="23"/>
  <c r="P333" i="23"/>
  <c r="O333" i="23"/>
  <c r="N333" i="23"/>
  <c r="M333" i="23"/>
  <c r="L333" i="23"/>
  <c r="K333" i="23"/>
  <c r="J333" i="23"/>
  <c r="I333" i="23"/>
  <c r="H333" i="23"/>
  <c r="Q332" i="23"/>
  <c r="P332" i="23"/>
  <c r="O332" i="23"/>
  <c r="N332" i="23"/>
  <c r="M332" i="23"/>
  <c r="L332" i="23"/>
  <c r="K332" i="23"/>
  <c r="J332" i="23"/>
  <c r="I332" i="23"/>
  <c r="H332" i="23"/>
  <c r="Q331" i="23"/>
  <c r="P331" i="23"/>
  <c r="O331" i="23"/>
  <c r="N331" i="23"/>
  <c r="M331" i="23"/>
  <c r="L331" i="23"/>
  <c r="K331" i="23"/>
  <c r="J331" i="23"/>
  <c r="I331" i="23"/>
  <c r="H331" i="23"/>
  <c r="Q330" i="23"/>
  <c r="P330" i="23"/>
  <c r="O330" i="23"/>
  <c r="N330" i="23"/>
  <c r="M330" i="23"/>
  <c r="L330" i="23"/>
  <c r="K330" i="23"/>
  <c r="J330" i="23"/>
  <c r="I330" i="23"/>
  <c r="H330" i="23"/>
  <c r="Q329" i="23"/>
  <c r="P329" i="23"/>
  <c r="O329" i="23"/>
  <c r="N329" i="23"/>
  <c r="M329" i="23"/>
  <c r="L329" i="23"/>
  <c r="K329" i="23"/>
  <c r="J329" i="23"/>
  <c r="I329" i="23"/>
  <c r="H329" i="23"/>
  <c r="Q328" i="23"/>
  <c r="P328" i="23"/>
  <c r="O328" i="23"/>
  <c r="N328" i="23"/>
  <c r="M328" i="23"/>
  <c r="L328" i="23"/>
  <c r="K328" i="23"/>
  <c r="J328" i="23"/>
  <c r="I328" i="23"/>
  <c r="H328" i="23"/>
  <c r="Q327" i="23"/>
  <c r="P327" i="23"/>
  <c r="O327" i="23"/>
  <c r="N327" i="23"/>
  <c r="M327" i="23"/>
  <c r="L327" i="23"/>
  <c r="K327" i="23"/>
  <c r="J327" i="23"/>
  <c r="I327" i="23"/>
  <c r="H327" i="23"/>
  <c r="Q326" i="23"/>
  <c r="P326" i="23"/>
  <c r="O326" i="23"/>
  <c r="N326" i="23"/>
  <c r="M326" i="23"/>
  <c r="L326" i="23"/>
  <c r="K326" i="23"/>
  <c r="J326" i="23"/>
  <c r="I326" i="23"/>
  <c r="H326" i="23"/>
  <c r="Q325" i="23"/>
  <c r="P325" i="23"/>
  <c r="O325" i="23"/>
  <c r="N325" i="23"/>
  <c r="M325" i="23"/>
  <c r="L325" i="23"/>
  <c r="K325" i="23"/>
  <c r="J325" i="23"/>
  <c r="I325" i="23"/>
  <c r="H325" i="23"/>
  <c r="Q324" i="23"/>
  <c r="P324" i="23"/>
  <c r="O324" i="23"/>
  <c r="N324" i="23"/>
  <c r="M324" i="23"/>
  <c r="L324" i="23"/>
  <c r="K324" i="23"/>
  <c r="J324" i="23"/>
  <c r="I324" i="23"/>
  <c r="H324" i="23"/>
  <c r="Q323" i="23"/>
  <c r="P323" i="23"/>
  <c r="O323" i="23"/>
  <c r="N323" i="23"/>
  <c r="M323" i="23"/>
  <c r="L323" i="23"/>
  <c r="K323" i="23"/>
  <c r="J323" i="23"/>
  <c r="I323" i="23"/>
  <c r="H323" i="23"/>
  <c r="Q322" i="23"/>
  <c r="P322" i="23"/>
  <c r="O322" i="23"/>
  <c r="N322" i="23"/>
  <c r="M322" i="23"/>
  <c r="L322" i="23"/>
  <c r="K322" i="23"/>
  <c r="J322" i="23"/>
  <c r="I322" i="23"/>
  <c r="H322" i="23"/>
  <c r="Q321" i="23"/>
  <c r="P321" i="23"/>
  <c r="O321" i="23"/>
  <c r="N321" i="23"/>
  <c r="M321" i="23"/>
  <c r="L321" i="23"/>
  <c r="K321" i="23"/>
  <c r="J321" i="23"/>
  <c r="I321" i="23"/>
  <c r="H321" i="23"/>
  <c r="Q320" i="23"/>
  <c r="P320" i="23"/>
  <c r="O320" i="23"/>
  <c r="N320" i="23"/>
  <c r="M320" i="23"/>
  <c r="L320" i="23"/>
  <c r="K320" i="23"/>
  <c r="J320" i="23"/>
  <c r="I320" i="23"/>
  <c r="H320" i="23"/>
  <c r="Q319" i="23"/>
  <c r="P319" i="23"/>
  <c r="O319" i="23"/>
  <c r="N319" i="23"/>
  <c r="M319" i="23"/>
  <c r="L319" i="23"/>
  <c r="K319" i="23"/>
  <c r="J319" i="23"/>
  <c r="I319" i="23"/>
  <c r="H319" i="23"/>
  <c r="Q318" i="23"/>
  <c r="P318" i="23"/>
  <c r="O318" i="23"/>
  <c r="N318" i="23"/>
  <c r="M318" i="23"/>
  <c r="L318" i="23"/>
  <c r="K318" i="23"/>
  <c r="J318" i="23"/>
  <c r="I318" i="23"/>
  <c r="H318" i="23"/>
  <c r="Q317" i="23"/>
  <c r="P317" i="23"/>
  <c r="O317" i="23"/>
  <c r="N317" i="23"/>
  <c r="M317" i="23"/>
  <c r="L317" i="23"/>
  <c r="K317" i="23"/>
  <c r="J317" i="23"/>
  <c r="I317" i="23"/>
  <c r="H317" i="23"/>
  <c r="Q316" i="23"/>
  <c r="P316" i="23"/>
  <c r="O316" i="23"/>
  <c r="N316" i="23"/>
  <c r="M316" i="23"/>
  <c r="L316" i="23"/>
  <c r="K316" i="23"/>
  <c r="J316" i="23"/>
  <c r="I316" i="23"/>
  <c r="H316" i="23"/>
  <c r="Q315" i="23"/>
  <c r="P315" i="23"/>
  <c r="O315" i="23"/>
  <c r="N315" i="23"/>
  <c r="M315" i="23"/>
  <c r="L315" i="23"/>
  <c r="K315" i="23"/>
  <c r="J315" i="23"/>
  <c r="I315" i="23"/>
  <c r="H315" i="23"/>
  <c r="Q314" i="23"/>
  <c r="P314" i="23"/>
  <c r="O314" i="23"/>
  <c r="N314" i="23"/>
  <c r="M314" i="23"/>
  <c r="L314" i="23"/>
  <c r="K314" i="23"/>
  <c r="J314" i="23"/>
  <c r="I314" i="23"/>
  <c r="H314" i="23"/>
  <c r="Q313" i="23"/>
  <c r="P313" i="23"/>
  <c r="O313" i="23"/>
  <c r="N313" i="23"/>
  <c r="M313" i="23"/>
  <c r="L313" i="23"/>
  <c r="K313" i="23"/>
  <c r="J313" i="23"/>
  <c r="I313" i="23"/>
  <c r="H313" i="23"/>
  <c r="Q312" i="23"/>
  <c r="P312" i="23"/>
  <c r="O312" i="23"/>
  <c r="N312" i="23"/>
  <c r="M312" i="23"/>
  <c r="L312" i="23"/>
  <c r="K312" i="23"/>
  <c r="J312" i="23"/>
  <c r="I312" i="23"/>
  <c r="H312" i="23"/>
  <c r="Q311" i="23"/>
  <c r="P311" i="23"/>
  <c r="O311" i="23"/>
  <c r="N311" i="23"/>
  <c r="M311" i="23"/>
  <c r="L311" i="23"/>
  <c r="K311" i="23"/>
  <c r="J311" i="23"/>
  <c r="I311" i="23"/>
  <c r="H311" i="23"/>
  <c r="Q310" i="23"/>
  <c r="P310" i="23"/>
  <c r="O310" i="23"/>
  <c r="N310" i="23"/>
  <c r="M310" i="23"/>
  <c r="L310" i="23"/>
  <c r="K310" i="23"/>
  <c r="J310" i="23"/>
  <c r="I310" i="23"/>
  <c r="H310" i="23"/>
  <c r="Q309" i="23"/>
  <c r="P309" i="23"/>
  <c r="O309" i="23"/>
  <c r="N309" i="23"/>
  <c r="M309" i="23"/>
  <c r="L309" i="23"/>
  <c r="K309" i="23"/>
  <c r="J309" i="23"/>
  <c r="I309" i="23"/>
  <c r="H309" i="23"/>
  <c r="Q308" i="23"/>
  <c r="P308" i="23"/>
  <c r="O308" i="23"/>
  <c r="N308" i="23"/>
  <c r="M308" i="23"/>
  <c r="L308" i="23"/>
  <c r="K308" i="23"/>
  <c r="J308" i="23"/>
  <c r="I308" i="23"/>
  <c r="H308" i="23"/>
  <c r="Q307" i="23"/>
  <c r="P307" i="23"/>
  <c r="O307" i="23"/>
  <c r="N307" i="23"/>
  <c r="M307" i="23"/>
  <c r="L307" i="23"/>
  <c r="K307" i="23"/>
  <c r="J307" i="23"/>
  <c r="I307" i="23"/>
  <c r="H307" i="23"/>
  <c r="Q306" i="23"/>
  <c r="P306" i="23"/>
  <c r="O306" i="23"/>
  <c r="N306" i="23"/>
  <c r="M306" i="23"/>
  <c r="L306" i="23"/>
  <c r="K306" i="23"/>
  <c r="J306" i="23"/>
  <c r="I306" i="23"/>
  <c r="H306" i="23"/>
  <c r="Q305" i="23"/>
  <c r="P305" i="23"/>
  <c r="O305" i="23"/>
  <c r="N305" i="23"/>
  <c r="M305" i="23"/>
  <c r="L305" i="23"/>
  <c r="K305" i="23"/>
  <c r="J305" i="23"/>
  <c r="I305" i="23"/>
  <c r="H305" i="23"/>
  <c r="Q304" i="23"/>
  <c r="P304" i="23"/>
  <c r="O304" i="23"/>
  <c r="N304" i="23"/>
  <c r="M304" i="23"/>
  <c r="L304" i="23"/>
  <c r="K304" i="23"/>
  <c r="J304" i="23"/>
  <c r="I304" i="23"/>
  <c r="H304" i="23"/>
  <c r="Q303" i="23"/>
  <c r="P303" i="23"/>
  <c r="O303" i="23"/>
  <c r="N303" i="23"/>
  <c r="M303" i="23"/>
  <c r="L303" i="23"/>
  <c r="K303" i="23"/>
  <c r="J303" i="23"/>
  <c r="I303" i="23"/>
  <c r="H303" i="23"/>
  <c r="Q302" i="23"/>
  <c r="P302" i="23"/>
  <c r="O302" i="23"/>
  <c r="N302" i="23"/>
  <c r="M302" i="23"/>
  <c r="L302" i="23"/>
  <c r="K302" i="23"/>
  <c r="J302" i="23"/>
  <c r="I302" i="23"/>
  <c r="H302" i="23"/>
  <c r="Q301" i="23"/>
  <c r="P301" i="23"/>
  <c r="O301" i="23"/>
  <c r="N301" i="23"/>
  <c r="M301" i="23"/>
  <c r="L301" i="23"/>
  <c r="K301" i="23"/>
  <c r="J301" i="23"/>
  <c r="I301" i="23"/>
  <c r="H301" i="23"/>
  <c r="Q300" i="23"/>
  <c r="P300" i="23"/>
  <c r="O300" i="23"/>
  <c r="N300" i="23"/>
  <c r="M300" i="23"/>
  <c r="L300" i="23"/>
  <c r="K300" i="23"/>
  <c r="J300" i="23"/>
  <c r="I300" i="23"/>
  <c r="H300" i="23"/>
  <c r="Q299" i="23"/>
  <c r="P299" i="23"/>
  <c r="O299" i="23"/>
  <c r="N299" i="23"/>
  <c r="M299" i="23"/>
  <c r="L299" i="23"/>
  <c r="K299" i="23"/>
  <c r="J299" i="23"/>
  <c r="I299" i="23"/>
  <c r="H299" i="23"/>
  <c r="Q298" i="23"/>
  <c r="P298" i="23"/>
  <c r="O298" i="23"/>
  <c r="N298" i="23"/>
  <c r="M298" i="23"/>
  <c r="L298" i="23"/>
  <c r="K298" i="23"/>
  <c r="J298" i="23"/>
  <c r="I298" i="23"/>
  <c r="H298" i="23"/>
  <c r="Q297" i="23"/>
  <c r="P297" i="23"/>
  <c r="O297" i="23"/>
  <c r="N297" i="23"/>
  <c r="M297" i="23"/>
  <c r="L297" i="23"/>
  <c r="K297" i="23"/>
  <c r="J297" i="23"/>
  <c r="I297" i="23"/>
  <c r="H297" i="23"/>
  <c r="Q296" i="23"/>
  <c r="P296" i="23"/>
  <c r="O296" i="23"/>
  <c r="N296" i="23"/>
  <c r="M296" i="23"/>
  <c r="L296" i="23"/>
  <c r="K296" i="23"/>
  <c r="J296" i="23"/>
  <c r="I296" i="23"/>
  <c r="H296" i="23"/>
  <c r="Q295" i="23"/>
  <c r="P295" i="23"/>
  <c r="O295" i="23"/>
  <c r="N295" i="23"/>
  <c r="M295" i="23"/>
  <c r="L295" i="23"/>
  <c r="K295" i="23"/>
  <c r="J295" i="23"/>
  <c r="I295" i="23"/>
  <c r="H295" i="23"/>
  <c r="Q294" i="23"/>
  <c r="P294" i="23"/>
  <c r="O294" i="23"/>
  <c r="N294" i="23"/>
  <c r="M294" i="23"/>
  <c r="L294" i="23"/>
  <c r="K294" i="23"/>
  <c r="J294" i="23"/>
  <c r="I294" i="23"/>
  <c r="H294" i="23"/>
  <c r="Q293" i="23"/>
  <c r="P293" i="23"/>
  <c r="O293" i="23"/>
  <c r="N293" i="23"/>
  <c r="M293" i="23"/>
  <c r="L293" i="23"/>
  <c r="K293" i="23"/>
  <c r="J293" i="23"/>
  <c r="I293" i="23"/>
  <c r="H293" i="23"/>
  <c r="Q292" i="23"/>
  <c r="P292" i="23"/>
  <c r="O292" i="23"/>
  <c r="N292" i="23"/>
  <c r="M292" i="23"/>
  <c r="L292" i="23"/>
  <c r="K292" i="23"/>
  <c r="J292" i="23"/>
  <c r="I292" i="23"/>
  <c r="H292" i="23"/>
  <c r="Q291" i="23"/>
  <c r="P291" i="23"/>
  <c r="O291" i="23"/>
  <c r="N291" i="23"/>
  <c r="M291" i="23"/>
  <c r="L291" i="23"/>
  <c r="K291" i="23"/>
  <c r="J291" i="23"/>
  <c r="I291" i="23"/>
  <c r="H291" i="23"/>
  <c r="Q290" i="23"/>
  <c r="P290" i="23"/>
  <c r="O290" i="23"/>
  <c r="N290" i="23"/>
  <c r="M290" i="23"/>
  <c r="L290" i="23"/>
  <c r="K290" i="23"/>
  <c r="J290" i="23"/>
  <c r="I290" i="23"/>
  <c r="H290" i="23"/>
  <c r="Q289" i="23"/>
  <c r="P289" i="23"/>
  <c r="O289" i="23"/>
  <c r="N289" i="23"/>
  <c r="M289" i="23"/>
  <c r="L289" i="23"/>
  <c r="K289" i="23"/>
  <c r="J289" i="23"/>
  <c r="I289" i="23"/>
  <c r="H289" i="23"/>
  <c r="Q288" i="23"/>
  <c r="P288" i="23"/>
  <c r="O288" i="23"/>
  <c r="N288" i="23"/>
  <c r="M288" i="23"/>
  <c r="L288" i="23"/>
  <c r="K288" i="23"/>
  <c r="J288" i="23"/>
  <c r="I288" i="23"/>
  <c r="H288" i="23"/>
  <c r="Q287" i="23"/>
  <c r="P287" i="23"/>
  <c r="O287" i="23"/>
  <c r="N287" i="23"/>
  <c r="M287" i="23"/>
  <c r="L287" i="23"/>
  <c r="K287" i="23"/>
  <c r="J287" i="23"/>
  <c r="I287" i="23"/>
  <c r="H287" i="23"/>
  <c r="Q286" i="23"/>
  <c r="P286" i="23"/>
  <c r="O286" i="23"/>
  <c r="N286" i="23"/>
  <c r="M286" i="23"/>
  <c r="L286" i="23"/>
  <c r="K286" i="23"/>
  <c r="J286" i="23"/>
  <c r="I286" i="23"/>
  <c r="H286" i="23"/>
  <c r="Q285" i="23"/>
  <c r="P285" i="23"/>
  <c r="O285" i="23"/>
  <c r="N285" i="23"/>
  <c r="M285" i="23"/>
  <c r="L285" i="23"/>
  <c r="K285" i="23"/>
  <c r="J285" i="23"/>
  <c r="I285" i="23"/>
  <c r="H285" i="23"/>
  <c r="Q284" i="23"/>
  <c r="P284" i="23"/>
  <c r="O284" i="23"/>
  <c r="N284" i="23"/>
  <c r="M284" i="23"/>
  <c r="L284" i="23"/>
  <c r="K284" i="23"/>
  <c r="J284" i="23"/>
  <c r="I284" i="23"/>
  <c r="H284" i="23"/>
  <c r="Q283" i="23"/>
  <c r="P283" i="23"/>
  <c r="O283" i="23"/>
  <c r="N283" i="23"/>
  <c r="M283" i="23"/>
  <c r="L283" i="23"/>
  <c r="K283" i="23"/>
  <c r="J283" i="23"/>
  <c r="I283" i="23"/>
  <c r="H283" i="23"/>
  <c r="Q282" i="23"/>
  <c r="P282" i="23"/>
  <c r="O282" i="23"/>
  <c r="N282" i="23"/>
  <c r="M282" i="23"/>
  <c r="L282" i="23"/>
  <c r="K282" i="23"/>
  <c r="J282" i="23"/>
  <c r="I282" i="23"/>
  <c r="H282" i="23"/>
  <c r="Q281" i="23"/>
  <c r="P281" i="23"/>
  <c r="O281" i="23"/>
  <c r="N281" i="23"/>
  <c r="M281" i="23"/>
  <c r="L281" i="23"/>
  <c r="K281" i="23"/>
  <c r="J281" i="23"/>
  <c r="I281" i="23"/>
  <c r="H281" i="23"/>
  <c r="Q280" i="23"/>
  <c r="P280" i="23"/>
  <c r="O280" i="23"/>
  <c r="N280" i="23"/>
  <c r="M280" i="23"/>
  <c r="L280" i="23"/>
  <c r="K280" i="23"/>
  <c r="J280" i="23"/>
  <c r="I280" i="23"/>
  <c r="H280" i="23"/>
  <c r="Q279" i="23"/>
  <c r="P279" i="23"/>
  <c r="O279" i="23"/>
  <c r="N279" i="23"/>
  <c r="M279" i="23"/>
  <c r="L279" i="23"/>
  <c r="K279" i="23"/>
  <c r="J279" i="23"/>
  <c r="I279" i="23"/>
  <c r="H279" i="23"/>
  <c r="Q278" i="23"/>
  <c r="P278" i="23"/>
  <c r="O278" i="23"/>
  <c r="N278" i="23"/>
  <c r="M278" i="23"/>
  <c r="L278" i="23"/>
  <c r="K278" i="23"/>
  <c r="J278" i="23"/>
  <c r="I278" i="23"/>
  <c r="H278" i="23"/>
  <c r="Q277" i="23"/>
  <c r="P277" i="23"/>
  <c r="O277" i="23"/>
  <c r="N277" i="23"/>
  <c r="M277" i="23"/>
  <c r="L277" i="23"/>
  <c r="K277" i="23"/>
  <c r="J277" i="23"/>
  <c r="I277" i="23"/>
  <c r="H277" i="23"/>
  <c r="Q276" i="23"/>
  <c r="P276" i="23"/>
  <c r="O276" i="23"/>
  <c r="N276" i="23"/>
  <c r="M276" i="23"/>
  <c r="L276" i="23"/>
  <c r="K276" i="23"/>
  <c r="J276" i="23"/>
  <c r="I276" i="23"/>
  <c r="H276" i="23"/>
  <c r="Q275" i="23"/>
  <c r="P275" i="23"/>
  <c r="O275" i="23"/>
  <c r="N275" i="23"/>
  <c r="M275" i="23"/>
  <c r="L275" i="23"/>
  <c r="K275" i="23"/>
  <c r="J275" i="23"/>
  <c r="I275" i="23"/>
  <c r="H275" i="23"/>
  <c r="Q274" i="23"/>
  <c r="P274" i="23"/>
  <c r="O274" i="23"/>
  <c r="N274" i="23"/>
  <c r="M274" i="23"/>
  <c r="L274" i="23"/>
  <c r="K274" i="23"/>
  <c r="J274" i="23"/>
  <c r="I274" i="23"/>
  <c r="H274" i="23"/>
  <c r="Q273" i="23"/>
  <c r="P273" i="23"/>
  <c r="O273" i="23"/>
  <c r="N273" i="23"/>
  <c r="M273" i="23"/>
  <c r="L273" i="23"/>
  <c r="K273" i="23"/>
  <c r="J273" i="23"/>
  <c r="I273" i="23"/>
  <c r="H273" i="23"/>
  <c r="Q272" i="23"/>
  <c r="P272" i="23"/>
  <c r="O272" i="23"/>
  <c r="N272" i="23"/>
  <c r="M272" i="23"/>
  <c r="L272" i="23"/>
  <c r="K272" i="23"/>
  <c r="J272" i="23"/>
  <c r="I272" i="23"/>
  <c r="H272" i="23"/>
  <c r="Q271" i="23"/>
  <c r="P271" i="23"/>
  <c r="O271" i="23"/>
  <c r="N271" i="23"/>
  <c r="M271" i="23"/>
  <c r="L271" i="23"/>
  <c r="K271" i="23"/>
  <c r="J271" i="23"/>
  <c r="I271" i="23"/>
  <c r="H271" i="23"/>
  <c r="Q270" i="23"/>
  <c r="P270" i="23"/>
  <c r="O270" i="23"/>
  <c r="N270" i="23"/>
  <c r="M270" i="23"/>
  <c r="L270" i="23"/>
  <c r="K270" i="23"/>
  <c r="J270" i="23"/>
  <c r="I270" i="23"/>
  <c r="H270" i="23"/>
  <c r="Q269" i="23"/>
  <c r="P269" i="23"/>
  <c r="O269" i="23"/>
  <c r="N269" i="23"/>
  <c r="M269" i="23"/>
  <c r="L269" i="23"/>
  <c r="K269" i="23"/>
  <c r="J269" i="23"/>
  <c r="I269" i="23"/>
  <c r="H269" i="23"/>
  <c r="Q268" i="23"/>
  <c r="P268" i="23"/>
  <c r="O268" i="23"/>
  <c r="N268" i="23"/>
  <c r="M268" i="23"/>
  <c r="L268" i="23"/>
  <c r="K268" i="23"/>
  <c r="J268" i="23"/>
  <c r="I268" i="23"/>
  <c r="H268" i="23"/>
  <c r="Q267" i="23"/>
  <c r="P267" i="23"/>
  <c r="O267" i="23"/>
  <c r="N267" i="23"/>
  <c r="M267" i="23"/>
  <c r="L267" i="23"/>
  <c r="K267" i="23"/>
  <c r="J267" i="23"/>
  <c r="I267" i="23"/>
  <c r="H267" i="23"/>
  <c r="Q266" i="23"/>
  <c r="P266" i="23"/>
  <c r="O266" i="23"/>
  <c r="N266" i="23"/>
  <c r="M266" i="23"/>
  <c r="L266" i="23"/>
  <c r="K266" i="23"/>
  <c r="J266" i="23"/>
  <c r="I266" i="23"/>
  <c r="H266" i="23"/>
  <c r="Q265" i="23"/>
  <c r="P265" i="23"/>
  <c r="O265" i="23"/>
  <c r="N265" i="23"/>
  <c r="M265" i="23"/>
  <c r="L265" i="23"/>
  <c r="K265" i="23"/>
  <c r="J265" i="23"/>
  <c r="I265" i="23"/>
  <c r="H265" i="23"/>
  <c r="Q264" i="23"/>
  <c r="P264" i="23"/>
  <c r="O264" i="23"/>
  <c r="N264" i="23"/>
  <c r="M264" i="23"/>
  <c r="L264" i="23"/>
  <c r="K264" i="23"/>
  <c r="J264" i="23"/>
  <c r="I264" i="23"/>
  <c r="H264" i="23"/>
  <c r="Q263" i="23"/>
  <c r="P263" i="23"/>
  <c r="O263" i="23"/>
  <c r="N263" i="23"/>
  <c r="M263" i="23"/>
  <c r="L263" i="23"/>
  <c r="K263" i="23"/>
  <c r="J263" i="23"/>
  <c r="I263" i="23"/>
  <c r="H263" i="23"/>
  <c r="Q262" i="23"/>
  <c r="P262" i="23"/>
  <c r="O262" i="23"/>
  <c r="N262" i="23"/>
  <c r="M262" i="23"/>
  <c r="L262" i="23"/>
  <c r="K262" i="23"/>
  <c r="J262" i="23"/>
  <c r="I262" i="23"/>
  <c r="H262" i="23"/>
  <c r="Q261" i="23"/>
  <c r="P261" i="23"/>
  <c r="O261" i="23"/>
  <c r="N261" i="23"/>
  <c r="M261" i="23"/>
  <c r="L261" i="23"/>
  <c r="K261" i="23"/>
  <c r="J261" i="23"/>
  <c r="I261" i="23"/>
  <c r="H261" i="23"/>
  <c r="Q260" i="23"/>
  <c r="P260" i="23"/>
  <c r="O260" i="23"/>
  <c r="N260" i="23"/>
  <c r="M260" i="23"/>
  <c r="L260" i="23"/>
  <c r="K260" i="23"/>
  <c r="J260" i="23"/>
  <c r="I260" i="23"/>
  <c r="H260" i="23"/>
  <c r="Q259" i="23"/>
  <c r="P259" i="23"/>
  <c r="O259" i="23"/>
  <c r="N259" i="23"/>
  <c r="M259" i="23"/>
  <c r="L259" i="23"/>
  <c r="K259" i="23"/>
  <c r="J259" i="23"/>
  <c r="I259" i="23"/>
  <c r="H259" i="23"/>
  <c r="Q258" i="23"/>
  <c r="P258" i="23"/>
  <c r="O258" i="23"/>
  <c r="N258" i="23"/>
  <c r="M258" i="23"/>
  <c r="L258" i="23"/>
  <c r="K258" i="23"/>
  <c r="J258" i="23"/>
  <c r="I258" i="23"/>
  <c r="H258" i="23"/>
  <c r="Q257" i="23"/>
  <c r="P257" i="23"/>
  <c r="O257" i="23"/>
  <c r="N257" i="23"/>
  <c r="M257" i="23"/>
  <c r="L257" i="23"/>
  <c r="K257" i="23"/>
  <c r="J257" i="23"/>
  <c r="I257" i="23"/>
  <c r="H257" i="23"/>
  <c r="Q256" i="23"/>
  <c r="P256" i="23"/>
  <c r="O256" i="23"/>
  <c r="N256" i="23"/>
  <c r="M256" i="23"/>
  <c r="L256" i="23"/>
  <c r="K256" i="23"/>
  <c r="J256" i="23"/>
  <c r="I256" i="23"/>
  <c r="H256" i="23"/>
  <c r="Q255" i="23"/>
  <c r="P255" i="23"/>
  <c r="O255" i="23"/>
  <c r="N255" i="23"/>
  <c r="M255" i="23"/>
  <c r="L255" i="23"/>
  <c r="K255" i="23"/>
  <c r="J255" i="23"/>
  <c r="I255" i="23"/>
  <c r="H255" i="23"/>
  <c r="Q254" i="23"/>
  <c r="P254" i="23"/>
  <c r="O254" i="23"/>
  <c r="N254" i="23"/>
  <c r="M254" i="23"/>
  <c r="L254" i="23"/>
  <c r="K254" i="23"/>
  <c r="J254" i="23"/>
  <c r="I254" i="23"/>
  <c r="H254" i="23"/>
  <c r="Q253" i="23"/>
  <c r="P253" i="23"/>
  <c r="O253" i="23"/>
  <c r="N253" i="23"/>
  <c r="M253" i="23"/>
  <c r="L253" i="23"/>
  <c r="K253" i="23"/>
  <c r="J253" i="23"/>
  <c r="I253" i="23"/>
  <c r="H253" i="23"/>
  <c r="Q252" i="23"/>
  <c r="P252" i="23"/>
  <c r="O252" i="23"/>
  <c r="N252" i="23"/>
  <c r="M252" i="23"/>
  <c r="L252" i="23"/>
  <c r="K252" i="23"/>
  <c r="J252" i="23"/>
  <c r="I252" i="23"/>
  <c r="H252" i="23"/>
  <c r="Q251" i="23"/>
  <c r="P251" i="23"/>
  <c r="O251" i="23"/>
  <c r="N251" i="23"/>
  <c r="M251" i="23"/>
  <c r="L251" i="23"/>
  <c r="K251" i="23"/>
  <c r="J251" i="23"/>
  <c r="I251" i="23"/>
  <c r="H251" i="23"/>
  <c r="Q250" i="23"/>
  <c r="P250" i="23"/>
  <c r="O250" i="23"/>
  <c r="N250" i="23"/>
  <c r="M250" i="23"/>
  <c r="L250" i="23"/>
  <c r="K250" i="23"/>
  <c r="J250" i="23"/>
  <c r="I250" i="23"/>
  <c r="H250" i="23"/>
  <c r="Q249" i="23"/>
  <c r="P249" i="23"/>
  <c r="O249" i="23"/>
  <c r="N249" i="23"/>
  <c r="M249" i="23"/>
  <c r="L249" i="23"/>
  <c r="K249" i="23"/>
  <c r="J249" i="23"/>
  <c r="I249" i="23"/>
  <c r="H249" i="23"/>
  <c r="Q248" i="23"/>
  <c r="P248" i="23"/>
  <c r="O248" i="23"/>
  <c r="N248" i="23"/>
  <c r="M248" i="23"/>
  <c r="L248" i="23"/>
  <c r="K248" i="23"/>
  <c r="J248" i="23"/>
  <c r="I248" i="23"/>
  <c r="H248" i="23"/>
  <c r="Q247" i="23"/>
  <c r="P247" i="23"/>
  <c r="O247" i="23"/>
  <c r="N247" i="23"/>
  <c r="M247" i="23"/>
  <c r="L247" i="23"/>
  <c r="K247" i="23"/>
  <c r="J247" i="23"/>
  <c r="I247" i="23"/>
  <c r="H247" i="23"/>
  <c r="Q246" i="23"/>
  <c r="P246" i="23"/>
  <c r="O246" i="23"/>
  <c r="N246" i="23"/>
  <c r="M246" i="23"/>
  <c r="L246" i="23"/>
  <c r="K246" i="23"/>
  <c r="J246" i="23"/>
  <c r="I246" i="23"/>
  <c r="H246" i="23"/>
  <c r="Q245" i="23"/>
  <c r="P245" i="23"/>
  <c r="O245" i="23"/>
  <c r="N245" i="23"/>
  <c r="M245" i="23"/>
  <c r="L245" i="23"/>
  <c r="K245" i="23"/>
  <c r="J245" i="23"/>
  <c r="I245" i="23"/>
  <c r="H245" i="23"/>
  <c r="Q244" i="23"/>
  <c r="P244" i="23"/>
  <c r="O244" i="23"/>
  <c r="N244" i="23"/>
  <c r="M244" i="23"/>
  <c r="L244" i="23"/>
  <c r="K244" i="23"/>
  <c r="J244" i="23"/>
  <c r="I244" i="23"/>
  <c r="H244" i="23"/>
  <c r="Q243" i="23"/>
  <c r="P243" i="23"/>
  <c r="O243" i="23"/>
  <c r="N243" i="23"/>
  <c r="M243" i="23"/>
  <c r="L243" i="23"/>
  <c r="K243" i="23"/>
  <c r="J243" i="23"/>
  <c r="I243" i="23"/>
  <c r="H243" i="23"/>
  <c r="Q242" i="23"/>
  <c r="P242" i="23"/>
  <c r="O242" i="23"/>
  <c r="N242" i="23"/>
  <c r="M242" i="23"/>
  <c r="L242" i="23"/>
  <c r="K242" i="23"/>
  <c r="J242" i="23"/>
  <c r="I242" i="23"/>
  <c r="H242" i="23"/>
  <c r="Q241" i="23"/>
  <c r="P241" i="23"/>
  <c r="O241" i="23"/>
  <c r="N241" i="23"/>
  <c r="M241" i="23"/>
  <c r="L241" i="23"/>
  <c r="K241" i="23"/>
  <c r="J241" i="23"/>
  <c r="I241" i="23"/>
  <c r="H241" i="23"/>
  <c r="Q240" i="23"/>
  <c r="P240" i="23"/>
  <c r="O240" i="23"/>
  <c r="N240" i="23"/>
  <c r="M240" i="23"/>
  <c r="L240" i="23"/>
  <c r="K240" i="23"/>
  <c r="J240" i="23"/>
  <c r="I240" i="23"/>
  <c r="H240" i="23"/>
  <c r="Q239" i="23"/>
  <c r="P239" i="23"/>
  <c r="O239" i="23"/>
  <c r="N239" i="23"/>
  <c r="M239" i="23"/>
  <c r="L239" i="23"/>
  <c r="K239" i="23"/>
  <c r="J239" i="23"/>
  <c r="I239" i="23"/>
  <c r="H239" i="23"/>
  <c r="Q238" i="23"/>
  <c r="P238" i="23"/>
  <c r="O238" i="23"/>
  <c r="N238" i="23"/>
  <c r="M238" i="23"/>
  <c r="L238" i="23"/>
  <c r="K238" i="23"/>
  <c r="J238" i="23"/>
  <c r="I238" i="23"/>
  <c r="H238" i="23"/>
  <c r="Q237" i="23"/>
  <c r="P237" i="23"/>
  <c r="O237" i="23"/>
  <c r="N237" i="23"/>
  <c r="M237" i="23"/>
  <c r="L237" i="23"/>
  <c r="K237" i="23"/>
  <c r="J237" i="23"/>
  <c r="I237" i="23"/>
  <c r="H237" i="23"/>
  <c r="Q236" i="23"/>
  <c r="P236" i="23"/>
  <c r="O236" i="23"/>
  <c r="N236" i="23"/>
  <c r="M236" i="23"/>
  <c r="L236" i="23"/>
  <c r="K236" i="23"/>
  <c r="J236" i="23"/>
  <c r="I236" i="23"/>
  <c r="H236" i="23"/>
  <c r="Q235" i="23"/>
  <c r="P235" i="23"/>
  <c r="O235" i="23"/>
  <c r="N235" i="23"/>
  <c r="M235" i="23"/>
  <c r="L235" i="23"/>
  <c r="K235" i="23"/>
  <c r="J235" i="23"/>
  <c r="I235" i="23"/>
  <c r="H235" i="23"/>
  <c r="Q234" i="23"/>
  <c r="P234" i="23"/>
  <c r="O234" i="23"/>
  <c r="N234" i="23"/>
  <c r="M234" i="23"/>
  <c r="L234" i="23"/>
  <c r="K234" i="23"/>
  <c r="J234" i="23"/>
  <c r="I234" i="23"/>
  <c r="H234" i="23"/>
  <c r="Q233" i="23"/>
  <c r="P233" i="23"/>
  <c r="O233" i="23"/>
  <c r="N233" i="23"/>
  <c r="M233" i="23"/>
  <c r="L233" i="23"/>
  <c r="K233" i="23"/>
  <c r="J233" i="23"/>
  <c r="I233" i="23"/>
  <c r="H233" i="23"/>
  <c r="Q232" i="23"/>
  <c r="P232" i="23"/>
  <c r="O232" i="23"/>
  <c r="N232" i="23"/>
  <c r="M232" i="23"/>
  <c r="L232" i="23"/>
  <c r="K232" i="23"/>
  <c r="J232" i="23"/>
  <c r="I232" i="23"/>
  <c r="H232" i="23"/>
  <c r="Q231" i="23"/>
  <c r="P231" i="23"/>
  <c r="O231" i="23"/>
  <c r="N231" i="23"/>
  <c r="M231" i="23"/>
  <c r="L231" i="23"/>
  <c r="K231" i="23"/>
  <c r="J231" i="23"/>
  <c r="I231" i="23"/>
  <c r="H231" i="23"/>
  <c r="Q230" i="23"/>
  <c r="P230" i="23"/>
  <c r="O230" i="23"/>
  <c r="N230" i="23"/>
  <c r="M230" i="23"/>
  <c r="L230" i="23"/>
  <c r="K230" i="23"/>
  <c r="J230" i="23"/>
  <c r="I230" i="23"/>
  <c r="H230" i="23"/>
  <c r="Q229" i="23"/>
  <c r="P229" i="23"/>
  <c r="O229" i="23"/>
  <c r="N229" i="23"/>
  <c r="M229" i="23"/>
  <c r="L229" i="23"/>
  <c r="K229" i="23"/>
  <c r="J229" i="23"/>
  <c r="I229" i="23"/>
  <c r="H229" i="23"/>
  <c r="Q228" i="23"/>
  <c r="P228" i="23"/>
  <c r="O228" i="23"/>
  <c r="N228" i="23"/>
  <c r="M228" i="23"/>
  <c r="L228" i="23"/>
  <c r="K228" i="23"/>
  <c r="J228" i="23"/>
  <c r="I228" i="23"/>
  <c r="H228" i="23"/>
  <c r="Q227" i="23"/>
  <c r="P227" i="23"/>
  <c r="O227" i="23"/>
  <c r="N227" i="23"/>
  <c r="M227" i="23"/>
  <c r="L227" i="23"/>
  <c r="K227" i="23"/>
  <c r="J227" i="23"/>
  <c r="I227" i="23"/>
  <c r="H227" i="23"/>
  <c r="Q226" i="23"/>
  <c r="P226" i="23"/>
  <c r="O226" i="23"/>
  <c r="N226" i="23"/>
  <c r="M226" i="23"/>
  <c r="L226" i="23"/>
  <c r="K226" i="23"/>
  <c r="J226" i="23"/>
  <c r="I226" i="23"/>
  <c r="H226" i="23"/>
  <c r="Q225" i="23"/>
  <c r="P225" i="23"/>
  <c r="O225" i="23"/>
  <c r="N225" i="23"/>
  <c r="M225" i="23"/>
  <c r="L225" i="23"/>
  <c r="K225" i="23"/>
  <c r="J225" i="23"/>
  <c r="I225" i="23"/>
  <c r="H225" i="23"/>
  <c r="Q224" i="23"/>
  <c r="P224" i="23"/>
  <c r="O224" i="23"/>
  <c r="N224" i="23"/>
  <c r="M224" i="23"/>
  <c r="L224" i="23"/>
  <c r="K224" i="23"/>
  <c r="J224" i="23"/>
  <c r="I224" i="23"/>
  <c r="H224" i="23"/>
  <c r="Q223" i="23"/>
  <c r="P223" i="23"/>
  <c r="O223" i="23"/>
  <c r="N223" i="23"/>
  <c r="M223" i="23"/>
  <c r="L223" i="23"/>
  <c r="K223" i="23"/>
  <c r="J223" i="23"/>
  <c r="I223" i="23"/>
  <c r="H223" i="23"/>
  <c r="Q222" i="23"/>
  <c r="P222" i="23"/>
  <c r="O222" i="23"/>
  <c r="N222" i="23"/>
  <c r="M222" i="23"/>
  <c r="L222" i="23"/>
  <c r="K222" i="23"/>
  <c r="J222" i="23"/>
  <c r="I222" i="23"/>
  <c r="H222" i="23"/>
  <c r="Q221" i="23"/>
  <c r="P221" i="23"/>
  <c r="O221" i="23"/>
  <c r="N221" i="23"/>
  <c r="M221" i="23"/>
  <c r="L221" i="23"/>
  <c r="K221" i="23"/>
  <c r="J221" i="23"/>
  <c r="I221" i="23"/>
  <c r="H221" i="23"/>
  <c r="Q220" i="23"/>
  <c r="P220" i="23"/>
  <c r="O220" i="23"/>
  <c r="N220" i="23"/>
  <c r="M220" i="23"/>
  <c r="L220" i="23"/>
  <c r="K220" i="23"/>
  <c r="J220" i="23"/>
  <c r="I220" i="23"/>
  <c r="H220" i="23"/>
  <c r="Q219" i="23"/>
  <c r="P219" i="23"/>
  <c r="O219" i="23"/>
  <c r="N219" i="23"/>
  <c r="M219" i="23"/>
  <c r="L219" i="23"/>
  <c r="K219" i="23"/>
  <c r="J219" i="23"/>
  <c r="I219" i="23"/>
  <c r="H219" i="23"/>
  <c r="Q218" i="23"/>
  <c r="P218" i="23"/>
  <c r="O218" i="23"/>
  <c r="N218" i="23"/>
  <c r="M218" i="23"/>
  <c r="L218" i="23"/>
  <c r="K218" i="23"/>
  <c r="J218" i="23"/>
  <c r="I218" i="23"/>
  <c r="H218" i="23"/>
  <c r="Q217" i="23"/>
  <c r="P217" i="23"/>
  <c r="O217" i="23"/>
  <c r="N217" i="23"/>
  <c r="M217" i="23"/>
  <c r="L217" i="23"/>
  <c r="K217" i="23"/>
  <c r="J217" i="23"/>
  <c r="I217" i="23"/>
  <c r="H217" i="23"/>
  <c r="Q216" i="23"/>
  <c r="P216" i="23"/>
  <c r="O216" i="23"/>
  <c r="N216" i="23"/>
  <c r="M216" i="23"/>
  <c r="L216" i="23"/>
  <c r="K216" i="23"/>
  <c r="J216" i="23"/>
  <c r="I216" i="23"/>
  <c r="H216" i="23"/>
  <c r="Q215" i="23"/>
  <c r="P215" i="23"/>
  <c r="O215" i="23"/>
  <c r="N215" i="23"/>
  <c r="M215" i="23"/>
  <c r="L215" i="23"/>
  <c r="K215" i="23"/>
  <c r="J215" i="23"/>
  <c r="I215" i="23"/>
  <c r="H215" i="23"/>
  <c r="Q214" i="23"/>
  <c r="P214" i="23"/>
  <c r="O214" i="23"/>
  <c r="N214" i="23"/>
  <c r="M214" i="23"/>
  <c r="L214" i="23"/>
  <c r="K214" i="23"/>
  <c r="J214" i="23"/>
  <c r="I214" i="23"/>
  <c r="H214" i="23"/>
  <c r="Q213" i="23"/>
  <c r="P213" i="23"/>
  <c r="O213" i="23"/>
  <c r="N213" i="23"/>
  <c r="M213" i="23"/>
  <c r="L213" i="23"/>
  <c r="K213" i="23"/>
  <c r="J213" i="23"/>
  <c r="I213" i="23"/>
  <c r="H213" i="23"/>
  <c r="Q212" i="23"/>
  <c r="P212" i="23"/>
  <c r="O212" i="23"/>
  <c r="N212" i="23"/>
  <c r="M212" i="23"/>
  <c r="L212" i="23"/>
  <c r="K212" i="23"/>
  <c r="J212" i="23"/>
  <c r="I212" i="23"/>
  <c r="H212" i="23"/>
  <c r="Q211" i="23"/>
  <c r="P211" i="23"/>
  <c r="O211" i="23"/>
  <c r="N211" i="23"/>
  <c r="M211" i="23"/>
  <c r="L211" i="23"/>
  <c r="K211" i="23"/>
  <c r="J211" i="23"/>
  <c r="I211" i="23"/>
  <c r="H211" i="23"/>
  <c r="Q210" i="23"/>
  <c r="P210" i="23"/>
  <c r="O210" i="23"/>
  <c r="N210" i="23"/>
  <c r="M210" i="23"/>
  <c r="L210" i="23"/>
  <c r="K210" i="23"/>
  <c r="J210" i="23"/>
  <c r="I210" i="23"/>
  <c r="H210" i="23"/>
  <c r="Q209" i="23"/>
  <c r="P209" i="23"/>
  <c r="O209" i="23"/>
  <c r="N209" i="23"/>
  <c r="M209" i="23"/>
  <c r="L209" i="23"/>
  <c r="K209" i="23"/>
  <c r="J209" i="23"/>
  <c r="I209" i="23"/>
  <c r="H209" i="23"/>
  <c r="Q208" i="23"/>
  <c r="P208" i="23"/>
  <c r="O208" i="23"/>
  <c r="N208" i="23"/>
  <c r="M208" i="23"/>
  <c r="L208" i="23"/>
  <c r="K208" i="23"/>
  <c r="J208" i="23"/>
  <c r="I208" i="23"/>
  <c r="H208" i="23"/>
  <c r="Q207" i="23"/>
  <c r="P207" i="23"/>
  <c r="O207" i="23"/>
  <c r="N207" i="23"/>
  <c r="M207" i="23"/>
  <c r="L207" i="23"/>
  <c r="K207" i="23"/>
  <c r="J207" i="23"/>
  <c r="I207" i="23"/>
  <c r="H207" i="23"/>
  <c r="Q206" i="23"/>
  <c r="P206" i="23"/>
  <c r="O206" i="23"/>
  <c r="N206" i="23"/>
  <c r="M206" i="23"/>
  <c r="L206" i="23"/>
  <c r="K206" i="23"/>
  <c r="J206" i="23"/>
  <c r="I206" i="23"/>
  <c r="H206" i="23"/>
  <c r="Q205" i="23"/>
  <c r="P205" i="23"/>
  <c r="O205" i="23"/>
  <c r="N205" i="23"/>
  <c r="M205" i="23"/>
  <c r="L205" i="23"/>
  <c r="K205" i="23"/>
  <c r="J205" i="23"/>
  <c r="I205" i="23"/>
  <c r="H205" i="23"/>
  <c r="Q204" i="23"/>
  <c r="P204" i="23"/>
  <c r="O204" i="23"/>
  <c r="N204" i="23"/>
  <c r="M204" i="23"/>
  <c r="L204" i="23"/>
  <c r="K204" i="23"/>
  <c r="J204" i="23"/>
  <c r="I204" i="23"/>
  <c r="H204" i="23"/>
  <c r="Q203" i="23"/>
  <c r="P203" i="23"/>
  <c r="O203" i="23"/>
  <c r="N203" i="23"/>
  <c r="M203" i="23"/>
  <c r="L203" i="23"/>
  <c r="K203" i="23"/>
  <c r="J203" i="23"/>
  <c r="I203" i="23"/>
  <c r="H203" i="23"/>
  <c r="Q202" i="23"/>
  <c r="P202" i="23"/>
  <c r="O202" i="23"/>
  <c r="N202" i="23"/>
  <c r="M202" i="23"/>
  <c r="L202" i="23"/>
  <c r="K202" i="23"/>
  <c r="J202" i="23"/>
  <c r="I202" i="23"/>
  <c r="H202" i="23"/>
  <c r="Q201" i="23"/>
  <c r="P201" i="23"/>
  <c r="O201" i="23"/>
  <c r="N201" i="23"/>
  <c r="M201" i="23"/>
  <c r="L201" i="23"/>
  <c r="K201" i="23"/>
  <c r="J201" i="23"/>
  <c r="I201" i="23"/>
  <c r="H201" i="23"/>
  <c r="Q200" i="23"/>
  <c r="P200" i="23"/>
  <c r="O200" i="23"/>
  <c r="N200" i="23"/>
  <c r="M200" i="23"/>
  <c r="L200" i="23"/>
  <c r="K200" i="23"/>
  <c r="J200" i="23"/>
  <c r="I200" i="23"/>
  <c r="H200" i="23"/>
  <c r="Q199" i="23"/>
  <c r="P199" i="23"/>
  <c r="O199" i="23"/>
  <c r="N199" i="23"/>
  <c r="M199" i="23"/>
  <c r="L199" i="23"/>
  <c r="K199" i="23"/>
  <c r="J199" i="23"/>
  <c r="I199" i="23"/>
  <c r="H199" i="23"/>
  <c r="Q198" i="23"/>
  <c r="P198" i="23"/>
  <c r="O198" i="23"/>
  <c r="N198" i="23"/>
  <c r="M198" i="23"/>
  <c r="L198" i="23"/>
  <c r="K198" i="23"/>
  <c r="J198" i="23"/>
  <c r="I198" i="23"/>
  <c r="H198" i="23"/>
  <c r="Q197" i="23"/>
  <c r="P197" i="23"/>
  <c r="O197" i="23"/>
  <c r="N197" i="23"/>
  <c r="M197" i="23"/>
  <c r="L197" i="23"/>
  <c r="K197" i="23"/>
  <c r="J197" i="23"/>
  <c r="I197" i="23"/>
  <c r="H197" i="23"/>
  <c r="Q196" i="23"/>
  <c r="P196" i="23"/>
  <c r="O196" i="23"/>
  <c r="N196" i="23"/>
  <c r="M196" i="23"/>
  <c r="L196" i="23"/>
  <c r="K196" i="23"/>
  <c r="J196" i="23"/>
  <c r="I196" i="23"/>
  <c r="H196" i="23"/>
  <c r="Q195" i="23"/>
  <c r="P195" i="23"/>
  <c r="O195" i="23"/>
  <c r="N195" i="23"/>
  <c r="M195" i="23"/>
  <c r="L195" i="23"/>
  <c r="K195" i="23"/>
  <c r="J195" i="23"/>
  <c r="I195" i="23"/>
  <c r="H195" i="23"/>
  <c r="Q194" i="23"/>
  <c r="P194" i="23"/>
  <c r="O194" i="23"/>
  <c r="N194" i="23"/>
  <c r="M194" i="23"/>
  <c r="L194" i="23"/>
  <c r="K194" i="23"/>
  <c r="J194" i="23"/>
  <c r="I194" i="23"/>
  <c r="H194" i="23"/>
  <c r="Q193" i="23"/>
  <c r="P193" i="23"/>
  <c r="O193" i="23"/>
  <c r="N193" i="23"/>
  <c r="M193" i="23"/>
  <c r="L193" i="23"/>
  <c r="K193" i="23"/>
  <c r="J193" i="23"/>
  <c r="I193" i="23"/>
  <c r="H193" i="23"/>
  <c r="Q192" i="23"/>
  <c r="P192" i="23"/>
  <c r="O192" i="23"/>
  <c r="N192" i="23"/>
  <c r="M192" i="23"/>
  <c r="L192" i="23"/>
  <c r="K192" i="23"/>
  <c r="J192" i="23"/>
  <c r="I192" i="23"/>
  <c r="H192" i="23"/>
  <c r="Q191" i="23"/>
  <c r="P191" i="23"/>
  <c r="O191" i="23"/>
  <c r="N191" i="23"/>
  <c r="M191" i="23"/>
  <c r="L191" i="23"/>
  <c r="K191" i="23"/>
  <c r="J191" i="23"/>
  <c r="I191" i="23"/>
  <c r="H191" i="23"/>
  <c r="Q190" i="23"/>
  <c r="P190" i="23"/>
  <c r="O190" i="23"/>
  <c r="N190" i="23"/>
  <c r="M190" i="23"/>
  <c r="L190" i="23"/>
  <c r="K190" i="23"/>
  <c r="J190" i="23"/>
  <c r="I190" i="23"/>
  <c r="H190" i="23"/>
  <c r="Q189" i="23"/>
  <c r="P189" i="23"/>
  <c r="O189" i="23"/>
  <c r="N189" i="23"/>
  <c r="M189" i="23"/>
  <c r="L189" i="23"/>
  <c r="K189" i="23"/>
  <c r="J189" i="23"/>
  <c r="I189" i="23"/>
  <c r="H189" i="23"/>
  <c r="Q188" i="23"/>
  <c r="P188" i="23"/>
  <c r="O188" i="23"/>
  <c r="N188" i="23"/>
  <c r="M188" i="23"/>
  <c r="L188" i="23"/>
  <c r="K188" i="23"/>
  <c r="J188" i="23"/>
  <c r="I188" i="23"/>
  <c r="H188" i="23"/>
  <c r="Q187" i="23"/>
  <c r="P187" i="23"/>
  <c r="O187" i="23"/>
  <c r="N187" i="23"/>
  <c r="M187" i="23"/>
  <c r="L187" i="23"/>
  <c r="K187" i="23"/>
  <c r="J187" i="23"/>
  <c r="I187" i="23"/>
  <c r="H187" i="23"/>
  <c r="Q186" i="23"/>
  <c r="P186" i="23"/>
  <c r="O186" i="23"/>
  <c r="N186" i="23"/>
  <c r="M186" i="23"/>
  <c r="L186" i="23"/>
  <c r="K186" i="23"/>
  <c r="J186" i="23"/>
  <c r="I186" i="23"/>
  <c r="H186" i="23"/>
  <c r="Q185" i="23"/>
  <c r="P185" i="23"/>
  <c r="O185" i="23"/>
  <c r="N185" i="23"/>
  <c r="M185" i="23"/>
  <c r="L185" i="23"/>
  <c r="K185" i="23"/>
  <c r="J185" i="23"/>
  <c r="I185" i="23"/>
  <c r="H185" i="23"/>
  <c r="Q184" i="23"/>
  <c r="P184" i="23"/>
  <c r="O184" i="23"/>
  <c r="N184" i="23"/>
  <c r="M184" i="23"/>
  <c r="L184" i="23"/>
  <c r="K184" i="23"/>
  <c r="J184" i="23"/>
  <c r="I184" i="23"/>
  <c r="H184" i="23"/>
  <c r="Q183" i="23"/>
  <c r="P183" i="23"/>
  <c r="O183" i="23"/>
  <c r="N183" i="23"/>
  <c r="M183" i="23"/>
  <c r="L183" i="23"/>
  <c r="K183" i="23"/>
  <c r="J183" i="23"/>
  <c r="I183" i="23"/>
  <c r="H183" i="23"/>
  <c r="Q182" i="23"/>
  <c r="P182" i="23"/>
  <c r="O182" i="23"/>
  <c r="N182" i="23"/>
  <c r="M182" i="23"/>
  <c r="L182" i="23"/>
  <c r="K182" i="23"/>
  <c r="J182" i="23"/>
  <c r="I182" i="23"/>
  <c r="H182" i="23"/>
  <c r="Q181" i="23"/>
  <c r="P181" i="23"/>
  <c r="O181" i="23"/>
  <c r="N181" i="23"/>
  <c r="M181" i="23"/>
  <c r="L181" i="23"/>
  <c r="K181" i="23"/>
  <c r="J181" i="23"/>
  <c r="I181" i="23"/>
  <c r="H181" i="23"/>
  <c r="Q180" i="23"/>
  <c r="P180" i="23"/>
  <c r="O180" i="23"/>
  <c r="N180" i="23"/>
  <c r="M180" i="23"/>
  <c r="L180" i="23"/>
  <c r="K180" i="23"/>
  <c r="J180" i="23"/>
  <c r="I180" i="23"/>
  <c r="H180" i="23"/>
  <c r="Q179" i="23"/>
  <c r="P179" i="23"/>
  <c r="O179" i="23"/>
  <c r="N179" i="23"/>
  <c r="M179" i="23"/>
  <c r="L179" i="23"/>
  <c r="K179" i="23"/>
  <c r="J179" i="23"/>
  <c r="I179" i="23"/>
  <c r="H179" i="23"/>
  <c r="Q178" i="23"/>
  <c r="P178" i="23"/>
  <c r="O178" i="23"/>
  <c r="N178" i="23"/>
  <c r="M178" i="23"/>
  <c r="L178" i="23"/>
  <c r="K178" i="23"/>
  <c r="J178" i="23"/>
  <c r="I178" i="23"/>
  <c r="H178" i="23"/>
  <c r="Q177" i="23"/>
  <c r="P177" i="23"/>
  <c r="O177" i="23"/>
  <c r="N177" i="23"/>
  <c r="M177" i="23"/>
  <c r="L177" i="23"/>
  <c r="K177" i="23"/>
  <c r="J177" i="23"/>
  <c r="I177" i="23"/>
  <c r="H177" i="23"/>
  <c r="Q176" i="23"/>
  <c r="P176" i="23"/>
  <c r="O176" i="23"/>
  <c r="N176" i="23"/>
  <c r="M176" i="23"/>
  <c r="L176" i="23"/>
  <c r="K176" i="23"/>
  <c r="J176" i="23"/>
  <c r="I176" i="23"/>
  <c r="H176" i="23"/>
  <c r="Q175" i="23"/>
  <c r="P175" i="23"/>
  <c r="O175" i="23"/>
  <c r="N175" i="23"/>
  <c r="M175" i="23"/>
  <c r="L175" i="23"/>
  <c r="K175" i="23"/>
  <c r="J175" i="23"/>
  <c r="I175" i="23"/>
  <c r="H175" i="23"/>
  <c r="Q174" i="23"/>
  <c r="P174" i="23"/>
  <c r="O174" i="23"/>
  <c r="N174" i="23"/>
  <c r="M174" i="23"/>
  <c r="L174" i="23"/>
  <c r="K174" i="23"/>
  <c r="J174" i="23"/>
  <c r="I174" i="23"/>
  <c r="H174" i="23"/>
  <c r="Q173" i="23"/>
  <c r="P173" i="23"/>
  <c r="O173" i="23"/>
  <c r="N173" i="23"/>
  <c r="M173" i="23"/>
  <c r="L173" i="23"/>
  <c r="K173" i="23"/>
  <c r="J173" i="23"/>
  <c r="I173" i="23"/>
  <c r="H173" i="23"/>
  <c r="Q172" i="23"/>
  <c r="P172" i="23"/>
  <c r="O172" i="23"/>
  <c r="N172" i="23"/>
  <c r="M172" i="23"/>
  <c r="L172" i="23"/>
  <c r="K172" i="23"/>
  <c r="J172" i="23"/>
  <c r="I172" i="23"/>
  <c r="H172" i="23"/>
  <c r="Q171" i="23"/>
  <c r="P171" i="23"/>
  <c r="O171" i="23"/>
  <c r="N171" i="23"/>
  <c r="M171" i="23"/>
  <c r="L171" i="23"/>
  <c r="K171" i="23"/>
  <c r="J171" i="23"/>
  <c r="I171" i="23"/>
  <c r="H171" i="23"/>
  <c r="Q170" i="23"/>
  <c r="P170" i="23"/>
  <c r="O170" i="23"/>
  <c r="N170" i="23"/>
  <c r="M170" i="23"/>
  <c r="L170" i="23"/>
  <c r="K170" i="23"/>
  <c r="J170" i="23"/>
  <c r="I170" i="23"/>
  <c r="H170" i="23"/>
  <c r="Q169" i="23"/>
  <c r="P169" i="23"/>
  <c r="O169" i="23"/>
  <c r="N169" i="23"/>
  <c r="M169" i="23"/>
  <c r="L169" i="23"/>
  <c r="K169" i="23"/>
  <c r="J169" i="23"/>
  <c r="I169" i="23"/>
  <c r="H169" i="23"/>
  <c r="Q168" i="23"/>
  <c r="P168" i="23"/>
  <c r="O168" i="23"/>
  <c r="N168" i="23"/>
  <c r="M168" i="23"/>
  <c r="L168" i="23"/>
  <c r="K168" i="23"/>
  <c r="J168" i="23"/>
  <c r="I168" i="23"/>
  <c r="H168" i="23"/>
  <c r="Q167" i="23"/>
  <c r="P167" i="23"/>
  <c r="O167" i="23"/>
  <c r="N167" i="23"/>
  <c r="M167" i="23"/>
  <c r="L167" i="23"/>
  <c r="K167" i="23"/>
  <c r="J167" i="23"/>
  <c r="I167" i="23"/>
  <c r="H167" i="23"/>
  <c r="Q166" i="23"/>
  <c r="P166" i="23"/>
  <c r="O166" i="23"/>
  <c r="N166" i="23"/>
  <c r="M166" i="23"/>
  <c r="L166" i="23"/>
  <c r="K166" i="23"/>
  <c r="J166" i="23"/>
  <c r="I166" i="23"/>
  <c r="H166" i="23"/>
  <c r="Q165" i="23"/>
  <c r="P165" i="23"/>
  <c r="O165" i="23"/>
  <c r="N165" i="23"/>
  <c r="M165" i="23"/>
  <c r="L165" i="23"/>
  <c r="K165" i="23"/>
  <c r="J165" i="23"/>
  <c r="I165" i="23"/>
  <c r="H165" i="23"/>
  <c r="Q164" i="23"/>
  <c r="P164" i="23"/>
  <c r="O164" i="23"/>
  <c r="N164" i="23"/>
  <c r="M164" i="23"/>
  <c r="L164" i="23"/>
  <c r="K164" i="23"/>
  <c r="J164" i="23"/>
  <c r="I164" i="23"/>
  <c r="H164" i="23"/>
  <c r="Q163" i="23"/>
  <c r="P163" i="23"/>
  <c r="O163" i="23"/>
  <c r="N163" i="23"/>
  <c r="M163" i="23"/>
  <c r="L163" i="23"/>
  <c r="K163" i="23"/>
  <c r="J163" i="23"/>
  <c r="I163" i="23"/>
  <c r="H163" i="23"/>
  <c r="Q162" i="23"/>
  <c r="P162" i="23"/>
  <c r="O162" i="23"/>
  <c r="N162" i="23"/>
  <c r="M162" i="23"/>
  <c r="L162" i="23"/>
  <c r="K162" i="23"/>
  <c r="J162" i="23"/>
  <c r="I162" i="23"/>
  <c r="H162" i="23"/>
  <c r="Q161" i="23"/>
  <c r="P161" i="23"/>
  <c r="O161" i="23"/>
  <c r="N161" i="23"/>
  <c r="M161" i="23"/>
  <c r="L161" i="23"/>
  <c r="K161" i="23"/>
  <c r="J161" i="23"/>
  <c r="I161" i="23"/>
  <c r="H161" i="23"/>
  <c r="Q160" i="23"/>
  <c r="P160" i="23"/>
  <c r="O160" i="23"/>
  <c r="N160" i="23"/>
  <c r="M160" i="23"/>
  <c r="L160" i="23"/>
  <c r="K160" i="23"/>
  <c r="J160" i="23"/>
  <c r="I160" i="23"/>
  <c r="H160" i="23"/>
  <c r="Q159" i="23"/>
  <c r="P159" i="23"/>
  <c r="O159" i="23"/>
  <c r="N159" i="23"/>
  <c r="M159" i="23"/>
  <c r="L159" i="23"/>
  <c r="K159" i="23"/>
  <c r="J159" i="23"/>
  <c r="I159" i="23"/>
  <c r="H159" i="23"/>
  <c r="Q158" i="23"/>
  <c r="P158" i="23"/>
  <c r="O158" i="23"/>
  <c r="N158" i="23"/>
  <c r="M158" i="23"/>
  <c r="L158" i="23"/>
  <c r="K158" i="23"/>
  <c r="J158" i="23"/>
  <c r="I158" i="23"/>
  <c r="H158" i="23"/>
  <c r="Q157" i="23"/>
  <c r="P157" i="23"/>
  <c r="O157" i="23"/>
  <c r="N157" i="23"/>
  <c r="M157" i="23"/>
  <c r="L157" i="23"/>
  <c r="K157" i="23"/>
  <c r="J157" i="23"/>
  <c r="I157" i="23"/>
  <c r="H157" i="23"/>
  <c r="Q156" i="23"/>
  <c r="P156" i="23"/>
  <c r="O156" i="23"/>
  <c r="N156" i="23"/>
  <c r="M156" i="23"/>
  <c r="L156" i="23"/>
  <c r="K156" i="23"/>
  <c r="J156" i="23"/>
  <c r="I156" i="23"/>
  <c r="H156" i="23"/>
  <c r="Q155" i="23"/>
  <c r="P155" i="23"/>
  <c r="O155" i="23"/>
  <c r="N155" i="23"/>
  <c r="M155" i="23"/>
  <c r="L155" i="23"/>
  <c r="K155" i="23"/>
  <c r="J155" i="23"/>
  <c r="I155" i="23"/>
  <c r="H155" i="23"/>
  <c r="Q154" i="23"/>
  <c r="P154" i="23"/>
  <c r="O154" i="23"/>
  <c r="N154" i="23"/>
  <c r="M154" i="23"/>
  <c r="L154" i="23"/>
  <c r="K154" i="23"/>
  <c r="J154" i="23"/>
  <c r="I154" i="23"/>
  <c r="H154" i="23"/>
  <c r="Q153" i="23"/>
  <c r="P153" i="23"/>
  <c r="O153" i="23"/>
  <c r="N153" i="23"/>
  <c r="M153" i="23"/>
  <c r="L153" i="23"/>
  <c r="K153" i="23"/>
  <c r="J153" i="23"/>
  <c r="I153" i="23"/>
  <c r="H153" i="23"/>
  <c r="Q152" i="23"/>
  <c r="P152" i="23"/>
  <c r="O152" i="23"/>
  <c r="N152" i="23"/>
  <c r="M152" i="23"/>
  <c r="L152" i="23"/>
  <c r="K152" i="23"/>
  <c r="J152" i="23"/>
  <c r="I152" i="23"/>
  <c r="H152" i="23"/>
  <c r="Q151" i="23"/>
  <c r="P151" i="23"/>
  <c r="O151" i="23"/>
  <c r="N151" i="23"/>
  <c r="M151" i="23"/>
  <c r="L151" i="23"/>
  <c r="K151" i="23"/>
  <c r="J151" i="23"/>
  <c r="I151" i="23"/>
  <c r="H151" i="23"/>
  <c r="Q150" i="23"/>
  <c r="P150" i="23"/>
  <c r="O150" i="23"/>
  <c r="N150" i="23"/>
  <c r="M150" i="23"/>
  <c r="L150" i="23"/>
  <c r="K150" i="23"/>
  <c r="J150" i="23"/>
  <c r="I150" i="23"/>
  <c r="H150" i="23"/>
  <c r="Q149" i="23"/>
  <c r="P149" i="23"/>
  <c r="O149" i="23"/>
  <c r="N149" i="23"/>
  <c r="M149" i="23"/>
  <c r="L149" i="23"/>
  <c r="K149" i="23"/>
  <c r="J149" i="23"/>
  <c r="I149" i="23"/>
  <c r="H149" i="23"/>
  <c r="Q148" i="23"/>
  <c r="P148" i="23"/>
  <c r="O148" i="23"/>
  <c r="N148" i="23"/>
  <c r="M148" i="23"/>
  <c r="L148" i="23"/>
  <c r="K148" i="23"/>
  <c r="J148" i="23"/>
  <c r="I148" i="23"/>
  <c r="H148" i="23"/>
  <c r="Q147" i="23"/>
  <c r="P147" i="23"/>
  <c r="O147" i="23"/>
  <c r="N147" i="23"/>
  <c r="M147" i="23"/>
  <c r="L147" i="23"/>
  <c r="K147" i="23"/>
  <c r="J147" i="23"/>
  <c r="I147" i="23"/>
  <c r="H147" i="23"/>
  <c r="Q146" i="23"/>
  <c r="P146" i="23"/>
  <c r="O146" i="23"/>
  <c r="N146" i="23"/>
  <c r="M146" i="23"/>
  <c r="L146" i="23"/>
  <c r="K146" i="23"/>
  <c r="J146" i="23"/>
  <c r="I146" i="23"/>
  <c r="H146" i="23"/>
  <c r="Q145" i="23"/>
  <c r="P145" i="23"/>
  <c r="O145" i="23"/>
  <c r="N145" i="23"/>
  <c r="M145" i="23"/>
  <c r="L145" i="23"/>
  <c r="K145" i="23"/>
  <c r="J145" i="23"/>
  <c r="I145" i="23"/>
  <c r="H145" i="23"/>
  <c r="Q144" i="23"/>
  <c r="P144" i="23"/>
  <c r="O144" i="23"/>
  <c r="N144" i="23"/>
  <c r="M144" i="23"/>
  <c r="L144" i="23"/>
  <c r="K144" i="23"/>
  <c r="J144" i="23"/>
  <c r="I144" i="23"/>
  <c r="H144" i="23"/>
  <c r="Q143" i="23"/>
  <c r="P143" i="23"/>
  <c r="O143" i="23"/>
  <c r="N143" i="23"/>
  <c r="M143" i="23"/>
  <c r="L143" i="23"/>
  <c r="K143" i="23"/>
  <c r="J143" i="23"/>
  <c r="I143" i="23"/>
  <c r="H143" i="23"/>
  <c r="Q142" i="23"/>
  <c r="P142" i="23"/>
  <c r="O142" i="23"/>
  <c r="N142" i="23"/>
  <c r="M142" i="23"/>
  <c r="L142" i="23"/>
  <c r="K142" i="23"/>
  <c r="J142" i="23"/>
  <c r="I142" i="23"/>
  <c r="H142" i="23"/>
  <c r="Q141" i="23"/>
  <c r="P141" i="23"/>
  <c r="O141" i="23"/>
  <c r="N141" i="23"/>
  <c r="M141" i="23"/>
  <c r="L141" i="23"/>
  <c r="K141" i="23"/>
  <c r="J141" i="23"/>
  <c r="I141" i="23"/>
  <c r="H141" i="23"/>
  <c r="Q140" i="23"/>
  <c r="P140" i="23"/>
  <c r="O140" i="23"/>
  <c r="N140" i="23"/>
  <c r="M140" i="23"/>
  <c r="L140" i="23"/>
  <c r="K140" i="23"/>
  <c r="J140" i="23"/>
  <c r="I140" i="23"/>
  <c r="H140" i="23"/>
  <c r="Q139" i="23"/>
  <c r="P139" i="23"/>
  <c r="O139" i="23"/>
  <c r="N139" i="23"/>
  <c r="M139" i="23"/>
  <c r="L139" i="23"/>
  <c r="K139" i="23"/>
  <c r="J139" i="23"/>
  <c r="I139" i="23"/>
  <c r="H139" i="23"/>
  <c r="Q138" i="23"/>
  <c r="P138" i="23"/>
  <c r="O138" i="23"/>
  <c r="N138" i="23"/>
  <c r="M138" i="23"/>
  <c r="L138" i="23"/>
  <c r="K138" i="23"/>
  <c r="J138" i="23"/>
  <c r="I138" i="23"/>
  <c r="H138" i="23"/>
  <c r="Q137" i="23"/>
  <c r="P137" i="23"/>
  <c r="O137" i="23"/>
  <c r="N137" i="23"/>
  <c r="M137" i="23"/>
  <c r="L137" i="23"/>
  <c r="K137" i="23"/>
  <c r="J137" i="23"/>
  <c r="I137" i="23"/>
  <c r="H137" i="23"/>
  <c r="Q136" i="23"/>
  <c r="P136" i="23"/>
  <c r="O136" i="23"/>
  <c r="N136" i="23"/>
  <c r="M136" i="23"/>
  <c r="L136" i="23"/>
  <c r="K136" i="23"/>
  <c r="J136" i="23"/>
  <c r="I136" i="23"/>
  <c r="H136" i="23"/>
  <c r="Q135" i="23"/>
  <c r="P135" i="23"/>
  <c r="O135" i="23"/>
  <c r="N135" i="23"/>
  <c r="M135" i="23"/>
  <c r="L135" i="23"/>
  <c r="K135" i="23"/>
  <c r="J135" i="23"/>
  <c r="I135" i="23"/>
  <c r="H135" i="23"/>
  <c r="Q134" i="23"/>
  <c r="P134" i="23"/>
  <c r="O134" i="23"/>
  <c r="N134" i="23"/>
  <c r="M134" i="23"/>
  <c r="L134" i="23"/>
  <c r="K134" i="23"/>
  <c r="J134" i="23"/>
  <c r="I134" i="23"/>
  <c r="H134" i="23"/>
  <c r="Q133" i="23"/>
  <c r="P133" i="23"/>
  <c r="O133" i="23"/>
  <c r="N133" i="23"/>
  <c r="M133" i="23"/>
  <c r="L133" i="23"/>
  <c r="K133" i="23"/>
  <c r="J133" i="23"/>
  <c r="I133" i="23"/>
  <c r="H133" i="23"/>
  <c r="Q132" i="23"/>
  <c r="P132" i="23"/>
  <c r="O132" i="23"/>
  <c r="N132" i="23"/>
  <c r="M132" i="23"/>
  <c r="L132" i="23"/>
  <c r="K132" i="23"/>
  <c r="J132" i="23"/>
  <c r="I132" i="23"/>
  <c r="H132" i="23"/>
  <c r="Q131" i="23"/>
  <c r="P131" i="23"/>
  <c r="O131" i="23"/>
  <c r="N131" i="23"/>
  <c r="M131" i="23"/>
  <c r="L131" i="23"/>
  <c r="K131" i="23"/>
  <c r="J131" i="23"/>
  <c r="I131" i="23"/>
  <c r="H131" i="23"/>
  <c r="Q130" i="23"/>
  <c r="P130" i="23"/>
  <c r="O130" i="23"/>
  <c r="N130" i="23"/>
  <c r="M130" i="23"/>
  <c r="L130" i="23"/>
  <c r="K130" i="23"/>
  <c r="J130" i="23"/>
  <c r="I130" i="23"/>
  <c r="H130" i="23"/>
  <c r="Q129" i="23"/>
  <c r="P129" i="23"/>
  <c r="O129" i="23"/>
  <c r="N129" i="23"/>
  <c r="M129" i="23"/>
  <c r="L129" i="23"/>
  <c r="K129" i="23"/>
  <c r="J129" i="23"/>
  <c r="I129" i="23"/>
  <c r="H129" i="23"/>
  <c r="Q128" i="23"/>
  <c r="P128" i="23"/>
  <c r="O128" i="23"/>
  <c r="N128" i="23"/>
  <c r="M128" i="23"/>
  <c r="L128" i="23"/>
  <c r="K128" i="23"/>
  <c r="J128" i="23"/>
  <c r="I128" i="23"/>
  <c r="H128" i="23"/>
  <c r="Q127" i="23"/>
  <c r="P127" i="23"/>
  <c r="O127" i="23"/>
  <c r="N127" i="23"/>
  <c r="M127" i="23"/>
  <c r="L127" i="23"/>
  <c r="K127" i="23"/>
  <c r="J127" i="23"/>
  <c r="I127" i="23"/>
  <c r="H127" i="23"/>
  <c r="Q126" i="23"/>
  <c r="P126" i="23"/>
  <c r="O126" i="23"/>
  <c r="N126" i="23"/>
  <c r="M126" i="23"/>
  <c r="L126" i="23"/>
  <c r="K126" i="23"/>
  <c r="J126" i="23"/>
  <c r="I126" i="23"/>
  <c r="H126" i="23"/>
  <c r="Q125" i="23"/>
  <c r="P125" i="23"/>
  <c r="O125" i="23"/>
  <c r="N125" i="23"/>
  <c r="M125" i="23"/>
  <c r="L125" i="23"/>
  <c r="K125" i="23"/>
  <c r="J125" i="23"/>
  <c r="I125" i="23"/>
  <c r="H125" i="23"/>
  <c r="Q124" i="23"/>
  <c r="P124" i="23"/>
  <c r="O124" i="23"/>
  <c r="N124" i="23"/>
  <c r="M124" i="23"/>
  <c r="L124" i="23"/>
  <c r="K124" i="23"/>
  <c r="J124" i="23"/>
  <c r="I124" i="23"/>
  <c r="H124" i="23"/>
  <c r="Q123" i="23"/>
  <c r="P123" i="23"/>
  <c r="O123" i="23"/>
  <c r="N123" i="23"/>
  <c r="M123" i="23"/>
  <c r="L123" i="23"/>
  <c r="K123" i="23"/>
  <c r="J123" i="23"/>
  <c r="I123" i="23"/>
  <c r="H123" i="23"/>
  <c r="Q122" i="23"/>
  <c r="P122" i="23"/>
  <c r="O122" i="23"/>
  <c r="N122" i="23"/>
  <c r="M122" i="23"/>
  <c r="L122" i="23"/>
  <c r="K122" i="23"/>
  <c r="J122" i="23"/>
  <c r="I122" i="23"/>
  <c r="H122" i="23"/>
  <c r="Q121" i="23"/>
  <c r="P121" i="23"/>
  <c r="O121" i="23"/>
  <c r="N121" i="23"/>
  <c r="M121" i="23"/>
  <c r="L121" i="23"/>
  <c r="K121" i="23"/>
  <c r="J121" i="23"/>
  <c r="I121" i="23"/>
  <c r="H121" i="23"/>
  <c r="Q120" i="23"/>
  <c r="P120" i="23"/>
  <c r="O120" i="23"/>
  <c r="N120" i="23"/>
  <c r="M120" i="23"/>
  <c r="L120" i="23"/>
  <c r="K120" i="23"/>
  <c r="J120" i="23"/>
  <c r="I120" i="23"/>
  <c r="H120" i="23"/>
  <c r="Q119" i="23"/>
  <c r="P119" i="23"/>
  <c r="O119" i="23"/>
  <c r="N119" i="23"/>
  <c r="M119" i="23"/>
  <c r="L119" i="23"/>
  <c r="K119" i="23"/>
  <c r="J119" i="23"/>
  <c r="I119" i="23"/>
  <c r="H119" i="23"/>
  <c r="Q118" i="23"/>
  <c r="P118" i="23"/>
  <c r="O118" i="23"/>
  <c r="N118" i="23"/>
  <c r="M118" i="23"/>
  <c r="L118" i="23"/>
  <c r="K118" i="23"/>
  <c r="J118" i="23"/>
  <c r="I118" i="23"/>
  <c r="H118" i="23"/>
  <c r="Q117" i="23"/>
  <c r="P117" i="23"/>
  <c r="O117" i="23"/>
  <c r="N117" i="23"/>
  <c r="M117" i="23"/>
  <c r="L117" i="23"/>
  <c r="K117" i="23"/>
  <c r="J117" i="23"/>
  <c r="I117" i="23"/>
  <c r="H117" i="23"/>
  <c r="Q116" i="23"/>
  <c r="P116" i="23"/>
  <c r="O116" i="23"/>
  <c r="N116" i="23"/>
  <c r="M116" i="23"/>
  <c r="L116" i="23"/>
  <c r="K116" i="23"/>
  <c r="J116" i="23"/>
  <c r="I116" i="23"/>
  <c r="H116" i="23"/>
  <c r="Q115" i="23"/>
  <c r="P115" i="23"/>
  <c r="O115" i="23"/>
  <c r="N115" i="23"/>
  <c r="M115" i="23"/>
  <c r="L115" i="23"/>
  <c r="K115" i="23"/>
  <c r="J115" i="23"/>
  <c r="I115" i="23"/>
  <c r="H115" i="23"/>
  <c r="Q114" i="23"/>
  <c r="P114" i="23"/>
  <c r="O114" i="23"/>
  <c r="N114" i="23"/>
  <c r="M114" i="23"/>
  <c r="L114" i="23"/>
  <c r="K114" i="23"/>
  <c r="J114" i="23"/>
  <c r="I114" i="23"/>
  <c r="H114" i="23"/>
  <c r="Q113" i="23"/>
  <c r="P113" i="23"/>
  <c r="O113" i="23"/>
  <c r="N113" i="23"/>
  <c r="M113" i="23"/>
  <c r="L113" i="23"/>
  <c r="K113" i="23"/>
  <c r="J113" i="23"/>
  <c r="I113" i="23"/>
  <c r="H113" i="23"/>
  <c r="Q112" i="23"/>
  <c r="P112" i="23"/>
  <c r="O112" i="23"/>
  <c r="N112" i="23"/>
  <c r="M112" i="23"/>
  <c r="L112" i="23"/>
  <c r="K112" i="23"/>
  <c r="J112" i="23"/>
  <c r="I112" i="23"/>
  <c r="H112" i="23"/>
  <c r="Q111" i="23"/>
  <c r="P111" i="23"/>
  <c r="O111" i="23"/>
  <c r="N111" i="23"/>
  <c r="M111" i="23"/>
  <c r="L111" i="23"/>
  <c r="K111" i="23"/>
  <c r="J111" i="23"/>
  <c r="I111" i="23"/>
  <c r="H111" i="23"/>
  <c r="Q110" i="23"/>
  <c r="P110" i="23"/>
  <c r="O110" i="23"/>
  <c r="N110" i="23"/>
  <c r="M110" i="23"/>
  <c r="L110" i="23"/>
  <c r="K110" i="23"/>
  <c r="J110" i="23"/>
  <c r="I110" i="23"/>
  <c r="H110" i="23"/>
  <c r="Q109" i="23"/>
  <c r="P109" i="23"/>
  <c r="O109" i="23"/>
  <c r="N109" i="23"/>
  <c r="M109" i="23"/>
  <c r="L109" i="23"/>
  <c r="K109" i="23"/>
  <c r="J109" i="23"/>
  <c r="I109" i="23"/>
  <c r="H109" i="23"/>
  <c r="Q108" i="23"/>
  <c r="P108" i="23"/>
  <c r="O108" i="23"/>
  <c r="N108" i="23"/>
  <c r="M108" i="23"/>
  <c r="L108" i="23"/>
  <c r="K108" i="23"/>
  <c r="J108" i="23"/>
  <c r="I108" i="23"/>
  <c r="H108" i="23"/>
  <c r="Q107" i="23"/>
  <c r="P107" i="23"/>
  <c r="O107" i="23"/>
  <c r="N107" i="23"/>
  <c r="M107" i="23"/>
  <c r="L107" i="23"/>
  <c r="K107" i="23"/>
  <c r="J107" i="23"/>
  <c r="I107" i="23"/>
  <c r="H107" i="23"/>
  <c r="Q106" i="23"/>
  <c r="P106" i="23"/>
  <c r="O106" i="23"/>
  <c r="N106" i="23"/>
  <c r="M106" i="23"/>
  <c r="L106" i="23"/>
  <c r="K106" i="23"/>
  <c r="J106" i="23"/>
  <c r="I106" i="23"/>
  <c r="H106" i="23"/>
  <c r="Q105" i="23"/>
  <c r="P105" i="23"/>
  <c r="O105" i="23"/>
  <c r="N105" i="23"/>
  <c r="M105" i="23"/>
  <c r="L105" i="23"/>
  <c r="K105" i="23"/>
  <c r="J105" i="23"/>
  <c r="I105" i="23"/>
  <c r="H105" i="23"/>
  <c r="Q104" i="23"/>
  <c r="P104" i="23"/>
  <c r="O104" i="23"/>
  <c r="N104" i="23"/>
  <c r="M104" i="23"/>
  <c r="L104" i="23"/>
  <c r="K104" i="23"/>
  <c r="J104" i="23"/>
  <c r="I104" i="23"/>
  <c r="H104" i="23"/>
  <c r="Q103" i="23"/>
  <c r="P103" i="23"/>
  <c r="O103" i="23"/>
  <c r="N103" i="23"/>
  <c r="M103" i="23"/>
  <c r="L103" i="23"/>
  <c r="K103" i="23"/>
  <c r="J103" i="23"/>
  <c r="I103" i="23"/>
  <c r="H103" i="23"/>
  <c r="Q102" i="23"/>
  <c r="P102" i="23"/>
  <c r="O102" i="23"/>
  <c r="N102" i="23"/>
  <c r="M102" i="23"/>
  <c r="L102" i="23"/>
  <c r="K102" i="23"/>
  <c r="J102" i="23"/>
  <c r="I102" i="23"/>
  <c r="H102" i="23"/>
  <c r="Q101" i="23"/>
  <c r="P101" i="23"/>
  <c r="O101" i="23"/>
  <c r="N101" i="23"/>
  <c r="M101" i="23"/>
  <c r="L101" i="23"/>
  <c r="K101" i="23"/>
  <c r="J101" i="23"/>
  <c r="I101" i="23"/>
  <c r="H101" i="23"/>
  <c r="Q100" i="23"/>
  <c r="P100" i="23"/>
  <c r="O100" i="23"/>
  <c r="N100" i="23"/>
  <c r="M100" i="23"/>
  <c r="L100" i="23"/>
  <c r="K100" i="23"/>
  <c r="J100" i="23"/>
  <c r="I100" i="23"/>
  <c r="H100" i="23"/>
  <c r="Q99" i="23"/>
  <c r="P99" i="23"/>
  <c r="O99" i="23"/>
  <c r="N99" i="23"/>
  <c r="M99" i="23"/>
  <c r="L99" i="23"/>
  <c r="K99" i="23"/>
  <c r="J99" i="23"/>
  <c r="I99" i="23"/>
  <c r="H99" i="23"/>
  <c r="Q98" i="23"/>
  <c r="P98" i="23"/>
  <c r="O98" i="23"/>
  <c r="N98" i="23"/>
  <c r="M98" i="23"/>
  <c r="L98" i="23"/>
  <c r="K98" i="23"/>
  <c r="J98" i="23"/>
  <c r="I98" i="23"/>
  <c r="H98" i="23"/>
  <c r="Q97" i="23"/>
  <c r="P97" i="23"/>
  <c r="O97" i="23"/>
  <c r="N97" i="23"/>
  <c r="M97" i="23"/>
  <c r="L97" i="23"/>
  <c r="K97" i="23"/>
  <c r="J97" i="23"/>
  <c r="I97" i="23"/>
  <c r="H97" i="23"/>
  <c r="Q96" i="23"/>
  <c r="P96" i="23"/>
  <c r="O96" i="23"/>
  <c r="N96" i="23"/>
  <c r="M96" i="23"/>
  <c r="L96" i="23"/>
  <c r="K96" i="23"/>
  <c r="J96" i="23"/>
  <c r="I96" i="23"/>
  <c r="H96" i="23"/>
  <c r="Q95" i="23"/>
  <c r="P95" i="23"/>
  <c r="O95" i="23"/>
  <c r="N95" i="23"/>
  <c r="M95" i="23"/>
  <c r="L95" i="23"/>
  <c r="K95" i="23"/>
  <c r="J95" i="23"/>
  <c r="I95" i="23"/>
  <c r="H95" i="23"/>
  <c r="Q94" i="23"/>
  <c r="P94" i="23"/>
  <c r="O94" i="23"/>
  <c r="N94" i="23"/>
  <c r="M94" i="23"/>
  <c r="L94" i="23"/>
  <c r="K94" i="23"/>
  <c r="J94" i="23"/>
  <c r="I94" i="23"/>
  <c r="H94" i="23"/>
  <c r="Q93" i="23"/>
  <c r="P93" i="23"/>
  <c r="O93" i="23"/>
  <c r="N93" i="23"/>
  <c r="M93" i="23"/>
  <c r="L93" i="23"/>
  <c r="K93" i="23"/>
  <c r="J93" i="23"/>
  <c r="I93" i="23"/>
  <c r="H93" i="23"/>
  <c r="Q92" i="23"/>
  <c r="P92" i="23"/>
  <c r="O92" i="23"/>
  <c r="N92" i="23"/>
  <c r="M92" i="23"/>
  <c r="L92" i="23"/>
  <c r="K92" i="23"/>
  <c r="J92" i="23"/>
  <c r="I92" i="23"/>
  <c r="H92" i="23"/>
  <c r="Q91" i="23"/>
  <c r="P91" i="23"/>
  <c r="O91" i="23"/>
  <c r="N91" i="23"/>
  <c r="M91" i="23"/>
  <c r="L91" i="23"/>
  <c r="K91" i="23"/>
  <c r="J91" i="23"/>
  <c r="I91" i="23"/>
  <c r="H91" i="23"/>
  <c r="Q90" i="23"/>
  <c r="P90" i="23"/>
  <c r="O90" i="23"/>
  <c r="N90" i="23"/>
  <c r="M90" i="23"/>
  <c r="L90" i="23"/>
  <c r="K90" i="23"/>
  <c r="J90" i="23"/>
  <c r="I90" i="23"/>
  <c r="H90" i="23"/>
  <c r="Q89" i="23"/>
  <c r="P89" i="23"/>
  <c r="O89" i="23"/>
  <c r="N89" i="23"/>
  <c r="M89" i="23"/>
  <c r="L89" i="23"/>
  <c r="K89" i="23"/>
  <c r="J89" i="23"/>
  <c r="I89" i="23"/>
  <c r="H89" i="23"/>
  <c r="Q88" i="23"/>
  <c r="P88" i="23"/>
  <c r="O88" i="23"/>
  <c r="N88" i="23"/>
  <c r="M88" i="23"/>
  <c r="L88" i="23"/>
  <c r="K88" i="23"/>
  <c r="J88" i="23"/>
  <c r="I88" i="23"/>
  <c r="H88" i="23"/>
  <c r="Q87" i="23"/>
  <c r="P87" i="23"/>
  <c r="O87" i="23"/>
  <c r="N87" i="23"/>
  <c r="M87" i="23"/>
  <c r="L87" i="23"/>
  <c r="K87" i="23"/>
  <c r="J87" i="23"/>
  <c r="I87" i="23"/>
  <c r="H87" i="23"/>
  <c r="Q86" i="23"/>
  <c r="P86" i="23"/>
  <c r="O86" i="23"/>
  <c r="N86" i="23"/>
  <c r="M86" i="23"/>
  <c r="L86" i="23"/>
  <c r="K86" i="23"/>
  <c r="J86" i="23"/>
  <c r="I86" i="23"/>
  <c r="H86" i="23"/>
  <c r="Q85" i="23"/>
  <c r="P85" i="23"/>
  <c r="O85" i="23"/>
  <c r="N85" i="23"/>
  <c r="M85" i="23"/>
  <c r="L85" i="23"/>
  <c r="K85" i="23"/>
  <c r="J85" i="23"/>
  <c r="I85" i="23"/>
  <c r="H85" i="23"/>
  <c r="Q84" i="23"/>
  <c r="P84" i="23"/>
  <c r="O84" i="23"/>
  <c r="N84" i="23"/>
  <c r="M84" i="23"/>
  <c r="L84" i="23"/>
  <c r="K84" i="23"/>
  <c r="J84" i="23"/>
  <c r="I84" i="23"/>
  <c r="H84" i="23"/>
  <c r="Q83" i="23"/>
  <c r="P83" i="23"/>
  <c r="O83" i="23"/>
  <c r="N83" i="23"/>
  <c r="M83" i="23"/>
  <c r="L83" i="23"/>
  <c r="K83" i="23"/>
  <c r="J83" i="23"/>
  <c r="I83" i="23"/>
  <c r="H83" i="23"/>
  <c r="Q82" i="23"/>
  <c r="P82" i="23"/>
  <c r="O82" i="23"/>
  <c r="N82" i="23"/>
  <c r="M82" i="23"/>
  <c r="L82" i="23"/>
  <c r="K82" i="23"/>
  <c r="J82" i="23"/>
  <c r="I82" i="23"/>
  <c r="H82" i="23"/>
  <c r="Q81" i="23"/>
  <c r="P81" i="23"/>
  <c r="O81" i="23"/>
  <c r="N81" i="23"/>
  <c r="M81" i="23"/>
  <c r="L81" i="23"/>
  <c r="K81" i="23"/>
  <c r="J81" i="23"/>
  <c r="I81" i="23"/>
  <c r="H81" i="23"/>
  <c r="Q80" i="23"/>
  <c r="P80" i="23"/>
  <c r="O80" i="23"/>
  <c r="N80" i="23"/>
  <c r="M80" i="23"/>
  <c r="L80" i="23"/>
  <c r="K80" i="23"/>
  <c r="J80" i="23"/>
  <c r="I80" i="23"/>
  <c r="H80" i="23"/>
  <c r="Q79" i="23"/>
  <c r="P79" i="23"/>
  <c r="O79" i="23"/>
  <c r="N79" i="23"/>
  <c r="M79" i="23"/>
  <c r="L79" i="23"/>
  <c r="K79" i="23"/>
  <c r="J79" i="23"/>
  <c r="I79" i="23"/>
  <c r="H79" i="23"/>
  <c r="Q78" i="23"/>
  <c r="P78" i="23"/>
  <c r="O78" i="23"/>
  <c r="N78" i="23"/>
  <c r="M78" i="23"/>
  <c r="L78" i="23"/>
  <c r="K78" i="23"/>
  <c r="J78" i="23"/>
  <c r="I78" i="23"/>
  <c r="H78" i="23"/>
  <c r="Q77" i="23"/>
  <c r="P77" i="23"/>
  <c r="O77" i="23"/>
  <c r="N77" i="23"/>
  <c r="M77" i="23"/>
  <c r="L77" i="23"/>
  <c r="K77" i="23"/>
  <c r="J77" i="23"/>
  <c r="I77" i="23"/>
  <c r="H77" i="23"/>
  <c r="Q76" i="23"/>
  <c r="P76" i="23"/>
  <c r="O76" i="23"/>
  <c r="N76" i="23"/>
  <c r="M76" i="23"/>
  <c r="L76" i="23"/>
  <c r="K76" i="23"/>
  <c r="J76" i="23"/>
  <c r="I76" i="23"/>
  <c r="H76" i="23"/>
  <c r="Q75" i="23"/>
  <c r="P75" i="23"/>
  <c r="O75" i="23"/>
  <c r="N75" i="23"/>
  <c r="M75" i="23"/>
  <c r="L75" i="23"/>
  <c r="K75" i="23"/>
  <c r="J75" i="23"/>
  <c r="I75" i="23"/>
  <c r="H75" i="23"/>
  <c r="Q74" i="23"/>
  <c r="P74" i="23"/>
  <c r="O74" i="23"/>
  <c r="N74" i="23"/>
  <c r="M74" i="23"/>
  <c r="L74" i="23"/>
  <c r="K74" i="23"/>
  <c r="J74" i="23"/>
  <c r="I74" i="23"/>
  <c r="H74" i="23"/>
  <c r="Q73" i="23"/>
  <c r="P73" i="23"/>
  <c r="O73" i="23"/>
  <c r="N73" i="23"/>
  <c r="M73" i="23"/>
  <c r="L73" i="23"/>
  <c r="K73" i="23"/>
  <c r="J73" i="23"/>
  <c r="I73" i="23"/>
  <c r="H73" i="23"/>
  <c r="Q72" i="23"/>
  <c r="P72" i="23"/>
  <c r="O72" i="23"/>
  <c r="N72" i="23"/>
  <c r="M72" i="23"/>
  <c r="L72" i="23"/>
  <c r="K72" i="23"/>
  <c r="J72" i="23"/>
  <c r="I72" i="23"/>
  <c r="H72" i="23"/>
  <c r="Q71" i="23"/>
  <c r="P71" i="23"/>
  <c r="O71" i="23"/>
  <c r="N71" i="23"/>
  <c r="M71" i="23"/>
  <c r="L71" i="23"/>
  <c r="K71" i="23"/>
  <c r="J71" i="23"/>
  <c r="I71" i="23"/>
  <c r="H71" i="23"/>
  <c r="Q70" i="23"/>
  <c r="P70" i="23"/>
  <c r="O70" i="23"/>
  <c r="N70" i="23"/>
  <c r="M70" i="23"/>
  <c r="L70" i="23"/>
  <c r="K70" i="23"/>
  <c r="J70" i="23"/>
  <c r="I70" i="23"/>
  <c r="H70" i="23"/>
  <c r="Q69" i="23"/>
  <c r="P69" i="23"/>
  <c r="O69" i="23"/>
  <c r="N69" i="23"/>
  <c r="M69" i="23"/>
  <c r="L69" i="23"/>
  <c r="K69" i="23"/>
  <c r="J69" i="23"/>
  <c r="I69" i="23"/>
  <c r="H69" i="23"/>
  <c r="Q68" i="23"/>
  <c r="P68" i="23"/>
  <c r="O68" i="23"/>
  <c r="N68" i="23"/>
  <c r="M68" i="23"/>
  <c r="L68" i="23"/>
  <c r="K68" i="23"/>
  <c r="J68" i="23"/>
  <c r="I68" i="23"/>
  <c r="H68" i="23"/>
  <c r="Q67" i="23"/>
  <c r="P67" i="23"/>
  <c r="O67" i="23"/>
  <c r="N67" i="23"/>
  <c r="M67" i="23"/>
  <c r="L67" i="23"/>
  <c r="K67" i="23"/>
  <c r="J67" i="23"/>
  <c r="I67" i="23"/>
  <c r="H67" i="23"/>
  <c r="Q66" i="23"/>
  <c r="P66" i="23"/>
  <c r="O66" i="23"/>
  <c r="N66" i="23"/>
  <c r="M66" i="23"/>
  <c r="L66" i="23"/>
  <c r="K66" i="23"/>
  <c r="J66" i="23"/>
  <c r="I66" i="23"/>
  <c r="H66" i="23"/>
  <c r="Q65" i="23"/>
  <c r="P65" i="23"/>
  <c r="O65" i="23"/>
  <c r="N65" i="23"/>
  <c r="M65" i="23"/>
  <c r="L65" i="23"/>
  <c r="K65" i="23"/>
  <c r="J65" i="23"/>
  <c r="I65" i="23"/>
  <c r="H65" i="23"/>
  <c r="Q64" i="23"/>
  <c r="P64" i="23"/>
  <c r="O64" i="23"/>
  <c r="N64" i="23"/>
  <c r="M64" i="23"/>
  <c r="L64" i="23"/>
  <c r="K64" i="23"/>
  <c r="J64" i="23"/>
  <c r="I64" i="23"/>
  <c r="H64" i="23"/>
  <c r="Q63" i="23"/>
  <c r="P63" i="23"/>
  <c r="O63" i="23"/>
  <c r="N63" i="23"/>
  <c r="M63" i="23"/>
  <c r="L63" i="23"/>
  <c r="K63" i="23"/>
  <c r="J63" i="23"/>
  <c r="I63" i="23"/>
  <c r="H63" i="23"/>
  <c r="Q62" i="23"/>
  <c r="P62" i="23"/>
  <c r="O62" i="23"/>
  <c r="N62" i="23"/>
  <c r="M62" i="23"/>
  <c r="L62" i="23"/>
  <c r="K62" i="23"/>
  <c r="J62" i="23"/>
  <c r="I62" i="23"/>
  <c r="H62" i="23"/>
  <c r="Q61" i="23"/>
  <c r="P61" i="23"/>
  <c r="O61" i="23"/>
  <c r="N61" i="23"/>
  <c r="M61" i="23"/>
  <c r="L61" i="23"/>
  <c r="K61" i="23"/>
  <c r="J61" i="23"/>
  <c r="I61" i="23"/>
  <c r="H61" i="23"/>
  <c r="Q60" i="23"/>
  <c r="P60" i="23"/>
  <c r="O60" i="23"/>
  <c r="N60" i="23"/>
  <c r="M60" i="23"/>
  <c r="L60" i="23"/>
  <c r="K60" i="23"/>
  <c r="J60" i="23"/>
  <c r="I60" i="23"/>
  <c r="H60" i="23"/>
  <c r="Q59" i="23"/>
  <c r="P59" i="23"/>
  <c r="O59" i="23"/>
  <c r="N59" i="23"/>
  <c r="M59" i="23"/>
  <c r="L59" i="23"/>
  <c r="K59" i="23"/>
  <c r="J59" i="23"/>
  <c r="I59" i="23"/>
  <c r="H59" i="23"/>
  <c r="Q58" i="23"/>
  <c r="P58" i="23"/>
  <c r="O58" i="23"/>
  <c r="N58" i="23"/>
  <c r="M58" i="23"/>
  <c r="L58" i="23"/>
  <c r="K58" i="23"/>
  <c r="J58" i="23"/>
  <c r="I58" i="23"/>
  <c r="H58" i="23"/>
  <c r="Q57" i="23"/>
  <c r="P57" i="23"/>
  <c r="O57" i="23"/>
  <c r="N57" i="23"/>
  <c r="M57" i="23"/>
  <c r="L57" i="23"/>
  <c r="K57" i="23"/>
  <c r="J57" i="23"/>
  <c r="I57" i="23"/>
  <c r="H57" i="23"/>
  <c r="Q56" i="23"/>
  <c r="P56" i="23"/>
  <c r="O56" i="23"/>
  <c r="N56" i="23"/>
  <c r="M56" i="23"/>
  <c r="L56" i="23"/>
  <c r="K56" i="23"/>
  <c r="J56" i="23"/>
  <c r="I56" i="23"/>
  <c r="H56" i="23"/>
  <c r="Q55" i="23"/>
  <c r="P55" i="23"/>
  <c r="O55" i="23"/>
  <c r="N55" i="23"/>
  <c r="M55" i="23"/>
  <c r="L55" i="23"/>
  <c r="K55" i="23"/>
  <c r="J55" i="23"/>
  <c r="I55" i="23"/>
  <c r="H55" i="23"/>
  <c r="Q54" i="23"/>
  <c r="P54" i="23"/>
  <c r="O54" i="23"/>
  <c r="N54" i="23"/>
  <c r="M54" i="23"/>
  <c r="L54" i="23"/>
  <c r="K54" i="23"/>
  <c r="J54" i="23"/>
  <c r="I54" i="23"/>
  <c r="H54" i="23"/>
  <c r="Q53" i="23"/>
  <c r="P53" i="23"/>
  <c r="O53" i="23"/>
  <c r="N53" i="23"/>
  <c r="M53" i="23"/>
  <c r="L53" i="23"/>
  <c r="K53" i="23"/>
  <c r="J53" i="23"/>
  <c r="I53" i="23"/>
  <c r="H53" i="23"/>
  <c r="Q52" i="23"/>
  <c r="P52" i="23"/>
  <c r="O52" i="23"/>
  <c r="N52" i="23"/>
  <c r="M52" i="23"/>
  <c r="L52" i="23"/>
  <c r="K52" i="23"/>
  <c r="J52" i="23"/>
  <c r="I52" i="23"/>
  <c r="H52" i="23"/>
  <c r="Q51" i="23"/>
  <c r="P51" i="23"/>
  <c r="O51" i="23"/>
  <c r="N51" i="23"/>
  <c r="M51" i="23"/>
  <c r="L51" i="23"/>
  <c r="K51" i="23"/>
  <c r="J51" i="23"/>
  <c r="I51" i="23"/>
  <c r="H51" i="23"/>
  <c r="Q50" i="23"/>
  <c r="P50" i="23"/>
  <c r="O50" i="23"/>
  <c r="N50" i="23"/>
  <c r="M50" i="23"/>
  <c r="L50" i="23"/>
  <c r="K50" i="23"/>
  <c r="J50" i="23"/>
  <c r="I50" i="23"/>
  <c r="H50" i="23"/>
  <c r="Q49" i="23"/>
  <c r="P49" i="23"/>
  <c r="O49" i="23"/>
  <c r="N49" i="23"/>
  <c r="M49" i="23"/>
  <c r="L49" i="23"/>
  <c r="K49" i="23"/>
  <c r="J49" i="23"/>
  <c r="I49" i="23"/>
  <c r="H49" i="23"/>
  <c r="Q48" i="23"/>
  <c r="P48" i="23"/>
  <c r="O48" i="23"/>
  <c r="N48" i="23"/>
  <c r="M48" i="23"/>
  <c r="L48" i="23"/>
  <c r="K48" i="23"/>
  <c r="J48" i="23"/>
  <c r="I48" i="23"/>
  <c r="H48" i="23"/>
  <c r="Q47" i="23"/>
  <c r="P47" i="23"/>
  <c r="O47" i="23"/>
  <c r="N47" i="23"/>
  <c r="M47" i="23"/>
  <c r="L47" i="23"/>
  <c r="K47" i="23"/>
  <c r="J47" i="23"/>
  <c r="I47" i="23"/>
  <c r="H47" i="23"/>
  <c r="Q46" i="23"/>
  <c r="P46" i="23"/>
  <c r="O46" i="23"/>
  <c r="N46" i="23"/>
  <c r="M46" i="23"/>
  <c r="L46" i="23"/>
  <c r="K46" i="23"/>
  <c r="J46" i="23"/>
  <c r="I46" i="23"/>
  <c r="H46" i="23"/>
  <c r="Q45" i="23"/>
  <c r="P45" i="23"/>
  <c r="O45" i="23"/>
  <c r="N45" i="23"/>
  <c r="M45" i="23"/>
  <c r="L45" i="23"/>
  <c r="K45" i="23"/>
  <c r="J45" i="23"/>
  <c r="I45" i="23"/>
  <c r="H45" i="23"/>
  <c r="Q44" i="23"/>
  <c r="P44" i="23"/>
  <c r="O44" i="23"/>
  <c r="N44" i="23"/>
  <c r="M44" i="23"/>
  <c r="L44" i="23"/>
  <c r="K44" i="23"/>
  <c r="J44" i="23"/>
  <c r="I44" i="23"/>
  <c r="H44" i="23"/>
  <c r="Q43" i="23"/>
  <c r="P43" i="23"/>
  <c r="O43" i="23"/>
  <c r="N43" i="23"/>
  <c r="M43" i="23"/>
  <c r="L43" i="23"/>
  <c r="K43" i="23"/>
  <c r="J43" i="23"/>
  <c r="I43" i="23"/>
  <c r="H43" i="23"/>
  <c r="Q42" i="23"/>
  <c r="P42" i="23"/>
  <c r="O42" i="23"/>
  <c r="N42" i="23"/>
  <c r="M42" i="23"/>
  <c r="L42" i="23"/>
  <c r="K42" i="23"/>
  <c r="J42" i="23"/>
  <c r="I42" i="23"/>
  <c r="H42" i="23"/>
  <c r="Q41" i="23"/>
  <c r="P41" i="23"/>
  <c r="O41" i="23"/>
  <c r="N41" i="23"/>
  <c r="M41" i="23"/>
  <c r="L41" i="23"/>
  <c r="K41" i="23"/>
  <c r="J41" i="23"/>
  <c r="I41" i="23"/>
  <c r="H41" i="23"/>
  <c r="Q40" i="23"/>
  <c r="P40" i="23"/>
  <c r="O40" i="23"/>
  <c r="N40" i="23"/>
  <c r="M40" i="23"/>
  <c r="L40" i="23"/>
  <c r="K40" i="23"/>
  <c r="J40" i="23"/>
  <c r="I40" i="23"/>
  <c r="H40" i="23"/>
  <c r="Q39" i="23"/>
  <c r="P39" i="23"/>
  <c r="O39" i="23"/>
  <c r="N39" i="23"/>
  <c r="M39" i="23"/>
  <c r="L39" i="23"/>
  <c r="K39" i="23"/>
  <c r="J39" i="23"/>
  <c r="I39" i="23"/>
  <c r="H39" i="23"/>
  <c r="Q38" i="23"/>
  <c r="P38" i="23"/>
  <c r="O38" i="23"/>
  <c r="N38" i="23"/>
  <c r="M38" i="23"/>
  <c r="L38" i="23"/>
  <c r="K38" i="23"/>
  <c r="J38" i="23"/>
  <c r="I38" i="23"/>
  <c r="H38" i="23"/>
  <c r="Q37" i="23"/>
  <c r="P37" i="23"/>
  <c r="O37" i="23"/>
  <c r="N37" i="23"/>
  <c r="M37" i="23"/>
  <c r="L37" i="23"/>
  <c r="K37" i="23"/>
  <c r="J37" i="23"/>
  <c r="I37" i="23"/>
  <c r="H37" i="23"/>
  <c r="Q36" i="23"/>
  <c r="P36" i="23"/>
  <c r="O36" i="23"/>
  <c r="N36" i="23"/>
  <c r="M36" i="23"/>
  <c r="L36" i="23"/>
  <c r="K36" i="23"/>
  <c r="J36" i="23"/>
  <c r="I36" i="23"/>
  <c r="H36" i="23"/>
  <c r="Q35" i="23"/>
  <c r="P35" i="23"/>
  <c r="O35" i="23"/>
  <c r="N35" i="23"/>
  <c r="M35" i="23"/>
  <c r="L35" i="23"/>
  <c r="K35" i="23"/>
  <c r="J35" i="23"/>
  <c r="I35" i="23"/>
  <c r="H35" i="23"/>
  <c r="Q34" i="23"/>
  <c r="P34" i="23"/>
  <c r="O34" i="23"/>
  <c r="N34" i="23"/>
  <c r="M34" i="23"/>
  <c r="L34" i="23"/>
  <c r="K34" i="23"/>
  <c r="J34" i="23"/>
  <c r="I34" i="23"/>
  <c r="H34" i="23"/>
  <c r="Q33" i="23"/>
  <c r="P33" i="23"/>
  <c r="O33" i="23"/>
  <c r="N33" i="23"/>
  <c r="M33" i="23"/>
  <c r="L33" i="23"/>
  <c r="K33" i="23"/>
  <c r="J33" i="23"/>
  <c r="I33" i="23"/>
  <c r="H33" i="23"/>
  <c r="Q32" i="23"/>
  <c r="P32" i="23"/>
  <c r="O32" i="23"/>
  <c r="N32" i="23"/>
  <c r="M32" i="23"/>
  <c r="L32" i="23"/>
  <c r="K32" i="23"/>
  <c r="J32" i="23"/>
  <c r="I32" i="23"/>
  <c r="H32" i="23"/>
  <c r="Q31" i="23"/>
  <c r="P31" i="23"/>
  <c r="O31" i="23"/>
  <c r="N31" i="23"/>
  <c r="M31" i="23"/>
  <c r="L31" i="23"/>
  <c r="K31" i="23"/>
  <c r="J31" i="23"/>
  <c r="I31" i="23"/>
  <c r="H31" i="23"/>
  <c r="Q30" i="23"/>
  <c r="P30" i="23"/>
  <c r="O30" i="23"/>
  <c r="N30" i="23"/>
  <c r="M30" i="23"/>
  <c r="L30" i="23"/>
  <c r="K30" i="23"/>
  <c r="J30" i="23"/>
  <c r="I30" i="23"/>
  <c r="H30" i="23"/>
  <c r="Q29" i="23"/>
  <c r="P29" i="23"/>
  <c r="O29" i="23"/>
  <c r="N29" i="23"/>
  <c r="M29" i="23"/>
  <c r="L29" i="23"/>
  <c r="K29" i="23"/>
  <c r="J29" i="23"/>
  <c r="I29" i="23"/>
  <c r="H29" i="23"/>
  <c r="Q28" i="23"/>
  <c r="P28" i="23"/>
  <c r="O28" i="23"/>
  <c r="N28" i="23"/>
  <c r="M28" i="23"/>
  <c r="L28" i="23"/>
  <c r="K28" i="23"/>
  <c r="J28" i="23"/>
  <c r="I28" i="23"/>
  <c r="H28" i="23"/>
  <c r="Q27" i="23"/>
  <c r="P27" i="23"/>
  <c r="O27" i="23"/>
  <c r="N27" i="23"/>
  <c r="M27" i="23"/>
  <c r="L27" i="23"/>
  <c r="K27" i="23"/>
  <c r="J27" i="23"/>
  <c r="I27" i="23"/>
  <c r="H27" i="23"/>
  <c r="Q26" i="23"/>
  <c r="P26" i="23"/>
  <c r="O26" i="23"/>
  <c r="N26" i="23"/>
  <c r="M26" i="23"/>
  <c r="L26" i="23"/>
  <c r="K26" i="23"/>
  <c r="J26" i="23"/>
  <c r="I26" i="23"/>
  <c r="H26" i="23"/>
  <c r="Q25" i="23"/>
  <c r="P25" i="23"/>
  <c r="O25" i="23"/>
  <c r="N25" i="23"/>
  <c r="M25" i="23"/>
  <c r="L25" i="23"/>
  <c r="K25" i="23"/>
  <c r="J25" i="23"/>
  <c r="I25" i="23"/>
  <c r="H25" i="23"/>
  <c r="Q24" i="23"/>
  <c r="P24" i="23"/>
  <c r="O24" i="23"/>
  <c r="N24" i="23"/>
  <c r="M24" i="23"/>
  <c r="L24" i="23"/>
  <c r="K24" i="23"/>
  <c r="J24" i="23"/>
  <c r="I24" i="23"/>
  <c r="H24" i="23"/>
  <c r="Q23" i="23"/>
  <c r="P23" i="23"/>
  <c r="O23" i="23"/>
  <c r="N23" i="23"/>
  <c r="M23" i="23"/>
  <c r="L23" i="23"/>
  <c r="K23" i="23"/>
  <c r="J23" i="23"/>
  <c r="I23" i="23"/>
  <c r="H23" i="23"/>
  <c r="Q22" i="23"/>
  <c r="P22" i="23"/>
  <c r="O22" i="23"/>
  <c r="N22" i="23"/>
  <c r="M22" i="23"/>
  <c r="L22" i="23"/>
  <c r="K22" i="23"/>
  <c r="J22" i="23"/>
  <c r="I22" i="23"/>
  <c r="H22" i="23"/>
  <c r="Q21" i="23"/>
  <c r="P21" i="23"/>
  <c r="O21" i="23"/>
  <c r="N21" i="23"/>
  <c r="M21" i="23"/>
  <c r="L21" i="23"/>
  <c r="K21" i="23"/>
  <c r="J21" i="23"/>
  <c r="I21" i="23"/>
  <c r="H21" i="23"/>
  <c r="Q20" i="23"/>
  <c r="P20" i="23"/>
  <c r="O20" i="23"/>
  <c r="N20" i="23"/>
  <c r="M20" i="23"/>
  <c r="L20" i="23"/>
  <c r="K20" i="23"/>
  <c r="J20" i="23"/>
  <c r="I20" i="23"/>
  <c r="H20" i="23"/>
  <c r="Q19" i="23"/>
  <c r="P19" i="23"/>
  <c r="O19" i="23"/>
  <c r="N19" i="23"/>
  <c r="M19" i="23"/>
  <c r="L19" i="23"/>
  <c r="K19" i="23"/>
  <c r="J19" i="23"/>
  <c r="I19" i="23"/>
  <c r="H19" i="23"/>
  <c r="Q18" i="23"/>
  <c r="P18" i="23"/>
  <c r="O18" i="23"/>
  <c r="N18" i="23"/>
  <c r="M18" i="23"/>
  <c r="L18" i="23"/>
  <c r="K18" i="23"/>
  <c r="J18" i="23"/>
  <c r="I18" i="23"/>
  <c r="H18" i="23"/>
  <c r="Q17" i="23"/>
  <c r="P17" i="23"/>
  <c r="O17" i="23"/>
  <c r="N17" i="23"/>
  <c r="M17" i="23"/>
  <c r="L17" i="23"/>
  <c r="K17" i="23"/>
  <c r="J17" i="23"/>
  <c r="I17" i="23"/>
  <c r="H17" i="23"/>
  <c r="Q16" i="23"/>
  <c r="P16" i="23"/>
  <c r="O16" i="23"/>
  <c r="N16" i="23"/>
  <c r="M16" i="23"/>
  <c r="L16" i="23"/>
  <c r="K16" i="23"/>
  <c r="J16" i="23"/>
  <c r="I16" i="23"/>
  <c r="H16" i="23"/>
  <c r="Q15" i="23"/>
  <c r="P15" i="23"/>
  <c r="O15" i="23"/>
  <c r="N15" i="23"/>
  <c r="M15" i="23"/>
  <c r="L15" i="23"/>
  <c r="K15" i="23"/>
  <c r="J15" i="23"/>
  <c r="I15" i="23"/>
  <c r="H15" i="23"/>
  <c r="Q14" i="23"/>
  <c r="P14" i="23"/>
  <c r="O14" i="23"/>
  <c r="N14" i="23"/>
  <c r="M14" i="23"/>
  <c r="L14" i="23"/>
  <c r="K14" i="23"/>
  <c r="J14" i="23"/>
  <c r="I14" i="23"/>
  <c r="H14" i="23"/>
  <c r="Q13" i="23"/>
  <c r="O13" i="23"/>
  <c r="N13" i="23"/>
  <c r="M13" i="23"/>
  <c r="L13" i="23"/>
  <c r="K13" i="23"/>
  <c r="J13" i="23"/>
  <c r="I13" i="23"/>
  <c r="H13" i="23"/>
  <c r="Q12" i="23"/>
  <c r="O12" i="23"/>
  <c r="N12" i="23"/>
  <c r="M12" i="23"/>
  <c r="L12" i="23"/>
  <c r="K12" i="23"/>
  <c r="J12" i="23"/>
  <c r="I12" i="23"/>
  <c r="H12" i="23"/>
  <c r="Q11" i="23"/>
  <c r="O11" i="23"/>
  <c r="N11" i="23"/>
  <c r="M11" i="23"/>
  <c r="L11" i="23"/>
  <c r="K11" i="23"/>
  <c r="J11" i="23"/>
  <c r="I11" i="23"/>
  <c r="N5" i="23"/>
  <c r="J3888" i="23" l="1"/>
  <c r="P3888" i="23"/>
  <c r="K3888" i="23"/>
  <c r="K3890" i="23" s="1"/>
  <c r="Q3888" i="23"/>
  <c r="Q3889" i="23" s="1"/>
  <c r="L3888" i="23"/>
  <c r="L3890" i="23" s="1"/>
  <c r="M3888" i="23"/>
  <c r="M3890" i="23" s="1"/>
  <c r="H3888" i="23"/>
  <c r="H3889" i="23" s="1"/>
  <c r="N3888" i="23"/>
  <c r="I3888" i="23"/>
  <c r="I3889" i="23" s="1"/>
  <c r="O3888" i="23"/>
  <c r="O3889" i="23" s="1"/>
  <c r="J3890" i="23"/>
  <c r="J3889" i="23"/>
  <c r="K3889" i="23"/>
  <c r="P3889" i="23"/>
  <c r="P3890" i="23"/>
  <c r="L3889" i="23" l="1"/>
  <c r="L3891" i="23" s="1"/>
  <c r="P3891" i="23"/>
  <c r="Q3890" i="23"/>
  <c r="Q3891" i="23" s="1"/>
  <c r="H3890" i="23"/>
  <c r="H3891" i="23" s="1"/>
  <c r="H3892" i="23" s="1"/>
  <c r="H3893" i="23" s="1"/>
  <c r="J3891" i="23"/>
  <c r="J3892" i="23" s="1"/>
  <c r="J3893" i="23" s="1"/>
  <c r="I3890" i="23"/>
  <c r="I3891" i="23" s="1"/>
  <c r="K3891" i="23"/>
  <c r="N3889" i="23"/>
  <c r="O3890" i="23"/>
  <c r="O3891" i="23" s="1"/>
  <c r="N3890" i="23"/>
  <c r="M3889" i="23"/>
  <c r="M3891" i="23" s="1"/>
  <c r="S3888" i="23"/>
  <c r="S3889" i="23" s="1"/>
  <c r="L3892" i="23"/>
  <c r="L3893" i="23" s="1"/>
  <c r="P3892" i="23"/>
  <c r="P3893" i="23" s="1"/>
  <c r="N3891" i="23" l="1"/>
  <c r="N3892" i="23" s="1"/>
  <c r="N3893" i="23" s="1"/>
  <c r="N3894" i="23" s="1"/>
  <c r="Q3892" i="23"/>
  <c r="Q3893" i="23" s="1"/>
  <c r="Q3894" i="23" s="1"/>
  <c r="K3892" i="23"/>
  <c r="K3893" i="23" s="1"/>
  <c r="K3894" i="23" s="1"/>
  <c r="M3892" i="23"/>
  <c r="M3893" i="23" s="1"/>
  <c r="M3894" i="23" s="1"/>
  <c r="I3892" i="23"/>
  <c r="I3893" i="23" s="1"/>
  <c r="I3894" i="23" s="1"/>
  <c r="I3895" i="23" s="1"/>
  <c r="O3892" i="23"/>
  <c r="O3893" i="23" s="1"/>
  <c r="O3894" i="23" s="1"/>
  <c r="J3894" i="23"/>
  <c r="L3894" i="23"/>
  <c r="P3894" i="23"/>
  <c r="S3893" i="23" l="1"/>
  <c r="S3894" i="23" s="1"/>
  <c r="S3895" i="23" s="1"/>
  <c r="J3895" i="23"/>
  <c r="K3895" i="23" s="1"/>
  <c r="L3895" i="23" s="1"/>
  <c r="M3895" i="23" s="1"/>
  <c r="N3895" i="23" s="1"/>
  <c r="O3895" i="23" s="1"/>
  <c r="P3895" i="23" s="1"/>
  <c r="Q3895" i="23" s="1"/>
  <c r="B6" i="6" l="1"/>
  <c r="B7" i="6"/>
  <c r="B9" i="6"/>
  <c r="B5" i="6"/>
  <c r="B4" i="6"/>
  <c r="L68" i="16" l="1"/>
  <c r="M68" i="16" s="1"/>
  <c r="K68" i="16"/>
  <c r="L56" i="16"/>
  <c r="M56" i="16" s="1"/>
  <c r="K56" i="16"/>
  <c r="L41" i="16"/>
  <c r="M41" i="16" s="1"/>
  <c r="K41" i="16"/>
  <c r="L29" i="16"/>
  <c r="M29" i="16" s="1"/>
  <c r="K29" i="16"/>
  <c r="L17" i="16"/>
  <c r="M17" i="16" s="1"/>
  <c r="K17" i="16"/>
  <c r="I68" i="16"/>
  <c r="H68" i="16"/>
  <c r="I56" i="16"/>
  <c r="H56" i="16"/>
  <c r="I41" i="16"/>
  <c r="H41" i="16"/>
  <c r="I29" i="16"/>
  <c r="H29" i="16"/>
  <c r="G29" i="16"/>
  <c r="G41" i="16"/>
  <c r="G56" i="16"/>
  <c r="G68" i="16"/>
  <c r="B67" i="16"/>
  <c r="G77" i="16"/>
  <c r="I17" i="16"/>
  <c r="H17" i="16"/>
  <c r="G17" i="16"/>
  <c r="J44" i="17"/>
  <c r="J27" i="17"/>
  <c r="N56" i="16" l="1"/>
  <c r="N41" i="16"/>
  <c r="N29" i="16"/>
  <c r="N68" i="16"/>
  <c r="N17" i="16"/>
  <c r="Q78" i="16" l="1"/>
  <c r="F22" i="6" l="1"/>
  <c r="F21" i="6"/>
  <c r="F19" i="6"/>
  <c r="F18" i="6"/>
  <c r="F17" i="6"/>
  <c r="F16" i="6"/>
  <c r="D25" i="7"/>
  <c r="G25" i="7" s="1"/>
  <c r="D24" i="7"/>
  <c r="G24" i="7" s="1"/>
  <c r="B29" i="20"/>
  <c r="D21" i="7" l="1"/>
  <c r="G21" i="7" s="1"/>
  <c r="D34" i="7"/>
  <c r="G34" i="7" s="1"/>
  <c r="D36" i="7"/>
  <c r="G36" i="7" s="1"/>
  <c r="D19" i="7"/>
  <c r="G19" i="7" s="1"/>
  <c r="D37" i="7"/>
  <c r="G37" i="7" s="1"/>
  <c r="D32" i="7"/>
  <c r="D39" i="7"/>
  <c r="G39" i="7" s="1"/>
  <c r="D35" i="7"/>
  <c r="G35" i="7" s="1"/>
  <c r="D33" i="7"/>
  <c r="G33" i="7" s="1"/>
  <c r="D38" i="7"/>
  <c r="G38" i="7" s="1"/>
  <c r="D20" i="7"/>
  <c r="G20" i="7" s="1"/>
  <c r="D23" i="7"/>
  <c r="G23" i="7" s="1"/>
  <c r="D18" i="7" l="1"/>
  <c r="D22" i="7" l="1"/>
  <c r="G22" i="7" s="1"/>
  <c r="G16" i="2"/>
  <c r="G17" i="2"/>
  <c r="G85" i="2" l="1"/>
  <c r="G87" i="2" l="1"/>
  <c r="G86" i="2"/>
  <c r="G88" i="2" s="1"/>
  <c r="Q28" i="1"/>
  <c r="Q29" i="1" s="1"/>
  <c r="I30" i="15" l="1"/>
  <c r="K85" i="2" l="1"/>
  <c r="K86" i="2" l="1"/>
  <c r="K87" i="2"/>
  <c r="K93" i="2"/>
  <c r="E32" i="7"/>
  <c r="K88" i="2" l="1"/>
  <c r="G26" i="16"/>
  <c r="G38" i="16"/>
  <c r="G50" i="16"/>
  <c r="G65" i="16"/>
  <c r="B15" i="16"/>
  <c r="B55" i="16"/>
  <c r="B40" i="16"/>
  <c r="B28" i="16"/>
  <c r="B16" i="16"/>
  <c r="J45" i="17"/>
  <c r="J46" i="17" s="1"/>
  <c r="K89" i="2" l="1"/>
  <c r="E22" i="9"/>
  <c r="E22" i="26"/>
  <c r="L22" i="26" s="1"/>
  <c r="L40" i="12"/>
  <c r="L21" i="26"/>
  <c r="L20" i="26"/>
  <c r="H23" i="7"/>
  <c r="I23" i="7" s="1"/>
  <c r="L23" i="7" s="1"/>
  <c r="H24" i="7"/>
  <c r="I24" i="7" s="1"/>
  <c r="L24" i="7" s="1"/>
  <c r="H25" i="7"/>
  <c r="I25" i="7" s="1"/>
  <c r="L25" i="7" s="1"/>
  <c r="H37" i="7"/>
  <c r="I37" i="7" s="1"/>
  <c r="L37" i="7" s="1"/>
  <c r="H38" i="7"/>
  <c r="I38" i="7" s="1"/>
  <c r="L38" i="7" s="1"/>
  <c r="H39" i="7"/>
  <c r="I39" i="7" s="1"/>
  <c r="L39" i="7" s="1"/>
  <c r="M40" i="12" l="1"/>
  <c r="G20" i="20"/>
  <c r="H20" i="20" s="1"/>
  <c r="I20" i="20" s="1"/>
  <c r="G22" i="9"/>
  <c r="D17" i="24"/>
  <c r="E26" i="26"/>
  <c r="E30" i="26" s="1"/>
  <c r="P30" i="26" s="1"/>
  <c r="S30" i="26" s="1"/>
  <c r="M39" i="12"/>
  <c r="G19" i="20"/>
  <c r="G21" i="9"/>
  <c r="D16" i="24"/>
  <c r="L26" i="26"/>
  <c r="D15" i="24"/>
  <c r="C10" i="20"/>
  <c r="C6" i="20"/>
  <c r="H22" i="9" l="1"/>
  <c r="M22" i="26"/>
  <c r="D19" i="24"/>
  <c r="H19" i="20"/>
  <c r="I19" i="20" s="1"/>
  <c r="G23" i="20"/>
  <c r="M21" i="26"/>
  <c r="M20" i="26"/>
  <c r="D30" i="20"/>
  <c r="E18" i="20"/>
  <c r="E19" i="20" s="1"/>
  <c r="E20" i="20" s="1"/>
  <c r="E21" i="20" s="1"/>
  <c r="G27" i="1" l="1"/>
  <c r="G29" i="1" s="1"/>
  <c r="I22" i="9"/>
  <c r="H17" i="24"/>
  <c r="K17" i="24" s="1"/>
  <c r="L17" i="24" s="1"/>
  <c r="M17" i="24" s="1"/>
  <c r="R22" i="26"/>
  <c r="O22" i="26"/>
  <c r="R21" i="26"/>
  <c r="O21" i="26"/>
  <c r="J21" i="9"/>
  <c r="I21" i="9"/>
  <c r="R20" i="26"/>
  <c r="M26" i="26"/>
  <c r="O20" i="26"/>
  <c r="E18" i="21"/>
  <c r="D9" i="17"/>
  <c r="D11" i="17" s="1"/>
  <c r="J28" i="17"/>
  <c r="J29" i="17" s="1"/>
  <c r="J49" i="17" s="1"/>
  <c r="B31" i="16"/>
  <c r="B43" i="16" s="1"/>
  <c r="B32" i="16"/>
  <c r="B44" i="16" s="1"/>
  <c r="B33" i="16"/>
  <c r="B45" i="16" s="1"/>
  <c r="B60" i="16" s="1"/>
  <c r="B34" i="16"/>
  <c r="B46" i="16" s="1"/>
  <c r="B61" i="16" s="1"/>
  <c r="B35" i="16"/>
  <c r="B47" i="16" s="1"/>
  <c r="B62" i="16" s="1"/>
  <c r="B36" i="16"/>
  <c r="B48" i="16" s="1"/>
  <c r="B63" i="16" s="1"/>
  <c r="B30" i="16"/>
  <c r="B42" i="16" s="1"/>
  <c r="B29" i="16"/>
  <c r="B41" i="16" s="1"/>
  <c r="B56" i="16" s="1"/>
  <c r="F32" i="16"/>
  <c r="F44" i="16" s="1"/>
  <c r="F58" i="16" s="1"/>
  <c r="F31" i="16"/>
  <c r="F43" i="16" s="1"/>
  <c r="F29" i="16"/>
  <c r="F41" i="16" s="1"/>
  <c r="F56" i="16" s="1"/>
  <c r="P22" i="26" l="1"/>
  <c r="S22" i="26" s="1"/>
  <c r="T22" i="26" s="1"/>
  <c r="V22" i="26" s="1"/>
  <c r="K21" i="9"/>
  <c r="M32" i="26" s="1"/>
  <c r="J22" i="9"/>
  <c r="K22" i="9" s="1"/>
  <c r="R26" i="26"/>
  <c r="P21" i="26"/>
  <c r="S21" i="26" s="1"/>
  <c r="T21" i="26" s="1"/>
  <c r="P20" i="26"/>
  <c r="O26" i="26"/>
  <c r="B73" i="16"/>
  <c r="B74" i="16"/>
  <c r="B75" i="16"/>
  <c r="F68" i="16"/>
  <c r="B72" i="16"/>
  <c r="B68" i="16"/>
  <c r="B58" i="16"/>
  <c r="B59" i="16"/>
  <c r="B57" i="16"/>
  <c r="D10" i="17"/>
  <c r="S20" i="26" l="1"/>
  <c r="P26" i="26"/>
  <c r="B71" i="16"/>
  <c r="B70" i="16"/>
  <c r="B69" i="16"/>
  <c r="T20" i="26" l="1"/>
  <c r="S26" i="26"/>
  <c r="B38" i="13"/>
  <c r="V26" i="26" l="1"/>
  <c r="T26" i="26"/>
  <c r="D21" i="14"/>
  <c r="E16" i="14" s="1"/>
  <c r="E18" i="14" l="1"/>
  <c r="E19" i="14"/>
  <c r="E17" i="14"/>
  <c r="I43" i="8"/>
  <c r="D9" i="6"/>
  <c r="D7" i="6"/>
  <c r="D6" i="6"/>
  <c r="D5" i="6"/>
  <c r="D4" i="6"/>
  <c r="B3" i="2"/>
  <c r="B3" i="24" s="1"/>
  <c r="N9" i="2"/>
  <c r="N7" i="12" s="1"/>
  <c r="B3" i="21" l="1"/>
  <c r="B9" i="7"/>
  <c r="B8" i="8" s="1"/>
  <c r="B9" i="14" s="1"/>
  <c r="D9" i="7"/>
  <c r="D8" i="8" s="1"/>
  <c r="D9" i="14" s="1"/>
  <c r="E21" i="14"/>
  <c r="B8" i="10" l="1"/>
  <c r="B8" i="15" s="1"/>
  <c r="B8" i="16" s="1"/>
  <c r="B7" i="17" s="1"/>
  <c r="B9" i="13"/>
  <c r="B9" i="12"/>
  <c r="D8" i="10"/>
  <c r="D8" i="15" s="1"/>
  <c r="D8" i="16" s="1"/>
  <c r="D7" i="17" s="1"/>
  <c r="D9" i="13"/>
  <c r="D9" i="12"/>
  <c r="B2" i="6"/>
  <c r="B3" i="7" l="1"/>
  <c r="B2" i="8" s="1"/>
  <c r="M37" i="12"/>
  <c r="D44" i="13"/>
  <c r="F41" i="13" s="1"/>
  <c r="K37" i="12"/>
  <c r="F38" i="13" l="1"/>
  <c r="F42" i="13"/>
  <c r="F40" i="13"/>
  <c r="F39" i="13"/>
  <c r="G39" i="13" l="1"/>
  <c r="F44" i="13"/>
  <c r="E38" i="12" l="1"/>
  <c r="E39" i="12" l="1"/>
  <c r="E41" i="12" s="1"/>
  <c r="E40" i="12"/>
  <c r="B39" i="13"/>
  <c r="K38" i="12"/>
  <c r="N37" i="12"/>
  <c r="F39" i="12"/>
  <c r="F41" i="12"/>
  <c r="F38" i="12"/>
  <c r="O37" i="12" l="1"/>
  <c r="K39" i="12"/>
  <c r="B42" i="13"/>
  <c r="K39" i="13"/>
  <c r="K40" i="13"/>
  <c r="G38" i="12"/>
  <c r="F43" i="12"/>
  <c r="K41" i="12" l="1"/>
  <c r="K42" i="13" l="1"/>
  <c r="C4" i="2" l="1"/>
  <c r="B31" i="10"/>
  <c r="B53" i="10" s="1"/>
  <c r="B86" i="10" s="1"/>
  <c r="B108" i="10" s="1"/>
  <c r="B32" i="10"/>
  <c r="B54" i="10" s="1"/>
  <c r="B87" i="10" s="1"/>
  <c r="B109" i="10" s="1"/>
  <c r="B33" i="10"/>
  <c r="B55" i="10" s="1"/>
  <c r="B88" i="10" s="1"/>
  <c r="B110" i="10" s="1"/>
  <c r="B34" i="10"/>
  <c r="B56" i="10" s="1"/>
  <c r="B89" i="10" s="1"/>
  <c r="B111" i="10" s="1"/>
  <c r="B35" i="10"/>
  <c r="B57" i="10" s="1"/>
  <c r="B90" i="10" s="1"/>
  <c r="B112" i="10" s="1"/>
  <c r="B36" i="10"/>
  <c r="B58" i="10" s="1"/>
  <c r="B91" i="10" s="1"/>
  <c r="B113" i="10" s="1"/>
  <c r="B37" i="10"/>
  <c r="B59" i="10" s="1"/>
  <c r="B92" i="10" s="1"/>
  <c r="B114" i="10" s="1"/>
  <c r="B38" i="10"/>
  <c r="B60" i="10" s="1"/>
  <c r="B93" i="10" s="1"/>
  <c r="B115" i="10" s="1"/>
  <c r="B30" i="10"/>
  <c r="B52" i="10" s="1"/>
  <c r="B85" i="10" s="1"/>
  <c r="B107" i="10" s="1"/>
  <c r="H15" i="9"/>
  <c r="C18" i="8" l="1"/>
  <c r="D7" i="7"/>
  <c r="D6" i="8" s="1"/>
  <c r="D6" i="9" s="1"/>
  <c r="D6" i="14" s="1"/>
  <c r="D8" i="7"/>
  <c r="D7" i="8" s="1"/>
  <c r="D7" i="9" s="1"/>
  <c r="D10" i="7"/>
  <c r="D6" i="7"/>
  <c r="D5" i="8" s="1"/>
  <c r="D5" i="9" s="1"/>
  <c r="D5" i="14" s="1"/>
  <c r="D5" i="7"/>
  <c r="D4" i="8" s="1"/>
  <c r="D4" i="9" s="1"/>
  <c r="D4" i="14" s="1"/>
  <c r="B10" i="7"/>
  <c r="B6" i="7"/>
  <c r="B5" i="8" s="1"/>
  <c r="B5" i="9" s="1"/>
  <c r="B5" i="14" s="1"/>
  <c r="B5" i="7"/>
  <c r="B4" i="8" s="1"/>
  <c r="B4" i="9" s="1"/>
  <c r="B4" i="14" s="1"/>
  <c r="I27" i="8"/>
  <c r="B2" i="9"/>
  <c r="B2" i="10" s="1"/>
  <c r="D7" i="14" l="1"/>
  <c r="B2" i="12"/>
  <c r="B2" i="13" s="1"/>
  <c r="B3" i="20" s="1"/>
  <c r="B3" i="15"/>
  <c r="B3" i="16" s="1"/>
  <c r="B2" i="17" s="1"/>
  <c r="C30" i="10"/>
  <c r="C34" i="8"/>
  <c r="D4" i="13"/>
  <c r="D4" i="12"/>
  <c r="D4" i="10"/>
  <c r="D4" i="15" s="1"/>
  <c r="D4" i="16" s="1"/>
  <c r="D3" i="17" s="1"/>
  <c r="D5" i="13"/>
  <c r="D5" i="12"/>
  <c r="D5" i="10"/>
  <c r="D5" i="15" s="1"/>
  <c r="D5" i="16" s="1"/>
  <c r="D4" i="17" s="1"/>
  <c r="D7" i="13"/>
  <c r="D7" i="12"/>
  <c r="D7" i="10"/>
  <c r="D7" i="15" s="1"/>
  <c r="D7" i="16" s="1"/>
  <c r="D6" i="17" s="1"/>
  <c r="D6" i="13"/>
  <c r="D6" i="12"/>
  <c r="D6" i="10"/>
  <c r="D6" i="15" s="1"/>
  <c r="D6" i="16" s="1"/>
  <c r="D5" i="17" s="1"/>
  <c r="B8" i="7"/>
  <c r="B7" i="8" s="1"/>
  <c r="B7" i="9" s="1"/>
  <c r="B5" i="13"/>
  <c r="B5" i="12"/>
  <c r="B5" i="10"/>
  <c r="B5" i="15" s="1"/>
  <c r="B5" i="16" s="1"/>
  <c r="B4" i="17" s="1"/>
  <c r="B4" i="13"/>
  <c r="B4" i="12"/>
  <c r="B4" i="10"/>
  <c r="B4" i="15" s="1"/>
  <c r="B4" i="16" s="1"/>
  <c r="B3" i="17" s="1"/>
  <c r="B7" i="7"/>
  <c r="B6" i="8" s="1"/>
  <c r="B6" i="9" s="1"/>
  <c r="B6" i="14" s="1"/>
  <c r="C52" i="10" l="1"/>
  <c r="C85" i="10" s="1"/>
  <c r="C107" i="10" s="1"/>
  <c r="D16" i="15"/>
  <c r="C17" i="16" s="1"/>
  <c r="C29" i="16" s="1"/>
  <c r="C41" i="16" s="1"/>
  <c r="C56" i="16" s="1"/>
  <c r="B2" i="14"/>
  <c r="B7" i="10"/>
  <c r="B7" i="15" s="1"/>
  <c r="B7" i="16" s="1"/>
  <c r="B6" i="17" s="1"/>
  <c r="B7" i="14"/>
  <c r="B7" i="13"/>
  <c r="B7" i="12"/>
  <c r="B6" i="13"/>
  <c r="B6" i="12"/>
  <c r="B6" i="10"/>
  <c r="B6" i="15" s="1"/>
  <c r="B6" i="16" s="1"/>
  <c r="B5" i="17" s="1"/>
  <c r="C32" i="7"/>
  <c r="C19" i="7"/>
  <c r="K41" i="7"/>
  <c r="J41" i="7"/>
  <c r="H36" i="7"/>
  <c r="I36" i="7" s="1"/>
  <c r="L36" i="7" s="1"/>
  <c r="H35" i="7"/>
  <c r="I35" i="7" s="1"/>
  <c r="L35" i="7" s="1"/>
  <c r="H34" i="7"/>
  <c r="I34" i="7" s="1"/>
  <c r="L34" i="7" s="1"/>
  <c r="K27" i="7"/>
  <c r="J27" i="7"/>
  <c r="H22" i="7"/>
  <c r="I22" i="7" s="1"/>
  <c r="L22" i="7" s="1"/>
  <c r="H21" i="7"/>
  <c r="I21" i="7" s="1"/>
  <c r="L21" i="7" s="1"/>
  <c r="J18" i="6"/>
  <c r="J19" i="6"/>
  <c r="J20" i="6"/>
  <c r="J21" i="6"/>
  <c r="J22" i="6"/>
  <c r="J17" i="6"/>
  <c r="J16" i="6"/>
  <c r="J44" i="7" l="1"/>
  <c r="K44" i="7"/>
  <c r="C68" i="16"/>
  <c r="F85" i="10"/>
  <c r="C20" i="7"/>
  <c r="C34" i="7" s="1"/>
  <c r="C19" i="8"/>
  <c r="C33" i="7"/>
  <c r="D27" i="7"/>
  <c r="D41" i="7"/>
  <c r="H20" i="7"/>
  <c r="I20" i="7" s="1"/>
  <c r="L20" i="7" s="1"/>
  <c r="N10" i="2"/>
  <c r="N5" i="12" s="1"/>
  <c r="D44" i="7" l="1"/>
  <c r="F107" i="10"/>
  <c r="F52" i="10"/>
  <c r="F34" i="8"/>
  <c r="G21" i="10"/>
  <c r="F32" i="7"/>
  <c r="C31" i="10"/>
  <c r="C35" i="8"/>
  <c r="C21" i="7"/>
  <c r="C20" i="8"/>
  <c r="J23" i="6"/>
  <c r="F30" i="10" s="1"/>
  <c r="G32" i="7" l="1"/>
  <c r="G41" i="7" s="1"/>
  <c r="C53" i="10"/>
  <c r="C86" i="10" s="1"/>
  <c r="C108" i="10" s="1"/>
  <c r="D17" i="15"/>
  <c r="C18" i="16" s="1"/>
  <c r="C30" i="16" s="1"/>
  <c r="C42" i="16" s="1"/>
  <c r="C32" i="10"/>
  <c r="C36" i="8"/>
  <c r="C22" i="7"/>
  <c r="C23" i="7" s="1"/>
  <c r="C21" i="8"/>
  <c r="C35" i="7"/>
  <c r="F18" i="7"/>
  <c r="F21" i="10"/>
  <c r="F18" i="8"/>
  <c r="G18" i="7" l="1"/>
  <c r="G27" i="7" s="1"/>
  <c r="G44" i="7" s="1"/>
  <c r="K51" i="7" s="1"/>
  <c r="C57" i="16"/>
  <c r="C24" i="7"/>
  <c r="C37" i="7"/>
  <c r="C54" i="10"/>
  <c r="C87" i="10" s="1"/>
  <c r="C109" i="10" s="1"/>
  <c r="D18" i="15"/>
  <c r="C19" i="16" s="1"/>
  <c r="C31" i="16" s="1"/>
  <c r="C43" i="16" s="1"/>
  <c r="C22" i="8"/>
  <c r="C36" i="7"/>
  <c r="C33" i="10"/>
  <c r="C37" i="8"/>
  <c r="C69" i="16" l="1"/>
  <c r="C58" i="16"/>
  <c r="C25" i="7"/>
  <c r="C38" i="7"/>
  <c r="C55" i="10"/>
  <c r="C88" i="10" s="1"/>
  <c r="C110" i="10" s="1"/>
  <c r="D19" i="15"/>
  <c r="C20" i="16" s="1"/>
  <c r="C32" i="16" s="1"/>
  <c r="C44" i="16" s="1"/>
  <c r="C34" i="10"/>
  <c r="C38" i="8"/>
  <c r="C23" i="8"/>
  <c r="E107" i="10"/>
  <c r="C70" i="16" l="1"/>
  <c r="C59" i="16"/>
  <c r="C39" i="7"/>
  <c r="C56" i="10"/>
  <c r="C89" i="10" s="1"/>
  <c r="C111" i="10" s="1"/>
  <c r="D20" i="15"/>
  <c r="C21" i="16" s="1"/>
  <c r="C33" i="16" s="1"/>
  <c r="C45" i="16" s="1"/>
  <c r="C60" i="16" s="1"/>
  <c r="C35" i="10"/>
  <c r="C39" i="8"/>
  <c r="C24" i="8"/>
  <c r="E118" i="10"/>
  <c r="C71" i="16" l="1"/>
  <c r="C72" i="16"/>
  <c r="C57" i="10"/>
  <c r="C90" i="10" s="1"/>
  <c r="C112" i="10" s="1"/>
  <c r="D21" i="15"/>
  <c r="C22" i="16" s="1"/>
  <c r="C34" i="16" s="1"/>
  <c r="C46" i="16" s="1"/>
  <c r="C61" i="16" s="1"/>
  <c r="C36" i="10"/>
  <c r="C40" i="8"/>
  <c r="C25" i="8"/>
  <c r="C73" i="16" l="1"/>
  <c r="C58" i="10"/>
  <c r="C91" i="10" s="1"/>
  <c r="C113" i="10" s="1"/>
  <c r="D22" i="15"/>
  <c r="C23" i="16" s="1"/>
  <c r="C35" i="16" s="1"/>
  <c r="C47" i="16" s="1"/>
  <c r="C62" i="16" s="1"/>
  <c r="C37" i="10"/>
  <c r="C41" i="8"/>
  <c r="C74" i="16" l="1"/>
  <c r="C59" i="10"/>
  <c r="C92" i="10" s="1"/>
  <c r="C114" i="10" s="1"/>
  <c r="D23" i="15"/>
  <c r="C24" i="16" s="1"/>
  <c r="C36" i="16" s="1"/>
  <c r="C48" i="16" s="1"/>
  <c r="C63" i="16" s="1"/>
  <c r="C38" i="10"/>
  <c r="G32" i="1"/>
  <c r="H32" i="1" s="1"/>
  <c r="F24" i="1"/>
  <c r="I87" i="2" l="1"/>
  <c r="M47" i="13"/>
  <c r="M93" i="2"/>
  <c r="R85" i="2"/>
  <c r="I93" i="2"/>
  <c r="C75" i="16"/>
  <c r="C60" i="10"/>
  <c r="C93" i="10" s="1"/>
  <c r="C115" i="10" s="1"/>
  <c r="D24" i="15"/>
  <c r="N11" i="2"/>
  <c r="N6" i="12" s="1"/>
  <c r="I88" i="2" l="1"/>
  <c r="M88" i="2"/>
  <c r="M89" i="2" s="1"/>
  <c r="O93" i="2"/>
  <c r="S85" i="2"/>
  <c r="M48" i="13"/>
  <c r="M49" i="13"/>
  <c r="M95" i="2" l="1"/>
  <c r="O88" i="2"/>
  <c r="O89" i="2" s="1"/>
  <c r="R86" i="2"/>
  <c r="R87" i="2"/>
  <c r="S87" i="2"/>
  <c r="S86" i="2"/>
  <c r="M50" i="13"/>
  <c r="H33" i="7"/>
  <c r="I33" i="7" s="1"/>
  <c r="L33" i="7" s="1"/>
  <c r="E19" i="8"/>
  <c r="H19" i="7"/>
  <c r="I19" i="7" s="1"/>
  <c r="L19" i="7" s="1"/>
  <c r="R88" i="2" l="1"/>
  <c r="M51" i="13"/>
  <c r="I90" i="2"/>
  <c r="G17" i="1"/>
  <c r="E17" i="16" s="1"/>
  <c r="J17" i="16" s="1"/>
  <c r="O17" i="16" s="1"/>
  <c r="R17" i="16" s="1"/>
  <c r="F18" i="1"/>
  <c r="D36" i="17"/>
  <c r="D19" i="17"/>
  <c r="E17" i="1"/>
  <c r="E18" i="1" s="1"/>
  <c r="G89" i="2"/>
  <c r="G90" i="2" s="1"/>
  <c r="D9" i="1" s="1"/>
  <c r="S88" i="2"/>
  <c r="E18" i="7"/>
  <c r="E18" i="8" s="1"/>
  <c r="G18" i="8" s="1"/>
  <c r="J18" i="8" s="1"/>
  <c r="J27" i="8" s="1"/>
  <c r="E85" i="10"/>
  <c r="E96" i="10" s="1"/>
  <c r="E34" i="8"/>
  <c r="E52" i="10"/>
  <c r="H32" i="7"/>
  <c r="E41" i="7"/>
  <c r="K90" i="2" l="1"/>
  <c r="L41" i="13" s="1"/>
  <c r="R89" i="2"/>
  <c r="M90" i="2"/>
  <c r="S89" i="2"/>
  <c r="G18" i="1"/>
  <c r="Q17" i="16"/>
  <c r="P17" i="16"/>
  <c r="I21" i="17"/>
  <c r="I22" i="17"/>
  <c r="I23" i="17"/>
  <c r="I24" i="17"/>
  <c r="I41" i="17"/>
  <c r="I39" i="17"/>
  <c r="I38" i="17"/>
  <c r="I40" i="17"/>
  <c r="H18" i="7"/>
  <c r="H27" i="7" s="1"/>
  <c r="E27" i="7"/>
  <c r="E44" i="7" s="1"/>
  <c r="G34" i="8"/>
  <c r="J34" i="8" s="1"/>
  <c r="E16" i="15"/>
  <c r="H16" i="15" s="1"/>
  <c r="E30" i="10"/>
  <c r="E63" i="10"/>
  <c r="I32" i="7"/>
  <c r="H41" i="7"/>
  <c r="E40" i="1"/>
  <c r="H90" i="2"/>
  <c r="F19" i="1" s="1"/>
  <c r="O18" i="1" l="1"/>
  <c r="M52" i="13"/>
  <c r="L90" i="2"/>
  <c r="I17" i="1" s="1"/>
  <c r="K94" i="2"/>
  <c r="D18" i="21"/>
  <c r="G18" i="21" s="1"/>
  <c r="J90" i="2"/>
  <c r="R90" i="2"/>
  <c r="O90" i="2"/>
  <c r="S90" i="2" s="1"/>
  <c r="J16" i="10"/>
  <c r="H28" i="15"/>
  <c r="E97" i="16"/>
  <c r="J43" i="8"/>
  <c r="J46" i="8" s="1"/>
  <c r="J48" i="8"/>
  <c r="H44" i="7"/>
  <c r="I18" i="7"/>
  <c r="I27" i="7" s="1"/>
  <c r="E31" i="10"/>
  <c r="I41" i="7"/>
  <c r="L32" i="7"/>
  <c r="E41" i="1"/>
  <c r="E42" i="1" s="1"/>
  <c r="D11" i="20" s="1"/>
  <c r="H17" i="1"/>
  <c r="F22" i="9" l="1"/>
  <c r="N40" i="12"/>
  <c r="G19" i="1"/>
  <c r="D23" i="21"/>
  <c r="H18" i="21"/>
  <c r="D10" i="24"/>
  <c r="D11" i="24" s="1"/>
  <c r="D10" i="21"/>
  <c r="D11" i="21" s="1"/>
  <c r="P90" i="2"/>
  <c r="K17" i="1" s="1"/>
  <c r="J15" i="10"/>
  <c r="E10" i="15"/>
  <c r="I44" i="7"/>
  <c r="L18" i="7"/>
  <c r="L44" i="7" s="1"/>
  <c r="L46" i="7" s="1"/>
  <c r="L47" i="7" s="1"/>
  <c r="D12" i="20"/>
  <c r="H22" i="1"/>
  <c r="L41" i="7"/>
  <c r="J17" i="1"/>
  <c r="J18" i="1" s="1"/>
  <c r="H18" i="1"/>
  <c r="I19" i="1" s="1"/>
  <c r="N41" i="13" l="1"/>
  <c r="O40" i="12"/>
  <c r="R40" i="12" s="1"/>
  <c r="O39" i="12"/>
  <c r="N40" i="13"/>
  <c r="F49" i="1"/>
  <c r="E28" i="21"/>
  <c r="H29" i="21"/>
  <c r="H30" i="21" s="1"/>
  <c r="N38" i="13"/>
  <c r="M38" i="13"/>
  <c r="M39" i="13" s="1"/>
  <c r="M40" i="13" s="1"/>
  <c r="M41" i="13" s="1"/>
  <c r="F10" i="15"/>
  <c r="E11" i="15"/>
  <c r="F10" i="16"/>
  <c r="G107" i="10"/>
  <c r="G52" i="10"/>
  <c r="G85" i="10"/>
  <c r="L27" i="7"/>
  <c r="F18" i="20"/>
  <c r="F19" i="20"/>
  <c r="F20" i="20"/>
  <c r="F21" i="20"/>
  <c r="H23" i="1"/>
  <c r="G24" i="1"/>
  <c r="H24" i="1" s="1"/>
  <c r="H25" i="1" s="1"/>
  <c r="N21" i="1"/>
  <c r="O38" i="13" l="1"/>
  <c r="H16" i="24"/>
  <c r="H16" i="21"/>
  <c r="F11" i="15"/>
  <c r="G16" i="15"/>
  <c r="F11" i="16"/>
  <c r="H85" i="10"/>
  <c r="G96" i="10"/>
  <c r="G118" i="10"/>
  <c r="H107" i="10"/>
  <c r="G63" i="10"/>
  <c r="H52" i="10"/>
  <c r="G17" i="21"/>
  <c r="J18" i="20"/>
  <c r="J19" i="20"/>
  <c r="G16" i="21"/>
  <c r="Q26" i="16"/>
  <c r="R26" i="16"/>
  <c r="G25" i="1"/>
  <c r="J25" i="24" l="1"/>
  <c r="K16" i="24"/>
  <c r="L16" i="24" s="1"/>
  <c r="M16" i="24" s="1"/>
  <c r="G23" i="21"/>
  <c r="D12" i="17"/>
  <c r="H15" i="24"/>
  <c r="H19" i="24" s="1"/>
  <c r="E24" i="9"/>
  <c r="F24" i="9" s="1"/>
  <c r="E41" i="10"/>
  <c r="G30" i="10"/>
  <c r="K15" i="24" l="1"/>
  <c r="K19" i="24" s="1"/>
  <c r="I20" i="17"/>
  <c r="I27" i="17" s="1"/>
  <c r="E29" i="16"/>
  <c r="J20" i="9"/>
  <c r="I20" i="9"/>
  <c r="H30" i="10"/>
  <c r="G41" i="10"/>
  <c r="L15" i="24" l="1"/>
  <c r="L19" i="24" s="1"/>
  <c r="L28" i="24"/>
  <c r="E41" i="16"/>
  <c r="J29" i="16"/>
  <c r="O29" i="16" s="1"/>
  <c r="I37" i="17"/>
  <c r="I44" i="17" s="1"/>
  <c r="K20" i="9"/>
  <c r="R32" i="26" s="1"/>
  <c r="I28" i="17"/>
  <c r="I29" i="17" s="1"/>
  <c r="N43" i="12"/>
  <c r="M15" i="24" l="1"/>
  <c r="M19" i="24" s="1"/>
  <c r="H17" i="15"/>
  <c r="N44" i="13"/>
  <c r="P29" i="16"/>
  <c r="R29" i="16"/>
  <c r="Q29" i="16"/>
  <c r="Q38" i="16" s="1"/>
  <c r="E56" i="16"/>
  <c r="J41" i="16"/>
  <c r="O41" i="16" s="1"/>
  <c r="C18" i="21"/>
  <c r="I45" i="17"/>
  <c r="I46" i="17" s="1"/>
  <c r="P41" i="16" l="1"/>
  <c r="R41" i="16"/>
  <c r="R50" i="16" s="1"/>
  <c r="Q41" i="16"/>
  <c r="Q50" i="16" s="1"/>
  <c r="E68" i="16"/>
  <c r="J68" i="16" s="1"/>
  <c r="O68" i="16" s="1"/>
  <c r="J56" i="16"/>
  <c r="O56" i="16" s="1"/>
  <c r="R38" i="16"/>
  <c r="H26" i="15"/>
  <c r="H30" i="15" s="1"/>
  <c r="F28" i="1"/>
  <c r="K24" i="15"/>
  <c r="I17" i="15"/>
  <c r="I28" i="15" s="1"/>
  <c r="R56" i="16" l="1"/>
  <c r="P56" i="16"/>
  <c r="Q56" i="16"/>
  <c r="Q65" i="16" s="1"/>
  <c r="P68" i="16"/>
  <c r="Q68" i="16"/>
  <c r="Q77" i="16" s="1"/>
  <c r="R68" i="16"/>
  <c r="R77" i="16" s="1"/>
  <c r="F23" i="21"/>
  <c r="K26" i="15"/>
  <c r="I26" i="15"/>
  <c r="R65" i="16" l="1"/>
  <c r="R78" i="16"/>
  <c r="F29" i="1"/>
  <c r="F31" i="1" s="1"/>
  <c r="F37" i="1" s="1"/>
  <c r="F38" i="1" s="1"/>
  <c r="L43" i="12"/>
  <c r="F40" i="1" l="1"/>
  <c r="F41" i="1" l="1"/>
  <c r="F44" i="1" s="1"/>
  <c r="H24" i="9"/>
  <c r="I24" i="9" s="1"/>
  <c r="G31" i="1"/>
  <c r="G37" i="1" s="1"/>
  <c r="H27" i="1"/>
  <c r="H29" i="1" s="1"/>
  <c r="H31" i="1" s="1"/>
  <c r="F48" i="1"/>
  <c r="F50" i="1" s="1"/>
  <c r="F42" i="1" l="1"/>
  <c r="H37" i="1"/>
  <c r="H38" i="1" s="1"/>
  <c r="H40" i="1"/>
  <c r="J97" i="16"/>
  <c r="L97" i="16" s="1"/>
  <c r="F97" i="16"/>
  <c r="H97" i="16" s="1"/>
  <c r="E23" i="21"/>
  <c r="G40" i="1"/>
  <c r="G38" i="1"/>
  <c r="H23" i="21"/>
  <c r="H41" i="1" l="1"/>
  <c r="H42" i="1" s="1"/>
  <c r="G41" i="1"/>
  <c r="G42" i="1" s="1"/>
  <c r="I28" i="24" s="1"/>
  <c r="H44" i="1" l="1"/>
  <c r="F51" i="1" s="1"/>
  <c r="L44" i="13"/>
  <c r="G44" i="1"/>
  <c r="O25" i="1" l="1"/>
  <c r="O37" i="1" s="1"/>
  <c r="N44" i="1"/>
  <c r="O39" i="13"/>
  <c r="O40" i="13" s="1"/>
  <c r="O41" i="13" s="1"/>
  <c r="I29" i="24" l="1"/>
  <c r="M26" i="24"/>
  <c r="L25" i="24"/>
  <c r="P16" i="24"/>
  <c r="O16" i="24"/>
  <c r="L24" i="24"/>
</calcChain>
</file>

<file path=xl/comments1.xml><?xml version="1.0" encoding="utf-8"?>
<comments xmlns="http://schemas.openxmlformats.org/spreadsheetml/2006/main">
  <authors>
    <author>USER</author>
  </authors>
  <commentList>
    <comment ref="F9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Avance especialidad de estructuras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Avance especialidad de estructuras</t>
        </r>
      </text>
    </comment>
    <comment ref="H9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Avance especialidad de estructuras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Sumatoria de adelatos por indice unificado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Sumatoria de adelatos por indice unificado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Sumatoria de adelatos por indice unificado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Sumatoria de adelatos por indice unificado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Sumatoria de adelatos por indice unificado</t>
        </r>
      </text>
    </comment>
  </commentList>
</comments>
</file>

<file path=xl/sharedStrings.xml><?xml version="1.0" encoding="utf-8"?>
<sst xmlns="http://schemas.openxmlformats.org/spreadsheetml/2006/main" count="19588" uniqueCount="3386">
  <si>
    <t>Obra</t>
  </si>
  <si>
    <t>Entidad</t>
  </si>
  <si>
    <t>Ubicación</t>
  </si>
  <si>
    <t>Valor Referencial</t>
  </si>
  <si>
    <t>Presup. Contrat</t>
  </si>
  <si>
    <t>Contratista</t>
  </si>
  <si>
    <t>:</t>
  </si>
  <si>
    <t>Plazo Ejecución</t>
  </si>
  <si>
    <t>DESCRIPCION</t>
  </si>
  <si>
    <t>Monto del</t>
  </si>
  <si>
    <t>VALORIZACION</t>
  </si>
  <si>
    <t>ACUMULADO</t>
  </si>
  <si>
    <t>SALDO</t>
  </si>
  <si>
    <t>Contrato S/IGV</t>
  </si>
  <si>
    <t>Anterior</t>
  </si>
  <si>
    <t>Actual</t>
  </si>
  <si>
    <t>Monto</t>
  </si>
  <si>
    <t>%</t>
  </si>
  <si>
    <t>AVANCE DE OBRA A LA FECHA %</t>
  </si>
  <si>
    <t>AVANCE DE OBRA PROGRAMADO %</t>
  </si>
  <si>
    <t>REAJUSTES (S)</t>
  </si>
  <si>
    <t>TOTAL REAJUSTES</t>
  </si>
  <si>
    <t>AMORTIZACIONES (A)</t>
  </si>
  <si>
    <t>TOTAL AMORTIZACIONES</t>
  </si>
  <si>
    <t>FONDOS DE GARANTIA SIN IGV .</t>
  </si>
  <si>
    <t>FONDOS DE GARANTIA CON IGV (18%)</t>
  </si>
  <si>
    <t>COMPROMISO TOTAL (SIN IGV)</t>
  </si>
  <si>
    <t>COMPROMISO TOTAL (CON IGV)</t>
  </si>
  <si>
    <t>MONTOS A PAGAR AL CONTRATISTA</t>
  </si>
  <si>
    <t>EFECTIVO(VN-M) S/IGV</t>
  </si>
  <si>
    <t>IMPUESTO GENERAL A LAS VENTAS (18%)</t>
  </si>
  <si>
    <t>MONTO TOTAL CON IGV</t>
  </si>
  <si>
    <t>TOTAL COMPROMISO A SOLICITAR</t>
  </si>
  <si>
    <t>OBRA</t>
  </si>
  <si>
    <t>ENTIDAD</t>
  </si>
  <si>
    <t>CONTRATISTA</t>
  </si>
  <si>
    <t>PRESUP. BASE</t>
  </si>
  <si>
    <t>INICIO PLAZO CONTRACTUAL</t>
  </si>
  <si>
    <t>PRESUP. CONT.</t>
  </si>
  <si>
    <t>FIN DEL PLAZO CONTRACTUAL</t>
  </si>
  <si>
    <t>ITEM</t>
  </si>
  <si>
    <t>UND</t>
  </si>
  <si>
    <t>PRESUPUESTADO</t>
  </si>
  <si>
    <t>ACUMULADO ANTERIOR</t>
  </si>
  <si>
    <t>ACTUAL</t>
  </si>
  <si>
    <t>ACUMULADO ACTUAL</t>
  </si>
  <si>
    <t>SALDO POR EJECUTAR</t>
  </si>
  <si>
    <t>METRADO</t>
  </si>
  <si>
    <t>P.UNIT</t>
  </si>
  <si>
    <t>PARCIAL</t>
  </si>
  <si>
    <t>m</t>
  </si>
  <si>
    <t>m2</t>
  </si>
  <si>
    <t>TRABAJOS PRELIMINARES</t>
  </si>
  <si>
    <t>glb</t>
  </si>
  <si>
    <t>MOVIMIENTO DE TIERRAS</t>
  </si>
  <si>
    <t>kg</t>
  </si>
  <si>
    <t>COLUMNAS</t>
  </si>
  <si>
    <t>VIGAS</t>
  </si>
  <si>
    <t>VARIOS</t>
  </si>
  <si>
    <t xml:space="preserve"> TOTAL DE COSTO DIRECTO</t>
  </si>
  <si>
    <t>SUBTOTAL</t>
  </si>
  <si>
    <t>PRESUPUESTO CONTRATADO</t>
  </si>
  <si>
    <t>PISOS</t>
  </si>
  <si>
    <t>CARPINTERIA DE MADERA</t>
  </si>
  <si>
    <t>PINTURA</t>
  </si>
  <si>
    <t>OTROS</t>
  </si>
  <si>
    <t>INSTALACIONES SANITARIAS</t>
  </si>
  <si>
    <t>APARATOS SANITARIOS</t>
  </si>
  <si>
    <t>pto</t>
  </si>
  <si>
    <t>coeficiente</t>
  </si>
  <si>
    <t>% particip</t>
  </si>
  <si>
    <t>K</t>
  </si>
  <si>
    <t>crepco</t>
  </si>
  <si>
    <t>39</t>
  </si>
  <si>
    <t>A</t>
  </si>
  <si>
    <t>C</t>
  </si>
  <si>
    <t>M</t>
  </si>
  <si>
    <t>D</t>
  </si>
  <si>
    <t>MANO DE OBRA</t>
  </si>
  <si>
    <t>ACERO DE CONSTRUCCION CORRUGADO</t>
  </si>
  <si>
    <t>CEMENTO PORTLAND TIPO I</t>
  </si>
  <si>
    <t>AGREGADO GRUESO</t>
  </si>
  <si>
    <t>MADERA NACIONAL PARA ENCOFRADO Y CARPINTERIA</t>
  </si>
  <si>
    <t>INDICE GENERAL DE PRECIOS AL CONSUMIDOR</t>
  </si>
  <si>
    <t>INSTALACIONES ELECTRICAS</t>
  </si>
  <si>
    <t>Valoriz</t>
  </si>
  <si>
    <t>Valoriz.</t>
  </si>
  <si>
    <t>Valorización</t>
  </si>
  <si>
    <t>K-1</t>
  </si>
  <si>
    <t>Reajuste</t>
  </si>
  <si>
    <t>Reintegro</t>
  </si>
  <si>
    <t>Deducciones por adelantos</t>
  </si>
  <si>
    <t>Programada</t>
  </si>
  <si>
    <t>Real</t>
  </si>
  <si>
    <t>Program.</t>
  </si>
  <si>
    <t>Autorizado</t>
  </si>
  <si>
    <t>En efectivo</t>
  </si>
  <si>
    <t>Para materi</t>
  </si>
  <si>
    <t>B</t>
  </si>
  <si>
    <t>E</t>
  </si>
  <si>
    <t>F= C*E</t>
  </si>
  <si>
    <t>G= D*E</t>
  </si>
  <si>
    <t>H</t>
  </si>
  <si>
    <t>I</t>
  </si>
  <si>
    <t>J</t>
  </si>
  <si>
    <t>L=H-I-J</t>
  </si>
  <si>
    <t>SUB TOTAL</t>
  </si>
  <si>
    <t>TOTAL</t>
  </si>
  <si>
    <t>Acumulado Anterior</t>
  </si>
  <si>
    <t>Reintegro Actual</t>
  </si>
  <si>
    <t>Acumulado Actual</t>
  </si>
  <si>
    <t>N°</t>
  </si>
  <si>
    <t>CÁLCULO DEL REINTEGRO DEL REAJUSTE</t>
  </si>
  <si>
    <t>R = V x (K-1)</t>
  </si>
  <si>
    <t>V  =  Monto de la Valorización Mensual</t>
  </si>
  <si>
    <t>K  =  K del Mes de la Valorización</t>
  </si>
  <si>
    <t>VALORIZACIÓN</t>
  </si>
  <si>
    <t>MONTO VALORIZADO</t>
  </si>
  <si>
    <r>
      <t>K (</t>
    </r>
    <r>
      <rPr>
        <b/>
        <vertAlign val="subscript"/>
        <sz val="9"/>
        <rFont val="Calibri"/>
        <family val="2"/>
        <scheme val="minor"/>
      </rPr>
      <t>DISPONIBLE</t>
    </r>
    <r>
      <rPr>
        <b/>
        <sz val="9"/>
        <rFont val="Calibri"/>
        <family val="2"/>
        <scheme val="minor"/>
      </rPr>
      <t>)</t>
    </r>
  </si>
  <si>
    <t>REAJUSTE REAL DEL MES</t>
  </si>
  <si>
    <t>REAJUSTE ANTERIOR EFECTUADO</t>
  </si>
  <si>
    <t>REINTEGRO DE REAJUSTE ANTERIOR</t>
  </si>
  <si>
    <t>REINTEGRO DE REAJUSTE ACTUAL</t>
  </si>
  <si>
    <t>Nº</t>
  </si>
  <si>
    <t>MES</t>
  </si>
  <si>
    <t>01</t>
  </si>
  <si>
    <t>02</t>
  </si>
  <si>
    <t>03</t>
  </si>
  <si>
    <t>04</t>
  </si>
  <si>
    <t>05</t>
  </si>
  <si>
    <t>06</t>
  </si>
  <si>
    <t>FECHA BASE</t>
  </si>
  <si>
    <t>07</t>
  </si>
  <si>
    <t>08</t>
  </si>
  <si>
    <t>DATOS DEL ADELANTO DIRECTO</t>
  </si>
  <si>
    <t>Fecha del Adelanto otorgado</t>
  </si>
  <si>
    <t>Ad</t>
  </si>
  <si>
    <t>Monto del Adelanto Otorgado</t>
  </si>
  <si>
    <t>sin IGV</t>
  </si>
  <si>
    <t xml:space="preserve">C  </t>
  </si>
  <si>
    <t>Monto del Contrato</t>
  </si>
  <si>
    <t>Ka</t>
  </si>
  <si>
    <t>AMORTIZACION</t>
  </si>
  <si>
    <t>AUTORIZADA CONTRATISTA</t>
  </si>
  <si>
    <t>POR AMORTIZAR</t>
  </si>
  <si>
    <t>V</t>
  </si>
  <si>
    <t>% AVANCE VALORIZADO</t>
  </si>
  <si>
    <t>Am = Ad * V/C</t>
  </si>
  <si>
    <t>Amortizacion 
Pagada</t>
  </si>
  <si>
    <t>% Amortizacion Pagada</t>
  </si>
  <si>
    <t>=</t>
  </si>
  <si>
    <t>Inicio Plazo Contractual</t>
  </si>
  <si>
    <t>Fin del plazo Contractual</t>
  </si>
  <si>
    <t>(sin IGV)</t>
  </si>
  <si>
    <t>FORMULA GENERAL</t>
  </si>
  <si>
    <t>De = ( A x V / C ) x ( Kr / Ka - 1 )</t>
  </si>
  <si>
    <t>De =</t>
  </si>
  <si>
    <t xml:space="preserve">Deduccion del reajuste que no corresponde </t>
  </si>
  <si>
    <t>A =</t>
  </si>
  <si>
    <t>Monto del Adelanto sujeto a deducción</t>
  </si>
  <si>
    <t>datos :</t>
  </si>
  <si>
    <t>S/.</t>
  </si>
  <si>
    <t>C =</t>
  </si>
  <si>
    <t>A  =</t>
  </si>
  <si>
    <t>Kr =</t>
  </si>
  <si>
    <t>Factor de Reajuste del mes respectivo</t>
  </si>
  <si>
    <t>Ka =</t>
  </si>
  <si>
    <t>Factor de Reajuste al mes que se otorgó el adelanto</t>
  </si>
  <si>
    <t>COEFICIENTE</t>
  </si>
  <si>
    <t>DEDUCCION CALCULADA</t>
  </si>
  <si>
    <t>DEDUCCION CALCULADA ACUMULADA</t>
  </si>
  <si>
    <t>DEDUCCION 
PAGADA</t>
  </si>
  <si>
    <t>DEDUCCION A CONSIDERAR EN LA VALORIZACION</t>
  </si>
  <si>
    <t>PERIODO</t>
  </si>
  <si>
    <t>MONTO (Soles)</t>
  </si>
  <si>
    <t>DE REAJUSTE</t>
  </si>
  <si>
    <t>Kr</t>
  </si>
  <si>
    <t>De</t>
  </si>
  <si>
    <t>(A DEDUCIR)</t>
  </si>
  <si>
    <t>TOTALES</t>
  </si>
  <si>
    <t>MONTO DEDUCIDO ANTERIORMENTE</t>
  </si>
  <si>
    <t>MONTO  A DEDUCIR EN LA PRESENTE VALORIZACION</t>
  </si>
  <si>
    <t xml:space="preserve">NOTA 1.- Los K de reajustes son los del mes siguiente al de la Valorizacion "o mes de pago" o el último disponible (De acuerdo al TUO de la Ley de Contrataciones y Adquisiciones del Estado). Se esta aplicando el mismo criterio que en los reajustes de valorizaciones.  </t>
  </si>
  <si>
    <t>donde</t>
  </si>
  <si>
    <t>UBICACIÓN</t>
  </si>
  <si>
    <t>PORCENTAJES</t>
  </si>
  <si>
    <t>ACUMUL.</t>
  </si>
  <si>
    <t>OBSERVACION</t>
  </si>
  <si>
    <t>Val. 01</t>
  </si>
  <si>
    <t>Val. 02</t>
  </si>
  <si>
    <t>Val. 03</t>
  </si>
  <si>
    <t>Val. 04</t>
  </si>
  <si>
    <t>Val. 05</t>
  </si>
  <si>
    <t>Val. 06</t>
  </si>
  <si>
    <t xml:space="preserve">MONTOS VALORIZADOS PROGRAMADOS </t>
  </si>
  <si>
    <t>MONTOS VALORIZADOS EJECUTADOS</t>
  </si>
  <si>
    <t>MONTOS  (S / IGV)</t>
  </si>
  <si>
    <t>Val. 07</t>
  </si>
  <si>
    <t>Val. 08</t>
  </si>
  <si>
    <t>Val. 09</t>
  </si>
  <si>
    <t>Ad. Directo</t>
  </si>
  <si>
    <t>GRAFICO DE AVANCE DE OBRA - CURVA DE AVANCE FISICO</t>
  </si>
  <si>
    <t>FÓRMULA 04 : INSTALACIONES ELECTRICAS</t>
  </si>
  <si>
    <t>FÓRMULA 03 : INSTALACIONES SANITARIAS</t>
  </si>
  <si>
    <t>FÓRMULA 02 : ARQUITECTURA</t>
  </si>
  <si>
    <t>FÓRMULA 01 : ESTRUCTURAS</t>
  </si>
  <si>
    <t>Coeficiente a la fecha/adelanto</t>
  </si>
  <si>
    <t>PROGRAMACION</t>
  </si>
  <si>
    <t>GENERAL</t>
  </si>
  <si>
    <t>AVANCE</t>
  </si>
  <si>
    <t>DEDUCC. QUE NO CORRESPONDE</t>
  </si>
  <si>
    <t>CÁLCULO DE REAJUSTE AUTORIZADO</t>
  </si>
  <si>
    <t>OJO COMO MAXIMO DE REAJUSTES</t>
  </si>
  <si>
    <t>TOTAL DE REINTEGROS DEL REAJUSTE DEL MES (ESTRUCTURAS)</t>
  </si>
  <si>
    <t>TOTAL DE REINTEGROS DEL REAJUSTE DEL MES (ARQUITECTURA)</t>
  </si>
  <si>
    <t>TOTAL DE REINTEGRO DE REAJUSTE DEL MES      =</t>
  </si>
  <si>
    <t>TOTAL DE REINTEGRO ACTUAL    =</t>
  </si>
  <si>
    <t>CÁLCULO DE LA AMORTIZACIÓN POR ADELANTO DIRECTO</t>
  </si>
  <si>
    <t>CÁLCULO DE LA DEDUCCIÓN QUE NO CORRESPONDE POR EL ADELANTO DIRECTO</t>
  </si>
  <si>
    <t>Ka (Oct 2017)      =</t>
  </si>
  <si>
    <t>AMORTIZACION POR ADELANTO DE MATERIALES</t>
  </si>
  <si>
    <t>MONTO CONT. (s/IGV)</t>
  </si>
  <si>
    <t>ADEL.MAT. N° 01  (s/IGV) - OTORGADO</t>
  </si>
  <si>
    <t>ADELANTO PAGADO</t>
  </si>
  <si>
    <t>MONTO</t>
  </si>
  <si>
    <t>No.</t>
  </si>
  <si>
    <t>FECHA</t>
  </si>
  <si>
    <t>VALORIZACION (S/IGV)</t>
  </si>
  <si>
    <t>ADELANTO PAGADO (S/IGV)</t>
  </si>
  <si>
    <t>AMORTIZACION MES</t>
  </si>
  <si>
    <t>DEDUCCION POR ADELANTO DE MATERIALES - REJUSTE QUE NO CORRESPONDE</t>
  </si>
  <si>
    <t>ADELANTO</t>
  </si>
  <si>
    <t>INDICES</t>
  </si>
  <si>
    <t>DEDUCCION</t>
  </si>
  <si>
    <t>COEF.INCID.</t>
  </si>
  <si>
    <t xml:space="preserve"> INCID.</t>
  </si>
  <si>
    <t>UTILIZADO</t>
  </si>
  <si>
    <t>DEFLACT.</t>
  </si>
  <si>
    <t>AU=C*%*V</t>
  </si>
  <si>
    <t>Io</t>
  </si>
  <si>
    <t>Ia</t>
  </si>
  <si>
    <t>Ir</t>
  </si>
  <si>
    <t>AD=A*Io/Ia</t>
  </si>
  <si>
    <t>APROBADO</t>
  </si>
  <si>
    <t>DEFLATADO</t>
  </si>
  <si>
    <t>RESUMEN DE AMORTIZACIONES Y DEDUCIONES DE ADELANTO DE MATERIALES</t>
  </si>
  <si>
    <t>NUMERO</t>
  </si>
  <si>
    <t>AMORTIZACION DE ADELANTO DE MATERIALES</t>
  </si>
  <si>
    <t>DEDUCION DE ADELNATO DE MATERIALES</t>
  </si>
  <si>
    <t xml:space="preserve">MES </t>
  </si>
  <si>
    <t>MONTO CONTRACTUAL (S/IGV)</t>
  </si>
  <si>
    <t>ADEL.MAT. N° 01  (S/IGV) - OTORGADO</t>
  </si>
  <si>
    <t>CALCULO DEL ADELANTO DE MATERIALES</t>
  </si>
  <si>
    <t>Presupuesto c/IGV   S/.</t>
  </si>
  <si>
    <t>Presupuesto s/IGV   S/.</t>
  </si>
  <si>
    <t>Saldo por Valorizar C/IGV S/.</t>
  </si>
  <si>
    <t>(al solicitar el adelanto de materiales)</t>
  </si>
  <si>
    <t>Saldo por Valorizar S/IGV S/.</t>
  </si>
  <si>
    <t>Coef.</t>
  </si>
  <si>
    <t>Porcent.</t>
  </si>
  <si>
    <t>Máximo</t>
  </si>
  <si>
    <t>Descripción</t>
  </si>
  <si>
    <t>Indices</t>
  </si>
  <si>
    <t>Símbolo</t>
  </si>
  <si>
    <t>de</t>
  </si>
  <si>
    <t>Adelanto</t>
  </si>
  <si>
    <t>del Adelanto</t>
  </si>
  <si>
    <t>Incidenc.</t>
  </si>
  <si>
    <t>Calculado</t>
  </si>
  <si>
    <t>Solicitado</t>
  </si>
  <si>
    <t>SUB - TOTAL</t>
  </si>
  <si>
    <t>I.G.V.  18.00%</t>
  </si>
  <si>
    <t>TOTAL ADELANTO DE MATERIALES</t>
  </si>
  <si>
    <t>(c/IGV)</t>
  </si>
  <si>
    <t>MULTA POR ATRAZO DE OBRA (M)</t>
  </si>
  <si>
    <t>RETENCIONES (C)</t>
  </si>
  <si>
    <t>TOTAL CONTRACTUAL (S/IGV)</t>
  </si>
  <si>
    <t>DE  AVANCE</t>
  </si>
  <si>
    <t>PORCENTAJE</t>
  </si>
  <si>
    <t>CONTROL DE VALORIZACIONES EJECUTADAS vs PROGRAMADAS</t>
  </si>
  <si>
    <t>PROYECTO</t>
  </si>
  <si>
    <t>SUPERVISOR</t>
  </si>
  <si>
    <t>MONTO DEL CONTRATO</t>
  </si>
  <si>
    <t>VALORIZACIÓN Nº</t>
  </si>
  <si>
    <t>PROGRAMADO (Sin. IGV)</t>
  </si>
  <si>
    <t>EJECUTADO (Sin. IGV)</t>
  </si>
  <si>
    <t>%                               EJEC./ PROG.</t>
  </si>
  <si>
    <t>AVANCE MENSUAL</t>
  </si>
  <si>
    <t>AVANCE ACUMULADO</t>
  </si>
  <si>
    <t>PORCENTAJE ACUMULADO</t>
  </si>
  <si>
    <t>CONDICION</t>
  </si>
  <si>
    <t>FISICO OBRA</t>
  </si>
  <si>
    <t>(%)</t>
  </si>
  <si>
    <t>Valorización N° 01</t>
  </si>
  <si>
    <t>Valorización N° 02</t>
  </si>
  <si>
    <t>Valorización N° 03</t>
  </si>
  <si>
    <t>Valorización N° 04</t>
  </si>
  <si>
    <t>DETRACCION  INCL/IGV  (4%)</t>
  </si>
  <si>
    <t>NETO PAGADO AL CONTRATISTA</t>
  </si>
  <si>
    <t>AMORTIZACIONES</t>
  </si>
  <si>
    <t>AMORTIZACION ADELANTO DIRETO</t>
  </si>
  <si>
    <t>PAGADO</t>
  </si>
  <si>
    <t>RESUMEN DE PAGOS AL CONTRATISTA</t>
  </si>
  <si>
    <t>Lugar</t>
  </si>
  <si>
    <t>FECHA DE INICIO</t>
  </si>
  <si>
    <t>FECHA DE TERMINO</t>
  </si>
  <si>
    <t>PART.</t>
  </si>
  <si>
    <t>UNIDAD</t>
  </si>
  <si>
    <t>PRESUPUESTO TOTAL</t>
  </si>
  <si>
    <t>PRESENTE</t>
  </si>
  <si>
    <t>MONTOS  (C / IGV)</t>
  </si>
  <si>
    <t>GRAFICO DE AVANCE DE OBRA - CURVA DE AVANCE FINANCIERO</t>
  </si>
  <si>
    <t>MONTO                          V</t>
  </si>
  <si>
    <t>AG</t>
  </si>
  <si>
    <t xml:space="preserve">TOTAL DE ADELANTO DE MATERIALES SOLICITADO  =  </t>
  </si>
  <si>
    <t>% DE</t>
  </si>
  <si>
    <r>
      <t xml:space="preserve">(Inc/IGV)     </t>
    </r>
    <r>
      <rPr>
        <b/>
        <sz val="9"/>
        <rFont val="Calibri"/>
        <family val="2"/>
        <scheme val="minor"/>
      </rPr>
      <t>:</t>
    </r>
  </si>
  <si>
    <r>
      <t xml:space="preserve">(Sin/IGV)    </t>
    </r>
    <r>
      <rPr>
        <b/>
        <sz val="9"/>
        <rFont val="Calibri"/>
        <family val="2"/>
        <scheme val="minor"/>
      </rPr>
      <t>:</t>
    </r>
  </si>
  <si>
    <t>MONTOS VALORIZADOS EJECUTADOS Y/O PAGADOS (INCL. ADELANTOS)</t>
  </si>
  <si>
    <t>Adelanto Materiales</t>
  </si>
  <si>
    <t>Adelanto Directo</t>
  </si>
  <si>
    <t>FORMULA  POLINOMICA</t>
  </si>
  <si>
    <t>MONTO PAGADO INCL./IGV.</t>
  </si>
  <si>
    <t/>
  </si>
  <si>
    <t>TOTAL          S/</t>
  </si>
  <si>
    <t>SALDO POR AMORTIZAR</t>
  </si>
  <si>
    <t>MUNICIPALIDAD PROVINCIAL DE CHOTA.</t>
  </si>
  <si>
    <t>CARTEL DE OBRA (Gigantografia Digital)</t>
  </si>
  <si>
    <t>CAMPAMENTO PROVISIONAL PARA LA OBRA</t>
  </si>
  <si>
    <t>PLAN DE SEGURIDAD Y SALUD EN EL TRABAJO</t>
  </si>
  <si>
    <t>EQUIPOS DE PROTECCION INDIVIDUAL</t>
  </si>
  <si>
    <t>SEÑALIZACION Y SEGURIDAD EN OBRA</t>
  </si>
  <si>
    <t>RECURSOS PARA RESPUESTA ANTE EMERGENCIAS EN SEGURIDAD Y SALUD EN EL TRABAJO</t>
  </si>
  <si>
    <t>LIMPIEZA DE TERRENO MANUAL</t>
  </si>
  <si>
    <t>TRAZO NIVELES Y REPLANTEO</t>
  </si>
  <si>
    <t>EXCAVACION MANUAL EN TERRENO NORMAL</t>
  </si>
  <si>
    <t>ELIMINACION MATERIAL EXCEDENTE</t>
  </si>
  <si>
    <t>NIVELACIÓN Y COMPACTACIÓN</t>
  </si>
  <si>
    <t>CONCRETO SIMPLE</t>
  </si>
  <si>
    <t>SOLADOS CONCRETO f'c=100 kg/cm2, E=10 CM</t>
  </si>
  <si>
    <t>CONCRETO ARMADO</t>
  </si>
  <si>
    <t>ACERO fy=4200 kg/cm2</t>
  </si>
  <si>
    <t>ENCOFRADO Y DESENCOFRADO</t>
  </si>
  <si>
    <t>REVOQUES Y ENLUCIDOS</t>
  </si>
  <si>
    <t>VALVULAS Y ACCESORIOS</t>
  </si>
  <si>
    <t>FILTROS</t>
  </si>
  <si>
    <t>FILTRO I - GRAVA GRUESA Ø 2 1/2"</t>
  </si>
  <si>
    <t>SUMINISTRO Y COLOCACIÓN TAPA METALICA DE 0.6 X 0.6 m.</t>
  </si>
  <si>
    <t>SUMINISTRO Y COLOCACIÓN TAPA METALICA DE 0.4 X 0.4 m.</t>
  </si>
  <si>
    <t>ALAMBRE DE PUAS</t>
  </si>
  <si>
    <t>PINTURA EN MUROS EXTERIORES</t>
  </si>
  <si>
    <t>PINTURA ANTICORROSIVA PARA TAPAS SANITARIAS METÁLICAS</t>
  </si>
  <si>
    <t>FILTRO II - GRAVA FINA Ø 1/2"</t>
  </si>
  <si>
    <t>TUBERIA DE DRENAJE</t>
  </si>
  <si>
    <t>CAMA DE APOYO MATERIAL PROPIO ZARANDEADO H=0.10M X 0.40 M</t>
  </si>
  <si>
    <t>SUMINISTRO E INSTALACIÓN DE TUBERIAS Y PRUEBA HIDRAULICA</t>
  </si>
  <si>
    <t>PRUEBA HIDRÁULICA Y DESINFECCIÓN EN TUBERIAS</t>
  </si>
  <si>
    <t>CONCRETO F'C = 175 KG/CM2</t>
  </si>
  <si>
    <t>CONCRETO EN VEREDAS F'C=140 kg/cm2 , E=10 CM</t>
  </si>
  <si>
    <t>CARPINTERIA METALICA</t>
  </si>
  <si>
    <t>CONCRETO EN COLUMNAS f'c=175 kg/cm2</t>
  </si>
  <si>
    <t>CONCRETO EN VIGAS f'c=175 kg/cm2</t>
  </si>
  <si>
    <t>ALBAÑILERIA</t>
  </si>
  <si>
    <t>ACCESORIOS</t>
  </si>
  <si>
    <t>CONCRETO F'C= 175 KG/CM2</t>
  </si>
  <si>
    <t>EXCAVACION MANUAL</t>
  </si>
  <si>
    <t>CONCRETO F'C = 140 KG/CM2</t>
  </si>
  <si>
    <t>TARRAJEO INTERIOR Y EXTERIOR (MORTERO 1:5)</t>
  </si>
  <si>
    <t>CONCRETO CICLOPEO C:H 1:10+30% P.M.</t>
  </si>
  <si>
    <t>TRAZO NIVELACIÓN Y REPLANTEO</t>
  </si>
  <si>
    <t>CONCRETO f'c=140 kg/cm2 + 30 % PM.</t>
  </si>
  <si>
    <t>UNIDAD BASICA DE SANEAMIENTO CON ARRASTRE HIDRAULICO</t>
  </si>
  <si>
    <t>PISO DE CONCRETO F'C=140 kg/cm2 C/ACAB. PULIDO BRUÑADO E=4"</t>
  </si>
  <si>
    <t>VEREDA DE CONCRETO F'C=140 kg/cm2 C/ACAB. PULIDO BRUÑADO E=4"</t>
  </si>
  <si>
    <t>SUMINISTRO E INSTALACION DE APARATOS SANITARIOS</t>
  </si>
  <si>
    <t>ZANJAS DE INFILTRACION</t>
  </si>
  <si>
    <t>RELLENO EN ZANJAS CON MATERIAL PROPIO</t>
  </si>
  <si>
    <t>GRAVA O PIEDRA CHANCADA DE Ø1 1/2"</t>
  </si>
  <si>
    <t>GRAVA O PIEDRA CHANCADA DE Ø3/4"</t>
  </si>
  <si>
    <t>FLETE</t>
  </si>
  <si>
    <t>MITIGACIÓN DEL IMPACTO AMBIENTAL</t>
  </si>
  <si>
    <t>COMPONENTE SOCIAL</t>
  </si>
  <si>
    <t>CAPACITACION A LA ORGANIZACION COMUNAL-JASS</t>
  </si>
  <si>
    <t>CAPACITACION EN EDUCACION SANITARIA</t>
  </si>
  <si>
    <t>LOS LANCHES</t>
  </si>
  <si>
    <t>M2</t>
  </si>
  <si>
    <t>M3</t>
  </si>
  <si>
    <t>ML</t>
  </si>
  <si>
    <t>GLB</t>
  </si>
  <si>
    <t>INSTALACION DE AGUA FRIA</t>
  </si>
  <si>
    <t>SUMINISTRO E INSTALACION DE TUBERIAS Y ACCESORIOS</t>
  </si>
  <si>
    <t>PLEYTOCHACRA</t>
  </si>
  <si>
    <t>DESCRIPCIÓN</t>
  </si>
  <si>
    <t>VALORIZACIÓN CONTRACTUAL (V)</t>
  </si>
  <si>
    <t>VALORIZACIÓN BRUTA (VB= V+S)</t>
  </si>
  <si>
    <t>AMORTIZACIÓN ADELANTO DIRECTO</t>
  </si>
  <si>
    <t>AMORTIZACIÓN DE ADELANTO DE MATERIALES</t>
  </si>
  <si>
    <t>VALORIZACIÓN NETA (VN= VB-A)</t>
  </si>
  <si>
    <t>índice</t>
  </si>
  <si>
    <t>DEL 01 AL 30</t>
  </si>
  <si>
    <t>DEL 01 AL 31</t>
  </si>
  <si>
    <t>DEL 01 AL 29</t>
  </si>
  <si>
    <t>PLAZO DE EJECUCIÓN</t>
  </si>
  <si>
    <t>NUEVA JERUSALÉN CONTRATISTAS GENERALES S.A.C.</t>
  </si>
  <si>
    <t>T</t>
  </si>
  <si>
    <t>TUBERIA DE PVC</t>
  </si>
  <si>
    <t>(MAY.  2018)</t>
  </si>
  <si>
    <t>Ind.base</t>
  </si>
  <si>
    <t>Ind.real</t>
  </si>
  <si>
    <t>Monomio</t>
  </si>
  <si>
    <t>Elemento representativo</t>
  </si>
  <si>
    <t>(SET. 2018)</t>
  </si>
  <si>
    <t>FÓRMULA POLINÓMICA: 01 LOS LANCHES</t>
  </si>
  <si>
    <t>FÓRMULA POLINÓMICA: 02 PLEYTOCHACRA</t>
  </si>
  <si>
    <t>Presupuesto (S/IGV)</t>
  </si>
  <si>
    <t>AMORTIZACION EN EL MES : LOS LANCHES</t>
  </si>
  <si>
    <t>Ad. Materiales</t>
  </si>
  <si>
    <t>AMORTIZACION      ADELANTO MAT.</t>
  </si>
  <si>
    <t>01.01</t>
  </si>
  <si>
    <t>01.01.01</t>
  </si>
  <si>
    <t>01.01.02</t>
  </si>
  <si>
    <t>01.01.03</t>
  </si>
  <si>
    <t>01.02</t>
  </si>
  <si>
    <t>01.02.01</t>
  </si>
  <si>
    <t>01.02.02</t>
  </si>
  <si>
    <t>01.03</t>
  </si>
  <si>
    <t>01.03.01</t>
  </si>
  <si>
    <t>01.03.02</t>
  </si>
  <si>
    <t>01.03.03</t>
  </si>
  <si>
    <t>01.04</t>
  </si>
  <si>
    <t>01.04.01</t>
  </si>
  <si>
    <t>01.04.02</t>
  </si>
  <si>
    <t>02.01</t>
  </si>
  <si>
    <t>02.01.01</t>
  </si>
  <si>
    <t>02.01.01.01</t>
  </si>
  <si>
    <t>02.01.01.01.01</t>
  </si>
  <si>
    <t>02.01.01.02</t>
  </si>
  <si>
    <t>02.01.01.02.01</t>
  </si>
  <si>
    <t>02.01.01.02.02</t>
  </si>
  <si>
    <t>02.01.01.02.03</t>
  </si>
  <si>
    <t>02.01.01.03</t>
  </si>
  <si>
    <t>02.01.01.03.01</t>
  </si>
  <si>
    <t>02.01.01.03.02</t>
  </si>
  <si>
    <t>02.01.01.04</t>
  </si>
  <si>
    <t>02.01.01.04.01</t>
  </si>
  <si>
    <t>02.01.01.04.02</t>
  </si>
  <si>
    <t>02.01.01.04.03</t>
  </si>
  <si>
    <t>02.01.01.04.04</t>
  </si>
  <si>
    <t>02.01.01.04.05</t>
  </si>
  <si>
    <t>02.01.01.05</t>
  </si>
  <si>
    <t>02.01.01.05.01</t>
  </si>
  <si>
    <t>02.01.01.05.02</t>
  </si>
  <si>
    <t>02.01.01.05.03</t>
  </si>
  <si>
    <t>02.01.01.06</t>
  </si>
  <si>
    <t>02.01.01.06.01</t>
  </si>
  <si>
    <t>02.01.01.06.02</t>
  </si>
  <si>
    <t>02.01.01.06.03</t>
  </si>
  <si>
    <t>02.01.01.06.04</t>
  </si>
  <si>
    <t>02.01.01.07</t>
  </si>
  <si>
    <t>02.01.01.07.01</t>
  </si>
  <si>
    <t>02.01.01.08</t>
  </si>
  <si>
    <t>02.01.01.08.01</t>
  </si>
  <si>
    <t>02.01.01.09</t>
  </si>
  <si>
    <t>02.01.01.09.01</t>
  </si>
  <si>
    <t>02.01.01.10</t>
  </si>
  <si>
    <t>02.01.01.10.01</t>
  </si>
  <si>
    <t>02.01.01.10.02</t>
  </si>
  <si>
    <t>02.01.01.11</t>
  </si>
  <si>
    <t>02.01.01.11.01</t>
  </si>
  <si>
    <t>02.01.01.12</t>
  </si>
  <si>
    <t>02.01.01.12.01</t>
  </si>
  <si>
    <t>02.01.01.12.02</t>
  </si>
  <si>
    <t>02.01.01.12.03</t>
  </si>
  <si>
    <t>02.01.01.12.04</t>
  </si>
  <si>
    <t>02.01.01.12.05</t>
  </si>
  <si>
    <t>02.01.01.12.06</t>
  </si>
  <si>
    <t>02.01.01.12.07</t>
  </si>
  <si>
    <t>02.01.01.13</t>
  </si>
  <si>
    <t>02.01.01.13.01</t>
  </si>
  <si>
    <t>02.01.01.13.02</t>
  </si>
  <si>
    <t>02.01.01.13.03</t>
  </si>
  <si>
    <t>02.01.02</t>
  </si>
  <si>
    <t>02.01.02.01</t>
  </si>
  <si>
    <t>02.01.02.01.01</t>
  </si>
  <si>
    <t>02.01.02.02</t>
  </si>
  <si>
    <t>02.01.02.02.01</t>
  </si>
  <si>
    <t>02.01.02.02.02</t>
  </si>
  <si>
    <t>02.01.02.02.03</t>
  </si>
  <si>
    <t>02.01.02.02.04</t>
  </si>
  <si>
    <t>02.01.02.02.05</t>
  </si>
  <si>
    <t>02.01.02.03</t>
  </si>
  <si>
    <t>02.01.02.03.01</t>
  </si>
  <si>
    <t>02.01.02.03.02</t>
  </si>
  <si>
    <t>02.01.03</t>
  </si>
  <si>
    <t>02.01.03.01</t>
  </si>
  <si>
    <t>02.01.03.01.01</t>
  </si>
  <si>
    <t>02.01.03.02</t>
  </si>
  <si>
    <t>02.01.03.02.01</t>
  </si>
  <si>
    <t>02.01.03.02.02</t>
  </si>
  <si>
    <t>02.01.03.02.03</t>
  </si>
  <si>
    <t>02.01.03.02.04</t>
  </si>
  <si>
    <t>02.01.03.02.05</t>
  </si>
  <si>
    <t>02.01.03.03</t>
  </si>
  <si>
    <t>02.01.03.03.01</t>
  </si>
  <si>
    <t>02.01.03.03.02</t>
  </si>
  <si>
    <t>02.01.03.04</t>
  </si>
  <si>
    <t>02.01.03.04.01</t>
  </si>
  <si>
    <t>02.01.03.04.02</t>
  </si>
  <si>
    <t>02.01.03.04.03</t>
  </si>
  <si>
    <t>02.01.03.05</t>
  </si>
  <si>
    <t>02.01.03.05.01</t>
  </si>
  <si>
    <t>02.01.03.05.02</t>
  </si>
  <si>
    <t>02.01.03.05.03</t>
  </si>
  <si>
    <t>02.01.03.06</t>
  </si>
  <si>
    <t>02.01.03.06.01</t>
  </si>
  <si>
    <t>02.01.03.06.02</t>
  </si>
  <si>
    <t>02.01.03.07</t>
  </si>
  <si>
    <t>02.01.03.07.01</t>
  </si>
  <si>
    <t>02.01.03.08</t>
  </si>
  <si>
    <t>02.01.03.08.01</t>
  </si>
  <si>
    <t>02.01.03.08.02</t>
  </si>
  <si>
    <t>02.01.03.08.03</t>
  </si>
  <si>
    <t>02.01.03.09</t>
  </si>
  <si>
    <t>02.01.03.09.01</t>
  </si>
  <si>
    <t>02.01.03.09.02</t>
  </si>
  <si>
    <t>02.01.03.10</t>
  </si>
  <si>
    <t>02.01.03.10.01</t>
  </si>
  <si>
    <t>02.01.03.10.01.01</t>
  </si>
  <si>
    <t>02.01.03.10.02</t>
  </si>
  <si>
    <t>02.01.03.10.02.01</t>
  </si>
  <si>
    <t>02.01.03.10.02.02</t>
  </si>
  <si>
    <t>02.01.03.10.03</t>
  </si>
  <si>
    <t>02.01.03.10.03.01</t>
  </si>
  <si>
    <t>02.01.03.10.03.02</t>
  </si>
  <si>
    <t>02.01.03.10.04</t>
  </si>
  <si>
    <t>02.01.03.10.04.01</t>
  </si>
  <si>
    <t>02.01.03.10.04.02</t>
  </si>
  <si>
    <t>02.01.03.10.04.03</t>
  </si>
  <si>
    <t>02.01.03.10.04.04</t>
  </si>
  <si>
    <t>02.01.03.10.04.05</t>
  </si>
  <si>
    <t>02.01.03.10.05</t>
  </si>
  <si>
    <t>02.01.03.10.05.01</t>
  </si>
  <si>
    <t>02.01.04</t>
  </si>
  <si>
    <t>02.01.04.01</t>
  </si>
  <si>
    <t>02.01.04.01.01</t>
  </si>
  <si>
    <t>02.01.04.01.02</t>
  </si>
  <si>
    <t>02.01.04.01.03</t>
  </si>
  <si>
    <t>02.01.04.01.04</t>
  </si>
  <si>
    <t>02.01.04.02</t>
  </si>
  <si>
    <t>02.01.04.02.01</t>
  </si>
  <si>
    <t>02.01.04.02.02</t>
  </si>
  <si>
    <t>02.01.05</t>
  </si>
  <si>
    <t>02.01.05.01</t>
  </si>
  <si>
    <t>02.01.05.01.01</t>
  </si>
  <si>
    <t>02.01.05.02</t>
  </si>
  <si>
    <t>02.01.05.02.01</t>
  </si>
  <si>
    <t>02.01.05.02.02</t>
  </si>
  <si>
    <t>02.01.05.02.03</t>
  </si>
  <si>
    <t>02.01.05.03</t>
  </si>
  <si>
    <t>02.01.05.03.01</t>
  </si>
  <si>
    <t>02.01.05.03.02</t>
  </si>
  <si>
    <t>02.01.05.03.03</t>
  </si>
  <si>
    <t>02.01.05.03.04</t>
  </si>
  <si>
    <t>02.01.05.03.05</t>
  </si>
  <si>
    <t>02.01.05.04</t>
  </si>
  <si>
    <t>02.01.05.04.01</t>
  </si>
  <si>
    <t>02.01.05.05</t>
  </si>
  <si>
    <t>02.01.05.05.01</t>
  </si>
  <si>
    <t>02.01.05.05.02</t>
  </si>
  <si>
    <t>02.01.05.06</t>
  </si>
  <si>
    <t>02.01.05.06.01</t>
  </si>
  <si>
    <t>02.01.05.07</t>
  </si>
  <si>
    <t>02.01.05.07.01</t>
  </si>
  <si>
    <t>02.01.06</t>
  </si>
  <si>
    <t>02.01.06.01</t>
  </si>
  <si>
    <t>02.01.06.01.01</t>
  </si>
  <si>
    <t>02.01.06.02</t>
  </si>
  <si>
    <t>02.01.06.02.01</t>
  </si>
  <si>
    <t>02.01.06.02.02</t>
  </si>
  <si>
    <t>02.01.06.02.03</t>
  </si>
  <si>
    <t>02.01.06.02.04</t>
  </si>
  <si>
    <t>02.01.06.02.05</t>
  </si>
  <si>
    <t>02.01.06.02.06</t>
  </si>
  <si>
    <t>02.01.06.02.07</t>
  </si>
  <si>
    <t>02.01.06.02.08</t>
  </si>
  <si>
    <t>02.01.06.02.09</t>
  </si>
  <si>
    <t>02.01.06.02.10</t>
  </si>
  <si>
    <t>02.01.06.02.11</t>
  </si>
  <si>
    <t>02.01.06.02.12</t>
  </si>
  <si>
    <t>02.01.06.03</t>
  </si>
  <si>
    <t>02.01.06.03.01</t>
  </si>
  <si>
    <t>02.01.06.03.02</t>
  </si>
  <si>
    <t>02.01.06.03.03</t>
  </si>
  <si>
    <t>02.01.06.03.04</t>
  </si>
  <si>
    <t>02.01.06.03.05</t>
  </si>
  <si>
    <t>02.01.06.03.06</t>
  </si>
  <si>
    <t>02.01.06.03.07</t>
  </si>
  <si>
    <t>02.01.06.03.08</t>
  </si>
  <si>
    <t>02.01.06.04</t>
  </si>
  <si>
    <t>02.01.06.04.01</t>
  </si>
  <si>
    <t>02.01.07</t>
  </si>
  <si>
    <t>02.01.07.01</t>
  </si>
  <si>
    <t>02.01.07.01.01</t>
  </si>
  <si>
    <t>02.01.07.02</t>
  </si>
  <si>
    <t>02.01.07.02.01</t>
  </si>
  <si>
    <t>02.01.07.02.02</t>
  </si>
  <si>
    <t>02.01.07.02.03</t>
  </si>
  <si>
    <t>02.01.07.03</t>
  </si>
  <si>
    <t>02.01.07.03.01</t>
  </si>
  <si>
    <t>02.01.07.03.02</t>
  </si>
  <si>
    <t>02.01.07.03.03</t>
  </si>
  <si>
    <t>02.01.07.04</t>
  </si>
  <si>
    <t>02.01.07.04.01</t>
  </si>
  <si>
    <t>02.01.07.04.02</t>
  </si>
  <si>
    <t>02.01.07.05</t>
  </si>
  <si>
    <t>02.01.07.05.01</t>
  </si>
  <si>
    <t>02.01.07.06</t>
  </si>
  <si>
    <t>02.01.07.06.01</t>
  </si>
  <si>
    <t>02.01.07.07</t>
  </si>
  <si>
    <t>02.01.07.07.01</t>
  </si>
  <si>
    <t>02.01.07.08</t>
  </si>
  <si>
    <t>02.01.07.08.01</t>
  </si>
  <si>
    <t>02.01.07.08.02</t>
  </si>
  <si>
    <t>02.01.07.08.03</t>
  </si>
  <si>
    <t>02.01.07.08.04</t>
  </si>
  <si>
    <t>02.01.07.08.05</t>
  </si>
  <si>
    <t>02.01.07.08.06</t>
  </si>
  <si>
    <t>02.01.07.08.07</t>
  </si>
  <si>
    <t>02.01.07.09</t>
  </si>
  <si>
    <t>02.01.07.09.01</t>
  </si>
  <si>
    <t>02.01.07.09.02</t>
  </si>
  <si>
    <t>02.01.07.10</t>
  </si>
  <si>
    <t>02.01.07.10.01</t>
  </si>
  <si>
    <t>02.01.07.10.02</t>
  </si>
  <si>
    <t>02.01.07.11</t>
  </si>
  <si>
    <t>02.01.07.11.01</t>
  </si>
  <si>
    <t>02.01.08</t>
  </si>
  <si>
    <t>02.01.08.01</t>
  </si>
  <si>
    <t>02.01.08.01.01</t>
  </si>
  <si>
    <t>02.01.08.01.02</t>
  </si>
  <si>
    <t>02.01.08.02</t>
  </si>
  <si>
    <t>02.01.08.02.01</t>
  </si>
  <si>
    <t>02.01.08.02.02</t>
  </si>
  <si>
    <t>02.01.08.02.03</t>
  </si>
  <si>
    <t>02.01.08.03</t>
  </si>
  <si>
    <t>02.01.08.03.01</t>
  </si>
  <si>
    <t>02.01.08.03.02</t>
  </si>
  <si>
    <t>02.01.08.04</t>
  </si>
  <si>
    <t>02.01.08.04.01</t>
  </si>
  <si>
    <t>02.01.08.05</t>
  </si>
  <si>
    <t>02.01.08.05.01</t>
  </si>
  <si>
    <t>02.01.08.06</t>
  </si>
  <si>
    <t>02.01.08.06.01</t>
  </si>
  <si>
    <t>02.01.08.07</t>
  </si>
  <si>
    <t>02.01.08.07.01</t>
  </si>
  <si>
    <t>02.01.08.07.02</t>
  </si>
  <si>
    <t>02.01.09</t>
  </si>
  <si>
    <t>02.01.09.01</t>
  </si>
  <si>
    <t>02.01.09.01.01</t>
  </si>
  <si>
    <t>02.01.09.01.02</t>
  </si>
  <si>
    <t>02.01.09.02</t>
  </si>
  <si>
    <t>02.01.09.02.01</t>
  </si>
  <si>
    <t>02.01.09.02.02</t>
  </si>
  <si>
    <t>02.01.09.02.03</t>
  </si>
  <si>
    <t>02.01.09.02.04</t>
  </si>
  <si>
    <t>02.01.09.03</t>
  </si>
  <si>
    <t>02.01.09.03.01</t>
  </si>
  <si>
    <t>02.01.09.03.02</t>
  </si>
  <si>
    <t>02.01.09.03.03</t>
  </si>
  <si>
    <t>02.01.09.03.04</t>
  </si>
  <si>
    <t>02.01.09.04</t>
  </si>
  <si>
    <t>02.01.09.04.01</t>
  </si>
  <si>
    <t>02.01.09.04.02</t>
  </si>
  <si>
    <t>02.01.09.05</t>
  </si>
  <si>
    <t>02.01.09.05.01</t>
  </si>
  <si>
    <t>02.01.09.06</t>
  </si>
  <si>
    <t>02.01.09.06.01</t>
  </si>
  <si>
    <t>02.01.09.06.02</t>
  </si>
  <si>
    <t>02.01.09.06.03</t>
  </si>
  <si>
    <t>02.01.10</t>
  </si>
  <si>
    <t>02.01.10.01</t>
  </si>
  <si>
    <t>02.01.10.01.01</t>
  </si>
  <si>
    <t>02.01.10.02</t>
  </si>
  <si>
    <t>02.01.10.02.01</t>
  </si>
  <si>
    <t>02.01.10.02.02</t>
  </si>
  <si>
    <t>02.01.10.03</t>
  </si>
  <si>
    <t>02.01.10.03.01</t>
  </si>
  <si>
    <t>02.01.10.04</t>
  </si>
  <si>
    <t>02.01.10.04.01</t>
  </si>
  <si>
    <t>02.01.10.04.02</t>
  </si>
  <si>
    <t>02.01.10.04.03</t>
  </si>
  <si>
    <t>02.01.10.04.04</t>
  </si>
  <si>
    <t>02.01.10.05</t>
  </si>
  <si>
    <t>02.01.10.05.01</t>
  </si>
  <si>
    <t>02.01.10.06</t>
  </si>
  <si>
    <t>02.01.10.06.01</t>
  </si>
  <si>
    <t>02.01.10.07</t>
  </si>
  <si>
    <t>02.01.10.07.01</t>
  </si>
  <si>
    <t>02.01.10.07.02</t>
  </si>
  <si>
    <t>02.01.10.07.03</t>
  </si>
  <si>
    <t>02.01.10.07.04</t>
  </si>
  <si>
    <t>02.02</t>
  </si>
  <si>
    <t>02.02.01</t>
  </si>
  <si>
    <t>02.02.01.01</t>
  </si>
  <si>
    <t>02.02.01.01.01</t>
  </si>
  <si>
    <t>02.02.01.01.02</t>
  </si>
  <si>
    <t>02.02.01.02</t>
  </si>
  <si>
    <t>02.02.01.02.01</t>
  </si>
  <si>
    <t>02.02.01.02.02</t>
  </si>
  <si>
    <t>02.02.01.02.03</t>
  </si>
  <si>
    <t>02.02.01.02.04</t>
  </si>
  <si>
    <t>02.02.01.03</t>
  </si>
  <si>
    <t>02.02.01.03.01</t>
  </si>
  <si>
    <t>02.02.01.03.02</t>
  </si>
  <si>
    <t>02.02.01.03.03</t>
  </si>
  <si>
    <t>02.02.01.03.04</t>
  </si>
  <si>
    <t>02.02.01.04</t>
  </si>
  <si>
    <t>02.02.01.04.01</t>
  </si>
  <si>
    <t>02.02.01.04.02</t>
  </si>
  <si>
    <t>02.02.01.04.03</t>
  </si>
  <si>
    <t>02.02.01.04.04</t>
  </si>
  <si>
    <t>02.02.01.05</t>
  </si>
  <si>
    <t>02.02.01.05.01</t>
  </si>
  <si>
    <t>02.02.01.05.02</t>
  </si>
  <si>
    <t>02.02.01.05.03</t>
  </si>
  <si>
    <t>02.02.01.06</t>
  </si>
  <si>
    <t>02.02.01.06.01</t>
  </si>
  <si>
    <t>02.02.01.06.02</t>
  </si>
  <si>
    <t>02.02.01.06.03</t>
  </si>
  <si>
    <t>02.02.01.07</t>
  </si>
  <si>
    <t>02.02.01.07.01</t>
  </si>
  <si>
    <t>02.02.01.08</t>
  </si>
  <si>
    <t>02.02.01.08.01</t>
  </si>
  <si>
    <t>02.02.01.08.02</t>
  </si>
  <si>
    <t>02.02.01.08.03</t>
  </si>
  <si>
    <t>02.02.01.09</t>
  </si>
  <si>
    <t>02.02.01.09.01</t>
  </si>
  <si>
    <t>02.02.01.09.02</t>
  </si>
  <si>
    <t>02.02.01.10</t>
  </si>
  <si>
    <t>02.02.01.10.01</t>
  </si>
  <si>
    <t>02.02.01.10.01.01</t>
  </si>
  <si>
    <t>02.02.01.10.02</t>
  </si>
  <si>
    <t>02.02.01.10.02.01</t>
  </si>
  <si>
    <t>02.02.01.10.02.02</t>
  </si>
  <si>
    <t>02.02.01.10.03</t>
  </si>
  <si>
    <t>02.02.01.10.03.01</t>
  </si>
  <si>
    <t>02.02.01.10.03.02</t>
  </si>
  <si>
    <t>02.02.01.10.04</t>
  </si>
  <si>
    <t>02.02.01.10.04.01</t>
  </si>
  <si>
    <t>02.02.01.10.04.02</t>
  </si>
  <si>
    <t>02.02.01.10.04.03</t>
  </si>
  <si>
    <t>02.02.01.10.04.04</t>
  </si>
  <si>
    <t>02.02.01.10.04.05</t>
  </si>
  <si>
    <t>02.02.01.10.05</t>
  </si>
  <si>
    <t>02.02.01.10.05.01</t>
  </si>
  <si>
    <t>02.02.02</t>
  </si>
  <si>
    <t>02.02.02.01</t>
  </si>
  <si>
    <t>02.02.02.01.01</t>
  </si>
  <si>
    <t>02.02.02.02</t>
  </si>
  <si>
    <t>02.02.02.02.01</t>
  </si>
  <si>
    <t>02.02.02.02.02</t>
  </si>
  <si>
    <t>02.02.02.02.03</t>
  </si>
  <si>
    <t>02.02.02.02.04</t>
  </si>
  <si>
    <t>02.02.02.02.05</t>
  </si>
  <si>
    <t>02.02.02.02.06</t>
  </si>
  <si>
    <t>02.02.02.03</t>
  </si>
  <si>
    <t>02.02.02.03.01</t>
  </si>
  <si>
    <t>02.02.02.03.02</t>
  </si>
  <si>
    <t>02.02.02.03.03</t>
  </si>
  <si>
    <t>02.02.02.04</t>
  </si>
  <si>
    <t>02.02.02.04.01</t>
  </si>
  <si>
    <t>02.02.03</t>
  </si>
  <si>
    <t>02.02.03.01</t>
  </si>
  <si>
    <t>02.02.03.01.01</t>
  </si>
  <si>
    <t>02.02.03.01.02</t>
  </si>
  <si>
    <t>02.02.03.02</t>
  </si>
  <si>
    <t>02.02.03.02.01</t>
  </si>
  <si>
    <t>02.02.03.02.02</t>
  </si>
  <si>
    <t>02.02.03.02.03</t>
  </si>
  <si>
    <t>02.02.03.02.04</t>
  </si>
  <si>
    <t>02.02.03.03</t>
  </si>
  <si>
    <t>02.02.03.03.01</t>
  </si>
  <si>
    <t>02.02.03.03.02</t>
  </si>
  <si>
    <t>02.02.03.03.03</t>
  </si>
  <si>
    <t>02.02.03.03.04</t>
  </si>
  <si>
    <t>02.02.03.04</t>
  </si>
  <si>
    <t>02.02.03.04.01</t>
  </si>
  <si>
    <t>02.02.03.04.02</t>
  </si>
  <si>
    <t>02.02.03.05</t>
  </si>
  <si>
    <t>02.02.03.05.01</t>
  </si>
  <si>
    <t>02.02.03.06</t>
  </si>
  <si>
    <t>02.02.03.06.01</t>
  </si>
  <si>
    <t>02.02.03.06.02</t>
  </si>
  <si>
    <t>02.02.03.06.03</t>
  </si>
  <si>
    <t>02.03</t>
  </si>
  <si>
    <t>02.03.01</t>
  </si>
  <si>
    <t>02.03.01.01</t>
  </si>
  <si>
    <t>02.03.01.01.01</t>
  </si>
  <si>
    <t>02.03.01.02</t>
  </si>
  <si>
    <t>02.03.01.02.01</t>
  </si>
  <si>
    <t>02.03.01.02.02</t>
  </si>
  <si>
    <t>02.03.01.02.03</t>
  </si>
  <si>
    <t>02.03.01.03</t>
  </si>
  <si>
    <t>02.03.01.03.01</t>
  </si>
  <si>
    <t>02.03.01.03.02</t>
  </si>
  <si>
    <t>02.03.01.04</t>
  </si>
  <si>
    <t>02.03.01.04.01</t>
  </si>
  <si>
    <t>02.03.01.04.02</t>
  </si>
  <si>
    <t>02.03.01.04.03</t>
  </si>
  <si>
    <t>02.03.01.04.04</t>
  </si>
  <si>
    <t>02.03.01.04.05</t>
  </si>
  <si>
    <t>02.03.01.05</t>
  </si>
  <si>
    <t>02.03.01.05.01</t>
  </si>
  <si>
    <t>02.03.01.05.02</t>
  </si>
  <si>
    <t>02.03.01.05.03</t>
  </si>
  <si>
    <t>02.03.01.06</t>
  </si>
  <si>
    <t>02.03.01.06.01</t>
  </si>
  <si>
    <t>02.03.01.06.02</t>
  </si>
  <si>
    <t>02.03.01.06.03</t>
  </si>
  <si>
    <t>02.03.01.06.04</t>
  </si>
  <si>
    <t>02.03.01.07</t>
  </si>
  <si>
    <t>02.03.01.07.01</t>
  </si>
  <si>
    <t>02.03.01.08</t>
  </si>
  <si>
    <t>02.03.01.08.01</t>
  </si>
  <si>
    <t>02.03.01.09</t>
  </si>
  <si>
    <t>02.03.01.09.01</t>
  </si>
  <si>
    <t>02.03.01.10</t>
  </si>
  <si>
    <t>02.03.01.10.01</t>
  </si>
  <si>
    <t>02.03.01.10.02</t>
  </si>
  <si>
    <t>02.03.01.11</t>
  </si>
  <si>
    <t>02.03.01.11.01</t>
  </si>
  <si>
    <t>02.03.01.11.02</t>
  </si>
  <si>
    <t>02.03.01.12</t>
  </si>
  <si>
    <t>02.03.01.12.01</t>
  </si>
  <si>
    <t>02.03.01.12.02</t>
  </si>
  <si>
    <t>02.03.01.12.03</t>
  </si>
  <si>
    <t>02.03.01.12.04</t>
  </si>
  <si>
    <t>02.03.01.12.05</t>
  </si>
  <si>
    <t>02.03.01.12.06</t>
  </si>
  <si>
    <t>02.03.01.12.07</t>
  </si>
  <si>
    <t>02.03.01.13</t>
  </si>
  <si>
    <t>02.03.01.13.01</t>
  </si>
  <si>
    <t>02.03.01.13.02</t>
  </si>
  <si>
    <t>02.03.01.13.03</t>
  </si>
  <si>
    <t>02.03.02</t>
  </si>
  <si>
    <t>02.03.02.01</t>
  </si>
  <si>
    <t>02.03.02.01.01</t>
  </si>
  <si>
    <t>02.03.02.02</t>
  </si>
  <si>
    <t>02.03.02.02.01</t>
  </si>
  <si>
    <t>02.03.02.02.02</t>
  </si>
  <si>
    <t>02.03.02.02.03</t>
  </si>
  <si>
    <t>02.03.02.02.04</t>
  </si>
  <si>
    <t>02.03.02.03</t>
  </si>
  <si>
    <t>02.03.02.03.01</t>
  </si>
  <si>
    <t>02.03.02.04</t>
  </si>
  <si>
    <t>02.03.02.04.01</t>
  </si>
  <si>
    <t>02.03.02.04.01.01</t>
  </si>
  <si>
    <t>02.03.02.04.01.02</t>
  </si>
  <si>
    <t>02.03.02.04.01.03</t>
  </si>
  <si>
    <t>02.03.02.05</t>
  </si>
  <si>
    <t>02.03.02.05.01</t>
  </si>
  <si>
    <t>02.03.02.05.02</t>
  </si>
  <si>
    <t>02.03.02.05.03</t>
  </si>
  <si>
    <t>02.03.02.06</t>
  </si>
  <si>
    <t>02.03.02.06.01</t>
  </si>
  <si>
    <t>02.03.02.07</t>
  </si>
  <si>
    <t>02.03.02.07.01</t>
  </si>
  <si>
    <t>02.03.02.08</t>
  </si>
  <si>
    <t>02.03.02.08.01</t>
  </si>
  <si>
    <t>02.03.02.08.02</t>
  </si>
  <si>
    <t>02.03.02.09</t>
  </si>
  <si>
    <t>02.03.02.09.01</t>
  </si>
  <si>
    <t>02.03.02.09.02</t>
  </si>
  <si>
    <t>02.03.02.10</t>
  </si>
  <si>
    <t>02.03.02.10.01</t>
  </si>
  <si>
    <t>02.03.02.10.02</t>
  </si>
  <si>
    <t>02.03.02.11</t>
  </si>
  <si>
    <t>02.03.02.11.01</t>
  </si>
  <si>
    <t>02.03.02.11.01.01</t>
  </si>
  <si>
    <t>02.03.02.11.02</t>
  </si>
  <si>
    <t>02.03.02.11.02.01</t>
  </si>
  <si>
    <t>02.03.02.11.02.02</t>
  </si>
  <si>
    <t>02.03.02.11.03</t>
  </si>
  <si>
    <t>02.03.02.11.03.01</t>
  </si>
  <si>
    <t>02.03.02.11.03.02</t>
  </si>
  <si>
    <t>02.03.02.11.04</t>
  </si>
  <si>
    <t>02.03.02.11.04.01</t>
  </si>
  <si>
    <t>02.03.02.11.04.02</t>
  </si>
  <si>
    <t>02.03.02.11.04.03</t>
  </si>
  <si>
    <t>02.03.02.11.04.04</t>
  </si>
  <si>
    <t>02.03.02.11.04.05</t>
  </si>
  <si>
    <t>02.03.02.11.05</t>
  </si>
  <si>
    <t>02.03.02.11.05.01</t>
  </si>
  <si>
    <t>02.03.03</t>
  </si>
  <si>
    <t>02.03.03.01</t>
  </si>
  <si>
    <t>02.03.03.01.01</t>
  </si>
  <si>
    <t>02.03.03.02</t>
  </si>
  <si>
    <t>02.03.03.02.01</t>
  </si>
  <si>
    <t>02.03.03.02.02</t>
  </si>
  <si>
    <t>02.03.03.02.03</t>
  </si>
  <si>
    <t>02.03.03.02.04</t>
  </si>
  <si>
    <t>02.03.03.02.05</t>
  </si>
  <si>
    <t>02.03.03.02.06</t>
  </si>
  <si>
    <t>02.03.03.03</t>
  </si>
  <si>
    <t>02.03.03.03.01</t>
  </si>
  <si>
    <t>02.03.03.03.02</t>
  </si>
  <si>
    <t>02.03.03.03.03</t>
  </si>
  <si>
    <t>02.03.03.03.04</t>
  </si>
  <si>
    <t>02.03.04</t>
  </si>
  <si>
    <t>02.03.04.01</t>
  </si>
  <si>
    <t>02.03.04.01.01</t>
  </si>
  <si>
    <t>02.03.04.02</t>
  </si>
  <si>
    <t>02.03.04.02.01</t>
  </si>
  <si>
    <t>02.03.04.02.02</t>
  </si>
  <si>
    <t>02.03.04.02.03</t>
  </si>
  <si>
    <t>02.03.04.03</t>
  </si>
  <si>
    <t>02.03.04.03.01</t>
  </si>
  <si>
    <t>02.03.04.03.02</t>
  </si>
  <si>
    <t>02.03.04.03.03</t>
  </si>
  <si>
    <t>02.03.04.04</t>
  </si>
  <si>
    <t>02.03.04.04.01</t>
  </si>
  <si>
    <t>02.03.04.04.02</t>
  </si>
  <si>
    <t>02.03.04.05</t>
  </si>
  <si>
    <t>02.03.04.05.01</t>
  </si>
  <si>
    <t>02.03.04.06</t>
  </si>
  <si>
    <t>02.03.04.06.01</t>
  </si>
  <si>
    <t>02.03.04.06.02</t>
  </si>
  <si>
    <t>02.03.04.07</t>
  </si>
  <si>
    <t>02.03.04.07.01</t>
  </si>
  <si>
    <t>02.03.04.08</t>
  </si>
  <si>
    <t>02.03.04.08.01</t>
  </si>
  <si>
    <t>02.03.04.08.02</t>
  </si>
  <si>
    <t>02.03.04.08.03</t>
  </si>
  <si>
    <t>02.03.04.08.04</t>
  </si>
  <si>
    <t>02.03.04.08.05</t>
  </si>
  <si>
    <t>02.03.04.08.06</t>
  </si>
  <si>
    <t>02.03.04.08.07</t>
  </si>
  <si>
    <t>02.03.04.09</t>
  </si>
  <si>
    <t>02.03.04.09.01</t>
  </si>
  <si>
    <t>02.03.04.09.02</t>
  </si>
  <si>
    <t>02.03.04.10</t>
  </si>
  <si>
    <t>02.03.04.10.01</t>
  </si>
  <si>
    <t>02.03.04.10.02</t>
  </si>
  <si>
    <t>02.03.04.11</t>
  </si>
  <si>
    <t>02.03.04.11.01</t>
  </si>
  <si>
    <t>02.03.05</t>
  </si>
  <si>
    <t>02.03.05.01</t>
  </si>
  <si>
    <t>02.03.05.01.01</t>
  </si>
  <si>
    <t>02.03.05.02</t>
  </si>
  <si>
    <t>02.03.05.02.01</t>
  </si>
  <si>
    <t>02.03.05.02.02</t>
  </si>
  <si>
    <t>02.03.05.02.03</t>
  </si>
  <si>
    <t>02.03.05.02.04</t>
  </si>
  <si>
    <t>02.03.05.02.05</t>
  </si>
  <si>
    <t>02.03.05.03</t>
  </si>
  <si>
    <t>02.03.05.03.01</t>
  </si>
  <si>
    <t>02.03.05.03.02</t>
  </si>
  <si>
    <t>02.03.05.04</t>
  </si>
  <si>
    <t>02.03.05.04.01</t>
  </si>
  <si>
    <t>02.03.05.04.02</t>
  </si>
  <si>
    <t>02.03.05.04.03</t>
  </si>
  <si>
    <t>02.03.05.05</t>
  </si>
  <si>
    <t>02.03.05.05.01</t>
  </si>
  <si>
    <t>02.03.05.05.02</t>
  </si>
  <si>
    <t>02.03.05.05.03</t>
  </si>
  <si>
    <t>02.03.05.06</t>
  </si>
  <si>
    <t>02.03.05.06.01</t>
  </si>
  <si>
    <t>02.03.05.06.02</t>
  </si>
  <si>
    <t>02.03.05.07</t>
  </si>
  <si>
    <t>02.03.05.07.01</t>
  </si>
  <si>
    <t>02.03.05.08</t>
  </si>
  <si>
    <t>02.03.05.08.01</t>
  </si>
  <si>
    <t>02.03.05.08.02</t>
  </si>
  <si>
    <t>02.03.05.08.03</t>
  </si>
  <si>
    <t>02.03.05.09</t>
  </si>
  <si>
    <t>02.03.05.09.01</t>
  </si>
  <si>
    <t>02.03.05.09.02</t>
  </si>
  <si>
    <t>02.03.05.10</t>
  </si>
  <si>
    <t>02.03.05.10.01</t>
  </si>
  <si>
    <t>02.03.05.10.01.01</t>
  </si>
  <si>
    <t>02.03.05.10.02</t>
  </si>
  <si>
    <t>02.03.05.10.02.01</t>
  </si>
  <si>
    <t>02.03.05.10.02.02</t>
  </si>
  <si>
    <t>02.03.05.10.03</t>
  </si>
  <si>
    <t>02.03.05.10.03.01</t>
  </si>
  <si>
    <t>02.03.05.10.03.02</t>
  </si>
  <si>
    <t>02.03.05.10.04</t>
  </si>
  <si>
    <t>02.03.05.10.04.01</t>
  </si>
  <si>
    <t>02.03.05.10.04.02</t>
  </si>
  <si>
    <t>02.03.05.10.04.03</t>
  </si>
  <si>
    <t>02.03.05.10.04.04</t>
  </si>
  <si>
    <t>02.03.05.10.04.05</t>
  </si>
  <si>
    <t>02.03.05.10.05</t>
  </si>
  <si>
    <t>02.03.05.10.05.01</t>
  </si>
  <si>
    <t>02.03.06</t>
  </si>
  <si>
    <t>02.03.06.01</t>
  </si>
  <si>
    <t>02.03.06.01.01</t>
  </si>
  <si>
    <t>02.03.06.01.02</t>
  </si>
  <si>
    <t>02.03.06.01.03</t>
  </si>
  <si>
    <t>02.03.06.01.04</t>
  </si>
  <si>
    <t>02.03.06.02</t>
  </si>
  <si>
    <t>02.03.06.02.01</t>
  </si>
  <si>
    <t>02.03.06.02.02</t>
  </si>
  <si>
    <t>02.03.07</t>
  </si>
  <si>
    <t>02.03.07.01</t>
  </si>
  <si>
    <t>02.03.07.01.01</t>
  </si>
  <si>
    <t>02.03.07.02</t>
  </si>
  <si>
    <t>02.03.07.02.01</t>
  </si>
  <si>
    <t>02.03.07.02.02</t>
  </si>
  <si>
    <t>02.03.07.02.03</t>
  </si>
  <si>
    <t>02.03.07.03</t>
  </si>
  <si>
    <t>02.03.07.03.01</t>
  </si>
  <si>
    <t>02.03.07.03.02</t>
  </si>
  <si>
    <t>02.03.07.03.03</t>
  </si>
  <si>
    <t>02.03.07.03.04</t>
  </si>
  <si>
    <t>02.03.07.03.05</t>
  </si>
  <si>
    <t>02.03.07.04</t>
  </si>
  <si>
    <t>02.03.07.04.01</t>
  </si>
  <si>
    <t>02.03.07.05</t>
  </si>
  <si>
    <t>02.03.07.05.01</t>
  </si>
  <si>
    <t>02.03.07.05.02</t>
  </si>
  <si>
    <t>02.03.07.06</t>
  </si>
  <si>
    <t>02.03.07.06.01</t>
  </si>
  <si>
    <t>02.03.07.07</t>
  </si>
  <si>
    <t>02.03.07.07.01</t>
  </si>
  <si>
    <t>02.03.08</t>
  </si>
  <si>
    <t>02.03.08.01</t>
  </si>
  <si>
    <t>02.03.08.01.01</t>
  </si>
  <si>
    <t>02.03.08.02</t>
  </si>
  <si>
    <t>02.03.08.02.01</t>
  </si>
  <si>
    <t>02.03.08.02.02</t>
  </si>
  <si>
    <t>02.03.08.02.03</t>
  </si>
  <si>
    <t>02.03.08.02.04</t>
  </si>
  <si>
    <t>02.03.08.02.05</t>
  </si>
  <si>
    <t>02.03.08.03</t>
  </si>
  <si>
    <t>02.03.08.03.01</t>
  </si>
  <si>
    <t>02.03.08.04</t>
  </si>
  <si>
    <t>02.03.08.04.01</t>
  </si>
  <si>
    <t>02.03.08.04.02</t>
  </si>
  <si>
    <t>02.03.08.04.03</t>
  </si>
  <si>
    <t>02.03.08.05</t>
  </si>
  <si>
    <t>02.03.08.05.01</t>
  </si>
  <si>
    <t>02.03.08.05.02</t>
  </si>
  <si>
    <t>02.03.08.05.03</t>
  </si>
  <si>
    <t>02.03.08.06</t>
  </si>
  <si>
    <t>02.03.08.06.01</t>
  </si>
  <si>
    <t>02.03.08.06.02</t>
  </si>
  <si>
    <t>02.03.08.07</t>
  </si>
  <si>
    <t>02.03.08.07.01</t>
  </si>
  <si>
    <t>02.03.08.08</t>
  </si>
  <si>
    <t>02.03.08.08.01</t>
  </si>
  <si>
    <t>02.03.08.09</t>
  </si>
  <si>
    <t>02.03.08.09.01</t>
  </si>
  <si>
    <t>02.03.08.09.02</t>
  </si>
  <si>
    <t>02.03.08.10</t>
  </si>
  <si>
    <t>02.03.08.10.01</t>
  </si>
  <si>
    <t>02.03.08.11</t>
  </si>
  <si>
    <t>02.03.08.11.01</t>
  </si>
  <si>
    <t>02.03.08.11.01.01</t>
  </si>
  <si>
    <t>02.03.08.11.02</t>
  </si>
  <si>
    <t>02.03.08.11.02.01</t>
  </si>
  <si>
    <t>02.03.08.11.02.02</t>
  </si>
  <si>
    <t>02.03.08.11.03</t>
  </si>
  <si>
    <t>02.03.08.11.03.01</t>
  </si>
  <si>
    <t>02.03.08.11.03.02</t>
  </si>
  <si>
    <t>02.03.08.11.04</t>
  </si>
  <si>
    <t>02.03.08.11.04.01</t>
  </si>
  <si>
    <t>02.03.08.11.04.02</t>
  </si>
  <si>
    <t>02.03.08.11.04.03</t>
  </si>
  <si>
    <t>02.03.08.11.04.04</t>
  </si>
  <si>
    <t>02.03.08.11.04.05</t>
  </si>
  <si>
    <t>02.03.08.11.05</t>
  </si>
  <si>
    <t>02.03.08.11.05.01</t>
  </si>
  <si>
    <t>02.03.09</t>
  </si>
  <si>
    <t>02.03.09.01</t>
  </si>
  <si>
    <t>02.03.09.01.01</t>
  </si>
  <si>
    <t>02.03.09.02</t>
  </si>
  <si>
    <t>02.03.09.02.01</t>
  </si>
  <si>
    <t>02.03.09.02.02</t>
  </si>
  <si>
    <t>02.03.09.02.03</t>
  </si>
  <si>
    <t>02.03.09.03</t>
  </si>
  <si>
    <t>02.03.09.03.01</t>
  </si>
  <si>
    <t>02.03.09.03.02</t>
  </si>
  <si>
    <t>02.03.09.03.03</t>
  </si>
  <si>
    <t>02.03.09.03.04</t>
  </si>
  <si>
    <t>02.03.09.03.05</t>
  </si>
  <si>
    <t>02.03.09.04</t>
  </si>
  <si>
    <t>02.03.09.04.01</t>
  </si>
  <si>
    <t>02.03.09.05</t>
  </si>
  <si>
    <t>02.03.09.05.01</t>
  </si>
  <si>
    <t>02.03.09.05.02</t>
  </si>
  <si>
    <t>02.03.09.06</t>
  </si>
  <si>
    <t>02.03.09.06.01</t>
  </si>
  <si>
    <t>02.03.09.07</t>
  </si>
  <si>
    <t>02.03.09.07.01</t>
  </si>
  <si>
    <t>02.03.10</t>
  </si>
  <si>
    <t>02.03.10.01</t>
  </si>
  <si>
    <t>02.03.10.01.01</t>
  </si>
  <si>
    <t>02.03.10.02</t>
  </si>
  <si>
    <t>02.03.10.02.01</t>
  </si>
  <si>
    <t>02.03.10.02.02</t>
  </si>
  <si>
    <t>02.03.10.02.03</t>
  </si>
  <si>
    <t>02.03.10.02.04</t>
  </si>
  <si>
    <t>02.03.10.02.05</t>
  </si>
  <si>
    <t>02.03.10.02.06</t>
  </si>
  <si>
    <t>02.03.10.02.07</t>
  </si>
  <si>
    <t>02.03.10.02.08</t>
  </si>
  <si>
    <t>02.03.10.02.09</t>
  </si>
  <si>
    <t>02.03.10.02.10</t>
  </si>
  <si>
    <t>02.03.10.02.11</t>
  </si>
  <si>
    <t>02.03.10.02.12</t>
  </si>
  <si>
    <t>02.03.10.03</t>
  </si>
  <si>
    <t>02.03.10.03.01</t>
  </si>
  <si>
    <t>02.03.10.03.02</t>
  </si>
  <si>
    <t>02.03.10.03.03</t>
  </si>
  <si>
    <t>02.03.10.03.04</t>
  </si>
  <si>
    <t>02.03.10.03.05</t>
  </si>
  <si>
    <t>02.03.10.03.06</t>
  </si>
  <si>
    <t>02.03.10.03.07</t>
  </si>
  <si>
    <t>02.03.10.03.08</t>
  </si>
  <si>
    <t>02.03.10.03.09</t>
  </si>
  <si>
    <t>02.03.10.03.10</t>
  </si>
  <si>
    <t>02.03.10.03.11</t>
  </si>
  <si>
    <t>02.03.10.03.12</t>
  </si>
  <si>
    <t>02.03.10.03.13</t>
  </si>
  <si>
    <t>02.03.10.03.14</t>
  </si>
  <si>
    <t>02.03.10.03.15</t>
  </si>
  <si>
    <t>02.03.10.04</t>
  </si>
  <si>
    <t>02.03.10.04.01</t>
  </si>
  <si>
    <t>02.03.10.04.02</t>
  </si>
  <si>
    <t>02.03.11</t>
  </si>
  <si>
    <t>02.03.11.01</t>
  </si>
  <si>
    <t>02.03.11.01.01</t>
  </si>
  <si>
    <t>02.03.11.02</t>
  </si>
  <si>
    <t>02.03.11.02.01</t>
  </si>
  <si>
    <t>02.03.11.02.02</t>
  </si>
  <si>
    <t>02.03.11.02.03</t>
  </si>
  <si>
    <t>02.03.11.03</t>
  </si>
  <si>
    <t>02.03.11.03.01</t>
  </si>
  <si>
    <t>02.03.11.03.02</t>
  </si>
  <si>
    <t>02.03.11.03.03</t>
  </si>
  <si>
    <t>02.03.11.04</t>
  </si>
  <si>
    <t>02.03.11.04.01</t>
  </si>
  <si>
    <t>02.03.11.04.02</t>
  </si>
  <si>
    <t>02.03.11.05</t>
  </si>
  <si>
    <t>02.03.11.05.01</t>
  </si>
  <si>
    <t>02.03.11.06</t>
  </si>
  <si>
    <t>02.03.11.06.01</t>
  </si>
  <si>
    <t>02.03.11.06.02</t>
  </si>
  <si>
    <t>02.03.11.06.03</t>
  </si>
  <si>
    <t>02.03.11.06.04</t>
  </si>
  <si>
    <t>02.03.11.06.05</t>
  </si>
  <si>
    <t>02.03.11.06.06</t>
  </si>
  <si>
    <t>02.03.11.07</t>
  </si>
  <si>
    <t>02.03.11.07.01</t>
  </si>
  <si>
    <t>02.03.11.08</t>
  </si>
  <si>
    <t>02.03.11.08.01</t>
  </si>
  <si>
    <t>02.03.11.08.02</t>
  </si>
  <si>
    <t>02.03.11.08.03</t>
  </si>
  <si>
    <t>02.03.11.08.04</t>
  </si>
  <si>
    <t>02.03.11.08.05</t>
  </si>
  <si>
    <t>02.03.11.08.06</t>
  </si>
  <si>
    <t>02.03.11.08.07</t>
  </si>
  <si>
    <t>02.03.11.09</t>
  </si>
  <si>
    <t>02.03.11.09.01</t>
  </si>
  <si>
    <t>02.03.11.09.02</t>
  </si>
  <si>
    <t>02.03.11.10</t>
  </si>
  <si>
    <t>02.03.11.10.01</t>
  </si>
  <si>
    <t>02.03.11.10.02</t>
  </si>
  <si>
    <t>02.03.11.11</t>
  </si>
  <si>
    <t>02.03.11.11.01</t>
  </si>
  <si>
    <t>02.03.12</t>
  </si>
  <si>
    <t>02.03.12.01</t>
  </si>
  <si>
    <t>02.03.12.01.01</t>
  </si>
  <si>
    <t>02.03.12.01.02</t>
  </si>
  <si>
    <t>02.03.12.02</t>
  </si>
  <si>
    <t>02.03.12.02.01</t>
  </si>
  <si>
    <t>02.03.12.02.02</t>
  </si>
  <si>
    <t>02.03.12.02.03</t>
  </si>
  <si>
    <t>02.03.12.03</t>
  </si>
  <si>
    <t>02.03.12.03.01</t>
  </si>
  <si>
    <t>02.03.12.03.02</t>
  </si>
  <si>
    <t>02.03.12.04</t>
  </si>
  <si>
    <t>02.03.12.04.01</t>
  </si>
  <si>
    <t>02.03.12.05</t>
  </si>
  <si>
    <t>02.03.12.05.01</t>
  </si>
  <si>
    <t>02.03.12.06</t>
  </si>
  <si>
    <t>02.03.12.06.01</t>
  </si>
  <si>
    <t>02.03.12.06.02</t>
  </si>
  <si>
    <t>02.03.12.06.03</t>
  </si>
  <si>
    <t>02.03.12.06.04</t>
  </si>
  <si>
    <t>02.03.12.07</t>
  </si>
  <si>
    <t>02.03.12.07.01</t>
  </si>
  <si>
    <t>02.03.12.07.02</t>
  </si>
  <si>
    <t>02.03.13</t>
  </si>
  <si>
    <t>02.03.13.01</t>
  </si>
  <si>
    <t>02.03.13.01.01</t>
  </si>
  <si>
    <t>02.03.13.01.02</t>
  </si>
  <si>
    <t>02.03.13.02</t>
  </si>
  <si>
    <t>02.03.13.02.01</t>
  </si>
  <si>
    <t>02.03.13.02.02</t>
  </si>
  <si>
    <t>02.03.13.02.03</t>
  </si>
  <si>
    <t>02.03.13.03</t>
  </si>
  <si>
    <t>02.03.13.03.01</t>
  </si>
  <si>
    <t>02.03.13.03.02</t>
  </si>
  <si>
    <t>02.03.13.03.03</t>
  </si>
  <si>
    <t>02.03.13.03.04</t>
  </si>
  <si>
    <t>02.03.13.04</t>
  </si>
  <si>
    <t>02.03.13.04.01</t>
  </si>
  <si>
    <t>02.03.13.05</t>
  </si>
  <si>
    <t>02.03.13.05.01</t>
  </si>
  <si>
    <t>02.03.13.06</t>
  </si>
  <si>
    <t>02.03.13.06.01</t>
  </si>
  <si>
    <t>02.03.13.07</t>
  </si>
  <si>
    <t>02.03.13.07.01</t>
  </si>
  <si>
    <t>02.03.13.07.02</t>
  </si>
  <si>
    <t>02.03.14</t>
  </si>
  <si>
    <t>02.03.14.01</t>
  </si>
  <si>
    <t>02.03.14.01.01</t>
  </si>
  <si>
    <t>02.03.14.01.02</t>
  </si>
  <si>
    <t>02.03.14.02</t>
  </si>
  <si>
    <t>02.03.14.02.01</t>
  </si>
  <si>
    <t>02.03.14.02.02</t>
  </si>
  <si>
    <t>02.03.14.02.03</t>
  </si>
  <si>
    <t>02.03.14.03</t>
  </si>
  <si>
    <t>02.03.14.03.01</t>
  </si>
  <si>
    <t>02.03.14.03.02</t>
  </si>
  <si>
    <t>02.03.14.04</t>
  </si>
  <si>
    <t>02.03.14.04.01</t>
  </si>
  <si>
    <t>02.03.14.05</t>
  </si>
  <si>
    <t>02.03.14.05.01</t>
  </si>
  <si>
    <t>02.03.14.06</t>
  </si>
  <si>
    <t>02.03.14.06.01</t>
  </si>
  <si>
    <t>02.03.14.07</t>
  </si>
  <si>
    <t>02.03.14.07.01</t>
  </si>
  <si>
    <t>02.03.14.07.02</t>
  </si>
  <si>
    <t>02.03.15</t>
  </si>
  <si>
    <t>02.03.15.01</t>
  </si>
  <si>
    <t>02.03.15.01.01</t>
  </si>
  <si>
    <t>02.03.15.02</t>
  </si>
  <si>
    <t>02.03.15.02.01</t>
  </si>
  <si>
    <t>02.03.15.02.02</t>
  </si>
  <si>
    <t>02.03.15.03</t>
  </si>
  <si>
    <t>02.03.15.03.01</t>
  </si>
  <si>
    <t>02.03.15.04</t>
  </si>
  <si>
    <t>02.03.15.04.01</t>
  </si>
  <si>
    <t>02.03.15.04.02</t>
  </si>
  <si>
    <t>02.03.15.04.03</t>
  </si>
  <si>
    <t>02.03.15.04.04</t>
  </si>
  <si>
    <t>02.03.15.05</t>
  </si>
  <si>
    <t>02.03.15.05.01</t>
  </si>
  <si>
    <t>02.03.15.06</t>
  </si>
  <si>
    <t>02.03.15.06.01</t>
  </si>
  <si>
    <t>02.03.15.07</t>
  </si>
  <si>
    <t>02.03.15.07.01</t>
  </si>
  <si>
    <t>02.03.15.07.02</t>
  </si>
  <si>
    <t>02.03.15.07.03</t>
  </si>
  <si>
    <t>02.03.15.07.04</t>
  </si>
  <si>
    <t>02.03.16</t>
  </si>
  <si>
    <t>02.03.16.01</t>
  </si>
  <si>
    <t>02.03.16.01.01</t>
  </si>
  <si>
    <t>02.03.16.01.02</t>
  </si>
  <si>
    <t>02.03.16.02</t>
  </si>
  <si>
    <t>02.03.16.02.01</t>
  </si>
  <si>
    <t>02.03.16.02.02</t>
  </si>
  <si>
    <t>02.03.16.02.03</t>
  </si>
  <si>
    <t>02.03.16.02.04</t>
  </si>
  <si>
    <t>02.03.16.03</t>
  </si>
  <si>
    <t>02.03.16.03.01</t>
  </si>
  <si>
    <t>02.03.16.03.02</t>
  </si>
  <si>
    <t>02.03.16.03.03</t>
  </si>
  <si>
    <t>02.03.16.03.04</t>
  </si>
  <si>
    <t>02.03.16.04</t>
  </si>
  <si>
    <t>02.03.16.04.01</t>
  </si>
  <si>
    <t>02.03.16.04.02</t>
  </si>
  <si>
    <t>02.03.16.05</t>
  </si>
  <si>
    <t>02.03.16.05.01</t>
  </si>
  <si>
    <t>02.03.16.06</t>
  </si>
  <si>
    <t>02.03.16.06.01</t>
  </si>
  <si>
    <t>02.03.16.06.02</t>
  </si>
  <si>
    <t>02.03.16.06.03</t>
  </si>
  <si>
    <t>02.03.17</t>
  </si>
  <si>
    <t>02.03.17.01</t>
  </si>
  <si>
    <t>02.03.17.01.01</t>
  </si>
  <si>
    <t>02.03.17.01.02</t>
  </si>
  <si>
    <t>02.03.17.02</t>
  </si>
  <si>
    <t>02.03.17.02.01</t>
  </si>
  <si>
    <t>02.03.17.02.02</t>
  </si>
  <si>
    <t>02.03.17.02.03</t>
  </si>
  <si>
    <t>02.03.17.02.04</t>
  </si>
  <si>
    <t>02.03.17.02.05</t>
  </si>
  <si>
    <t>02.03.17.03</t>
  </si>
  <si>
    <t>02.03.17.03.01</t>
  </si>
  <si>
    <t>02.03.17.04</t>
  </si>
  <si>
    <t>02.03.17.04.01</t>
  </si>
  <si>
    <t>02.03.17.04.02</t>
  </si>
  <si>
    <t>02.03.17.04.03</t>
  </si>
  <si>
    <t>02.03.17.05</t>
  </si>
  <si>
    <t>02.03.17.05.01</t>
  </si>
  <si>
    <t>02.03.17.05.02</t>
  </si>
  <si>
    <t>02.03.17.06</t>
  </si>
  <si>
    <t>02.03.17.06.01</t>
  </si>
  <si>
    <t>02.03.17.06.02</t>
  </si>
  <si>
    <t>02.03.17.07</t>
  </si>
  <si>
    <t>02.03.17.07.01</t>
  </si>
  <si>
    <t>02.03.17.07.02</t>
  </si>
  <si>
    <t>02.03.17.07.03</t>
  </si>
  <si>
    <t>03.01</t>
  </si>
  <si>
    <t>03.01.01</t>
  </si>
  <si>
    <t>03.01.01.01</t>
  </si>
  <si>
    <t>03.01.01.01.01</t>
  </si>
  <si>
    <t>03.01.01.01.02</t>
  </si>
  <si>
    <t>03.01.01.02</t>
  </si>
  <si>
    <t>03.01.01.02.01</t>
  </si>
  <si>
    <t>03.01.01.02.02</t>
  </si>
  <si>
    <t>03.01.01.02.03</t>
  </si>
  <si>
    <t>03.01.01.02.04</t>
  </si>
  <si>
    <t>03.01.01.02.05</t>
  </si>
  <si>
    <t>03.01.01.02.06</t>
  </si>
  <si>
    <t>03.01.01.02.07</t>
  </si>
  <si>
    <t>03.01.01.03</t>
  </si>
  <si>
    <t>03.01.01.03.01</t>
  </si>
  <si>
    <t>03.01.01.03.01.01</t>
  </si>
  <si>
    <t>03.01.01.03.02</t>
  </si>
  <si>
    <t>03.01.01.03.02.01</t>
  </si>
  <si>
    <t>03.01.01.03.02.02</t>
  </si>
  <si>
    <t>03.01.01.04</t>
  </si>
  <si>
    <t>03.01.01.04.01</t>
  </si>
  <si>
    <t>03.01.01.04.01.01</t>
  </si>
  <si>
    <t>03.01.01.04.01.02</t>
  </si>
  <si>
    <t>03.01.01.04.01.03</t>
  </si>
  <si>
    <t>03.01.01.04.02</t>
  </si>
  <si>
    <t>03.01.01.04.02.01</t>
  </si>
  <si>
    <t>03.01.01.04.02.02</t>
  </si>
  <si>
    <t>03.01.01.04.02.03</t>
  </si>
  <si>
    <t>03.01.02</t>
  </si>
  <si>
    <t>03.01.02.01</t>
  </si>
  <si>
    <t>03.01.02.01.01</t>
  </si>
  <si>
    <t>03.01.02.02</t>
  </si>
  <si>
    <t>03.01.02.02.01</t>
  </si>
  <si>
    <t>03.01.02.02.02</t>
  </si>
  <si>
    <t>03.01.02.02.03</t>
  </si>
  <si>
    <t>03.01.02.03</t>
  </si>
  <si>
    <t>03.01.02.03.01</t>
  </si>
  <si>
    <t>03.01.02.03.02</t>
  </si>
  <si>
    <t>03.01.02.03.03</t>
  </si>
  <si>
    <t>03.01.02.03.04</t>
  </si>
  <si>
    <t>03.01.02.04</t>
  </si>
  <si>
    <t>03.01.02.04.01</t>
  </si>
  <si>
    <t>03.01.02.04.02</t>
  </si>
  <si>
    <t>03.01.02.05</t>
  </si>
  <si>
    <t>03.01.02.05.01</t>
  </si>
  <si>
    <t>03.01.02.05.02</t>
  </si>
  <si>
    <t>03.01.02.06</t>
  </si>
  <si>
    <t>03.01.02.06.01</t>
  </si>
  <si>
    <t>03.01.03</t>
  </si>
  <si>
    <t>03.01.03.01</t>
  </si>
  <si>
    <t>03.01.03.01.01</t>
  </si>
  <si>
    <t>03.01.03.02</t>
  </si>
  <si>
    <t>03.01.03.02.01</t>
  </si>
  <si>
    <t>03.01.03.03</t>
  </si>
  <si>
    <t>03.01.03.03.01</t>
  </si>
  <si>
    <t>03.01.04</t>
  </si>
  <si>
    <t>03.01.04.01</t>
  </si>
  <si>
    <t>03.01.05</t>
  </si>
  <si>
    <t>03.01.05.01</t>
  </si>
  <si>
    <t>03.01.05.02</t>
  </si>
  <si>
    <t>03.01.06</t>
  </si>
  <si>
    <t>03.01.06.01</t>
  </si>
  <si>
    <t>03.01.06.01.01</t>
  </si>
  <si>
    <t>03.01.06.02</t>
  </si>
  <si>
    <t>03.01.06.02.01</t>
  </si>
  <si>
    <t>03.01.06.02.02</t>
  </si>
  <si>
    <t>03.01.06.02.03</t>
  </si>
  <si>
    <t>03.01.07</t>
  </si>
  <si>
    <t>03.01.07.01</t>
  </si>
  <si>
    <t>03.01.07.01.01</t>
  </si>
  <si>
    <t>03.01.07.01.02</t>
  </si>
  <si>
    <t>03.01.07.01.03</t>
  </si>
  <si>
    <t>03.01.07.02</t>
  </si>
  <si>
    <t>03.01.07.02.01</t>
  </si>
  <si>
    <t>03.01.07.02.02</t>
  </si>
  <si>
    <t>03.01.07.03</t>
  </si>
  <si>
    <t>03.01.07.03.01</t>
  </si>
  <si>
    <t>03.01.07.03.02</t>
  </si>
  <si>
    <t>03.01.07.04</t>
  </si>
  <si>
    <t>03.01.07.04.01</t>
  </si>
  <si>
    <t>03.01.08</t>
  </si>
  <si>
    <t>03.01.08.01</t>
  </si>
  <si>
    <t>03.01.08.01.01</t>
  </si>
  <si>
    <t>03.01.08.01.02</t>
  </si>
  <si>
    <t>03.01.08.01.03</t>
  </si>
  <si>
    <t>03.01.08.02</t>
  </si>
  <si>
    <t>03.01.08.02.01</t>
  </si>
  <si>
    <t>03.01.08.02.02</t>
  </si>
  <si>
    <t>03.01.08.02.03</t>
  </si>
  <si>
    <t>03.01.08.03</t>
  </si>
  <si>
    <t>03.01.08.03.01</t>
  </si>
  <si>
    <t>03.02</t>
  </si>
  <si>
    <t>03.02.01</t>
  </si>
  <si>
    <t>03.02.01.01</t>
  </si>
  <si>
    <t>03.02.01.01.01</t>
  </si>
  <si>
    <t>03.02.01.01.02</t>
  </si>
  <si>
    <t>03.02.01.02</t>
  </si>
  <si>
    <t>03.02.01.02.01</t>
  </si>
  <si>
    <t>03.02.01.02.02</t>
  </si>
  <si>
    <t>03.02.01.02.03</t>
  </si>
  <si>
    <t>03.02.01.02.04</t>
  </si>
  <si>
    <t>03.02.01.02.05</t>
  </si>
  <si>
    <t>03.02.01.02.06</t>
  </si>
  <si>
    <t>03.02.01.02.07</t>
  </si>
  <si>
    <t>03.02.01.03</t>
  </si>
  <si>
    <t>03.02.01.03.01</t>
  </si>
  <si>
    <t>03.02.01.03.01.01</t>
  </si>
  <si>
    <t>03.02.01.03.02</t>
  </si>
  <si>
    <t>03.02.01.03.02.01</t>
  </si>
  <si>
    <t>03.02.01.03.02.02</t>
  </si>
  <si>
    <t>03.02.01.04</t>
  </si>
  <si>
    <t>03.02.01.04.01</t>
  </si>
  <si>
    <t>03.02.01.04.01.01</t>
  </si>
  <si>
    <t>03.02.01.04.01.02</t>
  </si>
  <si>
    <t>03.02.01.04.01.03</t>
  </si>
  <si>
    <t>03.02.01.04.02</t>
  </si>
  <si>
    <t>03.02.01.04.02.01</t>
  </si>
  <si>
    <t>03.02.01.04.02.02</t>
  </si>
  <si>
    <t>03.02.01.04.02.03</t>
  </si>
  <si>
    <t>03.02.02</t>
  </si>
  <si>
    <t>03.02.02.01</t>
  </si>
  <si>
    <t>03.02.02.01.01</t>
  </si>
  <si>
    <t>03.02.02.02</t>
  </si>
  <si>
    <t>03.02.02.02.01</t>
  </si>
  <si>
    <t>03.02.02.02.02</t>
  </si>
  <si>
    <t>03.02.02.02.03</t>
  </si>
  <si>
    <t>03.02.02.03</t>
  </si>
  <si>
    <t>03.02.02.03.01</t>
  </si>
  <si>
    <t>03.02.02.03.02</t>
  </si>
  <si>
    <t>03.02.02.03.03</t>
  </si>
  <si>
    <t>03.02.02.03.04</t>
  </si>
  <si>
    <t>03.02.02.04</t>
  </si>
  <si>
    <t>03.02.02.04.01</t>
  </si>
  <si>
    <t>03.02.02.04.02</t>
  </si>
  <si>
    <t>03.02.02.05</t>
  </si>
  <si>
    <t>03.02.02.05.01</t>
  </si>
  <si>
    <t>03.02.02.05.02</t>
  </si>
  <si>
    <t>03.02.02.06</t>
  </si>
  <si>
    <t>03.02.02.06.01</t>
  </si>
  <si>
    <t>03.02.03</t>
  </si>
  <si>
    <t>03.02.03.01</t>
  </si>
  <si>
    <t>03.02.03.01.01</t>
  </si>
  <si>
    <t>03.02.03.02</t>
  </si>
  <si>
    <t>03.02.03.02.01</t>
  </si>
  <si>
    <t>03.02.03.03</t>
  </si>
  <si>
    <t>03.02.03.03.01</t>
  </si>
  <si>
    <t>03.02.04</t>
  </si>
  <si>
    <t>03.02.04.01</t>
  </si>
  <si>
    <t>03.02.05</t>
  </si>
  <si>
    <t>03.02.05.01</t>
  </si>
  <si>
    <t>03.02.05.02</t>
  </si>
  <si>
    <t>03.02.06</t>
  </si>
  <si>
    <t>03.02.06.01</t>
  </si>
  <si>
    <t>03.02.06.01.01</t>
  </si>
  <si>
    <t>03.02.06.02</t>
  </si>
  <si>
    <t>03.02.06.02.01</t>
  </si>
  <si>
    <t>03.02.06.02.02</t>
  </si>
  <si>
    <t>03.02.06.02.03</t>
  </si>
  <si>
    <t>03.02.07</t>
  </si>
  <si>
    <t>03.02.07.01</t>
  </si>
  <si>
    <t>03.02.07.01.01</t>
  </si>
  <si>
    <t>03.02.07.01.02</t>
  </si>
  <si>
    <t>03.02.07.01.03</t>
  </si>
  <si>
    <t>03.02.07.02</t>
  </si>
  <si>
    <t>03.02.07.02.01</t>
  </si>
  <si>
    <t>03.02.07.02.02</t>
  </si>
  <si>
    <t>03.02.07.03</t>
  </si>
  <si>
    <t>03.02.07.03.01</t>
  </si>
  <si>
    <t>03.02.07.03.02</t>
  </si>
  <si>
    <t>03.02.07.04</t>
  </si>
  <si>
    <t>03.02.07.04.01</t>
  </si>
  <si>
    <t>03.02.08</t>
  </si>
  <si>
    <t>03.02.08.01</t>
  </si>
  <si>
    <t>03.02.08.01.01</t>
  </si>
  <si>
    <t>03.02.08.01.02</t>
  </si>
  <si>
    <t>03.02.08.01.03</t>
  </si>
  <si>
    <t>03.02.08.02</t>
  </si>
  <si>
    <t>03.02.08.02.01</t>
  </si>
  <si>
    <t>03.02.08.02.02</t>
  </si>
  <si>
    <t>03.02.08.02.03</t>
  </si>
  <si>
    <t>03.02.08.03</t>
  </si>
  <si>
    <t>03.02.08.03.01</t>
  </si>
  <si>
    <t>03.03</t>
  </si>
  <si>
    <t>03.03.01</t>
  </si>
  <si>
    <t>03.03.01.01</t>
  </si>
  <si>
    <t>03.03.01.01.01</t>
  </si>
  <si>
    <t>03.03.01.01.02</t>
  </si>
  <si>
    <t>03.03.01.02</t>
  </si>
  <si>
    <t>03.03.01.02.01</t>
  </si>
  <si>
    <t>03.03.01.02.02</t>
  </si>
  <si>
    <t>03.03.01.02.03</t>
  </si>
  <si>
    <t>03.03.01.02.04</t>
  </si>
  <si>
    <t>03.03.01.02.05</t>
  </si>
  <si>
    <t>03.03.01.02.06</t>
  </si>
  <si>
    <t>03.03.01.02.07</t>
  </si>
  <si>
    <t>03.03.01.03</t>
  </si>
  <si>
    <t>03.03.01.03.01</t>
  </si>
  <si>
    <t>03.03.01.03.01.01</t>
  </si>
  <si>
    <t>03.03.01.03.02</t>
  </si>
  <si>
    <t>03.03.01.03.02.01</t>
  </si>
  <si>
    <t>03.03.01.03.02.02</t>
  </si>
  <si>
    <t>03.03.01.03.03</t>
  </si>
  <si>
    <t>03.03.01.03.03.01</t>
  </si>
  <si>
    <t>03.03.01.03.04</t>
  </si>
  <si>
    <t>03.03.01.03.04.01</t>
  </si>
  <si>
    <t>03.03.01.03.05</t>
  </si>
  <si>
    <t>03.03.01.03.05.01</t>
  </si>
  <si>
    <t>03.03.01.04</t>
  </si>
  <si>
    <t>03.03.01.04.01</t>
  </si>
  <si>
    <t>03.03.01.04.01.01</t>
  </si>
  <si>
    <t>03.03.01.04.01.02</t>
  </si>
  <si>
    <t>03.03.01.04.01.03</t>
  </si>
  <si>
    <t>03.03.01.04.02</t>
  </si>
  <si>
    <t>03.03.01.04.02.01</t>
  </si>
  <si>
    <t>03.03.01.04.02.02</t>
  </si>
  <si>
    <t>03.03.01.04.02.03</t>
  </si>
  <si>
    <t>03.03.01.04.03</t>
  </si>
  <si>
    <t>03.03.01.04.03.01</t>
  </si>
  <si>
    <t>03.03.01.04.03.02</t>
  </si>
  <si>
    <t>03.03.01.04.03.03</t>
  </si>
  <si>
    <t>03.03.01.04.04</t>
  </si>
  <si>
    <t>03.03.01.04.04.01</t>
  </si>
  <si>
    <t>03.03.01.04.04.02</t>
  </si>
  <si>
    <t>03.03.01.04.04.03</t>
  </si>
  <si>
    <t>03.03.02</t>
  </si>
  <si>
    <t>03.03.02.01</t>
  </si>
  <si>
    <t>03.03.02.01.01</t>
  </si>
  <si>
    <t>03.03.02.02</t>
  </si>
  <si>
    <t>03.03.02.02.01</t>
  </si>
  <si>
    <t>03.03.02.02.02</t>
  </si>
  <si>
    <t>03.03.02.02.03</t>
  </si>
  <si>
    <t>03.03.02.03</t>
  </si>
  <si>
    <t>03.03.02.03.01</t>
  </si>
  <si>
    <t>03.03.02.03.02</t>
  </si>
  <si>
    <t>03.03.02.03.03</t>
  </si>
  <si>
    <t>03.03.02.03.04</t>
  </si>
  <si>
    <t>03.03.02.04</t>
  </si>
  <si>
    <t>03.03.02.04.01</t>
  </si>
  <si>
    <t>03.03.02.04.02</t>
  </si>
  <si>
    <t>03.03.02.05</t>
  </si>
  <si>
    <t>03.03.02.05.01</t>
  </si>
  <si>
    <t>03.03.02.06</t>
  </si>
  <si>
    <t>03.03.02.06.01</t>
  </si>
  <si>
    <t>03.03.03</t>
  </si>
  <si>
    <t>03.03.03.01</t>
  </si>
  <si>
    <t>03.03.03.01.01</t>
  </si>
  <si>
    <t>03.03.03.01.02</t>
  </si>
  <si>
    <t>03.03.03.01.03</t>
  </si>
  <si>
    <t>03.03.03.02</t>
  </si>
  <si>
    <t>03.03.03.02.01</t>
  </si>
  <si>
    <t>03.03.03.03</t>
  </si>
  <si>
    <t>03.03.03.03.01</t>
  </si>
  <si>
    <t>03.03.04</t>
  </si>
  <si>
    <t>03.03.04.01</t>
  </si>
  <si>
    <t>03.03.05</t>
  </si>
  <si>
    <t>03.03.05.01</t>
  </si>
  <si>
    <t>03.03.05.01.01</t>
  </si>
  <si>
    <t>03.03.05.01.02</t>
  </si>
  <si>
    <t>03.03.05.01.03</t>
  </si>
  <si>
    <t>03.03.05.02</t>
  </si>
  <si>
    <t>03.03.05.02.01</t>
  </si>
  <si>
    <t>03.03.05.02.02</t>
  </si>
  <si>
    <t>03.03.05.02.03</t>
  </si>
  <si>
    <t>03.03.05.03</t>
  </si>
  <si>
    <t>03.03.05.03.01</t>
  </si>
  <si>
    <t>03.04</t>
  </si>
  <si>
    <t>03.04.01</t>
  </si>
  <si>
    <t>03.04.01.01</t>
  </si>
  <si>
    <t>03.04.01.01.01</t>
  </si>
  <si>
    <t>03.04.01.01.02</t>
  </si>
  <si>
    <t>03.04.01.02</t>
  </si>
  <si>
    <t>03.04.01.02.01</t>
  </si>
  <si>
    <t>03.04.01.02.02</t>
  </si>
  <si>
    <t>03.04.01.02.03</t>
  </si>
  <si>
    <t>03.04.01.02.04</t>
  </si>
  <si>
    <t>03.04.01.02.05</t>
  </si>
  <si>
    <t>03.04.01.02.06</t>
  </si>
  <si>
    <t>03.04.01.02.07</t>
  </si>
  <si>
    <t>03.04.01.03</t>
  </si>
  <si>
    <t>03.04.01.03.01</t>
  </si>
  <si>
    <t>03.04.01.03.01.01</t>
  </si>
  <si>
    <t>03.04.01.03.02</t>
  </si>
  <si>
    <t>03.04.01.03.02.01</t>
  </si>
  <si>
    <t>03.04.01.03.02.02</t>
  </si>
  <si>
    <t>03.04.01.04</t>
  </si>
  <si>
    <t>03.04.01.04.01</t>
  </si>
  <si>
    <t>03.04.01.04.01.01</t>
  </si>
  <si>
    <t>03.04.01.04.01.02</t>
  </si>
  <si>
    <t>03.04.01.04.01.03</t>
  </si>
  <si>
    <t>03.04.01.04.02</t>
  </si>
  <si>
    <t>03.04.01.04.02.01</t>
  </si>
  <si>
    <t>03.04.01.04.02.02</t>
  </si>
  <si>
    <t>03.04.01.04.02.03</t>
  </si>
  <si>
    <t>03.04.02</t>
  </si>
  <si>
    <t>03.04.02.01</t>
  </si>
  <si>
    <t>03.04.02.01.01</t>
  </si>
  <si>
    <t>03.04.02.02</t>
  </si>
  <si>
    <t>03.04.02.02.01</t>
  </si>
  <si>
    <t>03.04.02.02.02</t>
  </si>
  <si>
    <t>03.04.02.02.03</t>
  </si>
  <si>
    <t>03.04.02.03</t>
  </si>
  <si>
    <t>03.04.02.03.01</t>
  </si>
  <si>
    <t>03.04.02.03.02</t>
  </si>
  <si>
    <t>03.04.02.03.03</t>
  </si>
  <si>
    <t>03.04.02.03.04</t>
  </si>
  <si>
    <t>03.04.02.04</t>
  </si>
  <si>
    <t>03.04.02.04.01</t>
  </si>
  <si>
    <t>03.04.02.04.02</t>
  </si>
  <si>
    <t>03.04.02.05</t>
  </si>
  <si>
    <t>03.04.02.05.01</t>
  </si>
  <si>
    <t>03.04.02.05.02</t>
  </si>
  <si>
    <t>03.04.02.06</t>
  </si>
  <si>
    <t>03.04.02.06.01</t>
  </si>
  <si>
    <t>03.04.03</t>
  </si>
  <si>
    <t>03.04.03.01</t>
  </si>
  <si>
    <t>03.04.03.01.01</t>
  </si>
  <si>
    <t>03.04.03.02</t>
  </si>
  <si>
    <t>03.04.03.02.01</t>
  </si>
  <si>
    <t>03.04.03.03</t>
  </si>
  <si>
    <t>03.04.03.03.01</t>
  </si>
  <si>
    <t>03.04.04</t>
  </si>
  <si>
    <t>03.04.04.01</t>
  </si>
  <si>
    <t>03.04.05</t>
  </si>
  <si>
    <t>03.04.05.01</t>
  </si>
  <si>
    <t>03.04.05.02</t>
  </si>
  <si>
    <t>03.04.06</t>
  </si>
  <si>
    <t>03.04.06.01</t>
  </si>
  <si>
    <t>03.04.06.01.01</t>
  </si>
  <si>
    <t>03.04.06.02</t>
  </si>
  <si>
    <t>03.04.06.02.01</t>
  </si>
  <si>
    <t>03.04.06.02.02</t>
  </si>
  <si>
    <t>03.04.06.02.03</t>
  </si>
  <si>
    <t>03.04.07</t>
  </si>
  <si>
    <t>03.04.07.01</t>
  </si>
  <si>
    <t>03.04.07.01.01</t>
  </si>
  <si>
    <t>03.04.07.01.02</t>
  </si>
  <si>
    <t>03.04.07.01.03</t>
  </si>
  <si>
    <t>03.04.07.02</t>
  </si>
  <si>
    <t>03.04.07.02.01</t>
  </si>
  <si>
    <t>03.04.07.02.02</t>
  </si>
  <si>
    <t>03.04.07.03</t>
  </si>
  <si>
    <t>03.04.07.03.01</t>
  </si>
  <si>
    <t>03.04.07.03.02</t>
  </si>
  <si>
    <t>03.04.07.04</t>
  </si>
  <si>
    <t>03.04.07.04.01</t>
  </si>
  <si>
    <t>03.04.08</t>
  </si>
  <si>
    <t>03.04.08.01</t>
  </si>
  <si>
    <t>03.04.08.01.01</t>
  </si>
  <si>
    <t>03.04.08.01.02</t>
  </si>
  <si>
    <t>03.04.08.01.03</t>
  </si>
  <si>
    <t>03.04.08.02</t>
  </si>
  <si>
    <t>03.04.08.02.01</t>
  </si>
  <si>
    <t>03.04.08.02.02</t>
  </si>
  <si>
    <t>03.04.08.02.03</t>
  </si>
  <si>
    <t>03.04.08.03</t>
  </si>
  <si>
    <t>03.04.08.03.01</t>
  </si>
  <si>
    <t>04.01</t>
  </si>
  <si>
    <t>04.01.01</t>
  </si>
  <si>
    <t>04.01.02</t>
  </si>
  <si>
    <t>04.01.03</t>
  </si>
  <si>
    <t>04.02</t>
  </si>
  <si>
    <t>04.02.01</t>
  </si>
  <si>
    <t>04.02.02</t>
  </si>
  <si>
    <t>04.03</t>
  </si>
  <si>
    <t>04.03.01</t>
  </si>
  <si>
    <t>04.03.02</t>
  </si>
  <si>
    <t>04.03.03</t>
  </si>
  <si>
    <t>SUBPRESUPUESTO 002. SACA SACAS</t>
  </si>
  <si>
    <t>02.01.01.02.04</t>
  </si>
  <si>
    <t>02.01.01.11.02</t>
  </si>
  <si>
    <t>02.01.07.06.02</t>
  </si>
  <si>
    <t>02.01.07.06.03</t>
  </si>
  <si>
    <t>02.01.07.06.04</t>
  </si>
  <si>
    <t>02.01.08.06.02</t>
  </si>
  <si>
    <t>02.01.08.06.03</t>
  </si>
  <si>
    <t>02.01.09.07</t>
  </si>
  <si>
    <t>02.01.09.07.01</t>
  </si>
  <si>
    <t>02.01.09.07.02</t>
  </si>
  <si>
    <t>02.01.10.01.02</t>
  </si>
  <si>
    <t>02.01.10.02.03</t>
  </si>
  <si>
    <t>02.01.10.02.04</t>
  </si>
  <si>
    <t>02.01.10.03.02</t>
  </si>
  <si>
    <t>02.01.10.03.03</t>
  </si>
  <si>
    <t>02.01.10.03.04</t>
  </si>
  <si>
    <t>02.01.10.06.02</t>
  </si>
  <si>
    <t>02.01.10.06.03</t>
  </si>
  <si>
    <t>02.02.02.03.04</t>
  </si>
  <si>
    <t>02.02.02.03.05</t>
  </si>
  <si>
    <t>02.02.03.07</t>
  </si>
  <si>
    <t>02.02.03.07.01</t>
  </si>
  <si>
    <t>02.02.03.08</t>
  </si>
  <si>
    <t>02.02.03.08.01</t>
  </si>
  <si>
    <t>02.02.03.08.02</t>
  </si>
  <si>
    <t>02.02.03.08.03</t>
  </si>
  <si>
    <t>02.02.03.08.04</t>
  </si>
  <si>
    <t>02.02.03.08.05</t>
  </si>
  <si>
    <t>02.02.03.08.06</t>
  </si>
  <si>
    <t>02.02.03.08.07</t>
  </si>
  <si>
    <t>02.02.03.09</t>
  </si>
  <si>
    <t>02.02.03.09.01</t>
  </si>
  <si>
    <t>02.02.03.09.02</t>
  </si>
  <si>
    <t>02.02.03.10</t>
  </si>
  <si>
    <t>02.02.03.10.01</t>
  </si>
  <si>
    <t>02.02.03.10.02</t>
  </si>
  <si>
    <t>02.02.03.11</t>
  </si>
  <si>
    <t>02.02.03.11.01</t>
  </si>
  <si>
    <t>02.02.04</t>
  </si>
  <si>
    <t>02.02.04.01</t>
  </si>
  <si>
    <t>02.02.04.01.01</t>
  </si>
  <si>
    <t>02.02.04.01.02</t>
  </si>
  <si>
    <t>02.02.04.02</t>
  </si>
  <si>
    <t>02.02.04.02.01</t>
  </si>
  <si>
    <t>02.02.04.02.02</t>
  </si>
  <si>
    <t>02.02.04.02.03</t>
  </si>
  <si>
    <t>02.02.04.02.04</t>
  </si>
  <si>
    <t>02.02.04.03</t>
  </si>
  <si>
    <t>02.02.04.03.01</t>
  </si>
  <si>
    <t>02.02.04.03.02</t>
  </si>
  <si>
    <t>02.02.04.03.03</t>
  </si>
  <si>
    <t>02.02.04.03.04</t>
  </si>
  <si>
    <t>02.02.04.04</t>
  </si>
  <si>
    <t>02.02.04.04.01</t>
  </si>
  <si>
    <t>02.02.04.04.02</t>
  </si>
  <si>
    <t>02.02.04.05</t>
  </si>
  <si>
    <t>02.02.04.05.01</t>
  </si>
  <si>
    <t>02.02.04.06</t>
  </si>
  <si>
    <t>02.02.04.06.01</t>
  </si>
  <si>
    <t>02.02.04.06.02</t>
  </si>
  <si>
    <t>02.02.04.06.03</t>
  </si>
  <si>
    <t>02.03.02.02.05</t>
  </si>
  <si>
    <t>02.03.02.02.06</t>
  </si>
  <si>
    <t>02.03.02.02.07</t>
  </si>
  <si>
    <t>02.03.02.02.08</t>
  </si>
  <si>
    <t>02.03.02.02.09</t>
  </si>
  <si>
    <t>02.03.02.02.10</t>
  </si>
  <si>
    <t>02.03.02.02.11</t>
  </si>
  <si>
    <t>02.03.02.03.02</t>
  </si>
  <si>
    <t>02.03.03.04</t>
  </si>
  <si>
    <t>02.03.03.04.01</t>
  </si>
  <si>
    <t>02.03.03.04.02</t>
  </si>
  <si>
    <t>02.03.03.04.03</t>
  </si>
  <si>
    <t>02.03.03.05</t>
  </si>
  <si>
    <t>02.03.03.05.01</t>
  </si>
  <si>
    <t>02.03.03.05.02</t>
  </si>
  <si>
    <t>02.03.03.05.03</t>
  </si>
  <si>
    <t>02.03.03.06</t>
  </si>
  <si>
    <t>02.03.03.06.01</t>
  </si>
  <si>
    <t>02.03.03.06.02</t>
  </si>
  <si>
    <t>02.03.03.07</t>
  </si>
  <si>
    <t>02.03.03.07.01</t>
  </si>
  <si>
    <t>02.03.03.08</t>
  </si>
  <si>
    <t>02.03.03.08.01</t>
  </si>
  <si>
    <t>02.03.03.09</t>
  </si>
  <si>
    <t>02.03.03.09.01</t>
  </si>
  <si>
    <t>02.03.03.09.02</t>
  </si>
  <si>
    <t>02.03.03.10</t>
  </si>
  <si>
    <t>02.03.03.10.01</t>
  </si>
  <si>
    <t>02.03.03.10.01.01</t>
  </si>
  <si>
    <t>02.03.03.10.02</t>
  </si>
  <si>
    <t>02.03.03.10.02.01</t>
  </si>
  <si>
    <t>02.03.03.10.02.02</t>
  </si>
  <si>
    <t>02.03.03.10.03</t>
  </si>
  <si>
    <t>02.03.03.10.03.01</t>
  </si>
  <si>
    <t>02.03.03.10.03.02</t>
  </si>
  <si>
    <t>02.03.03.10.04</t>
  </si>
  <si>
    <t>02.03.03.10.04.01</t>
  </si>
  <si>
    <t>02.03.03.10.04.02</t>
  </si>
  <si>
    <t>02.03.03.10.04.03</t>
  </si>
  <si>
    <t>02.03.03.10.04.04</t>
  </si>
  <si>
    <t>02.03.03.10.04.05</t>
  </si>
  <si>
    <t>02.03.03.10.05</t>
  </si>
  <si>
    <t>02.03.03.10.05.01</t>
  </si>
  <si>
    <t>02.03.04.01.02</t>
  </si>
  <si>
    <t>02.03.04.01.03</t>
  </si>
  <si>
    <t>02.03.04.01.04</t>
  </si>
  <si>
    <t>02.03.05.03.03</t>
  </si>
  <si>
    <t>02.03.05.03.04</t>
  </si>
  <si>
    <t>02.03.05.03.05</t>
  </si>
  <si>
    <t>02.03.06.02.03</t>
  </si>
  <si>
    <t>02.03.06.02.04</t>
  </si>
  <si>
    <t>02.03.06.02.05</t>
  </si>
  <si>
    <t>02.03.06.02.06</t>
  </si>
  <si>
    <t>02.03.06.02.07</t>
  </si>
  <si>
    <t>02.03.06.02.08</t>
  </si>
  <si>
    <t>02.03.06.02.09</t>
  </si>
  <si>
    <t>02.03.06.02.10</t>
  </si>
  <si>
    <t>02.03.06.02.11</t>
  </si>
  <si>
    <t>02.03.06.02.12</t>
  </si>
  <si>
    <t>02.03.06.03</t>
  </si>
  <si>
    <t>02.03.06.03.01</t>
  </si>
  <si>
    <t>02.03.06.03.02</t>
  </si>
  <si>
    <t>02.03.06.03.03</t>
  </si>
  <si>
    <t>02.03.06.03.04</t>
  </si>
  <si>
    <t>02.03.06.03.05</t>
  </si>
  <si>
    <t>02.03.06.03.06</t>
  </si>
  <si>
    <t>02.03.06.03.07</t>
  </si>
  <si>
    <t>02.03.06.04</t>
  </si>
  <si>
    <t>02.03.06.04.01</t>
  </si>
  <si>
    <t>02.03.07.04.02</t>
  </si>
  <si>
    <t>02.03.07.06.02</t>
  </si>
  <si>
    <t>02.03.07.06.03</t>
  </si>
  <si>
    <t>02.03.07.08</t>
  </si>
  <si>
    <t>02.03.07.08.01</t>
  </si>
  <si>
    <t>02.03.07.08.02</t>
  </si>
  <si>
    <t>02.03.07.08.03</t>
  </si>
  <si>
    <t>02.03.07.08.04</t>
  </si>
  <si>
    <t>02.03.07.08.05</t>
  </si>
  <si>
    <t>02.03.07.08.06</t>
  </si>
  <si>
    <t>02.03.07.08.07</t>
  </si>
  <si>
    <t>02.03.07.09</t>
  </si>
  <si>
    <t>02.03.07.09.01</t>
  </si>
  <si>
    <t>02.03.07.09.02</t>
  </si>
  <si>
    <t>02.03.07.10</t>
  </si>
  <si>
    <t>02.03.07.10.01</t>
  </si>
  <si>
    <t>02.03.07.10.02</t>
  </si>
  <si>
    <t>02.03.07.11</t>
  </si>
  <si>
    <t>02.03.07.11.01</t>
  </si>
  <si>
    <t>02.03.08.01.02</t>
  </si>
  <si>
    <t>02.03.08.03.02</t>
  </si>
  <si>
    <t>02.03.08.06.03</t>
  </si>
  <si>
    <t>02.03.08.07.02</t>
  </si>
  <si>
    <t>02.03.09.01.02</t>
  </si>
  <si>
    <t>02.03.09.07.02</t>
  </si>
  <si>
    <t>02.03.10.01.02</t>
  </si>
  <si>
    <t>02.03.10.05</t>
  </si>
  <si>
    <t>02.03.10.05.01</t>
  </si>
  <si>
    <t>02.03.10.06</t>
  </si>
  <si>
    <t>02.03.10.06.01</t>
  </si>
  <si>
    <t>02.03.10.07</t>
  </si>
  <si>
    <t>02.03.10.07.01</t>
  </si>
  <si>
    <t>02.03.10.07.02</t>
  </si>
  <si>
    <t>02.03.11.01.02</t>
  </si>
  <si>
    <t>02.03.11.02.04</t>
  </si>
  <si>
    <t>02.03.11.03.04</t>
  </si>
  <si>
    <t>02.04</t>
  </si>
  <si>
    <t>02.04.01</t>
  </si>
  <si>
    <t>02.04.01.01</t>
  </si>
  <si>
    <t>02.04.01.01.01</t>
  </si>
  <si>
    <t>02.04.01.02</t>
  </si>
  <si>
    <t>02.04.01.02.01</t>
  </si>
  <si>
    <t>02.04.01.02.02</t>
  </si>
  <si>
    <t>02.04.01.02.03</t>
  </si>
  <si>
    <t>02.04.01.03</t>
  </si>
  <si>
    <t>02.04.01.03.01</t>
  </si>
  <si>
    <t>02.04.01.03.02</t>
  </si>
  <si>
    <t>02.04.01.04</t>
  </si>
  <si>
    <t>02.04.01.04.01</t>
  </si>
  <si>
    <t>02.04.01.04.02</t>
  </si>
  <si>
    <t>02.04.01.04.03</t>
  </si>
  <si>
    <t>02.04.01.04.04</t>
  </si>
  <si>
    <t>02.04.01.04.05</t>
  </si>
  <si>
    <t>02.04.01.05</t>
  </si>
  <si>
    <t>02.04.01.05.01</t>
  </si>
  <si>
    <t>02.04.01.05.02</t>
  </si>
  <si>
    <t>02.04.01.05.03</t>
  </si>
  <si>
    <t>02.04.01.06</t>
  </si>
  <si>
    <t>02.04.01.06.01</t>
  </si>
  <si>
    <t>02.04.01.06.02</t>
  </si>
  <si>
    <t>02.04.01.06.03</t>
  </si>
  <si>
    <t>02.04.01.06.04</t>
  </si>
  <si>
    <t>02.04.01.07</t>
  </si>
  <si>
    <t>02.04.01.07.01</t>
  </si>
  <si>
    <t>02.04.01.08</t>
  </si>
  <si>
    <t>02.04.01.08.01</t>
  </si>
  <si>
    <t>02.04.01.08.02</t>
  </si>
  <si>
    <t>02.04.01.09</t>
  </si>
  <si>
    <t>02.04.01.09.01</t>
  </si>
  <si>
    <t>02.04.01.10</t>
  </si>
  <si>
    <t>02.04.01.10.01</t>
  </si>
  <si>
    <t>02.04.01.10.02</t>
  </si>
  <si>
    <t>02.04.01.11</t>
  </si>
  <si>
    <t>02.04.01.11.01</t>
  </si>
  <si>
    <t>02.04.01.12</t>
  </si>
  <si>
    <t>02.04.01.12.01</t>
  </si>
  <si>
    <t>02.04.01.12.02</t>
  </si>
  <si>
    <t>02.04.01.12.03</t>
  </si>
  <si>
    <t>02.04.01.12.04</t>
  </si>
  <si>
    <t>02.04.01.12.05</t>
  </si>
  <si>
    <t>02.04.01.12.06</t>
  </si>
  <si>
    <t>02.04.01.12.07</t>
  </si>
  <si>
    <t>02.04.01.13</t>
  </si>
  <si>
    <t>02.04.01.13.01</t>
  </si>
  <si>
    <t>02.04.01.13.02</t>
  </si>
  <si>
    <t>02.04.01.13.03</t>
  </si>
  <si>
    <t>02.04.02</t>
  </si>
  <si>
    <t>02.04.02.01</t>
  </si>
  <si>
    <t>02.04.02.01.01</t>
  </si>
  <si>
    <t>02.04.02.02</t>
  </si>
  <si>
    <t>02.04.02.02.01</t>
  </si>
  <si>
    <t>02.04.02.02.02</t>
  </si>
  <si>
    <t>02.04.02.02.03</t>
  </si>
  <si>
    <t>02.04.02.03</t>
  </si>
  <si>
    <t>02.04.02.03.01</t>
  </si>
  <si>
    <t>02.04.02.03.02</t>
  </si>
  <si>
    <t>02.04.02.04</t>
  </si>
  <si>
    <t>02.04.02.04.01</t>
  </si>
  <si>
    <t>02.04.02.04.02</t>
  </si>
  <si>
    <t>02.04.02.04.03</t>
  </si>
  <si>
    <t>02.04.02.04.04</t>
  </si>
  <si>
    <t>02.04.02.04.05</t>
  </si>
  <si>
    <t>02.04.02.05</t>
  </si>
  <si>
    <t>02.04.02.05.01</t>
  </si>
  <si>
    <t>02.04.02.05.02</t>
  </si>
  <si>
    <t>02.04.02.05.03</t>
  </si>
  <si>
    <t>02.04.02.06</t>
  </si>
  <si>
    <t>02.04.02.06.01</t>
  </si>
  <si>
    <t>02.04.02.06.02</t>
  </si>
  <si>
    <t>02.04.02.06.03</t>
  </si>
  <si>
    <t>02.04.02.07</t>
  </si>
  <si>
    <t>02.04.02.07.01</t>
  </si>
  <si>
    <t>02.04.02.08</t>
  </si>
  <si>
    <t>02.04.02.08.01</t>
  </si>
  <si>
    <t>02.04.02.09</t>
  </si>
  <si>
    <t>02.04.02.09.01</t>
  </si>
  <si>
    <t>02.04.02.10</t>
  </si>
  <si>
    <t>02.04.02.10.01</t>
  </si>
  <si>
    <t>02.04.02.10.02</t>
  </si>
  <si>
    <t>02.04.02.11</t>
  </si>
  <si>
    <t>02.04.02.11.01</t>
  </si>
  <si>
    <t>02.04.02.11.02</t>
  </si>
  <si>
    <t>02.04.02.12</t>
  </si>
  <si>
    <t>02.04.02.12.01</t>
  </si>
  <si>
    <t>02.04.02.12.02</t>
  </si>
  <si>
    <t>02.04.02.12.03</t>
  </si>
  <si>
    <t>02.04.02.12.04</t>
  </si>
  <si>
    <t>02.04.02.12.05</t>
  </si>
  <si>
    <t>02.04.02.12.06</t>
  </si>
  <si>
    <t>02.04.02.12.07</t>
  </si>
  <si>
    <t>02.04.02.13</t>
  </si>
  <si>
    <t>02.04.02.13.01</t>
  </si>
  <si>
    <t>02.04.02.13.02</t>
  </si>
  <si>
    <t>02.04.02.13.03</t>
  </si>
  <si>
    <t>02.04.03</t>
  </si>
  <si>
    <t>02.04.03.01</t>
  </si>
  <si>
    <t>02.04.03.01.01</t>
  </si>
  <si>
    <t>02.04.03.02</t>
  </si>
  <si>
    <t>02.04.03.02.01</t>
  </si>
  <si>
    <t>02.04.03.02.02</t>
  </si>
  <si>
    <t>02.04.03.02.03</t>
  </si>
  <si>
    <t>02.04.03.02.04</t>
  </si>
  <si>
    <t>02.04.03.02.05</t>
  </si>
  <si>
    <t>02.04.03.02.06</t>
  </si>
  <si>
    <t>02.04.03.03</t>
  </si>
  <si>
    <t>02.04.03.03.01</t>
  </si>
  <si>
    <t>02.04.03.03.02</t>
  </si>
  <si>
    <t>02.04.03.03.03</t>
  </si>
  <si>
    <t>02.04.04</t>
  </si>
  <si>
    <t>02.04.04.01</t>
  </si>
  <si>
    <t>02.04.04.01.01</t>
  </si>
  <si>
    <t>02.04.04.02</t>
  </si>
  <si>
    <t>02.04.04.02.01</t>
  </si>
  <si>
    <t>02.04.04.02.02</t>
  </si>
  <si>
    <t>02.04.04.02.03</t>
  </si>
  <si>
    <t>02.04.04.03</t>
  </si>
  <si>
    <t>02.04.04.03.01</t>
  </si>
  <si>
    <t>02.04.04.03.02</t>
  </si>
  <si>
    <t>02.04.04.03.03</t>
  </si>
  <si>
    <t>02.04.04.04</t>
  </si>
  <si>
    <t>02.04.04.04.01</t>
  </si>
  <si>
    <t>02.04.04.04.02</t>
  </si>
  <si>
    <t>02.04.04.05</t>
  </si>
  <si>
    <t>02.04.04.05.01</t>
  </si>
  <si>
    <t>02.04.04.06</t>
  </si>
  <si>
    <t>02.04.04.06.01</t>
  </si>
  <si>
    <t>02.04.04.06.02</t>
  </si>
  <si>
    <t>02.04.04.07</t>
  </si>
  <si>
    <t>02.04.04.07.01</t>
  </si>
  <si>
    <t>02.04.04.08</t>
  </si>
  <si>
    <t>02.04.04.08.01</t>
  </si>
  <si>
    <t>02.04.04.08.02</t>
  </si>
  <si>
    <t>02.04.04.08.03</t>
  </si>
  <si>
    <t>02.04.04.08.04</t>
  </si>
  <si>
    <t>02.04.04.08.05</t>
  </si>
  <si>
    <t>02.04.04.08.06</t>
  </si>
  <si>
    <t>02.04.04.08.07</t>
  </si>
  <si>
    <t>02.04.04.09</t>
  </si>
  <si>
    <t>02.04.04.09.01</t>
  </si>
  <si>
    <t>02.04.04.09.02</t>
  </si>
  <si>
    <t>02.04.04.10</t>
  </si>
  <si>
    <t>02.04.04.10.01</t>
  </si>
  <si>
    <t>02.04.04.10.02</t>
  </si>
  <si>
    <t>02.04.04.11</t>
  </si>
  <si>
    <t>02.04.04.11.01</t>
  </si>
  <si>
    <t>02.04.05</t>
  </si>
  <si>
    <t>02.04.05.01</t>
  </si>
  <si>
    <t>02.04.05.01.01</t>
  </si>
  <si>
    <t>02.04.05.02</t>
  </si>
  <si>
    <t>02.04.05.02.01</t>
  </si>
  <si>
    <t>02.04.05.02.02</t>
  </si>
  <si>
    <t>02.04.05.02.03</t>
  </si>
  <si>
    <t>02.04.05.02.04</t>
  </si>
  <si>
    <t>02.04.05.02.05</t>
  </si>
  <si>
    <t>02.04.05.03</t>
  </si>
  <si>
    <t>02.04.05.03.01</t>
  </si>
  <si>
    <t>02.04.05.03.02</t>
  </si>
  <si>
    <t>02.04.05.04</t>
  </si>
  <si>
    <t>02.04.05.04.01</t>
  </si>
  <si>
    <t>02.04.05.04.02</t>
  </si>
  <si>
    <t>02.04.05.04.03</t>
  </si>
  <si>
    <t>02.04.05.05</t>
  </si>
  <si>
    <t>02.04.05.05.01</t>
  </si>
  <si>
    <t>02.04.05.05.02</t>
  </si>
  <si>
    <t>02.04.05.05.03</t>
  </si>
  <si>
    <t>02.04.05.06</t>
  </si>
  <si>
    <t>02.04.05.06.01</t>
  </si>
  <si>
    <t>02.04.05.06.02</t>
  </si>
  <si>
    <t>02.04.05.07</t>
  </si>
  <si>
    <t>02.04.05.07.01</t>
  </si>
  <si>
    <t>02.04.05.08</t>
  </si>
  <si>
    <t>02.04.05.08.01</t>
  </si>
  <si>
    <t>02.04.05.08.02</t>
  </si>
  <si>
    <t>02.04.05.08.03</t>
  </si>
  <si>
    <t>02.04.05.09</t>
  </si>
  <si>
    <t>02.04.05.09.01</t>
  </si>
  <si>
    <t>02.04.05.09.02</t>
  </si>
  <si>
    <t>02.04.05.10</t>
  </si>
  <si>
    <t>02.04.05.10.01</t>
  </si>
  <si>
    <t>02.04.05.10.01.01</t>
  </si>
  <si>
    <t>02.04.05.10.02</t>
  </si>
  <si>
    <t>02.04.05.10.02.01</t>
  </si>
  <si>
    <t>02.04.05.10.02.02</t>
  </si>
  <si>
    <t>02.04.05.10.03</t>
  </si>
  <si>
    <t>02.04.05.10.03.01</t>
  </si>
  <si>
    <t>02.04.05.10.03.02</t>
  </si>
  <si>
    <t>02.04.05.10.04</t>
  </si>
  <si>
    <t>02.04.05.10.04.01</t>
  </si>
  <si>
    <t>02.04.05.10.04.02</t>
  </si>
  <si>
    <t>02.04.05.10.04.03</t>
  </si>
  <si>
    <t>02.04.05.10.04.04</t>
  </si>
  <si>
    <t>02.04.05.10.04.05</t>
  </si>
  <si>
    <t>02.04.05.10.05</t>
  </si>
  <si>
    <t>02.04.05.10.05.01</t>
  </si>
  <si>
    <t>02.04.06</t>
  </si>
  <si>
    <t>02.04.06.01</t>
  </si>
  <si>
    <t>02.04.06.01.01</t>
  </si>
  <si>
    <t>02.04.06.01.02</t>
  </si>
  <si>
    <t>02.04.06.01.03</t>
  </si>
  <si>
    <t>02.04.06.01.04</t>
  </si>
  <si>
    <t>02.04.06.02</t>
  </si>
  <si>
    <t>02.04.06.02.01</t>
  </si>
  <si>
    <t>02.04.06.02.02</t>
  </si>
  <si>
    <t>02.04.07</t>
  </si>
  <si>
    <t>02.04.07.01</t>
  </si>
  <si>
    <t>02.04.07.01.01</t>
  </si>
  <si>
    <t>02.04.07.02</t>
  </si>
  <si>
    <t>02.04.07.02.01</t>
  </si>
  <si>
    <t>02.04.07.02.02</t>
  </si>
  <si>
    <t>02.04.07.02.03</t>
  </si>
  <si>
    <t>02.04.07.03</t>
  </si>
  <si>
    <t>02.04.07.03.01</t>
  </si>
  <si>
    <t>02.04.07.03.02</t>
  </si>
  <si>
    <t>02.04.07.03.03</t>
  </si>
  <si>
    <t>02.04.07.03.04</t>
  </si>
  <si>
    <t>02.04.07.03.05</t>
  </si>
  <si>
    <t>02.04.07.04</t>
  </si>
  <si>
    <t>02.04.07.04.01</t>
  </si>
  <si>
    <t>02.04.07.05</t>
  </si>
  <si>
    <t>02.04.07.05.01</t>
  </si>
  <si>
    <t>02.04.07.05.02</t>
  </si>
  <si>
    <t>02.04.07.06</t>
  </si>
  <si>
    <t>02.04.07.06.01</t>
  </si>
  <si>
    <t>02.04.07.07</t>
  </si>
  <si>
    <t>02.04.07.07.01</t>
  </si>
  <si>
    <t>02.04.08</t>
  </si>
  <si>
    <t>02.04.08.01</t>
  </si>
  <si>
    <t>02.04.08.01.01</t>
  </si>
  <si>
    <t>02.04.08.02</t>
  </si>
  <si>
    <t>02.04.08.02.01</t>
  </si>
  <si>
    <t>02.04.08.02.02</t>
  </si>
  <si>
    <t>02.04.08.02.03</t>
  </si>
  <si>
    <t>02.04.08.02.04</t>
  </si>
  <si>
    <t>02.04.08.02.05</t>
  </si>
  <si>
    <t>02.04.08.03</t>
  </si>
  <si>
    <t>02.04.08.03.01</t>
  </si>
  <si>
    <t>02.04.08.04</t>
  </si>
  <si>
    <t>02.04.08.04.01</t>
  </si>
  <si>
    <t>02.04.08.04.02</t>
  </si>
  <si>
    <t>02.04.08.04.03</t>
  </si>
  <si>
    <t>02.04.08.05</t>
  </si>
  <si>
    <t>02.04.08.05.01</t>
  </si>
  <si>
    <t>02.04.08.05.02</t>
  </si>
  <si>
    <t>02.04.08.05.03</t>
  </si>
  <si>
    <t>02.04.08.06</t>
  </si>
  <si>
    <t>02.04.08.06.01</t>
  </si>
  <si>
    <t>02.04.08.06.02</t>
  </si>
  <si>
    <t>02.04.08.06.03</t>
  </si>
  <si>
    <t>02.04.08.07</t>
  </si>
  <si>
    <t>02.04.08.07.01</t>
  </si>
  <si>
    <t>02.04.08.08</t>
  </si>
  <si>
    <t>02.04.08.08.01</t>
  </si>
  <si>
    <t>02.04.08.09</t>
  </si>
  <si>
    <t>02.04.08.09.01</t>
  </si>
  <si>
    <t>02.04.08.09.02</t>
  </si>
  <si>
    <t>02.04.08.10</t>
  </si>
  <si>
    <t>02.04.08.10.01</t>
  </si>
  <si>
    <t>02.04.08.11</t>
  </si>
  <si>
    <t>02.04.08.11.01</t>
  </si>
  <si>
    <t>02.04.08.11.01.01</t>
  </si>
  <si>
    <t>02.04.08.11.02</t>
  </si>
  <si>
    <t>02.04.08.11.02.01</t>
  </si>
  <si>
    <t>02.04.08.11.02.02</t>
  </si>
  <si>
    <t>02.04.08.11.03</t>
  </si>
  <si>
    <t>02.04.08.11.03.01</t>
  </si>
  <si>
    <t>02.04.08.11.03.02</t>
  </si>
  <si>
    <t>02.04.08.11.04</t>
  </si>
  <si>
    <t>02.04.08.11.04.01</t>
  </si>
  <si>
    <t>02.04.08.11.04.02</t>
  </si>
  <si>
    <t>02.04.08.11.04.03</t>
  </si>
  <si>
    <t>02.04.08.11.04.04</t>
  </si>
  <si>
    <t>02.04.08.11.04.05</t>
  </si>
  <si>
    <t>02.04.08.11.05</t>
  </si>
  <si>
    <t>02.04.08.11.05.01</t>
  </si>
  <si>
    <t>02.04.09</t>
  </si>
  <si>
    <t>02.04.09.01</t>
  </si>
  <si>
    <t>02.04.09.01.01</t>
  </si>
  <si>
    <t>02.04.09.02</t>
  </si>
  <si>
    <t>02.04.09.02.01</t>
  </si>
  <si>
    <t>02.04.09.02.02</t>
  </si>
  <si>
    <t>02.04.09.02.03</t>
  </si>
  <si>
    <t>02.04.09.02.04</t>
  </si>
  <si>
    <t>02.04.09.02.05</t>
  </si>
  <si>
    <t>02.04.09.02.06</t>
  </si>
  <si>
    <t>02.04.09.02.07</t>
  </si>
  <si>
    <t>02.04.09.02.08</t>
  </si>
  <si>
    <t>02.04.09.02.09</t>
  </si>
  <si>
    <t>02.04.09.02.10</t>
  </si>
  <si>
    <t>02.04.09.02.11</t>
  </si>
  <si>
    <t>02.04.09.02.12</t>
  </si>
  <si>
    <t>02.04.09.03</t>
  </si>
  <si>
    <t>02.04.09.03.01</t>
  </si>
  <si>
    <t>02.04.09.03.02</t>
  </si>
  <si>
    <t>02.04.09.03.03</t>
  </si>
  <si>
    <t>02.04.09.03.04</t>
  </si>
  <si>
    <t>02.04.09.03.05</t>
  </si>
  <si>
    <t>02.04.09.03.06</t>
  </si>
  <si>
    <t>02.04.09.03.07</t>
  </si>
  <si>
    <t>02.04.09.03.08</t>
  </si>
  <si>
    <t>02.04.09.03.09</t>
  </si>
  <si>
    <t>02.04.09.03.10</t>
  </si>
  <si>
    <t>02.04.09.03.11</t>
  </si>
  <si>
    <t>02.04.09.03.12</t>
  </si>
  <si>
    <t>02.04.09.04</t>
  </si>
  <si>
    <t>02.04.09.04.01</t>
  </si>
  <si>
    <t>02.04.09.04.02</t>
  </si>
  <si>
    <t>02.04.10</t>
  </si>
  <si>
    <t>02.04.10.01</t>
  </si>
  <si>
    <t>02.04.10.01.01</t>
  </si>
  <si>
    <t>02.04.10.02</t>
  </si>
  <si>
    <t>02.04.10.02.01</t>
  </si>
  <si>
    <t>02.04.10.02.02</t>
  </si>
  <si>
    <t>02.04.10.02.03</t>
  </si>
  <si>
    <t>02.04.10.03</t>
  </si>
  <si>
    <t>02.04.10.03.01</t>
  </si>
  <si>
    <t>02.04.10.03.02</t>
  </si>
  <si>
    <t>02.04.10.03.03</t>
  </si>
  <si>
    <t>02.04.10.04</t>
  </si>
  <si>
    <t>02.04.10.04.01</t>
  </si>
  <si>
    <t>02.04.10.04.02</t>
  </si>
  <si>
    <t>02.04.10.05</t>
  </si>
  <si>
    <t>02.04.10.05.01</t>
  </si>
  <si>
    <t>02.04.10.06</t>
  </si>
  <si>
    <t>02.04.10.06.01</t>
  </si>
  <si>
    <t>02.04.10.06.02</t>
  </si>
  <si>
    <t>02.04.10.06.03</t>
  </si>
  <si>
    <t>02.04.10.06.04</t>
  </si>
  <si>
    <t>02.04.10.07</t>
  </si>
  <si>
    <t>02.04.10.07.01</t>
  </si>
  <si>
    <t>02.04.10.08</t>
  </si>
  <si>
    <t>02.04.10.08.01</t>
  </si>
  <si>
    <t>02.04.10.08.02</t>
  </si>
  <si>
    <t>02.04.10.08.03</t>
  </si>
  <si>
    <t>02.04.10.08.04</t>
  </si>
  <si>
    <t>02.04.10.08.05</t>
  </si>
  <si>
    <t>02.04.10.08.06</t>
  </si>
  <si>
    <t>02.04.10.08.07</t>
  </si>
  <si>
    <t>02.04.10.09</t>
  </si>
  <si>
    <t>02.04.10.09.01</t>
  </si>
  <si>
    <t>02.04.10.09.02</t>
  </si>
  <si>
    <t>02.04.10.10</t>
  </si>
  <si>
    <t>02.04.10.10.01</t>
  </si>
  <si>
    <t>02.04.10.10.02</t>
  </si>
  <si>
    <t>02.04.10.11</t>
  </si>
  <si>
    <t>02.04.10.11.01</t>
  </si>
  <si>
    <t>02.04.11</t>
  </si>
  <si>
    <t>02.04.11.01</t>
  </si>
  <si>
    <t>02.04.11.01.01</t>
  </si>
  <si>
    <t>02.04.11.01.02</t>
  </si>
  <si>
    <t>02.04.11.02</t>
  </si>
  <si>
    <t>02.04.11.02.01</t>
  </si>
  <si>
    <t>02.04.11.02.02</t>
  </si>
  <si>
    <t>02.04.11.02.03</t>
  </si>
  <si>
    <t>02.04.11.03</t>
  </si>
  <si>
    <t>02.04.11.03.01</t>
  </si>
  <si>
    <t>02.04.11.03.02</t>
  </si>
  <si>
    <t>02.04.11.04</t>
  </si>
  <si>
    <t>02.04.11.04.01</t>
  </si>
  <si>
    <t>02.04.11.05</t>
  </si>
  <si>
    <t>02.04.11.05.01</t>
  </si>
  <si>
    <t>02.04.11.06</t>
  </si>
  <si>
    <t>02.04.11.06.01</t>
  </si>
  <si>
    <t>02.04.11.06.02</t>
  </si>
  <si>
    <t>02.04.11.06.03</t>
  </si>
  <si>
    <t>02.04.11.07</t>
  </si>
  <si>
    <t>02.04.11.07.01</t>
  </si>
  <si>
    <t>02.04.11.07.02</t>
  </si>
  <si>
    <t>02.04.12</t>
  </si>
  <si>
    <t>02.04.12.01</t>
  </si>
  <si>
    <t>02.04.12.01.01</t>
  </si>
  <si>
    <t>02.04.12.01.02</t>
  </si>
  <si>
    <t>02.04.12.02</t>
  </si>
  <si>
    <t>02.04.12.02.01</t>
  </si>
  <si>
    <t>02.04.12.02.02</t>
  </si>
  <si>
    <t>02.04.12.02.03</t>
  </si>
  <si>
    <t>02.04.12.03</t>
  </si>
  <si>
    <t>02.04.12.03.01</t>
  </si>
  <si>
    <t>02.04.12.03.02</t>
  </si>
  <si>
    <t>02.04.12.03.03</t>
  </si>
  <si>
    <t>02.04.12.03.04</t>
  </si>
  <si>
    <t>02.04.12.04</t>
  </si>
  <si>
    <t>02.04.12.04.01</t>
  </si>
  <si>
    <t>02.04.12.05</t>
  </si>
  <si>
    <t>02.04.12.05.01</t>
  </si>
  <si>
    <t>02.04.12.06</t>
  </si>
  <si>
    <t>02.04.12.06.01</t>
  </si>
  <si>
    <t>02.04.12.07</t>
  </si>
  <si>
    <t>02.04.12.07.01</t>
  </si>
  <si>
    <t>02.04.12.07.02</t>
  </si>
  <si>
    <t>02.04.13</t>
  </si>
  <si>
    <t>02.04.13.01</t>
  </si>
  <si>
    <t>02.04.13.01.01</t>
  </si>
  <si>
    <t>02.04.13.01.02</t>
  </si>
  <si>
    <t>02.04.13.02</t>
  </si>
  <si>
    <t>02.04.13.02.01</t>
  </si>
  <si>
    <t>02.04.13.02.02</t>
  </si>
  <si>
    <t>02.04.13.02.03</t>
  </si>
  <si>
    <t>02.04.13.03</t>
  </si>
  <si>
    <t>02.04.13.03.01</t>
  </si>
  <si>
    <t>02.04.13.03.02</t>
  </si>
  <si>
    <t>02.04.13.04</t>
  </si>
  <si>
    <t>02.04.13.04.01</t>
  </si>
  <si>
    <t>02.04.13.05</t>
  </si>
  <si>
    <t>02.04.13.05.01</t>
  </si>
  <si>
    <t>02.04.13.05.02</t>
  </si>
  <si>
    <t>02.04.13.05.03</t>
  </si>
  <si>
    <t>02.04.13.06</t>
  </si>
  <si>
    <t>02.04.13.06.01</t>
  </si>
  <si>
    <t>02.04.13.07</t>
  </si>
  <si>
    <t>02.04.13.07.01</t>
  </si>
  <si>
    <t>02.04.13.07.02</t>
  </si>
  <si>
    <t>02.04.14</t>
  </si>
  <si>
    <t>02.04.14.01</t>
  </si>
  <si>
    <t>02.04.14.01.01</t>
  </si>
  <si>
    <t>02.04.14.02</t>
  </si>
  <si>
    <t>02.04.14.02.01</t>
  </si>
  <si>
    <t>02.04.14.02.02</t>
  </si>
  <si>
    <t>02.04.14.03</t>
  </si>
  <si>
    <t>02.04.14.03.01</t>
  </si>
  <si>
    <t>02.04.14.04</t>
  </si>
  <si>
    <t>02.04.14.04.01</t>
  </si>
  <si>
    <t>02.04.14.04.02</t>
  </si>
  <si>
    <t>02.04.14.04.03</t>
  </si>
  <si>
    <t>02.04.14.04.04</t>
  </si>
  <si>
    <t>02.04.14.05</t>
  </si>
  <si>
    <t>02.04.14.05.01</t>
  </si>
  <si>
    <t>02.04.14.06</t>
  </si>
  <si>
    <t>02.04.14.06.01</t>
  </si>
  <si>
    <t>02.04.14.07</t>
  </si>
  <si>
    <t>02.04.14.07.01</t>
  </si>
  <si>
    <t>02.04.14.07.02</t>
  </si>
  <si>
    <t>02.04.14.07.03</t>
  </si>
  <si>
    <t>02.04.14.07.04</t>
  </si>
  <si>
    <t>02.04.15</t>
  </si>
  <si>
    <t>02.04.15.01</t>
  </si>
  <si>
    <t>02.04.15.01.01</t>
  </si>
  <si>
    <t>02.04.15.02</t>
  </si>
  <si>
    <t>02.04.15.02.01</t>
  </si>
  <si>
    <t>02.04.15.02.02</t>
  </si>
  <si>
    <t>02.04.15.03</t>
  </si>
  <si>
    <t>02.04.15.03.01</t>
  </si>
  <si>
    <t>02.04.15.04</t>
  </si>
  <si>
    <t>02.04.15.04.01</t>
  </si>
  <si>
    <t>02.04.15.04.02</t>
  </si>
  <si>
    <t>02.04.15.04.03</t>
  </si>
  <si>
    <t>02.04.15.04.04</t>
  </si>
  <si>
    <t>02.04.15.05</t>
  </si>
  <si>
    <t>02.04.15.05.01</t>
  </si>
  <si>
    <t>02.04.15.06</t>
  </si>
  <si>
    <t>02.04.15.06.01</t>
  </si>
  <si>
    <t>02.04.15.07</t>
  </si>
  <si>
    <t>02.04.15.07.01</t>
  </si>
  <si>
    <t>02.04.15.07.02</t>
  </si>
  <si>
    <t>02.04.15.07.03</t>
  </si>
  <si>
    <t>02.04.15.07.04</t>
  </si>
  <si>
    <t>02.04.16</t>
  </si>
  <si>
    <t>02.04.16.01</t>
  </si>
  <si>
    <t>02.04.16.01.01</t>
  </si>
  <si>
    <t>02.04.16.01.02</t>
  </si>
  <si>
    <t>02.04.16.02</t>
  </si>
  <si>
    <t>02.04.16.02.01</t>
  </si>
  <si>
    <t>02.04.16.02.02</t>
  </si>
  <si>
    <t>02.04.16.02.03</t>
  </si>
  <si>
    <t>02.04.16.02.04</t>
  </si>
  <si>
    <t>02.04.16.03</t>
  </si>
  <si>
    <t>02.04.16.03.01</t>
  </si>
  <si>
    <t>02.04.16.03.02</t>
  </si>
  <si>
    <t>02.04.16.03.03</t>
  </si>
  <si>
    <t>02.04.16.03.04</t>
  </si>
  <si>
    <t>02.04.16.04</t>
  </si>
  <si>
    <t>02.04.16.04.01</t>
  </si>
  <si>
    <t>02.04.16.04.02</t>
  </si>
  <si>
    <t>02.04.16.05</t>
  </si>
  <si>
    <t>02.04.16.05.01</t>
  </si>
  <si>
    <t>02.04.16.06</t>
  </si>
  <si>
    <t>02.04.16.06.01</t>
  </si>
  <si>
    <t>02.04.16.06.02</t>
  </si>
  <si>
    <t>02.04.16.06.03</t>
  </si>
  <si>
    <t>02.04.17</t>
  </si>
  <si>
    <t>02.04.17.01</t>
  </si>
  <si>
    <t>02.04.17.01.01</t>
  </si>
  <si>
    <t>02.04.17.01.02</t>
  </si>
  <si>
    <t>02.04.17.02</t>
  </si>
  <si>
    <t>02.04.17.02.01</t>
  </si>
  <si>
    <t>02.04.17.02.02</t>
  </si>
  <si>
    <t>02.04.17.02.03</t>
  </si>
  <si>
    <t>02.04.17.02.04</t>
  </si>
  <si>
    <t>02.04.17.02.05</t>
  </si>
  <si>
    <t>02.04.17.03</t>
  </si>
  <si>
    <t>02.04.17.03.01</t>
  </si>
  <si>
    <t>02.04.17.04</t>
  </si>
  <si>
    <t>02.04.17.04.01</t>
  </si>
  <si>
    <t>02.04.17.04.02</t>
  </si>
  <si>
    <t>02.04.17.04.03</t>
  </si>
  <si>
    <t>02.04.17.05</t>
  </si>
  <si>
    <t>02.04.17.05.01</t>
  </si>
  <si>
    <t>02.04.17.05.02</t>
  </si>
  <si>
    <t>02.04.17.06</t>
  </si>
  <si>
    <t>02.04.17.06.01</t>
  </si>
  <si>
    <t>02.04.17.06.02</t>
  </si>
  <si>
    <t>02.04.17.07</t>
  </si>
  <si>
    <t>02.04.17.07.01</t>
  </si>
  <si>
    <t>02.04.17.07.02</t>
  </si>
  <si>
    <t>02.04.17.07.03</t>
  </si>
  <si>
    <t>SUBPRESUPUESTO 003. CORRALILLO</t>
  </si>
  <si>
    <t>02.01.04.03</t>
  </si>
  <si>
    <t>02.01.04.04</t>
  </si>
  <si>
    <t>02.01.04.05</t>
  </si>
  <si>
    <t>02.01.11</t>
  </si>
  <si>
    <t>02.01.11.01</t>
  </si>
  <si>
    <t>02.01.12</t>
  </si>
  <si>
    <t>02.01.12.01</t>
  </si>
  <si>
    <t>02.01.12.02</t>
  </si>
  <si>
    <t>02.01.12.03</t>
  </si>
  <si>
    <t>02.01.12.04</t>
  </si>
  <si>
    <t>02.01.12.05</t>
  </si>
  <si>
    <t>02.01.12.06</t>
  </si>
  <si>
    <t>02.01.12.07</t>
  </si>
  <si>
    <t>02.01.13</t>
  </si>
  <si>
    <t>02.01.13.01</t>
  </si>
  <si>
    <t>02.01.13.02</t>
  </si>
  <si>
    <t>02.01.13.03</t>
  </si>
  <si>
    <t>02.02.02.05</t>
  </si>
  <si>
    <t>02.02.02.06</t>
  </si>
  <si>
    <t>02.04.10.04.03</t>
  </si>
  <si>
    <t>02.04.10.04.04</t>
  </si>
  <si>
    <t>02.04.10.04.05</t>
  </si>
  <si>
    <t>02.05</t>
  </si>
  <si>
    <t>02.05.01</t>
  </si>
  <si>
    <t>02.05.01.01</t>
  </si>
  <si>
    <t>02.05.01.02</t>
  </si>
  <si>
    <t>02.05.01.03</t>
  </si>
  <si>
    <t>02.05.01.04</t>
  </si>
  <si>
    <t>02.05.02</t>
  </si>
  <si>
    <t>02.05.02.01</t>
  </si>
  <si>
    <t>02.05.02.02</t>
  </si>
  <si>
    <t>02.06</t>
  </si>
  <si>
    <t>02.06.01</t>
  </si>
  <si>
    <t>02.06.01.01</t>
  </si>
  <si>
    <t>02.06.02</t>
  </si>
  <si>
    <t>02.06.02.01</t>
  </si>
  <si>
    <t>02.06.02.02</t>
  </si>
  <si>
    <t>02.06.02.03</t>
  </si>
  <si>
    <t>02.06.03</t>
  </si>
  <si>
    <t>02.06.03.01</t>
  </si>
  <si>
    <t>02.06.03.02</t>
  </si>
  <si>
    <t>02.06.03.03</t>
  </si>
  <si>
    <t>02.06.03.04</t>
  </si>
  <si>
    <t>02.06.03.05</t>
  </si>
  <si>
    <t>02.06.04</t>
  </si>
  <si>
    <t>02.06.04.01</t>
  </si>
  <si>
    <t>02.06.05</t>
  </si>
  <si>
    <t>02.06.05.01</t>
  </si>
  <si>
    <t>02.06.05.02</t>
  </si>
  <si>
    <t>02.06.06</t>
  </si>
  <si>
    <t>02.06.06.01</t>
  </si>
  <si>
    <t>02.06.07</t>
  </si>
  <si>
    <t>02.06.07.01</t>
  </si>
  <si>
    <t>02.07</t>
  </si>
  <si>
    <t>02.07.01</t>
  </si>
  <si>
    <t>02.07.01.01</t>
  </si>
  <si>
    <t>02.07.02</t>
  </si>
  <si>
    <t>02.07.02.01</t>
  </si>
  <si>
    <t>02.07.02.02</t>
  </si>
  <si>
    <t>02.07.02.03</t>
  </si>
  <si>
    <t>02.07.02.04</t>
  </si>
  <si>
    <t>02.07.02.05</t>
  </si>
  <si>
    <t>02.07.02.06</t>
  </si>
  <si>
    <t>02.07.02.07</t>
  </si>
  <si>
    <t>02.07.02.08</t>
  </si>
  <si>
    <t>02.07.02.09</t>
  </si>
  <si>
    <t>02.07.02.10</t>
  </si>
  <si>
    <t>02.07.02.11</t>
  </si>
  <si>
    <t>02.07.02.12</t>
  </si>
  <si>
    <t>02.07.03</t>
  </si>
  <si>
    <t>02.07.03.01</t>
  </si>
  <si>
    <t>02.07.03.02</t>
  </si>
  <si>
    <t>02.07.03.03</t>
  </si>
  <si>
    <t>02.07.03.04</t>
  </si>
  <si>
    <t>02.07.03.05</t>
  </si>
  <si>
    <t>02.07.03.06</t>
  </si>
  <si>
    <t>02.07.04</t>
  </si>
  <si>
    <t>02.07.04.01</t>
  </si>
  <si>
    <t>02.08</t>
  </si>
  <si>
    <t>02.08.01</t>
  </si>
  <si>
    <t>02.08.01.01</t>
  </si>
  <si>
    <t>02.08.02</t>
  </si>
  <si>
    <t>02.08.02.01</t>
  </si>
  <si>
    <t>02.08.02.02</t>
  </si>
  <si>
    <t>02.08.02.03</t>
  </si>
  <si>
    <t>02.08.03</t>
  </si>
  <si>
    <t>02.08.03.01</t>
  </si>
  <si>
    <t>02.08.03.02</t>
  </si>
  <si>
    <t>02.08.03.03</t>
  </si>
  <si>
    <t>02.08.04</t>
  </si>
  <si>
    <t>02.08.04.01</t>
  </si>
  <si>
    <t>02.08.04.02</t>
  </si>
  <si>
    <t>02.08.05</t>
  </si>
  <si>
    <t>02.08.05.01</t>
  </si>
  <si>
    <t>02.08.06</t>
  </si>
  <si>
    <t>02.08.06.01</t>
  </si>
  <si>
    <t>02.08.07</t>
  </si>
  <si>
    <t>02.08.07.01</t>
  </si>
  <si>
    <t>02.08.08</t>
  </si>
  <si>
    <t>02.08.08.01</t>
  </si>
  <si>
    <t>02.08.08.02</t>
  </si>
  <si>
    <t>02.08.08.03</t>
  </si>
  <si>
    <t>02.08.08.04</t>
  </si>
  <si>
    <t>02.08.08.05</t>
  </si>
  <si>
    <t>02.08.08.06</t>
  </si>
  <si>
    <t>02.08.08.07</t>
  </si>
  <si>
    <t>02.08.09</t>
  </si>
  <si>
    <t>02.08.09.01</t>
  </si>
  <si>
    <t>02.08.09.02</t>
  </si>
  <si>
    <t>02.08.10</t>
  </si>
  <si>
    <t>02.08.10.01</t>
  </si>
  <si>
    <t>02.08.10.02</t>
  </si>
  <si>
    <t>02.08.11</t>
  </si>
  <si>
    <t>02.08.11.01</t>
  </si>
  <si>
    <t>02.09</t>
  </si>
  <si>
    <t>02.09.01</t>
  </si>
  <si>
    <t>02.09.01.01</t>
  </si>
  <si>
    <t>02.09.01.02</t>
  </si>
  <si>
    <t>02.09.02</t>
  </si>
  <si>
    <t>02.09.02.01</t>
  </si>
  <si>
    <t>02.09.02.02</t>
  </si>
  <si>
    <t>02.09.02.03</t>
  </si>
  <si>
    <t>02.09.03</t>
  </si>
  <si>
    <t>02.09.03.01</t>
  </si>
  <si>
    <t>02.09.03.02</t>
  </si>
  <si>
    <t>02.09.04</t>
  </si>
  <si>
    <t>02.09.04.01</t>
  </si>
  <si>
    <t>02.09.05</t>
  </si>
  <si>
    <t>02.09.05.01</t>
  </si>
  <si>
    <t>02.09.06</t>
  </si>
  <si>
    <t>02.09.06.01</t>
  </si>
  <si>
    <t>02.09.07</t>
  </si>
  <si>
    <t>02.09.07.01</t>
  </si>
  <si>
    <t>02.09.07.02</t>
  </si>
  <si>
    <t>02.10</t>
  </si>
  <si>
    <t>02.10.01</t>
  </si>
  <si>
    <t>02.10.01.01</t>
  </si>
  <si>
    <t>02.10.01.02</t>
  </si>
  <si>
    <t>02.10.02</t>
  </si>
  <si>
    <t>02.10.02.01</t>
  </si>
  <si>
    <t>02.10.02.02</t>
  </si>
  <si>
    <t>02.10.02.03</t>
  </si>
  <si>
    <t>02.10.02.04</t>
  </si>
  <si>
    <t>02.10.03</t>
  </si>
  <si>
    <t>02.10.03.01</t>
  </si>
  <si>
    <t>02.10.03.02</t>
  </si>
  <si>
    <t>02.10.03.03</t>
  </si>
  <si>
    <t>02.10.03.04</t>
  </si>
  <si>
    <t>02.10.04</t>
  </si>
  <si>
    <t>02.10.04.01</t>
  </si>
  <si>
    <t>02.10.04.02</t>
  </si>
  <si>
    <t>02.10.05</t>
  </si>
  <si>
    <t>02.10.05.01</t>
  </si>
  <si>
    <t>02.10.06</t>
  </si>
  <si>
    <t>02.10.06.01</t>
  </si>
  <si>
    <t>02.10.06.02</t>
  </si>
  <si>
    <t>02.10.06.03</t>
  </si>
  <si>
    <t>SUBPRESUPUESTO 004. SITACUCHO</t>
  </si>
  <si>
    <t>02.01.07.06.05</t>
  </si>
  <si>
    <t>02.01.09.05.02</t>
  </si>
  <si>
    <t>02.01.10.05.02</t>
  </si>
  <si>
    <t>02.01.10.05.03</t>
  </si>
  <si>
    <t>02.01.11.01.01</t>
  </si>
  <si>
    <t>02.01.11.01.02</t>
  </si>
  <si>
    <t>02.01.11.02</t>
  </si>
  <si>
    <t>02.01.11.02.01</t>
  </si>
  <si>
    <t>02.01.11.02.02</t>
  </si>
  <si>
    <t>02.01.11.02.03</t>
  </si>
  <si>
    <t>02.01.11.02.04</t>
  </si>
  <si>
    <t>02.01.11.03</t>
  </si>
  <si>
    <t>02.01.11.03.01</t>
  </si>
  <si>
    <t>02.01.11.03.02</t>
  </si>
  <si>
    <t>02.01.11.03.03</t>
  </si>
  <si>
    <t>02.01.11.03.04</t>
  </si>
  <si>
    <t>02.01.11.04</t>
  </si>
  <si>
    <t>02.01.11.04.01</t>
  </si>
  <si>
    <t>02.01.11.04.02</t>
  </si>
  <si>
    <t>02.01.11.05</t>
  </si>
  <si>
    <t>02.01.11.05.01</t>
  </si>
  <si>
    <t>02.01.11.06</t>
  </si>
  <si>
    <t>02.01.11.06.01</t>
  </si>
  <si>
    <t>02.01.11.06.02</t>
  </si>
  <si>
    <t>02.01.11.06.03</t>
  </si>
  <si>
    <t>02.01.12.01.01</t>
  </si>
  <si>
    <t>02.01.12.01.02</t>
  </si>
  <si>
    <t>02.01.12.02.01</t>
  </si>
  <si>
    <t>02.01.12.02.02</t>
  </si>
  <si>
    <t>02.01.12.02.03</t>
  </si>
  <si>
    <t>02.01.12.02.04</t>
  </si>
  <si>
    <t>02.01.12.02.05</t>
  </si>
  <si>
    <t>02.01.12.03.01</t>
  </si>
  <si>
    <t>02.01.12.04.01</t>
  </si>
  <si>
    <t>02.01.12.04.02</t>
  </si>
  <si>
    <t>02.01.12.04.03</t>
  </si>
  <si>
    <t>02.01.12.05.01</t>
  </si>
  <si>
    <t>02.01.12.05.02</t>
  </si>
  <si>
    <t>02.01.12.06.01</t>
  </si>
  <si>
    <t>02.01.12.06.02</t>
  </si>
  <si>
    <t>02.01.12.07.01</t>
  </si>
  <si>
    <t>02.01.12.07.02</t>
  </si>
  <si>
    <t>02.01.12.07.03</t>
  </si>
  <si>
    <t>02.02.01.02.05</t>
  </si>
  <si>
    <t>02.02.01.04.01.01</t>
  </si>
  <si>
    <t>02.02.01.04.01.02</t>
  </si>
  <si>
    <t>02.02.01.04.01.03</t>
  </si>
  <si>
    <t>02.02.01.04.02.01</t>
  </si>
  <si>
    <t>02.02.01.04.02.02</t>
  </si>
  <si>
    <t>02.02.01.04.02.03</t>
  </si>
  <si>
    <t>02.02.01.04.03.01</t>
  </si>
  <si>
    <t>02.02.01.04.03.02</t>
  </si>
  <si>
    <t>02.02.01.04.03.03</t>
  </si>
  <si>
    <t>02.02.01.07.02</t>
  </si>
  <si>
    <t>02.02.01.08.01.01</t>
  </si>
  <si>
    <t>02.02.01.11</t>
  </si>
  <si>
    <t>02.02.01.11.01</t>
  </si>
  <si>
    <t>02.02.01.11.02</t>
  </si>
  <si>
    <t>02.02.01.12</t>
  </si>
  <si>
    <t>02.02.01.12.01</t>
  </si>
  <si>
    <t>02.02.01.12.02</t>
  </si>
  <si>
    <t>02.02.01.13</t>
  </si>
  <si>
    <t>02.02.01.13.01</t>
  </si>
  <si>
    <t>02.02.01.13.01.01</t>
  </si>
  <si>
    <t>02.02.01.13.02</t>
  </si>
  <si>
    <t>02.02.01.13.02.01</t>
  </si>
  <si>
    <t>02.02.01.13.02.02</t>
  </si>
  <si>
    <t>02.02.01.13.03</t>
  </si>
  <si>
    <t>02.02.01.13.03.01</t>
  </si>
  <si>
    <t>02.02.01.13.03.02</t>
  </si>
  <si>
    <t>02.02.01.13.04</t>
  </si>
  <si>
    <t>02.02.01.13.04.01</t>
  </si>
  <si>
    <t>02.02.01.13.04.02</t>
  </si>
  <si>
    <t>02.02.01.13.04.03</t>
  </si>
  <si>
    <t>02.02.01.13.04.04</t>
  </si>
  <si>
    <t>02.02.01.13.04.05</t>
  </si>
  <si>
    <t>02.02.01.13.05</t>
  </si>
  <si>
    <t>02.02.01.13.05.01</t>
  </si>
  <si>
    <t>02.02.02.03.06</t>
  </si>
  <si>
    <t>02.02.02.03.07</t>
  </si>
  <si>
    <t>02.02.02.03.08</t>
  </si>
  <si>
    <t>02.02.02.04.02</t>
  </si>
  <si>
    <t>02.02.04.04.03</t>
  </si>
  <si>
    <t>02.02.04.04.04</t>
  </si>
  <si>
    <t>02.02.04.07</t>
  </si>
  <si>
    <t>02.02.04.07.01</t>
  </si>
  <si>
    <t>02.02.04.07.02</t>
  </si>
  <si>
    <t>02.02.04.07.03</t>
  </si>
  <si>
    <t>02.02.04.07.04</t>
  </si>
  <si>
    <t>02.02.05</t>
  </si>
  <si>
    <t>02.02.05.01</t>
  </si>
  <si>
    <t>02.02.05.01.01</t>
  </si>
  <si>
    <t>02.02.05.01.02</t>
  </si>
  <si>
    <t>02.02.05.02</t>
  </si>
  <si>
    <t>02.02.05.02.01</t>
  </si>
  <si>
    <t>02.02.05.02.02</t>
  </si>
  <si>
    <t>02.02.05.02.03</t>
  </si>
  <si>
    <t>02.02.05.02.04</t>
  </si>
  <si>
    <t>02.02.05.03</t>
  </si>
  <si>
    <t>02.02.05.03.01</t>
  </si>
  <si>
    <t>02.02.05.03.02</t>
  </si>
  <si>
    <t>02.02.05.03.03</t>
  </si>
  <si>
    <t>02.02.05.03.04</t>
  </si>
  <si>
    <t>02.02.05.04</t>
  </si>
  <si>
    <t>02.02.05.04.01</t>
  </si>
  <si>
    <t>02.02.05.04.02</t>
  </si>
  <si>
    <t>02.02.05.05</t>
  </si>
  <si>
    <t>02.02.05.05.01</t>
  </si>
  <si>
    <t>02.02.05.06</t>
  </si>
  <si>
    <t>02.02.05.06.01</t>
  </si>
  <si>
    <t>02.02.05.06.02</t>
  </si>
  <si>
    <t>02.02.05.06.03</t>
  </si>
  <si>
    <t>03.03.02.05.02</t>
  </si>
  <si>
    <t>03.03.06</t>
  </si>
  <si>
    <t>03.03.06.01</t>
  </si>
  <si>
    <t>03.03.06.01.01</t>
  </si>
  <si>
    <t>03.03.06.02</t>
  </si>
  <si>
    <t>03.03.06.02.01</t>
  </si>
  <si>
    <t>03.03.06.02.02</t>
  </si>
  <si>
    <t>03.03.06.02.03</t>
  </si>
  <si>
    <t>03.03.07</t>
  </si>
  <si>
    <t>03.03.07.01</t>
  </si>
  <si>
    <t>03.03.07.01.01</t>
  </si>
  <si>
    <t>03.03.07.01.02</t>
  </si>
  <si>
    <t>03.03.07.01.03</t>
  </si>
  <si>
    <t>03.03.07.02</t>
  </si>
  <si>
    <t>03.03.07.02.01</t>
  </si>
  <si>
    <t>03.03.07.02.02</t>
  </si>
  <si>
    <t>03.03.07.03</t>
  </si>
  <si>
    <t>03.03.07.03.01</t>
  </si>
  <si>
    <t>03.03.07.03.02</t>
  </si>
  <si>
    <t>03.03.07.04</t>
  </si>
  <si>
    <t>03.03.07.04.01</t>
  </si>
  <si>
    <t>03.03.08</t>
  </si>
  <si>
    <t>03.03.08.01</t>
  </si>
  <si>
    <t>03.03.08.01.01</t>
  </si>
  <si>
    <t>03.03.08.01.02</t>
  </si>
  <si>
    <t>03.03.08.01.03</t>
  </si>
  <si>
    <t>03.03.08.02</t>
  </si>
  <si>
    <t>03.03.08.02.01</t>
  </si>
  <si>
    <t>03.03.08.02.02</t>
  </si>
  <si>
    <t>03.03.08.02.03</t>
  </si>
  <si>
    <t>03.03.08.03</t>
  </si>
  <si>
    <t>03.03.08.03.01</t>
  </si>
  <si>
    <t>TRABAJOS INICIALES DE OBRA</t>
  </si>
  <si>
    <t>TRABAJOS PROVISIONALES</t>
  </si>
  <si>
    <t>DEMOLICION DE ESTRUCTURAS DE CONCRETO</t>
  </si>
  <si>
    <t>SEGURIDAD Y SALUD EN EL TRABAJO</t>
  </si>
  <si>
    <t>SEÑALIZACION TEMPORAL EN EL TRABAJO</t>
  </si>
  <si>
    <t>CAPACITACION Y CHARLAS DE SEGURIDAD EN EL TRABAJO</t>
  </si>
  <si>
    <t>CONTROL DE CALIDAD</t>
  </si>
  <si>
    <t>DISEÑO DE MEZCLAS</t>
  </si>
  <si>
    <t>ROTURA DE PROBETAS</t>
  </si>
  <si>
    <t>AMPLIACION Y MEJORAMIENTO DEL SISTEMA DE AGUA POTABLE</t>
  </si>
  <si>
    <t>SISTEMA DE AGUA POTABLE SECTOR 1 TACSHANA - SAN ANTONIO DE LA IRACA</t>
  </si>
  <si>
    <t>CAPTACION DE LADERA (02 UND)</t>
  </si>
  <si>
    <t>EXCAV. PARA CUNETA DE CORONACION 0.30 x 0.50M</t>
  </si>
  <si>
    <t>CONCRETO LOSA DE FONDO Y CIMENTACIÓN F'C=175 Kg/cm2</t>
  </si>
  <si>
    <t>CONCRETO PARA RELLENO F'C= 100 Kg/cm2</t>
  </si>
  <si>
    <t>CONCRETO EN MUROS F'C=175 KG/CM2</t>
  </si>
  <si>
    <t>CONCRETO LOSA SUPERIOR F'C= 175 Kg/cm2</t>
  </si>
  <si>
    <t>ENCOFRADO Y DESENCOFRADO DE MUROS (02 CARAS)</t>
  </si>
  <si>
    <t>ENCOFRADO Y DESENCOFRADO DE LOSA MACISA</t>
  </si>
  <si>
    <t>TARRAJEO INTERIOR CON IMPERMEABILIZANTE, MEZCLA 1:2, E=1CM</t>
  </si>
  <si>
    <t>TARRAJEO EN INTERIORES Y EXTERIORES (MORTERO 1:5)</t>
  </si>
  <si>
    <t>MORTERO 1:5 EN PENDIENTE DE FONDO.</t>
  </si>
  <si>
    <t>FILTRO III - ARENA GRUESA</t>
  </si>
  <si>
    <t>FILTRO DE GRAVA Ø 1/2" PARA CAJA DE VALVULAS</t>
  </si>
  <si>
    <t>DADO MOVIL DE CONCRETO</t>
  </si>
  <si>
    <t>DADO MÓVIL DE CONCRETO F'C= 140 Kg/cm2</t>
  </si>
  <si>
    <t>VÁLVULAS Y ACCESORIOS DE Ø 1"</t>
  </si>
  <si>
    <t>LIMPIEZA EN ESTRUCTURAS</t>
  </si>
  <si>
    <t>LIMPIEZA Y DESINFECCIÓN DE ESTRUCTURAS</t>
  </si>
  <si>
    <t>TAPAS SANITARIAS</t>
  </si>
  <si>
    <t>ASENTADO DE PIEDRA (Mortero 1:8)</t>
  </si>
  <si>
    <t>CERCO DE PROTECCION DE CAPTACION</t>
  </si>
  <si>
    <t>DADOS DE CONCRETO F'C=175KG/CM2</t>
  </si>
  <si>
    <t>POSTES DE F°G° ø 2"</t>
  </si>
  <si>
    <t>SUMINISTRO E INSTALACION DE MALLA OLIMPICA GALVANIZADA N° 10 DE 2" x 2"</t>
  </si>
  <si>
    <t>PINTURA EN POSTES DE F°G° Y MALLA OLIMPICA</t>
  </si>
  <si>
    <t>LINEA DE CONDUCCION (93.28 ML)</t>
  </si>
  <si>
    <t>TRAZO, NIVELACION Y REPLANTEO DE ZANJAS</t>
  </si>
  <si>
    <t>EXCAVACION MANUAL DE ZANJA TERRENO NORMAL 0.40MX0.80M</t>
  </si>
  <si>
    <t>REFINE, NIVELACION Y FONDOS PARA TUBERÍA (ZANJA 0.40m x 0.80M)</t>
  </si>
  <si>
    <t>RELLENO APISONADO C/ MAT. PROPIO SELECC. 0.20MX0.40M</t>
  </si>
  <si>
    <t>RELLENO APISONADO C/ MAT. PROPIO 0.50MX0.40M</t>
  </si>
  <si>
    <t>TUBERÍA PVC SAP C-10, Ø=1" - NTP 399.002</t>
  </si>
  <si>
    <t>RESERVORIO PROYECTADO 5.00 M3 (01 UND)</t>
  </si>
  <si>
    <t>EXCAVACION MANUAL PARA ESTRUCTURAS</t>
  </si>
  <si>
    <t>REFINE Y NIVELACION INTERIOR DE TERRENO</t>
  </si>
  <si>
    <t>RELLENO APISONADO C/ MAT. GRANULAR E=0.20m Max. 4"</t>
  </si>
  <si>
    <t>RELLENO APISONADO C/ MAT. DE AFIRMADO E=0.10m</t>
  </si>
  <si>
    <t>OBRAS DE CONCRETO SIMPLE</t>
  </si>
  <si>
    <t>CONCRETO F'C=210 kg/cm2 CON MEZCLADORA</t>
  </si>
  <si>
    <t>ACERO fy=4200 kg/cm2 GRADO 60</t>
  </si>
  <si>
    <t>TARRAJEO EXTERIOR (MORTERO 1:5)</t>
  </si>
  <si>
    <t>SUMINISTRO Y COLOCACIÓN DE TUB. VENTILACIÓN</t>
  </si>
  <si>
    <t>LIMPIEZA Y DESINFECCIÓN RESERVORIO</t>
  </si>
  <si>
    <t>JUNTA WATER STOP</t>
  </si>
  <si>
    <t>WATER STOP DE PVC DE 6" PROVISION Y COLOCADO DE JUNTA</t>
  </si>
  <si>
    <t>ESCALERA INT. TUB. ACERO INOXIDABLE Ø 1"XPOR PELDAÑOS @0.35</t>
  </si>
  <si>
    <t>ESCALERA EXT. TUB. ACERO GALVANIZADO Ø 1"XPOR PELDAÑOS @0.35</t>
  </si>
  <si>
    <t>TAPA SANITARIA METALICA 0.60 x 0.60 mts,</t>
  </si>
  <si>
    <t>PINTURA EN EXTERIORES AL LATEX</t>
  </si>
  <si>
    <t>CERCO PERIMETRICO CON MALLA OLIMPICA</t>
  </si>
  <si>
    <t>ENCOFRADO Y DESENCOFRADO NORMAL EN SOBRECIMIENTO</t>
  </si>
  <si>
    <t>CONCRETO F'C = 175 KG/CM2 EN S/C Y DADO EN COLUMNA</t>
  </si>
  <si>
    <t>MALLA OLIMPICA GALVANIZADA</t>
  </si>
  <si>
    <t>ANGULO DE 1 1/2" x 1 1/2" x 3/32"</t>
  </si>
  <si>
    <t>PUERTA CON ANGULO 1 1/2" X 1 1/2" X 3/32" Y MALLA GALVANIZADA N° 10 DE 0.70X1.87 M INCL. ACCESORIOS</t>
  </si>
  <si>
    <t>PINTURA EN CERCOS METALICOS</t>
  </si>
  <si>
    <t>PINTURA ANTICORROSIVA PARA CERCO</t>
  </si>
  <si>
    <t>SISTEMA DE CLORACIÓN - RESERVORIO PROYECTADO 5 M3</t>
  </si>
  <si>
    <t>PUERTA METALICA DE 1.20x1.80 m. (DOS HOJAS 0.60 c/u)</t>
  </si>
  <si>
    <t>MALLA OLIMPICA DE PROTECCION EN CASETA</t>
  </si>
  <si>
    <t>COBERTURA CON CALAMINA - ARMAZÓN CON TUBO FN</t>
  </si>
  <si>
    <t>PINTURA ANTICORROSIVA Y ESMALTE PARA PUERTAS Y CASETA</t>
  </si>
  <si>
    <t>SISTEMA DE CLORACIÓN - TANQUE DOSADOR DE 600 L - SABA PLUS</t>
  </si>
  <si>
    <t>SUM. E INSTALACION DE TANQUE DOSADOR DE CLOR INC. ACCESORIOS</t>
  </si>
  <si>
    <t>SUMINISTRO E INST. DE TUB. PVC Y ACC. DE AGUA</t>
  </si>
  <si>
    <t>CASETA DE VALVULAS RESERVORIO PROYECTADO 5 M3</t>
  </si>
  <si>
    <t>REFINE Y NIVELACION EN TERRENO NORMAL</t>
  </si>
  <si>
    <t>CONCRETO EN MUROS Y CIMENTACION F´c = 175 kg/cm2</t>
  </si>
  <si>
    <t>CONCRETO PARA LA LOSA SUPERIOR F´c = 175 kg/cm2</t>
  </si>
  <si>
    <t>TARRAJEO EN INTERIORES Y EXTERIORES</t>
  </si>
  <si>
    <t>PINTURA EN MUROS EXTERIORES AL LATEX</t>
  </si>
  <si>
    <t>SUM. E INSTALACION DE VALVULAS Y ACCESORIOS EN RESERVORIO PROYECTADO TACSHANA 5 M3</t>
  </si>
  <si>
    <t>RED DE DISTRIBUCION</t>
  </si>
  <si>
    <t>EXCAVACION MANUAL DE ZANJA EN ROCA SUELTA 0.40MX0.80M</t>
  </si>
  <si>
    <t>EXCAVACION MANUAL DE ZANJA EN CARRETERA 0.60MX1.00M</t>
  </si>
  <si>
    <t>REFINE, NIVELACION Y FONDOS PARA TUBERÍA (ZANJA 0.60m x 1.00M)</t>
  </si>
  <si>
    <t>CAMA DE APOYO MATERIAL PROPIO ZARANDEADO H=0.10M X 0.60 M</t>
  </si>
  <si>
    <t>RELLENO APISONADO C/ MAT. PROPIO SELECC. 0.40MX0.60M</t>
  </si>
  <si>
    <t>RELLENO APISONADO C/ MAT. PROPIO 0.20x0.60m</t>
  </si>
  <si>
    <t>REPOSICIÓN DE MATERIAL DE PRESTAMO 0.30X0.60</t>
  </si>
  <si>
    <t>TUBERÍA PVC SAP C-7.5, Ø=4" - NTP 399.002</t>
  </si>
  <si>
    <t>TUBERÍA PVC SAP C-7.5, Ø=2 1/2" - NTP 399.002</t>
  </si>
  <si>
    <t>TUBERÍA PVC SAP C-10, Ø=2" - NTP 399.002</t>
  </si>
  <si>
    <t>TUBERÍA PVC SAP C-10, Ø=1 1/2" - NTP 399.002</t>
  </si>
  <si>
    <t>TUBERÍA PVC SAP C-10, Ø=3/4" - NTP 399.002</t>
  </si>
  <si>
    <t>TUBERÍA PVC SAP C-10, Ø=1/2" - NTP 399.002</t>
  </si>
  <si>
    <t>ACCESORIOS EN LA RED DE DISTRIBUCIÓN</t>
  </si>
  <si>
    <t>SUMINISTRO Y COLOCACIÓN DE ACCESORIOS EN TUBERÍA PVC</t>
  </si>
  <si>
    <t>CAMARA ROMPE PRESION TIPO 7 (01 UND)</t>
  </si>
  <si>
    <t>NIVELACION Y APISONADO MANUAL</t>
  </si>
  <si>
    <t>SUMINISTRO E INSTAL. DE VALVULAS Y ACCESORIOS CRP7- Øi =Øs=3/4"</t>
  </si>
  <si>
    <t>CERCO DE PROTECCION EN CRP TIPO 7</t>
  </si>
  <si>
    <t>DADOS DE CONCRETO 1:8 + 25% PM P/ POSTES</t>
  </si>
  <si>
    <t>POSTE DE MADERA PARA CERCO DE PROTECCIÓN DE CRP T7</t>
  </si>
  <si>
    <t>PUERTA DE 0.70 x 1.30 M DE ALAMB. PUAS C/ BASTIDOR DE 2"X3"</t>
  </si>
  <si>
    <t>TAPA SANITARIA METALICA 0.65 x 0.65 M</t>
  </si>
  <si>
    <t>TAPA SANITARIA METALICA 0.40 x 0.40 mts</t>
  </si>
  <si>
    <t>LECHO DE GRAVA, E=10 CM</t>
  </si>
  <si>
    <t>CAJA DE VALVULAS DE CONTROL (01 UND)</t>
  </si>
  <si>
    <t>RELLENO CON MATERIAL GRANULAR</t>
  </si>
  <si>
    <t>TAPA SANITARIA METALICA 0.40 x 0.40 mts. E= 1/8"</t>
  </si>
  <si>
    <t>VÁLVULAS Y ACCESORIOS DE Ø 1 1/2"</t>
  </si>
  <si>
    <t>PILETA DOMICILIARIA CON UN LAVADERO Y UN ESCURRIDERO (32 UND)</t>
  </si>
  <si>
    <t>GRAVILLA COLOCADA (CAJA DE PASO) + CONTORNO DE ESTRUCTURA</t>
  </si>
  <si>
    <t>CONCRETO</t>
  </si>
  <si>
    <t>MURO DE LADRILLO (DE SOGA)</t>
  </si>
  <si>
    <t>MURO DE LADRILLO (DE CANTO)</t>
  </si>
  <si>
    <t>INSTALACION INTERIOR DE AGUA</t>
  </si>
  <si>
    <t>ACCESORIOS DE CONTROL</t>
  </si>
  <si>
    <t>ACCESORIOS DE DESAGÜE</t>
  </si>
  <si>
    <t>PASE AEREO L=10.00 M (01 UND) LA TACSHANA</t>
  </si>
  <si>
    <t>SOLADO DE CONCRETO C:H = 1:12</t>
  </si>
  <si>
    <t>OBRAS DE CONCRETO ARMADO</t>
  </si>
  <si>
    <t>ENCOFRADO Y DESENCOFRADO DE TORRES (02 USOS)</t>
  </si>
  <si>
    <t>TARRAJEO EXTERIOR C:A= 1:5 e= 1.0 cm ACABADO FROTACHADO</t>
  </si>
  <si>
    <t>PINTURA EN TORRES EXTERIORES AL LATEX</t>
  </si>
  <si>
    <t>SUM., TEN. E INST. TUBERIAS Y ACCESORIOS</t>
  </si>
  <si>
    <t xml:space="preserve">SUM. E INST. FIJADOR O CABLE PRINCIPAL TIPO BOA DE D=3/8" </t>
  </si>
  <si>
    <t>TUBO F°G° Ø=2 1/2" x 3mm (PARA PASE AEREO)</t>
  </si>
  <si>
    <t xml:space="preserve">SUM. E INST. ACCESORIOS P/ PENDOLA DE CABLE TIPO BOA DE D=1/4" </t>
  </si>
  <si>
    <t>PLANCHA DE ANGULO SOLDADA Y OTROS</t>
  </si>
  <si>
    <t>SISTEMA DE AGUA POTABLE SECTOR 2 EL ROLLO - SAN ANTONIO DE LA IRACA</t>
  </si>
  <si>
    <t>CAPTACIÓN - RESERVORIO PROYECTADO 0.72 M3 (01 UND)</t>
  </si>
  <si>
    <t>MEJORAMIENTO DE SUELO CON MATERIAL GRANULAR Ø4", E=0.20 M</t>
  </si>
  <si>
    <t>MEJORAMIENTO DE BASE CON AFIRMADO E=0.10 M</t>
  </si>
  <si>
    <t>ELIMINACIÓN DE MATERIAL EXCEDENTE (CARGUÍO MANUAL) HASTA D.PROM=30m</t>
  </si>
  <si>
    <t>MATERIAL GRANULAR PARA FILTRO</t>
  </si>
  <si>
    <t>CONCRETO PARA RELLENO F'C= 100 KG/CM2</t>
  </si>
  <si>
    <t>CONCRETO F'C = 175 KG/CM2 CON MEZCLADORA</t>
  </si>
  <si>
    <t>SUMINISTRO Y COLOCACION DE ACCESORIOS</t>
  </si>
  <si>
    <t xml:space="preserve">SUM. E INST. DE SISTEMA DE CLORACION POR GOTEO </t>
  </si>
  <si>
    <t>PILETA DOMICILIARIA CON UN LAVADERO Y UN ESCURRIDERO (5 UND)</t>
  </si>
  <si>
    <t>SISTEMA DE AGUA POTABLE SECTOR 3 PORO PORO - EL VERDE - SAN ANTONIO DE LA IRACA</t>
  </si>
  <si>
    <t>CAPTACION DE LADERA PORO PORO (01 UND)</t>
  </si>
  <si>
    <t>ACCESORIOS CAP. PORO PORO</t>
  </si>
  <si>
    <t>ASENTADO CON MORTERO DE PIEDRA 8" EN TALUD (Mortero 1:8)</t>
  </si>
  <si>
    <t>CAPTACION DE FONDO (01 UND)</t>
  </si>
  <si>
    <t>GRANULAR Ø 4", E=0.20m</t>
  </si>
  <si>
    <t>MATERIAL DE AFIRMADO COMPACTADO E=0.10m</t>
  </si>
  <si>
    <t>CAJA DE RECOLECCION</t>
  </si>
  <si>
    <t>FILTRO DE ARENA GRUESA</t>
  </si>
  <si>
    <t>ACCESORIOS EN CAJA DE VALVULAS</t>
  </si>
  <si>
    <t>SUM. E INSTALACION DE VALVULAS Y ACCESORIOS</t>
  </si>
  <si>
    <t>JUNTA WATER STOP DE 6"</t>
  </si>
  <si>
    <t>LINEA DE CONDUCCION (895.27 ML)</t>
  </si>
  <si>
    <t>TUBERIA HDPE - Ø 2" PE- 80 (PN 8) NTP ISO 4427</t>
  </si>
  <si>
    <t>TUBERIA HDPE - Ø 1 1/2" PE- 80 (PN 8) NTP ISO 4427</t>
  </si>
  <si>
    <t>TUBERIA HDPE - Ø 1" PE- 80 (PN 8) NTP ISO 4427</t>
  </si>
  <si>
    <t>CAMARA DISTRIBUIDORA DE CAUDALES (01 UND)</t>
  </si>
  <si>
    <t>ACCESORIOS EN CRQ (EL VERDE - PORO PORO)</t>
  </si>
  <si>
    <t>TUBERIA DE PVC SAL D= 2"</t>
  </si>
  <si>
    <t>CERCO DE PROTECCION</t>
  </si>
  <si>
    <t>TAPA SANITARIA METALICA 1.05 x 0.45 M</t>
  </si>
  <si>
    <t>RESERVORIO PROYECTADO EL VERDE 7.00 M3 (01 UND)</t>
  </si>
  <si>
    <t>SISTEMA DE CLORACIÓN - RESERVORIO PROYECTADO EL VERDE 7 M3</t>
  </si>
  <si>
    <t>CASETA DE VALVULAS RESERVORIO EL VERDE 7 M3 (01 UND)</t>
  </si>
  <si>
    <t>SUM. E INSTALACION DE VALVULAS Y ACCESORIOS EN RESERVORIO PROYECTADO EL VERDE 7 M3</t>
  </si>
  <si>
    <t>RESERVORIO PROYECTADO PORO PORO 2.5 M3 (01 UND)</t>
  </si>
  <si>
    <t>TAPA SANITARIA METALICA 0.60 x 0.70 mts. E= 1/8"</t>
  </si>
  <si>
    <t>SISTEMA DE CLORACIÓN</t>
  </si>
  <si>
    <t>CASETA DE VALVULAS RESERVORIO PORO PORO 2.5 M3 (01 UND)</t>
  </si>
  <si>
    <t>SUM. E INSTALACION DE VALVULAS Y ACCESORIOS EN RESERVORIO PROYECTADO PORO PORO 2.5 M3</t>
  </si>
  <si>
    <t>TUBERÍA PVC SAP C-7.5, Ø=3" - NTP 399.002</t>
  </si>
  <si>
    <t>TUBERIA HDPE - Ø 4" PE- 80 (PN 8) NTP ISO 4427</t>
  </si>
  <si>
    <t>TUBERIA HDPE - Ø 3/4" PE- 80 (PN 10) NTP ISO 4427</t>
  </si>
  <si>
    <t>TUBERIA HDPE - Ø 1/2" PE- 80 (PN 12.5) NTP ISO 4427</t>
  </si>
  <si>
    <t>SUMINISTRO Y COLOCACIÓN DE ACCESORIOS EMPALME PVC HDPE</t>
  </si>
  <si>
    <t>CAMARA ROMPE PRESION TIPO 7 (10 UND)</t>
  </si>
  <si>
    <t>SUMINISTRO E INSTAL. DE VALVULAS Y ACCESORIOS CRP7- Øi =Øs=1/2"</t>
  </si>
  <si>
    <t>SUMINISTRO E INSTAL. DE VALVULAS Y ACCESORIOS CRP7- Øi =Øs=1"</t>
  </si>
  <si>
    <t>SUMINISTRO E INSTAL. DE VALVULAS Y ACCESORIOS CRP7- Øi =Øs=1 1/2"</t>
  </si>
  <si>
    <t>SUMINISTRO E INSTAL. DE VALVULAS Y ACCESORIOS CRP7- Øi =Øs=2"</t>
  </si>
  <si>
    <t>SUMINISTRO E INSTAL. DE VALVULAS Y ACCESORIOS CRP7- Øi =Øs=3"</t>
  </si>
  <si>
    <t>CAJA DE VALVULAS DE CONTROL ( 04 UND)</t>
  </si>
  <si>
    <t>VÁLVULAS Y ACCESORIOS DE Ø 3"</t>
  </si>
  <si>
    <t>SUMINISTRO Y COLOCACIÓN DE ACCESORIOS EN CVC</t>
  </si>
  <si>
    <t>CAJA DE VALVULAS DE PURGA ( 01 UND)</t>
  </si>
  <si>
    <t>PIEDRA DE Ø 4"ASENTADO CON MORTERO C:A 1:8</t>
  </si>
  <si>
    <t>VÁLVULAS DE PURGA Y ACCESORIOS Ø 3/4"</t>
  </si>
  <si>
    <t>CAJA DE VALVULA DE AIRE ( 01 UND)</t>
  </si>
  <si>
    <t>VÁLVULAS Y ACCESORIOS DE Ø 3/4"</t>
  </si>
  <si>
    <t>PASE AEREO L=12.00 M (01 UND)</t>
  </si>
  <si>
    <t>TUBO F°G° D=1/2" (PARA PASE AEREO)</t>
  </si>
  <si>
    <t>PLANCHA DE ANGULO SOLDADA</t>
  </si>
  <si>
    <t>PILETA DOMICILIARIA CON UN LAVADERO Y UN ESCURRIDERO (71 UND)</t>
  </si>
  <si>
    <t>PILETA PARA INSTITUCIONES (03 UND)</t>
  </si>
  <si>
    <t>RELLENO APISONADO C/ MAT. PROPIO</t>
  </si>
  <si>
    <t>CAMA DE ARENA, E=0.05 M</t>
  </si>
  <si>
    <t>TARRAJEO PULIDO - MORTERO 1:3</t>
  </si>
  <si>
    <t>TARRAJEO EN MUROS, MORTERO C:A=1:5, E=1.5cm</t>
  </si>
  <si>
    <t>UNIDAD BASICA DE SANEAMIENTO CON ARRASTRE HIDRAULICO Y COMPOSTERAS</t>
  </si>
  <si>
    <t>UNIDAD BASICA DE SANEAMIENTO DOMICILIARIAS CON ARRASTRE HIDRAULICO (108 UND) - SAN ANTONIO</t>
  </si>
  <si>
    <t>ESTRUCTURAS</t>
  </si>
  <si>
    <t>RELLENO APISONADO C/ MAT. DE AFIRMADO E=0.15m</t>
  </si>
  <si>
    <t>CAMA DE APOYO P/TUB. H= 0.10 M</t>
  </si>
  <si>
    <t>CIMIENTOS</t>
  </si>
  <si>
    <t>CIMIENTOS CORRIDOS MEZCLA C:H 1:10 +30% P.G. MAX. 6"</t>
  </si>
  <si>
    <t>SOBRECIMIENTOS</t>
  </si>
  <si>
    <t>CONCRETO C:H=1:8+25%PM MAX. 3" PARA SOBRECIMIENTOS</t>
  </si>
  <si>
    <t>ENCOFRADO Y DESENCOFRADO DE COLUMNAS</t>
  </si>
  <si>
    <t>ENCOFRADO Y DESENCOFRADOEN VIGAS</t>
  </si>
  <si>
    <t>ARQUITECTURA</t>
  </si>
  <si>
    <t xml:space="preserve">MURO DE LADRILLO DE ARCILLA, MORTERO C:A=1:5, APAREJO DE SOGA </t>
  </si>
  <si>
    <t>COBERTURAS</t>
  </si>
  <si>
    <t>COBERTURA CON PLANCHAS DE FIBRA VEGETAL</t>
  </si>
  <si>
    <t>CUMBRERA DE FIBRA VEGETAL</t>
  </si>
  <si>
    <t>ESTRUCTURA DE MADERA EN TECHO</t>
  </si>
  <si>
    <t>REVOQUES Y REVESTIMIENTOS</t>
  </si>
  <si>
    <t xml:space="preserve">TARRAJEO EN MUROS, E=1.5cm MORTERO C:A=1:5 </t>
  </si>
  <si>
    <t>TARRAJEO DE SUPERFICIE DE COLUMNAS (INC. ARISTAS), C:A=1:5 E=1.5cm</t>
  </si>
  <si>
    <t>TARRAJEO DE SUPERFICIE DE VIGAS (INC. ARISTAS), C:A=1:5, E=1.5CM</t>
  </si>
  <si>
    <t>VESTIDURA DE DERRAMES, C:A=1:5, ANCHO=0.15M, E=1.5 CM</t>
  </si>
  <si>
    <t>SUM. Y COLOC/ PUERTA CONTRAPLACADA 0.75X1.80 INCL. MARCOS Y CERRADURA</t>
  </si>
  <si>
    <t>SUM. Y COLOC/ MARCO DE MADERA PARA VENTANA DE 0.60X0.35 INCL. MALLA MOSQUITERA</t>
  </si>
  <si>
    <t xml:space="preserve">PINTURA LATEX, 02 MANOS EN MUROS, VIGAS Y COLUMNAS </t>
  </si>
  <si>
    <t xml:space="preserve">SISTEMA DE DESAGUE Y VENTILACIÓN </t>
  </si>
  <si>
    <t xml:space="preserve">ACCESORIOS EN RED DE DESAGUE Y VENTILACION </t>
  </si>
  <si>
    <t>SALIDA DE CENTROS DE LUZ DE TECHO</t>
  </si>
  <si>
    <t>INSTALACION DE BIODIGESTOR</t>
  </si>
  <si>
    <t xml:space="preserve">SUMINISTRO E INSTALACIÓN DE BIODIGESTOR INC/. ACCESORIOS </t>
  </si>
  <si>
    <t>CAJA DE RECEPCIÓN DE LODOS</t>
  </si>
  <si>
    <t>EXCAVACION MANUAL DE ZANJAS</t>
  </si>
  <si>
    <t>FILTROS EN ZANJA DE INFILTRACION</t>
  </si>
  <si>
    <t>TUBERÍA PVC SAL Ø=2"</t>
  </si>
  <si>
    <t>ACCESORIOS PARA TUB. PVC SAL Ø 2"</t>
  </si>
  <si>
    <t>SUM. Y COLOC. DE PLASTICO</t>
  </si>
  <si>
    <t xml:space="preserve">SUM. Y COLOCACIÓN DE PLASTICO </t>
  </si>
  <si>
    <t>POZO DE DRENAJE</t>
  </si>
  <si>
    <t>FILTROS EN POZO DE PERCOLACION</t>
  </si>
  <si>
    <t>COLOCACIÓN DE FILTRO DE GRAVA MAX. 1"</t>
  </si>
  <si>
    <t>COLOCACIÓN DE FILTRO DE PIEDRA 2 -3"</t>
  </si>
  <si>
    <t>COLOCACIÓN DE FILTRO DE PIEDRA 3-4"</t>
  </si>
  <si>
    <t>UBS CON ARRASTRE HIDRAULICO PARA INSTITUCIONES (2 UND) - SAN ANTONIO</t>
  </si>
  <si>
    <t>UBS COMPOSTERA DOMICILIARIA (147 UND) - SAN ANTONIO</t>
  </si>
  <si>
    <t>MEJORAMIENTO DE TERRENO CON MATERIAL GRANULAR Ø2.5", E=0.20 M</t>
  </si>
  <si>
    <t>SOBRECIMIENTO</t>
  </si>
  <si>
    <t>LOSA DE FONDO DE CÁMARAS</t>
  </si>
  <si>
    <t>VEREDAS</t>
  </si>
  <si>
    <t>GRADAS</t>
  </si>
  <si>
    <t>GRADA DE ACCESO C/ CONCRETO CICLOPEO MEZCLA C:H 1:10 + 30% P. G. MAX. 6"</t>
  </si>
  <si>
    <t>LOSA ARMADA</t>
  </si>
  <si>
    <t>CONCRETO F'C=175 kg/cm2, e=0.10 cm</t>
  </si>
  <si>
    <t>ENCOFRADO Y DESENCOFRADO EN LOSA ARMADA</t>
  </si>
  <si>
    <t>TAPAS DE CÁMARAS</t>
  </si>
  <si>
    <t>CONCRETO EN TAPAS f'c=175 kg/cm2</t>
  </si>
  <si>
    <t>ENCOFRADO Y DESENCOFRADO EN TAPAS</t>
  </si>
  <si>
    <t>VESTIDURA DE DERRAMES, C:A=1:5 CM, ANCHO=0.15M.</t>
  </si>
  <si>
    <t>SUMINISTRO Y COLOCACION DE PUERTA CONTRAPLACADA P/ UBS DE 0.75x1.90m</t>
  </si>
  <si>
    <t>SUM. Y COLOC. VENTANA C/MARCO DE MADERA DE 0.65X0.4 M C/ MALLA MOSQUITERO</t>
  </si>
  <si>
    <t>SUM. Y COLOC. DE ACCESORIOS DE FIJACIÓN DE TAPAS DE CONCRETO.</t>
  </si>
  <si>
    <t xml:space="preserve">SUMINISTRO E INSTAL. DE TUBERÍA PVC SAL Ø 6" -VENTILACIÓN </t>
  </si>
  <si>
    <t xml:space="preserve">SUMINISTRO Y COLOCACIÓN DE TUBERÍA PVC SAL Ø2" </t>
  </si>
  <si>
    <t xml:space="preserve">SUMINISTRO E INSTALACIÓN DE TAZA SANITARIA SEPARADORA CON TAPA Y URINARIO SECO </t>
  </si>
  <si>
    <t>UBS CON ARRASTRE HIDRAULICO EN CASA COMUNAL (01 UND) - SAN ANTONIO</t>
  </si>
  <si>
    <t>RESTAURACION DE AREAS UTILIZADAS / DISTURBADAS</t>
  </si>
  <si>
    <t>DISPOSICION DE RESIDUOS SOLIDOS</t>
  </si>
  <si>
    <t>LETRINAS PROVISIONALES</t>
  </si>
  <si>
    <t>FLETE TERRESTRE SAN ANTONIO DE LA IRACA</t>
  </si>
  <si>
    <t>FLETE RURAL SAN ANTONIO DE LA IRACA</t>
  </si>
  <si>
    <t>CAPACITACION A LA ORGANIZACION COMUNAL-JASS SAN ANTONIO</t>
  </si>
  <si>
    <t>CAPACITACION EN EDUCACION SANITARIA SAN ANTONIO</t>
  </si>
  <si>
    <t>COSTO DE PERSONAL PARA DESARROLLAR LA CAPACITACIÓN-SAN ANTONIO</t>
  </si>
  <si>
    <t>SISTEMA DE AGUA POTABLE SANTA ROSA 1 - SACA SACAS</t>
  </si>
  <si>
    <t>CAPTACION DE LADERA TIPO I (01 UND)</t>
  </si>
  <si>
    <t>EXCAVACION MANUAL EN ROCA PARA CAPTACIONES</t>
  </si>
  <si>
    <t>ACCESORIOS CAP. SANTA ROSA I</t>
  </si>
  <si>
    <t>LINEA DE CONDUCCION (542.20 ML)</t>
  </si>
  <si>
    <t>RESERVORIO PROYECTADO 6.00 M3 (01 UND)</t>
  </si>
  <si>
    <t>SISTEMA DE CLORACIÓN - RESERVORIO PROYECTADO 6 M3</t>
  </si>
  <si>
    <t>CASETA DE VALVULAS RESERVORIO PROYECTADO 6 M3</t>
  </si>
  <si>
    <t>SUM. E INSTALACION DE VALVULAS Y ACCESORIOS EN RESERVORIO PROYECTADO SANTA ROSA I 6 M3</t>
  </si>
  <si>
    <t>CAMARA ROMPE PRESION TIPO 7 (04 UND)</t>
  </si>
  <si>
    <t>SUMINISTRO E INSTAL. DE VALVULAS Y ACCESORIOS CRP7- Øi =Øs=2 1/2"</t>
  </si>
  <si>
    <t>CAJA DE VALVULAS DE CONTROL (03 UND)</t>
  </si>
  <si>
    <t>VÁLVULAS Y ACCESORIOS DE Ø 2"</t>
  </si>
  <si>
    <t>VÁLVULAS Y ACCESORIOS DE Ø 2 1/2"</t>
  </si>
  <si>
    <t>VALVULAS Y ACCESORIOS TIPO I y II</t>
  </si>
  <si>
    <t>PILETA DOMICILIARIA CON UN LAVADERO Y UN ESCURRIDERO (42 UND)</t>
  </si>
  <si>
    <t>SISTEMA DE AGUA POTABLE SANTA ROSA 2 - SACA SACAS</t>
  </si>
  <si>
    <t>PILETA DOMICILIARIA CON UN LAVADERO Y UN ESCURRIDERO (07 UND)</t>
  </si>
  <si>
    <t>SISTEMA DE AGUA POTABLE MAMAROSA - SACA SACAS</t>
  </si>
  <si>
    <t>CAPTACION DE LADERA (01 UND)</t>
  </si>
  <si>
    <t>LINEA DE CONDUCCION (543.10 ML)</t>
  </si>
  <si>
    <t>EXCAVACION MANUAL DE ZANJA EN CARRETERA 0.60MX1.15M</t>
  </si>
  <si>
    <t>RESERVORIO PROYECTADO 4.00 M3 (01 UND)</t>
  </si>
  <si>
    <t>SISTEMA DE CLORACIÓN - RESERVORIO PROYECTADO 4 M3</t>
  </si>
  <si>
    <t>CASETA DE VALVULAS RESERVORIO 4.00 M3 (01 UND)</t>
  </si>
  <si>
    <t>SUM. E INSTALACION DE VALVULAS Y ACCESORIOS EN RESERVORIO PROYECTADO MAMAROSA 4 M3</t>
  </si>
  <si>
    <t>CAMARA ROMPE PRESION TIPO 7 (05 UND)</t>
  </si>
  <si>
    <t>CAJA DE VALVULAS DE CONTROL ( 03 UND)</t>
  </si>
  <si>
    <t>VÁLVULAS DE PURGA Y ACCESORIOS Ø 2"</t>
  </si>
  <si>
    <t>PILETA DOMICILIARIA CON UN LAVADERO Y UN ESCURRIDERO (29 UND)</t>
  </si>
  <si>
    <t>SISTEMA DE AGUA POTABLE CALLANORCO 1 y 2 - SACA SACAS</t>
  </si>
  <si>
    <t>CAPTACION DE LADERA TIPO II (01 UND)</t>
  </si>
  <si>
    <t>FILTRO II - GRAVA Ø 3/4"</t>
  </si>
  <si>
    <t>FILTRO I - GRAVA GRUESA Ø 3"</t>
  </si>
  <si>
    <t>LINEA DE CONDUCCION (1896.86 ML)</t>
  </si>
  <si>
    <t>ACCESORIOS EN CRQ (CALLANORCO)</t>
  </si>
  <si>
    <t>RESERVORIO PROYECTADO 8.00 M3 (01 UND)</t>
  </si>
  <si>
    <t>SISTEMA DE CLORACIÓN - RESERVORIO PROYECTADO 8 M3</t>
  </si>
  <si>
    <t>CASETA DE VALVULAS RESERVORIO PROYECTADO 8 M3</t>
  </si>
  <si>
    <t>SUM. E INSTALACION DE VALVULAS Y ACCESORIOS EN RESERVORIO PROYECTADO CALLANORCO I - 8 M3 M3</t>
  </si>
  <si>
    <t>RESERVORIO PROYECTADO 1.00 M3 (01 UND)</t>
  </si>
  <si>
    <t>SUM. E INSTALACION DE VALVULAS Y ACCESORIOS EN RESERVORIO PROYECTADO CALLANORCO 2 - 1 M3</t>
  </si>
  <si>
    <t>CAMARA ROMPE PRESION TIPO 7 (11 UND)</t>
  </si>
  <si>
    <t>VÁLVULAS DE PURGA Y ACCESORIOS DE Ø 1 1/2"</t>
  </si>
  <si>
    <t>CAJA DE VALVULAS DE AIRE ( 03 UND)</t>
  </si>
  <si>
    <t>VÁLVULAS Y ACCESORIOS DE Ø 1/2"</t>
  </si>
  <si>
    <t>PASE AEREO L=5.50 M (01 UND)</t>
  </si>
  <si>
    <t>TUBO F°G° D=1" (PARA PASE AEREO)</t>
  </si>
  <si>
    <t>PASE AEREO L=4.00 M (01 UND)</t>
  </si>
  <si>
    <t>TUBO F°G° D=1 1/2" (PARA PASE AEREO)</t>
  </si>
  <si>
    <t>PILETA DOMICILIARIA CON UN LAVADERO Y UN ESCURRIDERO (72 UND)</t>
  </si>
  <si>
    <t>PILETA PARA INSTITUCIONES (01 UND)</t>
  </si>
  <si>
    <t>UNIDAD BASICA DE SANEAMIENTO DOMICILIARIAS CON ARRASTRE HIDRAULICO (150 UND)</t>
  </si>
  <si>
    <t>UBS CON ARRASTRE HIDRAULICO EN CASA COMUNAL (01 UND) - SACA SACAS</t>
  </si>
  <si>
    <t>FLETE TERRESTRE SACA SACAS</t>
  </si>
  <si>
    <t>FLETE RURAL SACA SACAS</t>
  </si>
  <si>
    <t>CAPACITACION A LA ORGANIZACION COMUNAL-JASS SACA SACAS</t>
  </si>
  <si>
    <t>CAPACITACION EN EDUCACION SANITARIA SACA SACAS</t>
  </si>
  <si>
    <t>COSTO DE PERSONAL PARA DESARROLLAR LA CAPACITACION -SACA SACAS</t>
  </si>
  <si>
    <t>SISTEMA DE AGUA POTABLE CASERIO CORRALILLO</t>
  </si>
  <si>
    <t>CONCRETO f'c = 175 kg/cm2 EN MUROS DE CAPTACION Y M. DE PROTECCIÓN</t>
  </si>
  <si>
    <t>LINEA DE CONDUCCION (269.53 ML)</t>
  </si>
  <si>
    <t>CAMARA DE REUNION (01 UND)</t>
  </si>
  <si>
    <t>ACCESORIOS EN CRU</t>
  </si>
  <si>
    <t>CASETA DE VALVULAS RESERVORIO PROYECTADO 4 M3</t>
  </si>
  <si>
    <t>SUM. E INSTALACION DE VALVULAS Y ACCESORIOS EN RESERVORIO PROYECTADO 4 M3</t>
  </si>
  <si>
    <t>PILETA DOMICILIARIA CON UN LAVADERO Y UN ESCURRIDERO (26 UND)</t>
  </si>
  <si>
    <t>UBS CON ARRASTRE HIDRAULICO DOMICILIARIAS (26 UND) - CORRALILLO</t>
  </si>
  <si>
    <t>FLETE TERRESTRE CORRALILLO</t>
  </si>
  <si>
    <t>FLETE RURAL CORRALILLO</t>
  </si>
  <si>
    <t>COSTO DE PERSONAL PARA DESARROLLAR LA CAPACITACION</t>
  </si>
  <si>
    <t>SISTEMA DE AGUA POTABLE CASERIO SITACUCHO - PARTE ALTA</t>
  </si>
  <si>
    <t>SUM. E INSTALACION DE ACCESORIOS EN CAPTACIÓN OJO DE AGUA SITACUCHO</t>
  </si>
  <si>
    <t>LINEA DE CONDUCCION (153.14 ML)</t>
  </si>
  <si>
    <t>SUM. E INSTALACION DE VALVULAS Y ACCESORIOS EN RESERVORIO PROYECTADO</t>
  </si>
  <si>
    <t>CAMARA ROMPE PRESION TIPO 7 (16 UND)</t>
  </si>
  <si>
    <t>CAJA DE VALVULAS DE PURGA (03 UND)</t>
  </si>
  <si>
    <t>CAJA DE VALVULAS DE AIRE (08 UND)</t>
  </si>
  <si>
    <t>PILETA DOMICILIARIA CON UN LAVADERO Y UN ESCURRIDERO (39 UND)</t>
  </si>
  <si>
    <t>SISTEMA DE AGUA POTABLE CASERIO SITACUCHO - PARTE BAJA</t>
  </si>
  <si>
    <t>CAPTACIÓN - RESERVORIO PROYECTADO 2.00 M3 (01 UND)</t>
  </si>
  <si>
    <t>EXCAVACION MANUAL EN ROCA</t>
  </si>
  <si>
    <t>RESERVORIO</t>
  </si>
  <si>
    <t>CONCRETO F'C = 175 KG/CM2 EN RESERVORIO</t>
  </si>
  <si>
    <t>CAJA DE VALVULAS</t>
  </si>
  <si>
    <t>ESCALERAS</t>
  </si>
  <si>
    <t>SUM. E INST. DE SISTEMA DE CLORACION POR GOTEO</t>
  </si>
  <si>
    <t>ACCESORIOS DE RESERVORIO</t>
  </si>
  <si>
    <t>VENTILACION</t>
  </si>
  <si>
    <t>SUM. E INSTALACION DE VALVULAS Y ACCESORIOS EN CAP - RESERVORIO PROYECTADO SITACUCHO BAJO</t>
  </si>
  <si>
    <t>SUMINISTRO Y COLOCACIÓN TAPA METALICA DE 0.6 X 0.7 m. x 1/8"</t>
  </si>
  <si>
    <t>PASE AEREO L=15.00 M (01 UND)</t>
  </si>
  <si>
    <t>TUBO F°G° D=3/4" (PARA PASE AEREO)</t>
  </si>
  <si>
    <t>PILETA DOMICILIARIA CON UN LAVADERO Y UN ESCURRIDERO (15 UND)</t>
  </si>
  <si>
    <t>UBS CON ARRASTRE HIDRAULICO DOMICILIARIAS (54 UND) - SITACUCHO</t>
  </si>
  <si>
    <t xml:space="preserve">MURO DE LADRILLO DE ARCILLA, MORT. C.A=1:5, APAREJO DE SOGA </t>
  </si>
  <si>
    <t>UBS CON ARRASTRE HIDRAULICO EN INSTITUCIONES (02 UND) - SITACUCHO ALTO</t>
  </si>
  <si>
    <t>UBS CON ARRASTRE HIDRAULICO EN CASA COMUNAL (01 UND) - SITACUCHO ALTO</t>
  </si>
  <si>
    <t>FLETE TERRESTRE SITACUCHO</t>
  </si>
  <si>
    <t>FLETE RURAL SITACUCHO</t>
  </si>
  <si>
    <t>CAPACITACION A LA ORGANIZACION COMUNAL-JASS SITACUCHO</t>
  </si>
  <si>
    <t>CAPACITACION EN EDUCACION SANITARIA SITACUCHO</t>
  </si>
  <si>
    <t>COSTO DE PERSONAL PARA DESARROLLAR LA CAPACITACION - SITACUCHO</t>
  </si>
  <si>
    <t>SUBPRESUPUESTO 001. SAN ANTONIO DE LA IRACA</t>
  </si>
  <si>
    <t>mes</t>
  </si>
  <si>
    <t>m3</t>
  </si>
  <si>
    <t>IMPUESTO GENERALA A LAS VENTAS (IGV 18.00%)</t>
  </si>
  <si>
    <t>CRONOGRAMA DE AVANCE DE OBRA VALORIZADO</t>
  </si>
  <si>
    <t>MEJORAMIENTO Y AMPLIACION DEL SERVICIO DE AGUA POTABLE Y SANEAMIENTO BASICO RURAL EN LAS COMUNIDADES DE SAN ANTONIO DE LA IRACA, SACA SACAS, CORRALILLO Y SITACUCHO, DISTRITO DE CHOTA, PROVINCIA DE CHOTA - CAJAMARCA.</t>
  </si>
  <si>
    <t>CHOTA - CHOTA - CAJAMARCA.</t>
  </si>
  <si>
    <t>INICIO</t>
  </si>
  <si>
    <t>FIN</t>
  </si>
  <si>
    <t xml:space="preserve">Supervision </t>
  </si>
  <si>
    <t>: ING. HECTOR LOZANO SALDAÑA</t>
  </si>
  <si>
    <t>PRECIO (S/.)</t>
  </si>
  <si>
    <t>MONTO PARCIAL S/.</t>
  </si>
  <si>
    <t>ENE. 2020</t>
  </si>
  <si>
    <t>FEB. 2020</t>
  </si>
  <si>
    <t>MAR. 2020</t>
  </si>
  <si>
    <t>ABR. 2020</t>
  </si>
  <si>
    <t>MAY. 2020</t>
  </si>
  <si>
    <t>JUN. 2020</t>
  </si>
  <si>
    <t>JUL. 2020</t>
  </si>
  <si>
    <t>AGO. 2020</t>
  </si>
  <si>
    <t>SET. 2020</t>
  </si>
  <si>
    <t>DEL 21 AL 31</t>
  </si>
  <si>
    <t>DEL 01 AL 16</t>
  </si>
  <si>
    <t>COSTO DIRECTO S/.</t>
  </si>
  <si>
    <t>GASTOS GENERALES (9.00%)</t>
  </si>
  <si>
    <t>UTILIDAD (5.00 %)</t>
  </si>
  <si>
    <t>IGV (18%)</t>
  </si>
  <si>
    <t>AVANCE DE OBRA</t>
  </si>
  <si>
    <t>AVANCE DE OBRA ACUMULADO</t>
  </si>
  <si>
    <t xml:space="preserve">FÓRMULA N° 01 </t>
  </si>
  <si>
    <t xml:space="preserve">REAJUSTE FÓRMULA N° 01 </t>
  </si>
  <si>
    <t xml:space="preserve">REAJUSTE FÓRMULA N° 02 </t>
  </si>
  <si>
    <t>S/IGV</t>
  </si>
  <si>
    <t xml:space="preserve">PERÍODO VALORIZADO </t>
  </si>
  <si>
    <t>VAL. Nº</t>
  </si>
  <si>
    <t>MONTO BRUTO</t>
  </si>
  <si>
    <t>REAJUSTES</t>
  </si>
  <si>
    <t>DEDUCCIONES</t>
  </si>
  <si>
    <t>AMORTIZACIÓN ADELANTOS</t>
  </si>
  <si>
    <t>RET. 10% FIEL CUMPLIMIENTO</t>
  </si>
  <si>
    <t>VALORIZACIÓN NETA</t>
  </si>
  <si>
    <t>IGV</t>
  </si>
  <si>
    <t>NETO A PAGAR</t>
  </si>
  <si>
    <t>DIRECTO</t>
  </si>
  <si>
    <t>MATERIALES</t>
  </si>
  <si>
    <t>TOTAL ACUMULADO</t>
  </si>
  <si>
    <t>CONTROL GENERAL DE  VALORIZACIONES</t>
  </si>
  <si>
    <t>10</t>
  </si>
  <si>
    <t>CALENDARIO VALORIZADO ACTUALIZADO</t>
  </si>
  <si>
    <t>Supervisor</t>
  </si>
  <si>
    <t>REMODELACIÓN DE LOSA DEPORTIVA; EN EL(LA) IE 10384 - CHOTA EN LA LOCALIDAD CHOTA, DISTRITO DE CHOTA, PROVINCIA CHOTA, DEPARTAMENTO CAJAMARCA</t>
  </si>
  <si>
    <t>GERENCIA SUB REGIONAL DE CHOTA</t>
  </si>
  <si>
    <t>DISTRITO DE CHOTA, PROVINCIA CHOTA, DEPARTAMENTO CAJAMARCA</t>
  </si>
  <si>
    <t>OBRAS PROVISIONALES</t>
  </si>
  <si>
    <t xml:space="preserve">   CARTEL DE OBRA DE 3.60 X 2.40 M</t>
  </si>
  <si>
    <t>Und</t>
  </si>
  <si>
    <t xml:space="preserve">   AMBIENTE PARA ALMACÉN Y OFICINA</t>
  </si>
  <si>
    <t xml:space="preserve">   CERCO PROVISIONAL DE OBRA</t>
  </si>
  <si>
    <t xml:space="preserve">   MOVILIZACIÓN Y DESMOVILIZACIÓN DE EQUIPOS</t>
  </si>
  <si>
    <t>01.05</t>
  </si>
  <si>
    <t xml:space="preserve">   SUMINISTRO DE AGUA PARA LA CONSTRUCCIÓN</t>
  </si>
  <si>
    <t>SEGURIDAD Y SALUD</t>
  </si>
  <si>
    <t xml:space="preserve">   SEÑALIZACION TEMPORAL Y SEGURIDAD</t>
  </si>
  <si>
    <t xml:space="preserve">   TRAZO, NIVELES Y REPLANTEO</t>
  </si>
  <si>
    <t xml:space="preserve">   DEMOLICION DE ESTRUCTURAS DE CONCRETO</t>
  </si>
  <si>
    <t xml:space="preserve">   ACARREO DE ESCOMBROS EN CARRETILLA (DIST. PROM. 50 M)</t>
  </si>
  <si>
    <t xml:space="preserve">   EXCAVACION PARA ZAPATAS</t>
  </si>
  <si>
    <t xml:space="preserve">   NIVELACIÓN Y COMPACTACIÓN DE FONDO DE CIMENTACIÓN</t>
  </si>
  <si>
    <t xml:space="preserve">   RELLENO Y COMPACTADO CON MATERIAL PROPIO SELECCIONADO</t>
  </si>
  <si>
    <t>04.04</t>
  </si>
  <si>
    <t xml:space="preserve">   ACARREO DE MAT. EXCEDENTE EN CARRETILLA (DIST. PROM. 50 M)</t>
  </si>
  <si>
    <t>04.05</t>
  </si>
  <si>
    <t xml:space="preserve">   ELIMINACIÓN DE MATERIAL EXCEDENTE C/VOLQUETE</t>
  </si>
  <si>
    <t>05.01</t>
  </si>
  <si>
    <t xml:space="preserve">   SOLADO MEZCLA 1:10 CEMENTO - HORMIGÓN</t>
  </si>
  <si>
    <t>05.02</t>
  </si>
  <si>
    <t xml:space="preserve">   ENCOFRADO Y DESENCOFRADO DE COLUMNETA</t>
  </si>
  <si>
    <t>05.03</t>
  </si>
  <si>
    <t xml:space="preserve">   CONCRETO  f'c=140 Kg/cm2 EN COLUMNETA PARA MONTANTE DE AGUA DE LLUVIA</t>
  </si>
  <si>
    <t>05.04</t>
  </si>
  <si>
    <t>06.01</t>
  </si>
  <si>
    <t xml:space="preserve">   ZAPATAS</t>
  </si>
  <si>
    <t>06.01.01</t>
  </si>
  <si>
    <t xml:space="preserve">      CONCRETO PARA ZAPATAS F´C=210 KG/CM2</t>
  </si>
  <si>
    <t>06.01.02</t>
  </si>
  <si>
    <t xml:space="preserve">      ACERO PARA ZAPATAS FY=4200 KG/CM2</t>
  </si>
  <si>
    <t>06.02</t>
  </si>
  <si>
    <t xml:space="preserve">   PEDESTAL</t>
  </si>
  <si>
    <t>06.02.01</t>
  </si>
  <si>
    <t xml:space="preserve">      CONCRETO PARA PEDESTAL FC=210 KG/CM2</t>
  </si>
  <si>
    <t>06.02.02</t>
  </si>
  <si>
    <t xml:space="preserve">      ENCOFRADO Y DESENCOFRADO DE PEDESTAL</t>
  </si>
  <si>
    <t>06.02.03</t>
  </si>
  <si>
    <t xml:space="preserve">      ACERO FY=4200 KG/CM2 PARA PEDESTAL</t>
  </si>
  <si>
    <t>ESTRUCTURAS METALICAS Y CUBIERTAS</t>
  </si>
  <si>
    <t>07.01</t>
  </si>
  <si>
    <t xml:space="preserve">   COLUMNAS DE TUBO DE ACERO 8" X 8" X 3 MM</t>
  </si>
  <si>
    <t>07.02</t>
  </si>
  <si>
    <t xml:space="preserve">   ARMADURA METALICA TIPO ARCO (LUZ = 22 M)</t>
  </si>
  <si>
    <t>07.03</t>
  </si>
  <si>
    <t xml:space="preserve">   CUMBRERA METALICA</t>
  </si>
  <si>
    <t>07.04</t>
  </si>
  <si>
    <t xml:space="preserve">   CORREAS DE TUBO RECTANGULAR 2"X4"X 2.50 MM</t>
  </si>
  <si>
    <t>07.05</t>
  </si>
  <si>
    <t xml:space="preserve">   CORREAS DE TUBO CUADRADO DE 2"X2"X 2.50 MM</t>
  </si>
  <si>
    <t>07.06</t>
  </si>
  <si>
    <t xml:space="preserve">   TEMPLADORES TIPO 1: 1L 2" X 2" X 3 MM</t>
  </si>
  <si>
    <t>07.07</t>
  </si>
  <si>
    <t xml:space="preserve">   TEMPLADORES TIPO 2: 2L 2" X 2" X 4 MM</t>
  </si>
  <si>
    <t>07.08</t>
  </si>
  <si>
    <t xml:space="preserve">   IZAMIENTO DE ARMADURAS METÁLICAS</t>
  </si>
  <si>
    <t>07.09</t>
  </si>
  <si>
    <t xml:space="preserve">   COBERTURA ALUZINC CURVO OPACO DE 0.40 MM</t>
  </si>
  <si>
    <t>07.10</t>
  </si>
  <si>
    <t xml:space="preserve">   COBERTURA POLICARBONATO TRASLUCIDO DE 1 MM</t>
  </si>
  <si>
    <t>07.11</t>
  </si>
  <si>
    <t xml:space="preserve">   COBERTURA LATERAL DE PLANCHA GALVANIZADA E=1/27"</t>
  </si>
  <si>
    <t>08.01</t>
  </si>
  <si>
    <t xml:space="preserve">   PINTURA LATEX EN PEDESTALES</t>
  </si>
  <si>
    <t>09</t>
  </si>
  <si>
    <t>SISTEMA DE AGUA DE LLUVIA</t>
  </si>
  <si>
    <t>09.01</t>
  </si>
  <si>
    <t xml:space="preserve">   CANALETA DE ALUZINC 15 CM X 20 CM</t>
  </si>
  <si>
    <t>09.02</t>
  </si>
  <si>
    <t xml:space="preserve">   TUBERIA DE PVC SAP 4"</t>
  </si>
  <si>
    <t>09.03</t>
  </si>
  <si>
    <t xml:space="preserve">   CODO DE PVC SAP DE 4" X 90°</t>
  </si>
  <si>
    <t>INSTALACIONES ELÉCTRICAS</t>
  </si>
  <si>
    <t>10.01</t>
  </si>
  <si>
    <t xml:space="preserve">   SALIDA DE TECHO</t>
  </si>
  <si>
    <t>10.02</t>
  </si>
  <si>
    <t xml:space="preserve">   TUBERIAS PARA INSTALACIONES ELECTRICAS SAP 20 MM (3/4")</t>
  </si>
  <si>
    <t>10.03</t>
  </si>
  <si>
    <t xml:space="preserve">   CABLE ELECTRICO NH-80 - 2.5 MM2</t>
  </si>
  <si>
    <t>10.04</t>
  </si>
  <si>
    <t xml:space="preserve">   ALIMENTADOR GENERAL - CABLE N2XH - 4 MM2</t>
  </si>
  <si>
    <t>10.05</t>
  </si>
  <si>
    <t xml:space="preserve">   TABLEROS DE DISTRIBUCION DE PVC CON 8 POLOS</t>
  </si>
  <si>
    <t>10.06</t>
  </si>
  <si>
    <t xml:space="preserve">   INTERRUPTOR TERMOMAGNETICO DE 2 X 15 A</t>
  </si>
  <si>
    <t>10.07</t>
  </si>
  <si>
    <t xml:space="preserve">   INTERRUPTOR DIFERENCIAL DE 2 X 25 A</t>
  </si>
  <si>
    <t>10.08</t>
  </si>
  <si>
    <t xml:space="preserve">   CAJA DE PASE DE 10X10X5 CM</t>
  </si>
  <si>
    <t>11</t>
  </si>
  <si>
    <t>ARTEFACTOS</t>
  </si>
  <si>
    <t>11.01</t>
  </si>
  <si>
    <t xml:space="preserve">   REFLECTORES LED DE 200 W</t>
  </si>
  <si>
    <t>12</t>
  </si>
  <si>
    <t>12.01</t>
  </si>
  <si>
    <t xml:space="preserve">   FLETE TERRESTRE</t>
  </si>
  <si>
    <t>13</t>
  </si>
  <si>
    <t>PLAN PARA LA VIGILANCIA, PREVENCION Y CONTROL DEL COVID-19</t>
  </si>
  <si>
    <t>13.01</t>
  </si>
  <si>
    <t xml:space="preserve">   EQUIPAMIENTO PARA LA VIGILANCIA DE LA SALUD</t>
  </si>
  <si>
    <t>13.02</t>
  </si>
  <si>
    <t xml:space="preserve">   LIMPIEZA Y DESINFECCIÓN DE AMBIENTES Y EQUIPOS</t>
  </si>
  <si>
    <t>13.03</t>
  </si>
  <si>
    <t xml:space="preserve">   IMPLEMENTACIÓN DE MEDIDAS DE PROTECCIÓN PERSONAL PARA EL PERSONAL DE OBRA</t>
  </si>
  <si>
    <t>13.04</t>
  </si>
  <si>
    <t xml:space="preserve">   PUNTO DE CONTROL DE DESINFECCIÓN DE LAVADO DE MANOS</t>
  </si>
  <si>
    <t>13.05</t>
  </si>
  <si>
    <t xml:space="preserve">   PUNTO DE CONTROL DE DESINFECCIÓN DE CALZADO</t>
  </si>
  <si>
    <t>GASTOS GENERALES</t>
  </si>
  <si>
    <t xml:space="preserve">UTILIDAD                  </t>
  </si>
  <si>
    <t xml:space="preserve">   REPOSICIÓN DE CONCRETO f'c=175 kg/cm2 EN ZONA AFECTADA (LOSA)</t>
  </si>
  <si>
    <t>ARQING DEL NORTE CONTRATISTAS GENERALES EIRL</t>
  </si>
  <si>
    <t>:  GERENCIA SUB REGIONAL DE CHOTA</t>
  </si>
  <si>
    <t>:  ARQING DEL NORTE CONTRATISTAS GENERALES EIRL</t>
  </si>
  <si>
    <t>:  DISTRITO DE CHOTA, PROVINCIA CHOTA, DEPARTAMENTO CAJAMARCA</t>
  </si>
  <si>
    <t>RESIDENTE</t>
  </si>
  <si>
    <t>:  ING. GEINER MEJIA GALVEZ</t>
  </si>
  <si>
    <t>:  ARQ. CARLOS ORLANDO ACOSTA ZEÑA</t>
  </si>
  <si>
    <t>ARQ. CARLOS ORLANDO ACOSTA ZEÑA</t>
  </si>
  <si>
    <t>ING. GEINER MEJIA GALVEZ</t>
  </si>
  <si>
    <t>16/02/2021 - 28/02/2021</t>
  </si>
  <si>
    <t>01/02/2021 - 15/02/2021</t>
  </si>
  <si>
    <t>19/01/2021 - 31/01/2021</t>
  </si>
  <si>
    <t>01/03/2021 - 04/03/2021</t>
  </si>
  <si>
    <t>MONTOS A COMPROMETER</t>
  </si>
  <si>
    <r>
      <t xml:space="preserve">Nota: </t>
    </r>
    <r>
      <rPr>
        <i/>
        <sz val="10"/>
        <rFont val="Calibri"/>
        <family val="2"/>
        <scheme val="minor"/>
      </rPr>
      <t>No se esta considerando reajustes, dado que la el contratista efectuará todos los reajustes que corresponden en la liquidación de contrato de obra</t>
    </r>
  </si>
  <si>
    <t>Residente</t>
  </si>
  <si>
    <t>QUINCENA</t>
  </si>
  <si>
    <t>DEL 19 AL 31 ENERO</t>
  </si>
  <si>
    <t>DEL 01 AL 15 FEBRERO</t>
  </si>
  <si>
    <t>DEL 16 AL 28 FEBRERO</t>
  </si>
  <si>
    <t>DEL 01 AL 04 MARZO</t>
  </si>
  <si>
    <t>AGOSTO DEL 2020</t>
  </si>
  <si>
    <t>K = 0.118*(DMCr/DMCo) + 0.181*(PGr/PGo) + 0.322*(PAr/PAo) + 0.168*(Jr/Jo) + 0.211*(GGUr/GGUo)</t>
  </si>
  <si>
    <t>DÓLAR MAS INFLACION DEL MERCADO USA</t>
  </si>
  <si>
    <t>MAQUINARIA Y EQUIPO NACIONAL</t>
  </si>
  <si>
    <t>PLANCHA GALVANIZADA</t>
  </si>
  <si>
    <t>PERFIL DE ACERO</t>
  </si>
  <si>
    <t>FÓRMULA POLINÓMICA</t>
  </si>
  <si>
    <t>*NOTA: El reajuste total se realizará en la liquidacion de obra.</t>
  </si>
  <si>
    <t>RESUMEN DE METRADOS</t>
  </si>
  <si>
    <t>METRADO BASE</t>
  </si>
  <si>
    <t>METRADO ANTERIOR</t>
  </si>
  <si>
    <t>METRADO ACTUAL</t>
  </si>
  <si>
    <t>METRADO ACUMULADO</t>
  </si>
  <si>
    <t>ANEXO (O)</t>
  </si>
  <si>
    <t>E - 4       INFORME MENSUAL DE VALORIZACIONES</t>
  </si>
  <si>
    <t xml:space="preserve">           (PARA CONTRATOS CUYO PRESUPUESTO BASE NO CONTIENE I.G.V.)</t>
  </si>
  <si>
    <t>SUSTENTACIÓN DEL CALENDARIO DE COMPROMISOS</t>
  </si>
  <si>
    <t>CONTRATO :</t>
  </si>
  <si>
    <t>PPTO. BASE</t>
  </si>
  <si>
    <t>OBRA :</t>
  </si>
  <si>
    <t>CONTRATISTA :</t>
  </si>
  <si>
    <t xml:space="preserve">FUENTE FINANCIAMIENTO : </t>
  </si>
  <si>
    <t>GERENCIA SUB REGIONAL CHOTA</t>
  </si>
  <si>
    <t xml:space="preserve">  VALORIZACIÓN</t>
  </si>
  <si>
    <t>REAJUSTE DE VALORIZACIONES POR FÓRMULA POLI NÓMICA</t>
  </si>
  <si>
    <t>A CANCELAR</t>
  </si>
  <si>
    <t>PENDIENTE</t>
  </si>
  <si>
    <t>CALENDARIO</t>
  </si>
  <si>
    <t>AL CONTRATISTA</t>
  </si>
  <si>
    <t>DE PAGO</t>
  </si>
  <si>
    <t>MESES</t>
  </si>
  <si>
    <t>P. BASE</t>
  </si>
  <si>
    <t>VALORIZ.</t>
  </si>
  <si>
    <t xml:space="preserve"> ESCALAMIENTO</t>
  </si>
  <si>
    <t>DED. DE REINTEGRO</t>
  </si>
  <si>
    <t>AMORTIZACIÓN</t>
  </si>
  <si>
    <t xml:space="preserve">AMORTIZACIÓN </t>
  </si>
  <si>
    <t xml:space="preserve">VALORIZACIÓN </t>
  </si>
  <si>
    <t>IGV DEL</t>
  </si>
  <si>
    <t>V.N. + IGV</t>
  </si>
  <si>
    <t>EFECTIVO =</t>
  </si>
  <si>
    <t>EFECTIVO</t>
  </si>
  <si>
    <t>CONTRATADO</t>
  </si>
  <si>
    <t>DEL</t>
  </si>
  <si>
    <t>REINTEGRO</t>
  </si>
  <si>
    <t>QUE NO CORRESP.</t>
  </si>
  <si>
    <t>BRUTA</t>
  </si>
  <si>
    <t xml:space="preserve">ADELANTO </t>
  </si>
  <si>
    <t>NETA</t>
  </si>
  <si>
    <t>I.G.V.</t>
  </si>
  <si>
    <t>ADELANTOS</t>
  </si>
  <si>
    <t>+ADELANTO</t>
  </si>
  <si>
    <t>(VN - Fg) +</t>
  </si>
  <si>
    <t>POR ADEL. DIRECTO</t>
  </si>
  <si>
    <t>POR ADEL. MATER.</t>
  </si>
  <si>
    <t>REAJUSTADA</t>
  </si>
  <si>
    <t>(18%)</t>
  </si>
  <si>
    <t>SIN IGV</t>
  </si>
  <si>
    <t>IGV + COVID</t>
  </si>
  <si>
    <t xml:space="preserve">TOTAL </t>
  </si>
  <si>
    <t xml:space="preserve"> </t>
  </si>
  <si>
    <t>SALDO POR VALOR.</t>
  </si>
  <si>
    <t>PRESUPUESTO</t>
  </si>
  <si>
    <t>BASE CONTRATO</t>
  </si>
  <si>
    <t>SALDO POR</t>
  </si>
  <si>
    <t>AMORTIZAR A.D.</t>
  </si>
  <si>
    <t>AMORTIZAR A.M.</t>
  </si>
  <si>
    <t>SALDO MCO.</t>
  </si>
  <si>
    <t>PPTAL 2019</t>
  </si>
  <si>
    <t>PLAZO DE EJECUCIÓN :</t>
  </si>
  <si>
    <t>45 DIAS CALENDARIOS</t>
  </si>
  <si>
    <t>FECHA DE INICIO DE OBRA :</t>
  </si>
  <si>
    <t>FECHA DE TÉRMINO DE OBRA:</t>
  </si>
  <si>
    <t>ELABORADO POR :</t>
  </si>
  <si>
    <t>REVISADO POR</t>
  </si>
  <si>
    <t xml:space="preserve">: </t>
  </si>
  <si>
    <t>APROBADO POR</t>
  </si>
  <si>
    <t xml:space="preserve">ASIST. RESIDENTE: Ing. </t>
  </si>
  <si>
    <t>RESIDENTE DE OBRA</t>
  </si>
  <si>
    <t>JEFE DE SUPERVISIÓN</t>
  </si>
  <si>
    <t xml:space="preserve"> CONTRATO DE EJECUCIÓN DE OBRA N° 054-2020-GSRCHOTA</t>
  </si>
  <si>
    <t xml:space="preserve"> CONTRATO DE EJECUCIÓN DE OBRA N° 057-2020-GSRCHOTA</t>
  </si>
  <si>
    <t>JUSTIFICACIÓN DE METRADOS EJECUTADOS</t>
  </si>
  <si>
    <t>OBRA:</t>
  </si>
  <si>
    <t>ENTIDAD:</t>
  </si>
  <si>
    <t>PLAZO DE EJECUCIÓN:</t>
  </si>
  <si>
    <t>PROCESO SELECC.:</t>
  </si>
  <si>
    <t>MODALIDAD DE EJECUCIÓN:</t>
  </si>
  <si>
    <t xml:space="preserve">SUMA ALZADA </t>
  </si>
  <si>
    <t>CONTRATO:</t>
  </si>
  <si>
    <t>VALOR REFERENCIAL:</t>
  </si>
  <si>
    <t>EJECUTA:</t>
  </si>
  <si>
    <t>MONTO DEL CONTRATO :</t>
  </si>
  <si>
    <t>Con/IGV</t>
  </si>
  <si>
    <t>RESIDENTE:</t>
  </si>
  <si>
    <t>Sin/IGV</t>
  </si>
  <si>
    <t>SUPERVISOR:</t>
  </si>
  <si>
    <t>FECHA BASE:</t>
  </si>
  <si>
    <t>FACTOR DE RELACIÓN:</t>
  </si>
  <si>
    <t>Item</t>
  </si>
  <si>
    <t>Und.</t>
  </si>
  <si>
    <t>Cant. 
Elem.</t>
  </si>
  <si>
    <t>Medidas</t>
  </si>
  <si>
    <t>Parcial</t>
  </si>
  <si>
    <t>Total</t>
  </si>
  <si>
    <t>Largo /Area/Volumen/Perimetro</t>
  </si>
  <si>
    <t>Ancho</t>
  </si>
  <si>
    <t>Altura</t>
  </si>
  <si>
    <t>Otro, Factor</t>
  </si>
  <si>
    <r>
      <rPr>
        <sz val="9"/>
        <rFont val="Arial Narrow"/>
        <family val="2"/>
      </rPr>
      <t>CARTEL DE OBRA DE 3.60 X 2.40 M</t>
    </r>
  </si>
  <si>
    <r>
      <rPr>
        <sz val="9"/>
        <rFont val="Arial Narrow"/>
        <family val="2"/>
      </rPr>
      <t>AMBIENTE PARA ALMACÉN Y OFICINA</t>
    </r>
  </si>
  <si>
    <r>
      <rPr>
        <sz val="9"/>
        <rFont val="Arial Narrow"/>
        <family val="2"/>
      </rPr>
      <t>CERCO PROVISIONAL DE OBRA</t>
    </r>
  </si>
  <si>
    <r>
      <rPr>
        <sz val="9"/>
        <rFont val="Arial Narrow"/>
        <family val="2"/>
      </rPr>
      <t>MOVILIZACIÓN Y DESMOVILIZACIÓN DE EQUIPOS</t>
    </r>
  </si>
  <si>
    <r>
      <rPr>
        <sz val="9"/>
        <rFont val="Arial Narrow"/>
        <family val="2"/>
      </rPr>
      <t>SUMINISTRO DE AGUA PARA LA CONSTRUCCIÓN</t>
    </r>
  </si>
  <si>
    <r>
      <rPr>
        <sz val="9"/>
        <rFont val="Arial Narrow"/>
        <family val="2"/>
      </rPr>
      <t>SEÑALIZACION TEMPORAL Y SEGURIDAD</t>
    </r>
  </si>
  <si>
    <r>
      <rPr>
        <sz val="9"/>
        <rFont val="Arial Narrow"/>
        <family val="2"/>
      </rPr>
      <t>TRAZO, NIVELES Y REPLANTEO</t>
    </r>
  </si>
  <si>
    <r>
      <rPr>
        <sz val="9"/>
        <rFont val="Arial Narrow"/>
        <family val="2"/>
      </rPr>
      <t>DEMOLICION DE ESTRUCTURAS DE CONCRETO</t>
    </r>
  </si>
  <si>
    <r>
      <rPr>
        <sz val="9"/>
        <rFont val="Arial Narrow"/>
        <family val="2"/>
      </rPr>
      <t>ACARREO DE ESCOMBROS EN CARRETILLA (DIST. PROM. 50 M)</t>
    </r>
  </si>
  <si>
    <r>
      <rPr>
        <sz val="9"/>
        <rFont val="Arial Narrow"/>
        <family val="2"/>
      </rPr>
      <t>EXCAVACION PARA ZAPATAS</t>
    </r>
  </si>
  <si>
    <r>
      <rPr>
        <sz val="9"/>
        <rFont val="Arial Narrow"/>
        <family val="2"/>
      </rPr>
      <t>NIVELACIÓN Y COMPACTACIÓN DE FONDO DE CIMENTACIÓN</t>
    </r>
  </si>
  <si>
    <r>
      <rPr>
        <sz val="9"/>
        <rFont val="Arial Narrow"/>
        <family val="2"/>
      </rPr>
      <t>RELLENO Y COMPACTADO CON MATERIAL PROPIO SELECCIONADO</t>
    </r>
  </si>
  <si>
    <r>
      <rPr>
        <sz val="9"/>
        <rFont val="Arial Narrow"/>
        <family val="2"/>
      </rPr>
      <t>ACARREO DE MAT. EXCEDENTE EN CARRETILLA (DIST. PROM. 50 M)</t>
    </r>
  </si>
  <si>
    <r>
      <rPr>
        <sz val="9"/>
        <rFont val="Arial Narrow"/>
        <family val="2"/>
      </rPr>
      <t>ELIMINACIÓN DE MATERIAL EXCEDENTE C/VOLQUETE</t>
    </r>
  </si>
  <si>
    <r>
      <rPr>
        <sz val="9"/>
        <rFont val="Arial Narrow"/>
        <family val="2"/>
      </rPr>
      <t>SOLADO MEZCLA 1:10 CEMENTO - HORMIGÓN</t>
    </r>
  </si>
  <si>
    <r>
      <rPr>
        <sz val="9"/>
        <rFont val="Arial Narrow"/>
        <family val="2"/>
      </rPr>
      <t>ENCOFRADO Y DESENCOFRADO DE COLUMNETA</t>
    </r>
  </si>
  <si>
    <t>CONCRETO  f'c=140 Kg/cm2 EN COLUMNETA PARA MONTANTE DE AGUA DE LLUVIA LLUVIA</t>
  </si>
  <si>
    <r>
      <rPr>
        <sz val="9"/>
        <rFont val="Arial Narrow"/>
        <family val="2"/>
      </rPr>
      <t>REPOSICIÓN DE CONCRETO f'c=175 kg/cm2 EN ZONA AFECTADA (LOSA)</t>
    </r>
  </si>
  <si>
    <t>ZAPATAS</t>
  </si>
  <si>
    <r>
      <rPr>
        <sz val="9"/>
        <rFont val="Arial Narrow"/>
        <family val="2"/>
      </rPr>
      <t>CONCRETO PARA ZAPATAS F´C=210 KG/CM2</t>
    </r>
  </si>
  <si>
    <r>
      <rPr>
        <sz val="9"/>
        <rFont val="Arial Narrow"/>
        <family val="2"/>
      </rPr>
      <t>ACERO PARA ZAPATAS FY=4200 KG/CM2</t>
    </r>
  </si>
  <si>
    <t>PEDESTAL</t>
  </si>
  <si>
    <r>
      <rPr>
        <sz val="9"/>
        <rFont val="Arial Narrow"/>
        <family val="2"/>
      </rPr>
      <t>CONCRETO PARA PEDESTAL FC=210 KG/CM2</t>
    </r>
  </si>
  <si>
    <r>
      <rPr>
        <sz val="9"/>
        <rFont val="Arial Narrow"/>
        <family val="2"/>
      </rPr>
      <t>ENCOFRADO Y DESENCOFRADO DE PEDESTAL</t>
    </r>
  </si>
  <si>
    <r>
      <rPr>
        <sz val="9"/>
        <rFont val="Arial Narrow"/>
        <family val="2"/>
      </rPr>
      <t>ACERO FY=4200 KG/CM2 PARA PEDESTAL</t>
    </r>
  </si>
  <si>
    <r>
      <rPr>
        <sz val="9"/>
        <rFont val="Arial Narrow"/>
        <family val="2"/>
      </rPr>
      <t>COLUMNAS DE TUBO DE ACERO 8" X 8" X 3 MM</t>
    </r>
  </si>
  <si>
    <r>
      <rPr>
        <sz val="9"/>
        <rFont val="Arial Narrow"/>
        <family val="2"/>
      </rPr>
      <t>ARMADURA METALICA TIPO ARCO (LUZ = 22 M)</t>
    </r>
  </si>
  <si>
    <r>
      <rPr>
        <sz val="9"/>
        <rFont val="Arial Narrow"/>
        <family val="2"/>
      </rPr>
      <t>CUMBRERA METALICA</t>
    </r>
  </si>
  <si>
    <r>
      <rPr>
        <sz val="9"/>
        <rFont val="Arial Narrow"/>
        <family val="2"/>
      </rPr>
      <t>CORREAS DE TUBO RECTANGULAR 2"X4"X 2.50 MM</t>
    </r>
  </si>
  <si>
    <r>
      <rPr>
        <sz val="9"/>
        <rFont val="Arial Narrow"/>
        <family val="2"/>
      </rPr>
      <t>CORREAS DE TUBO CUADRADO DE 2"X2"X 2.50 MM</t>
    </r>
  </si>
  <si>
    <r>
      <rPr>
        <sz val="9"/>
        <rFont val="Arial Narrow"/>
        <family val="2"/>
      </rPr>
      <t>TEMPLADORES TIPO 1: 1L 2" X 2" X 3 MM</t>
    </r>
  </si>
  <si>
    <r>
      <rPr>
        <sz val="9"/>
        <rFont val="Arial Narrow"/>
        <family val="2"/>
      </rPr>
      <t>TEMPLADORES TIPO 2: 2L 2" X 2" X 4 MM</t>
    </r>
  </si>
  <si>
    <r>
      <rPr>
        <sz val="9"/>
        <rFont val="Arial Narrow"/>
        <family val="2"/>
      </rPr>
      <t>IZAMIENTO DE ARMADURAS METÁLICAS</t>
    </r>
  </si>
  <si>
    <r>
      <rPr>
        <sz val="9"/>
        <rFont val="Arial Narrow"/>
        <family val="2"/>
      </rPr>
      <t>COBERTURA ALUZINC CURVO OPACO DE 0.40 MM</t>
    </r>
  </si>
  <si>
    <r>
      <rPr>
        <sz val="9"/>
        <rFont val="Arial Narrow"/>
        <family val="2"/>
      </rPr>
      <t>COBERTURA POLICARBONATO TRASLUCIDO DE 1 MM</t>
    </r>
  </si>
  <si>
    <r>
      <rPr>
        <sz val="9"/>
        <rFont val="Arial Narrow"/>
        <family val="2"/>
      </rPr>
      <t>COBERTURA LATERAL DE PLANCHA GALVANIZADA E=1/27"</t>
    </r>
  </si>
  <si>
    <r>
      <rPr>
        <sz val="9"/>
        <rFont val="Arial Narrow"/>
        <family val="2"/>
      </rPr>
      <t>PINTURA LATEX EN PEDESTALES</t>
    </r>
  </si>
  <si>
    <r>
      <rPr>
        <sz val="9"/>
        <rFont val="Arial Narrow"/>
        <family val="2"/>
      </rPr>
      <t>CANALETA DE ALUZINC 15 CM X 20 CM</t>
    </r>
  </si>
  <si>
    <r>
      <rPr>
        <sz val="9"/>
        <rFont val="Arial Narrow"/>
        <family val="2"/>
      </rPr>
      <t>TUBERIA DE PVC SAP 4"</t>
    </r>
  </si>
  <si>
    <r>
      <rPr>
        <sz val="9"/>
        <rFont val="Arial Narrow"/>
        <family val="2"/>
      </rPr>
      <t>CODO DE PVC SAP DE 4" X 90°</t>
    </r>
  </si>
  <si>
    <r>
      <rPr>
        <sz val="9"/>
        <rFont val="Arial Narrow"/>
        <family val="2"/>
      </rPr>
      <t>SALIDA DE TECHO</t>
    </r>
  </si>
  <si>
    <r>
      <rPr>
        <sz val="9"/>
        <rFont val="Arial Narrow"/>
        <family val="2"/>
      </rPr>
      <t>TUBERIAS PARA INSTALACIONES ELECTRICAS SAP 20 MM (3/4")</t>
    </r>
  </si>
  <si>
    <r>
      <rPr>
        <sz val="9"/>
        <rFont val="Arial Narrow"/>
        <family val="2"/>
      </rPr>
      <t>CABLE ELECTRICO NH-80 - 2.5 MM2</t>
    </r>
  </si>
  <si>
    <r>
      <rPr>
        <sz val="9"/>
        <rFont val="Arial Narrow"/>
        <family val="2"/>
      </rPr>
      <t>ALIMENTADOR GENERAL - CABLE N2XH - 4 MM2</t>
    </r>
  </si>
  <si>
    <r>
      <rPr>
        <sz val="9"/>
        <rFont val="Arial Narrow"/>
        <family val="2"/>
      </rPr>
      <t>TABLEROS DE DISTRIBUCION DE PVC CON 8 POLOS</t>
    </r>
  </si>
  <si>
    <t>INTERRUPTOR TERMOMAGNETICO DE 2 X 15 A</t>
  </si>
  <si>
    <t>INTERRUPTOR DIFERENCIAL DE 2 X 25 A</t>
  </si>
  <si>
    <t>CAJA DE PASE DE 10X10X5 CM</t>
  </si>
  <si>
    <t xml:space="preserve"> REFLECTORES LED DE 200 W</t>
  </si>
  <si>
    <t>FLETE TERRESTRE</t>
  </si>
  <si>
    <t>Glb</t>
  </si>
  <si>
    <t>EQUIPAMIENTO PARA LA VIGILANCIA DE LA SALUD</t>
  </si>
  <si>
    <t>LIMPIEZA Y DESINFECCIÓN DE AMBIENTES Y EQUIPOS</t>
  </si>
  <si>
    <t>IMPLEMENTACIÓN DE MEDIDAS DE PROTECCIÓN PERSONAL PARA EL PERSONAL DE OBRA</t>
  </si>
  <si>
    <t>PUNTO DE CONTROL DE DESINFECCIÓN DE LAVADO DE MANOS</t>
  </si>
  <si>
    <t>PUNTO DE CONTROL DE DESINFECCIÓN DE CALZADO</t>
  </si>
  <si>
    <t xml:space="preserve"> A.S N° 010-2020-GSRCH - Primera Convocatoria</t>
  </si>
  <si>
    <t>RESUMEN DE LA VALORIZACIÓN N° 03</t>
  </si>
  <si>
    <t>VALORIZACIÓN DE AVANCE DE OBRA N° 03</t>
  </si>
  <si>
    <t>EJECUCIÓN MENSUAL   3 / 4</t>
  </si>
  <si>
    <t>MES DE FEBRERO DE 2021 (16/02/2021 - 18/02/2020)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</si>
</sst>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8" formatCode="&quot;S/&quot;#,##0.00;[Red]\-&quot;S/&quot;#,##0.00"/>
    <numFmt numFmtId="44" formatCode="_-&quot;S/&quot;* #,##0.00_-;\-&quot;S/&quot;* #,##0.00_-;_-&quot;S/&quot;* &quot;-&quot;??_-;_-@_-"/>
    <numFmt numFmtId="164" formatCode="&quot;S/.&quot;\ #,##0.00;&quot;S/.&quot;\ \-#,##0.00"/>
    <numFmt numFmtId="165" formatCode="&quot;S/.&quot;\ #,##0.00;[Red]&quot;S/.&quot;\ \-#,##0.00"/>
    <numFmt numFmtId="166" formatCode="_ * #,##0.00_ ;_ * \-#,##0.00_ ;_ * &quot;-&quot;??_ ;_ @_ "/>
    <numFmt numFmtId="167" formatCode="&quot;:  &quot;"/>
    <numFmt numFmtId="168" formatCode="&quot;S/.&quot;\ #,##0.00_);[Red]\(&quot;S/.&quot;\ #,##0.00\)"/>
    <numFmt numFmtId="169" formatCode="&quot;:   &quot;dd/mm/yyyy"/>
    <numFmt numFmtId="170" formatCode="&quot;:  &quot;#\ &quot;d.c.&quot;"/>
    <numFmt numFmtId="171" formatCode="00"/>
    <numFmt numFmtId="172" formatCode="_(* #,##0.00_);_(* \(#,##0.00\);_(* &quot;-&quot;??_);_(@_)"/>
    <numFmt numFmtId="173" formatCode="0.000"/>
    <numFmt numFmtId="174" formatCode="0.0000"/>
    <numFmt numFmtId="175" formatCode="0.000000%"/>
    <numFmt numFmtId="176" formatCode="#,##0.000000000_ ;\-#,##0.000000000\ "/>
    <numFmt numFmtId="177" formatCode="&quot;:  &quot;dd/mm/yyyy"/>
    <numFmt numFmtId="178" formatCode="&quot;:  &quot;#,##0.00000_);\(#,##0.00000\)"/>
    <numFmt numFmtId="179" formatCode="&quot;S/.&quot;\ #,##0.00"/>
    <numFmt numFmtId="180" formatCode="#,##0.000"/>
    <numFmt numFmtId="181" formatCode="_ * #,##0.00000000_ ;_ * \-#,##0.00000000_ ;_ * &quot;-&quot;??_ ;_ @_ "/>
    <numFmt numFmtId="182" formatCode="#\,\ ##0.00"/>
    <numFmt numFmtId="183" formatCode="#,##0.00_ ;\-#,##0.00\ "/>
    <numFmt numFmtId="184" formatCode="#\'\ ###\,\ ##0.00"/>
    <numFmt numFmtId="185" formatCode="d\-mmm\-\y\y"/>
    <numFmt numFmtId="186" formatCode="0.00_ ;\-0.00\ "/>
    <numFmt numFmtId="187" formatCode="d/m/\y\y"/>
    <numFmt numFmtId="188" formatCode="_ * #,##0.000_ ;_ * \-#,##0.000_ ;_ * &quot;-&quot;??_ ;_ @_ "/>
    <numFmt numFmtId="189" formatCode="&quot;=    &quot;&quot;S/.&quot;\ #,##0.00"/>
    <numFmt numFmtId="190" formatCode="_(&quot;S/.&quot;\ * #,##0.00_);_(&quot;S/.&quot;\ * \(#,##0.00\);_(&quot;S/.&quot;\ * &quot;-&quot;??_);_(@_)"/>
    <numFmt numFmtId="191" formatCode="#,##0.000;\-#,##0.000"/>
    <numFmt numFmtId="192" formatCode="0.000%"/>
    <numFmt numFmtId="193" formatCode="_ &quot;S/.&quot;* #,##0.00_ ;_ &quot;S/.&quot;* \-#,##0.00_ ;_ &quot;S/.&quot;* &quot;-&quot;??_ ;_ @_ "/>
    <numFmt numFmtId="194" formatCode="_-* #,##0.00\ _P_t_s_-;\-* #,##0.00\ _P_t_s_-;_-* &quot;-&quot;??\ _P_t_s_-;_-@_-"/>
    <numFmt numFmtId="195" formatCode="_(* #,##0.000_);_(* \(#,##0.000\);_(* &quot;-&quot;??_);_(@_)"/>
    <numFmt numFmtId="196" formatCode="#,##0.0"/>
    <numFmt numFmtId="197" formatCode="&quot;=    S/&quot;\ #,##0.00"/>
    <numFmt numFmtId="198" formatCode="&quot;S/  &quot;#,##0.00"/>
    <numFmt numFmtId="199" formatCode="_(* #,##0.00_);_(* \(#,##0.00\);_(* &quot; &quot;??_);_(@_)"/>
    <numFmt numFmtId="200" formatCode="&quot;:   &quot;#\ &quot;DIAS CALENDARIOS&quot;"/>
    <numFmt numFmtId="201" formatCode="00.00.00"/>
    <numFmt numFmtId="202" formatCode="#,##0.00000"/>
    <numFmt numFmtId="203" formatCode="###\,\ ##0.00"/>
    <numFmt numFmtId="204" formatCode="&quot;S/&quot;\ #,##0.00"/>
    <numFmt numFmtId="205" formatCode="&quot;S/&quot;\ #,##0.0"/>
    <numFmt numFmtId="206" formatCode="#,##0.0000"/>
    <numFmt numFmtId="207" formatCode="&quot;:&quot;\ &quot;S/.&quot;\ #,##0.00_);[Red]\(&quot;S/.&quot;\ #,##0.00\)"/>
    <numFmt numFmtId="208" formatCode="_(* #,##0.0000_);_(* \(#,##0.0000\);_(* &quot;-&quot;????_);_(@_)"/>
    <numFmt numFmtId="209" formatCode="_(* #,##0.000_);_(* \(#,##0.000\);_(* &quot;-&quot;????_);_(@_)"/>
    <numFmt numFmtId="210" formatCode="0.00000"/>
    <numFmt numFmtId="211" formatCode="00.00"/>
    <numFmt numFmtId="212" formatCode="mm\.dd\.yy;@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b/>
      <u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u/>
      <sz val="16"/>
      <name val="Calibri"/>
      <family val="2"/>
    </font>
    <font>
      <b/>
      <u/>
      <sz val="13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2"/>
      <name val="Courier"/>
      <family val="3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Lucida Casual"/>
    </font>
    <font>
      <b/>
      <sz val="13"/>
      <name val="Calibri"/>
      <family val="2"/>
      <scheme val="minor"/>
    </font>
    <font>
      <sz val="10"/>
      <name val="Times New Roman"/>
      <family val="1"/>
    </font>
    <font>
      <b/>
      <sz val="11.5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9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0"/>
      <name val="Calibri"/>
      <family val="2"/>
    </font>
    <font>
      <u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56"/>
      <name val="Calibri"/>
      <family val="2"/>
      <scheme val="minor"/>
    </font>
    <font>
      <sz val="11"/>
      <color theme="1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9.1"/>
      <color indexed="63"/>
      <name val="Calibri"/>
      <family val="2"/>
    </font>
    <font>
      <sz val="9"/>
      <color theme="0"/>
      <name val="Calibri"/>
      <family val="2"/>
    </font>
    <font>
      <b/>
      <sz val="11"/>
      <name val="Calibri"/>
      <family val="2"/>
    </font>
    <font>
      <sz val="8"/>
      <color indexed="9"/>
      <name val="Calibri"/>
      <family val="2"/>
    </font>
    <font>
      <b/>
      <u/>
      <sz val="17"/>
      <color indexed="8"/>
      <name val="Calibri"/>
      <family val="2"/>
    </font>
    <font>
      <b/>
      <sz val="13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u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b/>
      <u/>
      <sz val="16"/>
      <color theme="1"/>
      <name val="Calibri"/>
      <family val="2"/>
      <scheme val="minor"/>
    </font>
    <font>
      <b/>
      <u/>
      <sz val="15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u/>
      <sz val="11"/>
      <color rgb="FFC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b/>
      <sz val="8"/>
      <color rgb="FFC00000"/>
      <name val="Calibri"/>
      <family val="2"/>
      <scheme val="minor"/>
    </font>
    <font>
      <i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rgb="FF7030A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9"/>
      <color indexed="21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color indexed="8"/>
      <name val="Arial"/>
      <family val="2"/>
    </font>
    <font>
      <b/>
      <sz val="10"/>
      <color rgb="FFCC00CC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9"/>
      <color indexed="21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color indexed="20"/>
      <name val="Calibri"/>
      <family val="2"/>
      <scheme val="minor"/>
    </font>
    <font>
      <b/>
      <sz val="11"/>
      <color indexed="21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7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</font>
    <font>
      <b/>
      <sz val="9"/>
      <color theme="4"/>
      <name val="Calibri"/>
      <family val="2"/>
      <scheme val="minor"/>
    </font>
    <font>
      <sz val="12"/>
      <name val="Arial"/>
      <family val="2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u/>
      <sz val="20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b/>
      <sz val="9"/>
      <name val="Calibri Light"/>
      <family val="1"/>
      <scheme val="major"/>
    </font>
    <font>
      <sz val="8"/>
      <name val="Calibri Light"/>
      <family val="1"/>
      <scheme val="major"/>
    </font>
    <font>
      <b/>
      <sz val="8"/>
      <name val="Calibri Light"/>
      <family val="1"/>
      <scheme val="major"/>
    </font>
    <font>
      <b/>
      <u/>
      <sz val="14"/>
      <name val="Arial Black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color rgb="FFFF0000"/>
      <name val="Arial Narrow"/>
      <family val="2"/>
    </font>
    <font>
      <sz val="9"/>
      <color rgb="FF000000"/>
      <name val="Arial Narrow"/>
      <family val="2"/>
    </font>
    <font>
      <b/>
      <sz val="9"/>
      <name val="Arial Narrow"/>
      <family val="2"/>
    </font>
    <font>
      <sz val="9"/>
      <color rgb="FFFF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166" fontId="41" fillId="0" borderId="0" applyFon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2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5" fillId="0" borderId="0"/>
    <xf numFmtId="0" fontId="22" fillId="0" borderId="0"/>
    <xf numFmtId="19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172" fontId="43" fillId="0" borderId="0" applyFont="0" applyFill="0" applyBorder="0" applyAlignment="0" applyProtection="0"/>
    <xf numFmtId="0" fontId="134" fillId="0" borderId="0">
      <alignment vertical="top"/>
    </xf>
  </cellStyleXfs>
  <cellXfs count="1673"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39" fontId="3" fillId="0" borderId="0" xfId="0" applyNumberFormat="1" applyFont="1"/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0" fontId="4" fillId="0" borderId="0" xfId="2" applyNumberFormat="1" applyFont="1"/>
    <xf numFmtId="4" fontId="4" fillId="0" borderId="0" xfId="0" applyNumberFormat="1" applyFont="1"/>
    <xf numFmtId="4" fontId="4" fillId="0" borderId="12" xfId="0" applyNumberFormat="1" applyFont="1" applyBorder="1" applyAlignment="1">
      <alignment horizontal="right" vertical="center" indent="1"/>
    </xf>
    <xf numFmtId="4" fontId="4" fillId="0" borderId="12" xfId="0" applyNumberFormat="1" applyFont="1" applyFill="1" applyBorder="1" applyAlignment="1">
      <alignment horizontal="right" vertical="center" indent="1"/>
    </xf>
    <xf numFmtId="2" fontId="4" fillId="0" borderId="12" xfId="0" applyNumberFormat="1" applyFont="1" applyFill="1" applyBorder="1" applyAlignment="1">
      <alignment horizontal="right" vertical="center" indent="1"/>
    </xf>
    <xf numFmtId="4" fontId="6" fillId="2" borderId="12" xfId="0" applyNumberFormat="1" applyFont="1" applyFill="1" applyBorder="1" applyAlignment="1">
      <alignment horizontal="right" vertical="center" indent="1"/>
    </xf>
    <xf numFmtId="0" fontId="4" fillId="2" borderId="12" xfId="0" applyFont="1" applyFill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4" fontId="7" fillId="0" borderId="0" xfId="0" applyNumberFormat="1" applyFont="1"/>
    <xf numFmtId="4" fontId="6" fillId="0" borderId="12" xfId="0" applyNumberFormat="1" applyFont="1" applyBorder="1" applyAlignment="1">
      <alignment horizontal="right" vertical="center" indent="1"/>
    </xf>
    <xf numFmtId="4" fontId="4" fillId="3" borderId="12" xfId="0" applyNumberFormat="1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3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/>
    <xf numFmtId="0" fontId="4" fillId="0" borderId="0" xfId="0" applyFont="1" applyBorder="1"/>
    <xf numFmtId="0" fontId="0" fillId="0" borderId="0" xfId="0" applyFont="1" applyBorder="1"/>
    <xf numFmtId="0" fontId="4" fillId="0" borderId="0" xfId="0" applyFont="1" applyFill="1"/>
    <xf numFmtId="0" fontId="18" fillId="0" borderId="0" xfId="0" applyFont="1" applyFill="1"/>
    <xf numFmtId="173" fontId="4" fillId="0" borderId="31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right" indent="1"/>
    </xf>
    <xf numFmtId="0" fontId="4" fillId="0" borderId="31" xfId="0" applyFont="1" applyBorder="1" applyAlignment="1">
      <alignment horizontal="right" indent="1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173" fontId="4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 indent="1"/>
    </xf>
    <xf numFmtId="173" fontId="4" fillId="0" borderId="32" xfId="0" applyNumberFormat="1" applyFont="1" applyBorder="1" applyAlignment="1">
      <alignment horizontal="right" vertical="center" indent="1"/>
    </xf>
    <xf numFmtId="173" fontId="4" fillId="0" borderId="32" xfId="1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indent="1"/>
    </xf>
    <xf numFmtId="2" fontId="4" fillId="0" borderId="32" xfId="0" applyNumberFormat="1" applyFont="1" applyBorder="1" applyAlignment="1">
      <alignment horizontal="right" indent="1"/>
    </xf>
    <xf numFmtId="0" fontId="4" fillId="0" borderId="33" xfId="0" applyFont="1" applyBorder="1" applyAlignment="1">
      <alignment horizontal="center"/>
    </xf>
    <xf numFmtId="173" fontId="4" fillId="0" borderId="33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right" indent="1"/>
    </xf>
    <xf numFmtId="173" fontId="6" fillId="0" borderId="16" xfId="0" applyNumberFormat="1" applyFont="1" applyBorder="1" applyAlignment="1">
      <alignment horizontal="right" indent="1"/>
    </xf>
    <xf numFmtId="171" fontId="4" fillId="0" borderId="31" xfId="0" applyNumberFormat="1" applyFont="1" applyBorder="1" applyAlignment="1">
      <alignment horizontal="center"/>
    </xf>
    <xf numFmtId="171" fontId="4" fillId="0" borderId="32" xfId="0" applyNumberFormat="1" applyFont="1" applyBorder="1" applyAlignment="1">
      <alignment horizontal="center"/>
    </xf>
    <xf numFmtId="171" fontId="4" fillId="0" borderId="33" xfId="0" applyNumberFormat="1" applyFont="1" applyBorder="1" applyAlignment="1">
      <alignment horizontal="center"/>
    </xf>
    <xf numFmtId="173" fontId="4" fillId="0" borderId="28" xfId="0" applyNumberFormat="1" applyFont="1" applyBorder="1" applyAlignment="1">
      <alignment horizontal="right" vertical="center" indent="1"/>
    </xf>
    <xf numFmtId="173" fontId="4" fillId="4" borderId="32" xfId="0" applyNumberFormat="1" applyFont="1" applyFill="1" applyBorder="1" applyAlignment="1">
      <alignment horizontal="center"/>
    </xf>
    <xf numFmtId="173" fontId="4" fillId="4" borderId="32" xfId="1" applyNumberFormat="1" applyFont="1" applyFill="1" applyBorder="1" applyAlignment="1">
      <alignment horizontal="center"/>
    </xf>
    <xf numFmtId="173" fontId="4" fillId="4" borderId="33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2" fontId="4" fillId="0" borderId="32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4" fontId="18" fillId="0" borderId="0" xfId="0" applyNumberFormat="1" applyFont="1" applyBorder="1" applyAlignment="1">
      <alignment horizontal="right" indent="1"/>
    </xf>
    <xf numFmtId="0" fontId="0" fillId="0" borderId="17" xfId="0" applyFont="1" applyBorder="1"/>
    <xf numFmtId="0" fontId="0" fillId="0" borderId="19" xfId="0" applyFont="1" applyBorder="1"/>
    <xf numFmtId="0" fontId="0" fillId="0" borderId="18" xfId="0" applyFont="1" applyBorder="1"/>
    <xf numFmtId="0" fontId="4" fillId="5" borderId="16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14" fontId="4" fillId="5" borderId="29" xfId="0" applyNumberFormat="1" applyFont="1" applyFill="1" applyBorder="1" applyAlignment="1">
      <alignment horizontal="center"/>
    </xf>
    <xf numFmtId="0" fontId="4" fillId="0" borderId="24" xfId="0" applyFont="1" applyBorder="1"/>
    <xf numFmtId="0" fontId="6" fillId="0" borderId="20" xfId="0" applyFont="1" applyFill="1" applyBorder="1" applyAlignment="1">
      <alignment horizontal="left"/>
    </xf>
    <xf numFmtId="0" fontId="15" fillId="0" borderId="0" xfId="0" applyFont="1" applyBorder="1"/>
    <xf numFmtId="0" fontId="15" fillId="0" borderId="21" xfId="0" applyFont="1" applyBorder="1"/>
    <xf numFmtId="0" fontId="15" fillId="0" borderId="20" xfId="0" applyFont="1" applyBorder="1"/>
    <xf numFmtId="4" fontId="4" fillId="0" borderId="21" xfId="0" applyNumberFormat="1" applyFont="1" applyBorder="1" applyAlignment="1">
      <alignment horizontal="right" indent="1"/>
    </xf>
    <xf numFmtId="0" fontId="15" fillId="5" borderId="0" xfId="0" applyFont="1" applyFill="1" applyBorder="1"/>
    <xf numFmtId="0" fontId="6" fillId="0" borderId="22" xfId="0" applyFont="1" applyBorder="1"/>
    <xf numFmtId="0" fontId="15" fillId="0" borderId="24" xfId="0" applyFont="1" applyBorder="1"/>
    <xf numFmtId="0" fontId="15" fillId="0" borderId="23" xfId="0" applyFont="1" applyBorder="1"/>
    <xf numFmtId="0" fontId="15" fillId="5" borderId="20" xfId="0" applyFont="1" applyFill="1" applyBorder="1"/>
    <xf numFmtId="0" fontId="15" fillId="0" borderId="22" xfId="0" applyFont="1" applyBorder="1"/>
    <xf numFmtId="4" fontId="4" fillId="0" borderId="23" xfId="0" applyNumberFormat="1" applyFont="1" applyBorder="1" applyAlignment="1">
      <alignment horizontal="right" indent="1"/>
    </xf>
    <xf numFmtId="0" fontId="6" fillId="0" borderId="25" xfId="0" applyFont="1" applyBorder="1" applyAlignment="1">
      <alignment vertical="center"/>
    </xf>
    <xf numFmtId="0" fontId="4" fillId="0" borderId="0" xfId="0" applyFont="1" applyFill="1" applyAlignment="1">
      <alignment horizontal="left" vertical="top" readingOrder="1"/>
    </xf>
    <xf numFmtId="0" fontId="4" fillId="0" borderId="0" xfId="4" applyFont="1" applyFill="1" applyAlignment="1">
      <alignment vertical="top"/>
    </xf>
    <xf numFmtId="0" fontId="4" fillId="0" borderId="0" xfId="0" applyFont="1" applyFill="1" applyAlignment="1">
      <alignment horizontal="left" vertical="center" readingOrder="1"/>
    </xf>
    <xf numFmtId="0" fontId="23" fillId="0" borderId="0" xfId="3" applyFont="1" applyFill="1" applyBorder="1"/>
    <xf numFmtId="0" fontId="23" fillId="0" borderId="0" xfId="3" applyFont="1" applyFill="1"/>
    <xf numFmtId="0" fontId="13" fillId="0" borderId="0" xfId="3" applyFont="1" applyFill="1"/>
    <xf numFmtId="0" fontId="14" fillId="0" borderId="0" xfId="3" applyFont="1" applyFill="1" applyAlignment="1">
      <alignment horizontal="center"/>
    </xf>
    <xf numFmtId="0" fontId="4" fillId="0" borderId="0" xfId="4" applyFont="1" applyFill="1" applyBorder="1"/>
    <xf numFmtId="0" fontId="4" fillId="0" borderId="0" xfId="4" applyFont="1" applyFill="1"/>
    <xf numFmtId="0" fontId="11" fillId="0" borderId="0" xfId="4" applyFont="1" applyFill="1" applyBorder="1"/>
    <xf numFmtId="0" fontId="11" fillId="0" borderId="0" xfId="4" applyFont="1" applyFill="1"/>
    <xf numFmtId="49" fontId="12" fillId="0" borderId="0" xfId="4" applyNumberFormat="1" applyFont="1" applyFill="1" applyBorder="1" applyAlignment="1">
      <alignment horizontal="right"/>
    </xf>
    <xf numFmtId="0" fontId="12" fillId="6" borderId="38" xfId="4" applyFont="1" applyFill="1" applyBorder="1" applyAlignment="1">
      <alignment horizontal="center" vertical="center"/>
    </xf>
    <xf numFmtId="0" fontId="12" fillId="0" borderId="20" xfId="4" applyNumberFormat="1" applyFont="1" applyFill="1" applyBorder="1" applyAlignment="1">
      <alignment horizontal="center" vertical="center"/>
    </xf>
    <xf numFmtId="0" fontId="11" fillId="0" borderId="29" xfId="4" applyFont="1" applyFill="1" applyBorder="1" applyAlignment="1">
      <alignment horizontal="right" vertical="center"/>
    </xf>
    <xf numFmtId="0" fontId="12" fillId="0" borderId="21" xfId="4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0" fontId="12" fillId="0" borderId="29" xfId="4" applyFont="1" applyFill="1" applyBorder="1" applyAlignment="1">
      <alignment horizontal="right" vertical="center"/>
    </xf>
    <xf numFmtId="17" fontId="11" fillId="0" borderId="20" xfId="4" quotePrefix="1" applyNumberFormat="1" applyFont="1" applyFill="1" applyBorder="1" applyAlignment="1">
      <alignment horizontal="center" vertical="center"/>
    </xf>
    <xf numFmtId="4" fontId="11" fillId="0" borderId="29" xfId="4" applyNumberFormat="1" applyFont="1" applyFill="1" applyBorder="1" applyAlignment="1">
      <alignment horizontal="center" vertical="center"/>
    </xf>
    <xf numFmtId="173" fontId="11" fillId="0" borderId="21" xfId="4" quotePrefix="1" applyNumberFormat="1" applyFont="1" applyFill="1" applyBorder="1" applyAlignment="1">
      <alignment horizontal="center" vertical="center"/>
    </xf>
    <xf numFmtId="39" fontId="11" fillId="0" borderId="29" xfId="4" applyNumberFormat="1" applyFont="1" applyFill="1" applyBorder="1" applyAlignment="1">
      <alignment horizontal="center" vertical="center"/>
    </xf>
    <xf numFmtId="39" fontId="4" fillId="0" borderId="0" xfId="4" applyNumberFormat="1" applyFont="1" applyFill="1" applyBorder="1"/>
    <xf numFmtId="4" fontId="13" fillId="0" borderId="0" xfId="4" applyNumberFormat="1" applyFont="1" applyFill="1" applyBorder="1" applyAlignment="1">
      <alignment horizontal="right" indent="1"/>
    </xf>
    <xf numFmtId="174" fontId="13" fillId="0" borderId="0" xfId="4" applyNumberFormat="1" applyFont="1" applyFill="1" applyBorder="1" applyAlignment="1">
      <alignment horizontal="right" indent="1"/>
    </xf>
    <xf numFmtId="39" fontId="13" fillId="0" borderId="0" xfId="4" applyNumberFormat="1" applyFont="1" applyFill="1" applyBorder="1" applyAlignment="1">
      <alignment horizontal="right" indent="1"/>
    </xf>
    <xf numFmtId="0" fontId="11" fillId="0" borderId="22" xfId="4" applyNumberFormat="1" applyFont="1" applyFill="1" applyBorder="1" applyAlignment="1">
      <alignment vertical="center"/>
    </xf>
    <xf numFmtId="0" fontId="11" fillId="0" borderId="30" xfId="4" applyFont="1" applyFill="1" applyBorder="1" applyAlignment="1">
      <alignment horizontal="right" vertical="center"/>
    </xf>
    <xf numFmtId="0" fontId="11" fillId="0" borderId="23" xfId="4" applyFont="1" applyFill="1" applyBorder="1" applyAlignment="1">
      <alignment horizontal="right" vertical="center"/>
    </xf>
    <xf numFmtId="39" fontId="11" fillId="0" borderId="24" xfId="4" applyNumberFormat="1" applyFont="1" applyFill="1" applyBorder="1" applyAlignment="1">
      <alignment horizontal="right" vertical="center"/>
    </xf>
    <xf numFmtId="39" fontId="11" fillId="0" borderId="30" xfId="4" applyNumberFormat="1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/>
    </xf>
    <xf numFmtId="0" fontId="11" fillId="0" borderId="24" xfId="4" applyFont="1" applyFill="1" applyBorder="1" applyAlignment="1">
      <alignment vertical="center"/>
    </xf>
    <xf numFmtId="0" fontId="12" fillId="0" borderId="24" xfId="4" applyFont="1" applyFill="1" applyBorder="1" applyAlignment="1">
      <alignment vertical="center"/>
    </xf>
    <xf numFmtId="0" fontId="11" fillId="0" borderId="24" xfId="4" applyFont="1" applyFill="1" applyBorder="1" applyAlignment="1">
      <alignment horizontal="right" vertical="center"/>
    </xf>
    <xf numFmtId="39" fontId="19" fillId="0" borderId="16" xfId="4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4" fillId="0" borderId="0" xfId="4" applyFont="1" applyFill="1" applyBorder="1" applyAlignment="1">
      <alignment vertical="center"/>
    </xf>
    <xf numFmtId="4" fontId="4" fillId="0" borderId="0" xfId="4" applyNumberFormat="1" applyFont="1" applyFill="1"/>
    <xf numFmtId="4" fontId="4" fillId="0" borderId="0" xfId="4" applyNumberFormat="1" applyFont="1" applyFill="1" applyBorder="1"/>
    <xf numFmtId="167" fontId="6" fillId="0" borderId="0" xfId="0" applyNumberFormat="1" applyFont="1"/>
    <xf numFmtId="0" fontId="6" fillId="0" borderId="0" xfId="0" applyFont="1" applyBorder="1"/>
    <xf numFmtId="0" fontId="21" fillId="0" borderId="0" xfId="0" applyFont="1"/>
    <xf numFmtId="0" fontId="24" fillId="0" borderId="0" xfId="4" applyFont="1" applyFill="1" applyBorder="1" applyAlignment="1"/>
    <xf numFmtId="39" fontId="11" fillId="0" borderId="0" xfId="4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/>
    <xf numFmtId="0" fontId="26" fillId="0" borderId="0" xfId="5" applyFont="1" applyFill="1" applyBorder="1" applyAlignment="1">
      <alignment vertical="center"/>
    </xf>
    <xf numFmtId="172" fontId="26" fillId="0" borderId="0" xfId="1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top"/>
    </xf>
    <xf numFmtId="0" fontId="29" fillId="0" borderId="0" xfId="5" applyFont="1" applyFill="1" applyBorder="1" applyAlignment="1">
      <alignment vertical="center"/>
    </xf>
    <xf numFmtId="172" fontId="29" fillId="0" borderId="0" xfId="1" applyNumberFormat="1" applyFont="1" applyFill="1" applyBorder="1" applyAlignment="1">
      <alignment vertical="center"/>
    </xf>
    <xf numFmtId="0" fontId="29" fillId="0" borderId="0" xfId="5" applyNumberFormat="1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4" fontId="0" fillId="0" borderId="0" xfId="0" applyNumberFormat="1"/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 vertical="center"/>
    </xf>
    <xf numFmtId="172" fontId="27" fillId="0" borderId="0" xfId="0" applyNumberFormat="1" applyFont="1" applyBorder="1" applyAlignment="1">
      <alignment horizontal="center" vertical="center"/>
    </xf>
    <xf numFmtId="175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176" fontId="2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0" fillId="0" borderId="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14" fontId="38" fillId="0" borderId="0" xfId="0" applyNumberFormat="1" applyFont="1" applyAlignment="1">
      <alignment horizontal="right" vertical="center"/>
    </xf>
    <xf numFmtId="170" fontId="6" fillId="0" borderId="0" xfId="0" applyNumberFormat="1" applyFont="1" applyFill="1" applyAlignment="1">
      <alignment horizontal="left"/>
    </xf>
    <xf numFmtId="178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 indent="1"/>
    </xf>
    <xf numFmtId="0" fontId="9" fillId="0" borderId="0" xfId="0" applyFont="1" applyBorder="1" applyAlignment="1">
      <alignment horizontal="left" vertical="center" indent="4"/>
    </xf>
    <xf numFmtId="0" fontId="34" fillId="0" borderId="0" xfId="0" applyFont="1" applyAlignment="1">
      <alignment horizontal="left" vertical="center" indent="1"/>
    </xf>
    <xf numFmtId="17" fontId="38" fillId="0" borderId="0" xfId="0" applyNumberFormat="1" applyFont="1" applyBorder="1" applyAlignment="1">
      <alignment horizontal="right" vertical="center"/>
    </xf>
    <xf numFmtId="172" fontId="4" fillId="0" borderId="0" xfId="1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6" fillId="0" borderId="0" xfId="0" applyFont="1" applyFill="1" applyAlignment="1">
      <alignment horizontal="center" vertical="top" readingOrder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left" vertical="center" readingOrder="1"/>
    </xf>
    <xf numFmtId="0" fontId="4" fillId="0" borderId="0" xfId="0" applyNumberFormat="1" applyFont="1" applyFill="1" applyBorder="1" applyAlignment="1" applyProtection="1">
      <alignment vertical="center"/>
    </xf>
    <xf numFmtId="0" fontId="40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left" vertical="center"/>
    </xf>
    <xf numFmtId="0" fontId="4" fillId="0" borderId="0" xfId="7" applyFont="1" applyAlignment="1">
      <alignment horizontal="center" vertical="center"/>
    </xf>
    <xf numFmtId="14" fontId="4" fillId="0" borderId="0" xfId="7" applyNumberFormat="1" applyFont="1" applyAlignment="1">
      <alignment horizontal="center" vertical="center"/>
    </xf>
    <xf numFmtId="0" fontId="6" fillId="0" borderId="16" xfId="7" applyFont="1" applyBorder="1" applyAlignment="1">
      <alignment horizontal="center" vertical="center"/>
    </xf>
    <xf numFmtId="0" fontId="4" fillId="0" borderId="16" xfId="7" applyFont="1" applyBorder="1" applyAlignment="1">
      <alignment horizontal="center" vertical="center"/>
    </xf>
    <xf numFmtId="4" fontId="4" fillId="0" borderId="16" xfId="7" applyNumberFormat="1" applyFont="1" applyBorder="1" applyAlignment="1">
      <alignment horizontal="center" vertical="center"/>
    </xf>
    <xf numFmtId="173" fontId="4" fillId="0" borderId="16" xfId="7" applyNumberFormat="1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6" fillId="6" borderId="17" xfId="7" applyFont="1" applyFill="1" applyBorder="1" applyAlignment="1">
      <alignment horizontal="center" vertical="center"/>
    </xf>
    <xf numFmtId="0" fontId="6" fillId="6" borderId="28" xfId="7" applyFont="1" applyFill="1" applyBorder="1" applyAlignment="1">
      <alignment horizontal="center" vertical="center"/>
    </xf>
    <xf numFmtId="0" fontId="6" fillId="6" borderId="20" xfId="7" applyFont="1" applyFill="1" applyBorder="1" applyAlignment="1">
      <alignment horizontal="center" vertical="center"/>
    </xf>
    <xf numFmtId="0" fontId="6" fillId="6" borderId="30" xfId="7" applyFont="1" applyFill="1" applyBorder="1" applyAlignment="1">
      <alignment horizontal="center" vertical="center"/>
    </xf>
    <xf numFmtId="0" fontId="4" fillId="0" borderId="28" xfId="7" quotePrefix="1" applyFont="1" applyBorder="1" applyAlignment="1">
      <alignment horizontal="center" vertical="center"/>
    </xf>
    <xf numFmtId="166" fontId="4" fillId="0" borderId="28" xfId="8" applyFont="1" applyBorder="1" applyAlignment="1">
      <alignment vertical="center"/>
    </xf>
    <xf numFmtId="173" fontId="4" fillId="0" borderId="28" xfId="8" applyNumberFormat="1" applyFont="1" applyBorder="1" applyAlignment="1">
      <alignment horizontal="center" vertical="center"/>
    </xf>
    <xf numFmtId="166" fontId="4" fillId="0" borderId="28" xfId="8" applyNumberFormat="1" applyFont="1" applyBorder="1" applyAlignment="1">
      <alignment horizontal="center" vertical="center"/>
    </xf>
    <xf numFmtId="4" fontId="4" fillId="0" borderId="32" xfId="8" applyNumberFormat="1" applyFont="1" applyBorder="1" applyAlignment="1">
      <alignment horizontal="center" vertical="center"/>
    </xf>
    <xf numFmtId="173" fontId="4" fillId="0" borderId="32" xfId="8" applyNumberFormat="1" applyFont="1" applyBorder="1" applyAlignment="1">
      <alignment horizontal="center" vertical="center"/>
    </xf>
    <xf numFmtId="180" fontId="4" fillId="0" borderId="32" xfId="8" applyNumberFormat="1" applyFont="1" applyBorder="1" applyAlignment="1">
      <alignment horizontal="center" vertical="center"/>
    </xf>
    <xf numFmtId="4" fontId="4" fillId="0" borderId="47" xfId="8" applyNumberFormat="1" applyFont="1" applyBorder="1" applyAlignment="1">
      <alignment horizontal="center" vertical="center"/>
    </xf>
    <xf numFmtId="0" fontId="4" fillId="0" borderId="33" xfId="7" quotePrefix="1" applyFont="1" applyBorder="1" applyAlignment="1">
      <alignment horizontal="center" vertical="center"/>
    </xf>
    <xf numFmtId="4" fontId="4" fillId="0" borderId="33" xfId="8" applyNumberFormat="1" applyFont="1" applyBorder="1" applyAlignment="1">
      <alignment horizontal="center" vertical="center"/>
    </xf>
    <xf numFmtId="173" fontId="4" fillId="0" borderId="33" xfId="8" applyNumberFormat="1" applyFont="1" applyBorder="1" applyAlignment="1">
      <alignment horizontal="center" vertical="center"/>
    </xf>
    <xf numFmtId="0" fontId="4" fillId="0" borderId="25" xfId="7" applyFont="1" applyBorder="1" applyAlignment="1">
      <alignment vertical="center"/>
    </xf>
    <xf numFmtId="0" fontId="4" fillId="0" borderId="27" xfId="7" applyFont="1" applyBorder="1" applyAlignment="1">
      <alignment vertical="center"/>
    </xf>
    <xf numFmtId="0" fontId="4" fillId="0" borderId="16" xfId="7" applyFont="1" applyBorder="1" applyAlignment="1">
      <alignment vertical="center"/>
    </xf>
    <xf numFmtId="166" fontId="4" fillId="0" borderId="27" xfId="7" applyNumberFormat="1" applyFont="1" applyBorder="1" applyAlignment="1">
      <alignment vertical="center"/>
    </xf>
    <xf numFmtId="4" fontId="4" fillId="0" borderId="27" xfId="7" applyNumberFormat="1" applyFont="1" applyFill="1" applyBorder="1" applyAlignment="1">
      <alignment horizontal="center" vertical="center"/>
    </xf>
    <xf numFmtId="166" fontId="4" fillId="0" borderId="26" xfId="7" applyNumberFormat="1" applyFont="1" applyBorder="1" applyAlignment="1">
      <alignment horizontal="center" vertical="center"/>
    </xf>
    <xf numFmtId="4" fontId="4" fillId="0" borderId="27" xfId="7" applyNumberFormat="1" applyFont="1" applyBorder="1" applyAlignment="1">
      <alignment horizontal="center" vertical="center"/>
    </xf>
    <xf numFmtId="4" fontId="6" fillId="0" borderId="16" xfId="7" applyNumberFormat="1" applyFont="1" applyBorder="1" applyAlignment="1">
      <alignment horizontal="center" vertical="center"/>
    </xf>
    <xf numFmtId="0" fontId="4" fillId="0" borderId="19" xfId="7" applyFont="1" applyBorder="1" applyAlignment="1">
      <alignment vertical="center"/>
    </xf>
    <xf numFmtId="166" fontId="4" fillId="0" borderId="19" xfId="7" applyNumberFormat="1" applyFont="1" applyBorder="1" applyAlignment="1">
      <alignment vertical="center"/>
    </xf>
    <xf numFmtId="166" fontId="4" fillId="0" borderId="19" xfId="7" applyNumberFormat="1" applyFont="1" applyBorder="1" applyAlignment="1">
      <alignment horizontal="center" vertical="center"/>
    </xf>
    <xf numFmtId="4" fontId="4" fillId="0" borderId="19" xfId="7" applyNumberFormat="1" applyFont="1" applyBorder="1" applyAlignment="1">
      <alignment horizontal="center" vertical="center"/>
    </xf>
    <xf numFmtId="4" fontId="6" fillId="0" borderId="19" xfId="7" applyNumberFormat="1" applyFont="1" applyBorder="1" applyAlignment="1">
      <alignment horizontal="center" vertical="center"/>
    </xf>
    <xf numFmtId="181" fontId="4" fillId="0" borderId="0" xfId="7" applyNumberFormat="1" applyFont="1" applyAlignment="1">
      <alignment vertical="center"/>
    </xf>
    <xf numFmtId="173" fontId="4" fillId="0" borderId="47" xfId="8" applyNumberFormat="1" applyFont="1" applyBorder="1" applyAlignment="1">
      <alignment horizontal="center" vertical="center"/>
    </xf>
    <xf numFmtId="171" fontId="4" fillId="0" borderId="32" xfId="7" quotePrefix="1" applyNumberFormat="1" applyFont="1" applyBorder="1" applyAlignment="1">
      <alignment horizontal="center" vertical="center"/>
    </xf>
    <xf numFmtId="173" fontId="4" fillId="0" borderId="0" xfId="7" applyNumberFormat="1" applyFont="1" applyBorder="1" applyAlignment="1">
      <alignment horizontal="center" vertical="center"/>
    </xf>
    <xf numFmtId="0" fontId="4" fillId="0" borderId="0" xfId="9" applyFont="1"/>
    <xf numFmtId="166" fontId="4" fillId="0" borderId="0" xfId="10" applyFont="1"/>
    <xf numFmtId="0" fontId="1" fillId="0" borderId="0" xfId="0" applyFont="1"/>
    <xf numFmtId="0" fontId="5" fillId="0" borderId="0" xfId="9" applyFont="1" applyAlignment="1"/>
    <xf numFmtId="0" fontId="5" fillId="0" borderId="0" xfId="9" applyFont="1" applyAlignment="1">
      <alignment horizontal="center"/>
    </xf>
    <xf numFmtId="0" fontId="4" fillId="0" borderId="0" xfId="9" applyFont="1" applyAlignment="1">
      <alignment vertical="center"/>
    </xf>
    <xf numFmtId="0" fontId="12" fillId="5" borderId="1" xfId="9" applyFont="1" applyFill="1" applyBorder="1" applyAlignment="1">
      <alignment horizontal="center"/>
    </xf>
    <xf numFmtId="0" fontId="12" fillId="5" borderId="54" xfId="9" applyFont="1" applyFill="1" applyBorder="1" applyAlignment="1">
      <alignment horizontal="center"/>
    </xf>
    <xf numFmtId="0" fontId="12" fillId="5" borderId="55" xfId="9" applyFont="1" applyFill="1" applyBorder="1" applyAlignment="1">
      <alignment horizontal="centerContinuous" vertical="center"/>
    </xf>
    <xf numFmtId="0" fontId="12" fillId="5" borderId="54" xfId="9" applyFont="1" applyFill="1" applyBorder="1" applyAlignment="1">
      <alignment horizontal="centerContinuous" vertical="center"/>
    </xf>
    <xf numFmtId="0" fontId="12" fillId="5" borderId="56" xfId="9" applyFont="1" applyFill="1" applyBorder="1" applyAlignment="1">
      <alignment horizontal="center"/>
    </xf>
    <xf numFmtId="0" fontId="12" fillId="5" borderId="10" xfId="9" applyFont="1" applyFill="1" applyBorder="1" applyAlignment="1">
      <alignment horizontal="center"/>
    </xf>
    <xf numFmtId="0" fontId="12" fillId="5" borderId="21" xfId="9" applyFont="1" applyFill="1" applyBorder="1" applyAlignment="1">
      <alignment horizontal="center"/>
    </xf>
    <xf numFmtId="0" fontId="12" fillId="5" borderId="28" xfId="9" applyFont="1" applyFill="1" applyBorder="1" applyAlignment="1">
      <alignment horizontal="center"/>
    </xf>
    <xf numFmtId="0" fontId="12" fillId="5" borderId="28" xfId="9" quotePrefix="1" applyFont="1" applyFill="1" applyBorder="1" applyAlignment="1">
      <alignment horizontal="center"/>
    </xf>
    <xf numFmtId="0" fontId="12" fillId="5" borderId="57" xfId="9" applyFont="1" applyFill="1" applyBorder="1" applyAlignment="1">
      <alignment horizontal="center"/>
    </xf>
    <xf numFmtId="0" fontId="12" fillId="5" borderId="6" xfId="9" applyFont="1" applyFill="1" applyBorder="1" applyAlignment="1">
      <alignment horizontal="center"/>
    </xf>
    <xf numFmtId="0" fontId="12" fillId="5" borderId="58" xfId="9" applyFont="1" applyFill="1" applyBorder="1" applyAlignment="1">
      <alignment horizontal="center"/>
    </xf>
    <xf numFmtId="0" fontId="12" fillId="5" borderId="59" xfId="9" applyFont="1" applyFill="1" applyBorder="1" applyAlignment="1">
      <alignment horizontal="center"/>
    </xf>
    <xf numFmtId="0" fontId="12" fillId="5" borderId="61" xfId="9" applyFont="1" applyFill="1" applyBorder="1" applyAlignment="1">
      <alignment horizontal="center"/>
    </xf>
    <xf numFmtId="15" fontId="11" fillId="0" borderId="10" xfId="9" applyNumberFormat="1" applyFont="1" applyFill="1" applyBorder="1" applyAlignment="1">
      <alignment horizontal="center"/>
    </xf>
    <xf numFmtId="15" fontId="11" fillId="0" borderId="21" xfId="9" applyNumberFormat="1" applyFont="1" applyFill="1" applyBorder="1" applyAlignment="1">
      <alignment horizontal="center"/>
    </xf>
    <xf numFmtId="4" fontId="11" fillId="0" borderId="20" xfId="9" applyNumberFormat="1" applyFont="1" applyFill="1" applyBorder="1" applyAlignment="1">
      <alignment horizontal="right" indent="1"/>
    </xf>
    <xf numFmtId="4" fontId="11" fillId="0" borderId="29" xfId="9" applyNumberFormat="1" applyFont="1" applyFill="1" applyBorder="1" applyAlignment="1">
      <alignment horizontal="right" indent="1"/>
    </xf>
    <xf numFmtId="10" fontId="11" fillId="0" borderId="20" xfId="11" applyNumberFormat="1" applyFont="1" applyFill="1" applyBorder="1" applyAlignment="1">
      <alignment horizontal="right" indent="1"/>
    </xf>
    <xf numFmtId="10" fontId="11" fillId="0" borderId="62" xfId="9" applyNumberFormat="1" applyFont="1" applyFill="1" applyBorder="1" applyAlignment="1">
      <alignment horizontal="right" indent="1"/>
    </xf>
    <xf numFmtId="15" fontId="11" fillId="0" borderId="57" xfId="9" applyNumberFormat="1" applyFont="1" applyFill="1" applyBorder="1" applyAlignment="1">
      <alignment horizontal="center"/>
    </xf>
    <xf numFmtId="182" fontId="11" fillId="0" borderId="29" xfId="12" applyNumberFormat="1" applyFont="1" applyFill="1" applyBorder="1" applyAlignment="1">
      <alignment horizontal="right" indent="1"/>
    </xf>
    <xf numFmtId="15" fontId="11" fillId="0" borderId="63" xfId="9" applyNumberFormat="1" applyFont="1" applyFill="1" applyBorder="1" applyAlignment="1">
      <alignment horizontal="center"/>
    </xf>
    <xf numFmtId="15" fontId="11" fillId="0" borderId="23" xfId="9" applyNumberFormat="1" applyFont="1" applyFill="1" applyBorder="1" applyAlignment="1">
      <alignment horizontal="center"/>
    </xf>
    <xf numFmtId="182" fontId="11" fillId="0" borderId="21" xfId="12" applyNumberFormat="1" applyFont="1" applyFill="1" applyBorder="1" applyAlignment="1">
      <alignment horizontal="right" indent="1"/>
    </xf>
    <xf numFmtId="10" fontId="11" fillId="0" borderId="64" xfId="9" applyNumberFormat="1" applyFont="1" applyFill="1" applyBorder="1" applyAlignment="1">
      <alignment horizontal="right" indent="1"/>
    </xf>
    <xf numFmtId="49" fontId="11" fillId="0" borderId="57" xfId="9" applyNumberFormat="1" applyFont="1" applyFill="1" applyBorder="1" applyAlignment="1">
      <alignment horizontal="center"/>
    </xf>
    <xf numFmtId="4" fontId="11" fillId="0" borderId="20" xfId="9" applyNumberFormat="1" applyFont="1" applyBorder="1" applyAlignment="1">
      <alignment horizontal="right" indent="1"/>
    </xf>
    <xf numFmtId="4" fontId="11" fillId="0" borderId="29" xfId="9" applyNumberFormat="1" applyFont="1" applyBorder="1" applyAlignment="1">
      <alignment horizontal="right" indent="1"/>
    </xf>
    <xf numFmtId="10" fontId="11" fillId="0" borderId="20" xfId="11" applyNumberFormat="1" applyFont="1" applyBorder="1" applyAlignment="1">
      <alignment horizontal="right" indent="1"/>
    </xf>
    <xf numFmtId="0" fontId="12" fillId="0" borderId="65" xfId="9" applyFont="1" applyBorder="1" applyAlignment="1">
      <alignment horizontal="center"/>
    </xf>
    <xf numFmtId="0" fontId="12" fillId="0" borderId="66" xfId="9" applyFont="1" applyBorder="1" applyAlignment="1">
      <alignment horizontal="center"/>
    </xf>
    <xf numFmtId="0" fontId="12" fillId="0" borderId="67" xfId="9" applyFont="1" applyBorder="1" applyAlignment="1">
      <alignment horizontal="right" indent="1"/>
    </xf>
    <xf numFmtId="10" fontId="12" fillId="0" borderId="67" xfId="11" applyNumberFormat="1" applyFont="1" applyBorder="1" applyAlignment="1">
      <alignment horizontal="right" indent="1"/>
    </xf>
    <xf numFmtId="1" fontId="6" fillId="0" borderId="0" xfId="0" applyNumberFormat="1" applyFont="1"/>
    <xf numFmtId="0" fontId="19" fillId="0" borderId="0" xfId="9" applyFont="1" applyAlignment="1">
      <alignment horizontal="center" vertical="center"/>
    </xf>
    <xf numFmtId="10" fontId="11" fillId="0" borderId="0" xfId="9" applyNumberFormat="1" applyFont="1" applyFill="1" applyBorder="1" applyAlignment="1">
      <alignment horizontal="right" indent="1"/>
    </xf>
    <xf numFmtId="0" fontId="12" fillId="0" borderId="0" xfId="9" applyFont="1" applyBorder="1" applyAlignment="1">
      <alignment horizontal="right" indent="1"/>
    </xf>
    <xf numFmtId="0" fontId="12" fillId="5" borderId="17" xfId="9" applyFont="1" applyFill="1" applyBorder="1" applyAlignment="1">
      <alignment horizontal="center"/>
    </xf>
    <xf numFmtId="0" fontId="12" fillId="5" borderId="70" xfId="9" applyFont="1" applyFill="1" applyBorder="1" applyAlignment="1">
      <alignment horizontal="center"/>
    </xf>
    <xf numFmtId="10" fontId="11" fillId="0" borderId="20" xfId="9" applyNumberFormat="1" applyFont="1" applyFill="1" applyBorder="1" applyAlignment="1">
      <alignment horizontal="right" indent="1"/>
    </xf>
    <xf numFmtId="10" fontId="11" fillId="0" borderId="22" xfId="9" applyNumberFormat="1" applyFont="1" applyFill="1" applyBorder="1" applyAlignment="1">
      <alignment horizontal="right" indent="1"/>
    </xf>
    <xf numFmtId="0" fontId="12" fillId="0" borderId="49" xfId="9" applyFont="1" applyBorder="1" applyAlignment="1">
      <alignment horizontal="right" indent="1"/>
    </xf>
    <xf numFmtId="10" fontId="11" fillId="0" borderId="71" xfId="9" applyNumberFormat="1" applyFont="1" applyFill="1" applyBorder="1" applyAlignment="1">
      <alignment horizontal="right" indent="1"/>
    </xf>
    <xf numFmtId="0" fontId="12" fillId="0" borderId="60" xfId="9" applyFont="1" applyBorder="1" applyAlignment="1">
      <alignment horizontal="right" indent="1"/>
    </xf>
    <xf numFmtId="0" fontId="12" fillId="5" borderId="48" xfId="9" applyFont="1" applyFill="1" applyBorder="1" applyAlignment="1">
      <alignment horizontal="centerContinuous" vertical="center"/>
    </xf>
    <xf numFmtId="10" fontId="11" fillId="0" borderId="20" xfId="9" applyNumberFormat="1" applyFont="1" applyBorder="1" applyAlignment="1">
      <alignment horizontal="right" indent="1"/>
    </xf>
    <xf numFmtId="0" fontId="12" fillId="0" borderId="66" xfId="9" applyFont="1" applyBorder="1" applyAlignment="1">
      <alignment horizontal="right" indent="1"/>
    </xf>
    <xf numFmtId="4" fontId="6" fillId="0" borderId="0" xfId="0" applyNumberFormat="1" applyFont="1"/>
    <xf numFmtId="177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6" borderId="28" xfId="7" applyFont="1" applyFill="1" applyBorder="1" applyAlignment="1">
      <alignment horizontal="center" vertical="center"/>
    </xf>
    <xf numFmtId="0" fontId="6" fillId="6" borderId="30" xfId="7" applyFont="1" applyFill="1" applyBorder="1" applyAlignment="1">
      <alignment horizontal="center" vertical="center"/>
    </xf>
    <xf numFmtId="0" fontId="6" fillId="6" borderId="17" xfId="7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Continuous"/>
    </xf>
    <xf numFmtId="0" fontId="19" fillId="4" borderId="27" xfId="0" applyFont="1" applyFill="1" applyBorder="1" applyAlignment="1">
      <alignment horizontal="centerContinuous"/>
    </xf>
    <xf numFmtId="0" fontId="6" fillId="4" borderId="27" xfId="0" applyFont="1" applyFill="1" applyBorder="1" applyAlignment="1">
      <alignment horizontal="centerContinuous"/>
    </xf>
    <xf numFmtId="0" fontId="18" fillId="4" borderId="26" xfId="0" applyFont="1" applyFill="1" applyBorder="1" applyAlignment="1">
      <alignment horizontal="centerContinuous"/>
    </xf>
    <xf numFmtId="0" fontId="4" fillId="0" borderId="31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10" fontId="34" fillId="0" borderId="46" xfId="0" applyNumberFormat="1" applyFont="1" applyBorder="1" applyAlignment="1">
      <alignment horizontal="center" vertical="center"/>
    </xf>
    <xf numFmtId="10" fontId="34" fillId="0" borderId="46" xfId="6" applyNumberFormat="1" applyFont="1" applyFill="1" applyBorder="1" applyAlignment="1" applyProtection="1">
      <alignment horizontal="center" vertical="center"/>
    </xf>
    <xf numFmtId="0" fontId="11" fillId="0" borderId="20" xfId="0" applyFont="1" applyBorder="1" applyAlignment="1">
      <alignment horizontal="center"/>
    </xf>
    <xf numFmtId="17" fontId="11" fillId="0" borderId="0" xfId="0" applyNumberFormat="1" applyFont="1" applyBorder="1" applyAlignment="1">
      <alignment horizontal="right" indent="1"/>
    </xf>
    <xf numFmtId="4" fontId="51" fillId="0" borderId="0" xfId="0" applyNumberFormat="1" applyFont="1" applyBorder="1" applyAlignment="1">
      <alignment horizontal="right" indent="1"/>
    </xf>
    <xf numFmtId="4" fontId="11" fillId="0" borderId="0" xfId="0" applyNumberFormat="1" applyFont="1" applyBorder="1" applyAlignment="1">
      <alignment horizontal="right" indent="1"/>
    </xf>
    <xf numFmtId="173" fontId="11" fillId="0" borderId="0" xfId="0" applyNumberFormat="1" applyFont="1" applyBorder="1" applyAlignment="1">
      <alignment horizontal="right" indent="1"/>
    </xf>
    <xf numFmtId="4" fontId="11" fillId="0" borderId="21" xfId="0" applyNumberFormat="1" applyFont="1" applyBorder="1" applyAlignment="1">
      <alignment horizontal="right" indent="1"/>
    </xf>
    <xf numFmtId="0" fontId="50" fillId="0" borderId="20" xfId="0" applyFont="1" applyBorder="1" applyAlignment="1">
      <alignment horizontal="center"/>
    </xf>
    <xf numFmtId="17" fontId="50" fillId="0" borderId="0" xfId="0" applyNumberFormat="1" applyFont="1" applyBorder="1"/>
    <xf numFmtId="2" fontId="50" fillId="0" borderId="0" xfId="0" applyNumberFormat="1" applyFont="1" applyBorder="1"/>
    <xf numFmtId="4" fontId="50" fillId="0" borderId="0" xfId="0" applyNumberFormat="1" applyFont="1" applyBorder="1"/>
    <xf numFmtId="0" fontId="50" fillId="0" borderId="0" xfId="0" applyFont="1" applyBorder="1"/>
    <xf numFmtId="0" fontId="50" fillId="0" borderId="21" xfId="0" applyFont="1" applyBorder="1"/>
    <xf numFmtId="0" fontId="12" fillId="5" borderId="20" xfId="0" applyFont="1" applyFill="1" applyBorder="1"/>
    <xf numFmtId="0" fontId="50" fillId="5" borderId="0" xfId="0" applyFont="1" applyFill="1" applyBorder="1"/>
    <xf numFmtId="4" fontId="11" fillId="5" borderId="0" xfId="0" applyNumberFormat="1" applyFont="1" applyFill="1" applyBorder="1" applyAlignment="1">
      <alignment horizontal="right" indent="1"/>
    </xf>
    <xf numFmtId="4" fontId="11" fillId="5" borderId="21" xfId="0" applyNumberFormat="1" applyFont="1" applyFill="1" applyBorder="1" applyAlignment="1">
      <alignment horizontal="right" indent="1"/>
    </xf>
    <xf numFmtId="0" fontId="52" fillId="0" borderId="27" xfId="0" applyFont="1" applyBorder="1" applyAlignment="1">
      <alignment vertical="center"/>
    </xf>
    <xf numFmtId="4" fontId="6" fillId="0" borderId="27" xfId="0" applyNumberFormat="1" applyFont="1" applyBorder="1" applyAlignment="1">
      <alignment horizontal="right" vertical="center" indent="1"/>
    </xf>
    <xf numFmtId="0" fontId="6" fillId="0" borderId="27" xfId="0" applyFont="1" applyBorder="1" applyAlignment="1">
      <alignment horizontal="right" vertical="center" indent="1"/>
    </xf>
    <xf numFmtId="2" fontId="6" fillId="0" borderId="27" xfId="0" applyNumberFormat="1" applyFont="1" applyBorder="1" applyAlignment="1">
      <alignment horizontal="right" vertical="center" indent="1"/>
    </xf>
    <xf numFmtId="4" fontId="6" fillId="0" borderId="26" xfId="0" applyNumberFormat="1" applyFont="1" applyBorder="1" applyAlignment="1">
      <alignment horizontal="right" vertical="center" indent="1"/>
    </xf>
    <xf numFmtId="0" fontId="6" fillId="5" borderId="0" xfId="0" applyFont="1" applyFill="1" applyBorder="1"/>
    <xf numFmtId="0" fontId="52" fillId="5" borderId="0" xfId="0" applyFont="1" applyFill="1" applyBorder="1"/>
    <xf numFmtId="4" fontId="6" fillId="5" borderId="21" xfId="0" applyNumberFormat="1" applyFont="1" applyFill="1" applyBorder="1" applyAlignment="1">
      <alignment horizontal="right" indent="1"/>
    </xf>
    <xf numFmtId="0" fontId="6" fillId="0" borderId="0" xfId="7" applyFont="1" applyAlignment="1">
      <alignment horizontal="left" vertical="center"/>
    </xf>
    <xf numFmtId="0" fontId="6" fillId="0" borderId="0" xfId="7" applyFont="1" applyAlignment="1">
      <alignment horizontal="center" vertical="center"/>
    </xf>
    <xf numFmtId="0" fontId="4" fillId="0" borderId="0" xfId="7" applyFont="1" applyBorder="1" applyAlignment="1">
      <alignment vertical="center"/>
    </xf>
    <xf numFmtId="166" fontId="4" fillId="0" borderId="0" xfId="7" applyNumberFormat="1" applyFont="1" applyBorder="1" applyAlignment="1">
      <alignment vertical="center"/>
    </xf>
    <xf numFmtId="166" fontId="4" fillId="0" borderId="0" xfId="7" applyNumberFormat="1" applyFont="1" applyBorder="1" applyAlignment="1">
      <alignment horizontal="center" vertical="center"/>
    </xf>
    <xf numFmtId="4" fontId="4" fillId="0" borderId="0" xfId="7" applyNumberFormat="1" applyFont="1" applyBorder="1" applyAlignment="1">
      <alignment horizontal="center" vertical="center"/>
    </xf>
    <xf numFmtId="4" fontId="6" fillId="0" borderId="0" xfId="7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left" vertical="center" indent="1"/>
    </xf>
    <xf numFmtId="0" fontId="56" fillId="0" borderId="27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6" fillId="0" borderId="25" xfId="4" applyFont="1" applyFill="1" applyBorder="1" applyAlignment="1">
      <alignment vertical="center"/>
    </xf>
    <xf numFmtId="0" fontId="6" fillId="0" borderId="27" xfId="4" applyFont="1" applyFill="1" applyBorder="1" applyAlignment="1">
      <alignment horizontal="right" vertical="center" indent="2"/>
    </xf>
    <xf numFmtId="164" fontId="6" fillId="0" borderId="26" xfId="4" applyNumberFormat="1" applyFont="1" applyFill="1" applyBorder="1" applyAlignment="1">
      <alignment horizontal="right" vertical="center" indent="2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right" vertical="center" indent="2"/>
    </xf>
    <xf numFmtId="164" fontId="6" fillId="0" borderId="0" xfId="4" applyNumberFormat="1" applyFont="1" applyFill="1" applyBorder="1" applyAlignment="1">
      <alignment horizontal="right" vertical="center" indent="2"/>
    </xf>
    <xf numFmtId="0" fontId="19" fillId="0" borderId="0" xfId="4" applyFont="1" applyFill="1" applyAlignment="1">
      <alignment horizontal="right" indent="2"/>
    </xf>
    <xf numFmtId="184" fontId="11" fillId="0" borderId="29" xfId="12" applyNumberFormat="1" applyFont="1" applyFill="1" applyBorder="1" applyAlignment="1">
      <alignment horizontal="right" indent="1"/>
    </xf>
    <xf numFmtId="0" fontId="4" fillId="0" borderId="0" xfId="7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Fill="1" applyAlignment="1">
      <alignment vertical="center" readingOrder="1"/>
    </xf>
    <xf numFmtId="0" fontId="58" fillId="0" borderId="0" xfId="0" applyFont="1" applyFill="1" applyAlignment="1">
      <alignment vertical="center" readingOrder="1"/>
    </xf>
    <xf numFmtId="0" fontId="37" fillId="0" borderId="0" xfId="0" applyFont="1" applyFill="1" applyAlignment="1">
      <alignment vertical="center" readingOrder="1"/>
    </xf>
    <xf numFmtId="0" fontId="59" fillId="0" borderId="0" xfId="0" applyFont="1" applyFill="1" applyAlignment="1">
      <alignment vertical="center" readingOrder="1"/>
    </xf>
    <xf numFmtId="0" fontId="37" fillId="0" borderId="0" xfId="0" applyFont="1" applyFill="1" applyAlignment="1">
      <alignment horizontal="left" vertical="center" readingOrder="1"/>
    </xf>
    <xf numFmtId="0" fontId="38" fillId="0" borderId="0" xfId="0" applyFont="1" applyFill="1" applyAlignment="1">
      <alignment horizontal="center" vertical="center" readingOrder="1"/>
    </xf>
    <xf numFmtId="0" fontId="38" fillId="0" borderId="0" xfId="0" applyFont="1" applyFill="1" applyAlignment="1">
      <alignment vertical="center" wrapText="1" readingOrder="1"/>
    </xf>
    <xf numFmtId="0" fontId="38" fillId="0" borderId="0" xfId="0" applyFont="1" applyFill="1" applyAlignment="1">
      <alignment horizontal="left" vertical="center" readingOrder="1"/>
    </xf>
    <xf numFmtId="0" fontId="37" fillId="0" borderId="0" xfId="0" applyFont="1" applyFill="1" applyAlignment="1">
      <alignment horizontal="center" vertical="center" readingOrder="1"/>
    </xf>
    <xf numFmtId="0" fontId="38" fillId="0" borderId="0" xfId="0" applyFont="1" applyFill="1" applyAlignment="1">
      <alignment vertical="center" readingOrder="1"/>
    </xf>
    <xf numFmtId="0" fontId="12" fillId="0" borderId="0" xfId="0" applyFont="1" applyAlignment="1">
      <alignment vertical="center"/>
    </xf>
    <xf numFmtId="4" fontId="11" fillId="0" borderId="0" xfId="13" applyNumberFormat="1" applyFont="1" applyFill="1" applyAlignment="1">
      <alignment vertical="center"/>
    </xf>
    <xf numFmtId="0" fontId="12" fillId="0" borderId="0" xfId="0" quotePrefix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7" borderId="25" xfId="0" applyFont="1" applyFill="1" applyBorder="1" applyAlignment="1">
      <alignment horizontal="centerContinuous" vertical="center"/>
    </xf>
    <xf numFmtId="0" fontId="12" fillId="7" borderId="27" xfId="0" applyFont="1" applyFill="1" applyBorder="1" applyAlignment="1">
      <alignment horizontal="centerContinuous" vertical="center"/>
    </xf>
    <xf numFmtId="0" fontId="12" fillId="7" borderId="25" xfId="0" quotePrefix="1" applyFont="1" applyFill="1" applyBorder="1" applyAlignment="1">
      <alignment horizontal="centerContinuous" vertical="center"/>
    </xf>
    <xf numFmtId="0" fontId="12" fillId="7" borderId="26" xfId="0" applyFont="1" applyFill="1" applyBorder="1" applyAlignment="1">
      <alignment horizontal="centerContinuous" vertical="center"/>
    </xf>
    <xf numFmtId="0" fontId="12" fillId="7" borderId="18" xfId="0" quotePrefix="1" applyFont="1" applyFill="1" applyBorder="1" applyAlignment="1">
      <alignment horizontal="center" vertical="center"/>
    </xf>
    <xf numFmtId="0" fontId="12" fillId="7" borderId="20" xfId="0" quotePrefix="1" applyFont="1" applyFill="1" applyBorder="1" applyAlignment="1">
      <alignment horizontal="center" vertical="center"/>
    </xf>
    <xf numFmtId="0" fontId="12" fillId="7" borderId="29" xfId="0" quotePrefix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" fontId="11" fillId="0" borderId="22" xfId="0" applyNumberFormat="1" applyFont="1" applyBorder="1" applyAlignment="1">
      <alignment horizontal="centerContinuous" vertical="center"/>
    </xf>
    <xf numFmtId="17" fontId="11" fillId="0" borderId="23" xfId="0" applyNumberFormat="1" applyFont="1" applyBorder="1" applyAlignment="1">
      <alignment horizontal="centerContinuous" vertical="center"/>
    </xf>
    <xf numFmtId="4" fontId="11" fillId="0" borderId="30" xfId="0" applyNumberFormat="1" applyFont="1" applyBorder="1" applyAlignment="1">
      <alignment horizontal="right" vertical="center" indent="2"/>
    </xf>
    <xf numFmtId="185" fontId="11" fillId="0" borderId="22" xfId="0" applyNumberFormat="1" applyFont="1" applyBorder="1" applyAlignment="1">
      <alignment vertical="center"/>
    </xf>
    <xf numFmtId="4" fontId="11" fillId="0" borderId="30" xfId="14" applyNumberFormat="1" applyFont="1" applyBorder="1" applyAlignment="1">
      <alignment horizontal="right" vertical="center" indent="1"/>
    </xf>
    <xf numFmtId="4" fontId="11" fillId="0" borderId="3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Continuous" vertical="center"/>
    </xf>
    <xf numFmtId="186" fontId="11" fillId="0" borderId="0" xfId="14" applyNumberFormat="1" applyFont="1" applyBorder="1" applyAlignment="1">
      <alignment vertical="center"/>
    </xf>
    <xf numFmtId="187" fontId="11" fillId="0" borderId="0" xfId="0" applyNumberFormat="1" applyFont="1" applyBorder="1" applyAlignment="1">
      <alignment vertical="center"/>
    </xf>
    <xf numFmtId="4" fontId="12" fillId="0" borderId="25" xfId="14" applyNumberFormat="1" applyFont="1" applyBorder="1" applyAlignment="1">
      <alignment horizontal="left" vertical="center"/>
    </xf>
    <xf numFmtId="4" fontId="12" fillId="0" borderId="26" xfId="0" applyNumberFormat="1" applyFont="1" applyBorder="1" applyAlignment="1">
      <alignment horizontal="right" vertical="center" indent="1"/>
    </xf>
    <xf numFmtId="4" fontId="11" fillId="0" borderId="0" xfId="0" applyNumberFormat="1" applyFont="1" applyAlignment="1">
      <alignment vertical="center"/>
    </xf>
    <xf numFmtId="186" fontId="46" fillId="0" borderId="0" xfId="14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37" fillId="0" borderId="0" xfId="0" applyFont="1" applyFill="1" applyAlignment="1">
      <alignment horizontal="left" vertical="top" readingOrder="1"/>
    </xf>
    <xf numFmtId="0" fontId="38" fillId="0" borderId="0" xfId="0" applyFont="1" applyFill="1" applyAlignment="1">
      <alignment horizontal="center" vertical="top" readingOrder="1"/>
    </xf>
    <xf numFmtId="0" fontId="1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center" readingOrder="1"/>
    </xf>
    <xf numFmtId="0" fontId="38" fillId="0" borderId="0" xfId="0" applyFont="1" applyFill="1" applyAlignment="1">
      <alignment horizontal="left" vertical="top" wrapText="1" readingOrder="1"/>
    </xf>
    <xf numFmtId="0" fontId="30" fillId="0" borderId="0" xfId="0" applyFont="1" applyAlignment="1">
      <alignment vertical="center"/>
    </xf>
    <xf numFmtId="4" fontId="29" fillId="0" borderId="0" xfId="13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10" fontId="29" fillId="0" borderId="0" xfId="2" applyNumberFormat="1" applyFont="1" applyFill="1" applyAlignment="1">
      <alignment vertical="center"/>
    </xf>
    <xf numFmtId="4" fontId="34" fillId="0" borderId="0" xfId="0" applyNumberFormat="1" applyFont="1" applyAlignment="1">
      <alignment vertical="center"/>
    </xf>
    <xf numFmtId="0" fontId="34" fillId="0" borderId="0" xfId="0" quotePrefix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64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34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17" fontId="34" fillId="0" borderId="29" xfId="0" applyNumberFormat="1" applyFont="1" applyBorder="1" applyAlignment="1">
      <alignment horizontal="centerContinuous" vertical="center"/>
    </xf>
    <xf numFmtId="4" fontId="34" fillId="0" borderId="21" xfId="14" applyNumberFormat="1" applyFont="1" applyBorder="1" applyAlignment="1">
      <alignment vertical="center"/>
    </xf>
    <xf numFmtId="2" fontId="34" fillId="0" borderId="21" xfId="14" applyNumberFormat="1" applyFont="1" applyBorder="1" applyAlignment="1">
      <alignment vertical="center"/>
    </xf>
    <xf numFmtId="2" fontId="34" fillId="0" borderId="21" xfId="14" applyNumberFormat="1" applyFont="1" applyFill="1" applyBorder="1" applyAlignment="1">
      <alignment vertical="center"/>
    </xf>
    <xf numFmtId="4" fontId="34" fillId="0" borderId="0" xfId="14" applyNumberFormat="1" applyFont="1" applyBorder="1" applyAlignment="1">
      <alignment vertical="center"/>
    </xf>
    <xf numFmtId="4" fontId="34" fillId="0" borderId="29" xfId="14" applyNumberFormat="1" applyFont="1" applyBorder="1" applyAlignment="1">
      <alignment vertical="center"/>
    </xf>
    <xf numFmtId="4" fontId="34" fillId="0" borderId="21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15" fontId="34" fillId="0" borderId="21" xfId="0" applyNumberFormat="1" applyFont="1" applyBorder="1" applyAlignment="1">
      <alignment vertical="center"/>
    </xf>
    <xf numFmtId="4" fontId="34" fillId="0" borderId="29" xfId="14" applyNumberFormat="1" applyFont="1" applyFill="1" applyBorder="1" applyAlignment="1">
      <alignment vertical="center"/>
    </xf>
    <xf numFmtId="4" fontId="34" fillId="0" borderId="21" xfId="0" applyNumberFormat="1" applyFont="1" applyBorder="1" applyAlignment="1">
      <alignment vertical="center"/>
    </xf>
    <xf numFmtId="188" fontId="34" fillId="0" borderId="21" xfId="14" applyNumberFormat="1" applyFont="1" applyFill="1" applyBorder="1" applyAlignment="1">
      <alignment vertical="center"/>
    </xf>
    <xf numFmtId="10" fontId="34" fillId="0" borderId="21" xfId="15" applyNumberFormat="1" applyFont="1" applyFill="1" applyBorder="1" applyAlignment="1">
      <alignment vertical="center"/>
    </xf>
    <xf numFmtId="187" fontId="34" fillId="0" borderId="21" xfId="0" applyNumberFormat="1" applyFont="1" applyFill="1" applyBorder="1" applyAlignment="1">
      <alignment vertical="center"/>
    </xf>
    <xf numFmtId="4" fontId="34" fillId="0" borderId="21" xfId="14" applyNumberFormat="1" applyFont="1" applyFill="1" applyBorder="1" applyAlignment="1">
      <alignment vertical="center"/>
    </xf>
    <xf numFmtId="4" fontId="34" fillId="0" borderId="0" xfId="14" applyNumberFormat="1" applyFont="1" applyFill="1" applyBorder="1" applyAlignment="1">
      <alignment vertical="center"/>
    </xf>
    <xf numFmtId="0" fontId="34" fillId="0" borderId="25" xfId="0" applyFont="1" applyBorder="1" applyAlignment="1">
      <alignment horizontal="center" vertical="center"/>
    </xf>
    <xf numFmtId="17" fontId="34" fillId="0" borderId="27" xfId="0" applyNumberFormat="1" applyFont="1" applyBorder="1" applyAlignment="1">
      <alignment horizontal="center" vertical="center"/>
    </xf>
    <xf numFmtId="183" fontId="34" fillId="0" borderId="27" xfId="14" applyNumberFormat="1" applyFont="1" applyBorder="1" applyAlignment="1">
      <alignment vertical="center"/>
    </xf>
    <xf numFmtId="187" fontId="34" fillId="0" borderId="27" xfId="0" applyNumberFormat="1" applyFont="1" applyBorder="1" applyAlignment="1">
      <alignment vertical="center"/>
    </xf>
    <xf numFmtId="188" fontId="34" fillId="0" borderId="27" xfId="14" applyNumberFormat="1" applyFont="1" applyBorder="1" applyAlignment="1">
      <alignment vertical="center"/>
    </xf>
    <xf numFmtId="10" fontId="34" fillId="0" borderId="27" xfId="15" applyNumberFormat="1" applyFont="1" applyBorder="1" applyAlignment="1">
      <alignment vertical="center"/>
    </xf>
    <xf numFmtId="4" fontId="34" fillId="0" borderId="27" xfId="15" applyNumberFormat="1" applyFont="1" applyBorder="1" applyAlignment="1">
      <alignment vertical="center"/>
    </xf>
    <xf numFmtId="2" fontId="34" fillId="0" borderId="27" xfId="14" applyNumberFormat="1" applyFont="1" applyBorder="1" applyAlignment="1">
      <alignment vertical="center"/>
    </xf>
    <xf numFmtId="4" fontId="34" fillId="0" borderId="27" xfId="14" applyNumberFormat="1" applyFont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30" fillId="0" borderId="24" xfId="0" applyFont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0" fontId="30" fillId="0" borderId="24" xfId="14" applyFont="1" applyBorder="1" applyAlignment="1">
      <alignment vertical="center"/>
    </xf>
    <xf numFmtId="4" fontId="34" fillId="0" borderId="24" xfId="0" applyNumberFormat="1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65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66" fillId="3" borderId="27" xfId="14" applyNumberFormat="1" applyFont="1" applyFill="1" applyBorder="1" applyAlignment="1">
      <alignment vertical="center"/>
    </xf>
    <xf numFmtId="17" fontId="34" fillId="0" borderId="0" xfId="0" applyNumberFormat="1" applyFont="1" applyBorder="1" applyAlignment="1">
      <alignment horizontal="center" vertical="center"/>
    </xf>
    <xf numFmtId="183" fontId="34" fillId="0" borderId="0" xfId="14" applyNumberFormat="1" applyFont="1" applyBorder="1" applyAlignment="1">
      <alignment vertical="center"/>
    </xf>
    <xf numFmtId="187" fontId="34" fillId="0" borderId="0" xfId="0" applyNumberFormat="1" applyFont="1" applyBorder="1" applyAlignment="1">
      <alignment vertical="center"/>
    </xf>
    <xf numFmtId="0" fontId="34" fillId="0" borderId="0" xfId="14" applyFont="1" applyBorder="1" applyAlignment="1">
      <alignment vertical="center"/>
    </xf>
    <xf numFmtId="188" fontId="34" fillId="0" borderId="0" xfId="14" applyNumberFormat="1" applyFont="1" applyBorder="1" applyAlignment="1">
      <alignment vertical="center"/>
    </xf>
    <xf numFmtId="10" fontId="34" fillId="0" borderId="0" xfId="15" applyNumberFormat="1" applyFont="1" applyBorder="1" applyAlignment="1">
      <alignment vertical="center"/>
    </xf>
    <xf numFmtId="4" fontId="34" fillId="0" borderId="0" xfId="15" applyNumberFormat="1" applyFont="1" applyBorder="1" applyAlignment="1">
      <alignment vertical="center"/>
    </xf>
    <xf numFmtId="2" fontId="34" fillId="0" borderId="0" xfId="14" applyNumberFormat="1" applyFont="1" applyBorder="1" applyAlignment="1">
      <alignment vertical="center"/>
    </xf>
    <xf numFmtId="179" fontId="67" fillId="0" borderId="0" xfId="0" applyNumberFormat="1" applyFont="1" applyFill="1" applyBorder="1" applyAlignment="1">
      <alignment vertical="center"/>
    </xf>
    <xf numFmtId="4" fontId="30" fillId="0" borderId="0" xfId="14" applyNumberFormat="1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15" fontId="34" fillId="0" borderId="0" xfId="14" applyNumberFormat="1" applyFont="1" applyBorder="1" applyAlignment="1">
      <alignment horizontal="center" vertical="center"/>
    </xf>
    <xf numFmtId="173" fontId="34" fillId="0" borderId="0" xfId="0" applyNumberFormat="1" applyFont="1" applyBorder="1" applyAlignment="1">
      <alignment vertical="center"/>
    </xf>
    <xf numFmtId="2" fontId="34" fillId="0" borderId="0" xfId="0" applyNumberFormat="1" applyFont="1" applyBorder="1" applyAlignment="1">
      <alignment vertical="center"/>
    </xf>
    <xf numFmtId="4" fontId="64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68" fillId="0" borderId="0" xfId="0" applyFont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1" fontId="38" fillId="0" borderId="0" xfId="0" applyNumberFormat="1" applyFont="1" applyFill="1" applyAlignment="1">
      <alignment vertical="top" readingOrder="1"/>
    </xf>
    <xf numFmtId="0" fontId="38" fillId="0" borderId="0" xfId="0" applyFont="1" applyFill="1" applyAlignment="1">
      <alignment vertical="top" readingOrder="1"/>
    </xf>
    <xf numFmtId="171" fontId="34" fillId="0" borderId="29" xfId="0" applyNumberFormat="1" applyFont="1" applyBorder="1" applyAlignment="1">
      <alignment horizontal="center" vertical="center"/>
    </xf>
    <xf numFmtId="17" fontId="34" fillId="0" borderId="21" xfId="0" applyNumberFormat="1" applyFont="1" applyBorder="1" applyAlignment="1">
      <alignment horizontal="centerContinuous" vertical="center"/>
    </xf>
    <xf numFmtId="0" fontId="30" fillId="8" borderId="25" xfId="0" quotePrefix="1" applyFont="1" applyFill="1" applyBorder="1" applyAlignment="1">
      <alignment horizontal="centerContinuous" vertical="center"/>
    </xf>
    <xf numFmtId="0" fontId="30" fillId="8" borderId="26" xfId="0" applyFont="1" applyFill="1" applyBorder="1" applyAlignment="1">
      <alignment horizontal="centerContinuous" vertical="center"/>
    </xf>
    <xf numFmtId="0" fontId="30" fillId="8" borderId="28" xfId="0" quotePrefix="1" applyFont="1" applyFill="1" applyBorder="1" applyAlignment="1">
      <alignment horizontal="center" vertical="center"/>
    </xf>
    <xf numFmtId="0" fontId="30" fillId="8" borderId="25" xfId="0" applyFont="1" applyFill="1" applyBorder="1" applyAlignment="1">
      <alignment horizontal="centerContinuous" vertical="center"/>
    </xf>
    <xf numFmtId="0" fontId="30" fillId="8" borderId="27" xfId="0" applyFont="1" applyFill="1" applyBorder="1" applyAlignment="1">
      <alignment horizontal="centerContinuous" vertical="center"/>
    </xf>
    <xf numFmtId="0" fontId="30" fillId="8" borderId="28" xfId="0" applyFont="1" applyFill="1" applyBorder="1" applyAlignment="1">
      <alignment horizontal="center" vertical="center"/>
    </xf>
    <xf numFmtId="0" fontId="30" fillId="8" borderId="19" xfId="0" quotePrefix="1" applyFont="1" applyFill="1" applyBorder="1" applyAlignment="1">
      <alignment horizontal="center" vertical="center"/>
    </xf>
    <xf numFmtId="0" fontId="30" fillId="8" borderId="20" xfId="0" quotePrefix="1" applyFont="1" applyFill="1" applyBorder="1" applyAlignment="1">
      <alignment horizontal="center" vertical="center"/>
    </xf>
    <xf numFmtId="0" fontId="30" fillId="8" borderId="29" xfId="0" quotePrefix="1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vertical="center"/>
    </xf>
    <xf numFmtId="0" fontId="30" fillId="8" borderId="20" xfId="0" applyFont="1" applyFill="1" applyBorder="1" applyAlignment="1">
      <alignment vertical="center"/>
    </xf>
    <xf numFmtId="0" fontId="30" fillId="8" borderId="29" xfId="0" applyFont="1" applyFill="1" applyBorder="1" applyAlignment="1">
      <alignment vertical="center"/>
    </xf>
    <xf numFmtId="0" fontId="30" fillId="8" borderId="0" xfId="0" quotePrefix="1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0" fillId="8" borderId="22" xfId="0" quotePrefix="1" applyFont="1" applyFill="1" applyBorder="1" applyAlignment="1">
      <alignment horizontal="center" vertical="center"/>
    </xf>
    <xf numFmtId="0" fontId="30" fillId="8" borderId="30" xfId="0" quotePrefix="1" applyFont="1" applyFill="1" applyBorder="1" applyAlignment="1">
      <alignment horizontal="center" vertical="center"/>
    </xf>
    <xf numFmtId="0" fontId="30" fillId="8" borderId="24" xfId="0" quotePrefix="1" applyFont="1" applyFill="1" applyBorder="1" applyAlignment="1">
      <alignment horizontal="center" vertical="center"/>
    </xf>
    <xf numFmtId="0" fontId="30" fillId="8" borderId="30" xfId="0" applyFont="1" applyFill="1" applyBorder="1" applyAlignment="1">
      <alignment horizontal="center" vertical="center"/>
    </xf>
    <xf numFmtId="0" fontId="30" fillId="0" borderId="25" xfId="0" applyFont="1" applyBorder="1" applyAlignment="1">
      <alignment vertical="center"/>
    </xf>
    <xf numFmtId="0" fontId="0" fillId="0" borderId="0" xfId="0" applyFill="1"/>
    <xf numFmtId="4" fontId="0" fillId="0" borderId="0" xfId="0" applyNumberFormat="1" applyFill="1"/>
    <xf numFmtId="4" fontId="71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/>
    <xf numFmtId="179" fontId="38" fillId="0" borderId="0" xfId="0" applyNumberFormat="1" applyFont="1" applyFill="1" applyAlignment="1">
      <alignment horizontal="left" vertical="center" readingOrder="1"/>
    </xf>
    <xf numFmtId="4" fontId="71" fillId="0" borderId="0" xfId="0" applyNumberFormat="1" applyFont="1" applyFill="1"/>
    <xf numFmtId="190" fontId="71" fillId="0" borderId="0" xfId="0" applyNumberFormat="1" applyFont="1" applyFill="1"/>
    <xf numFmtId="0" fontId="71" fillId="0" borderId="28" xfId="0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0" fontId="71" fillId="0" borderId="20" xfId="0" applyFont="1" applyFill="1" applyBorder="1"/>
    <xf numFmtId="0" fontId="71" fillId="0" borderId="0" xfId="0" applyFont="1" applyFill="1" applyBorder="1"/>
    <xf numFmtId="0" fontId="71" fillId="0" borderId="24" xfId="0" applyFont="1" applyFill="1" applyBorder="1"/>
    <xf numFmtId="0" fontId="72" fillId="0" borderId="20" xfId="0" applyFont="1" applyFill="1" applyBorder="1" applyAlignment="1"/>
    <xf numFmtId="0" fontId="72" fillId="0" borderId="0" xfId="0" applyFont="1" applyFill="1" applyBorder="1" applyAlignment="1"/>
    <xf numFmtId="179" fontId="38" fillId="0" borderId="0" xfId="0" applyNumberFormat="1" applyFont="1" applyFill="1" applyAlignment="1">
      <alignment horizontal="left" vertical="center" indent="1" readingOrder="1"/>
    </xf>
    <xf numFmtId="0" fontId="71" fillId="0" borderId="20" xfId="0" applyFont="1" applyFill="1" applyBorder="1" applyAlignment="1">
      <alignment horizontal="center"/>
    </xf>
    <xf numFmtId="171" fontId="71" fillId="0" borderId="29" xfId="0" quotePrefix="1" applyNumberFormat="1" applyFont="1" applyFill="1" applyBorder="1" applyAlignment="1">
      <alignment horizontal="center"/>
    </xf>
    <xf numFmtId="39" fontId="71" fillId="0" borderId="0" xfId="0" applyNumberFormat="1" applyFont="1" applyFill="1" applyBorder="1" applyAlignment="1">
      <alignment horizontal="center"/>
    </xf>
    <xf numFmtId="191" fontId="71" fillId="0" borderId="20" xfId="0" applyNumberFormat="1" applyFont="1" applyFill="1" applyBorder="1" applyAlignment="1">
      <alignment horizontal="center"/>
    </xf>
    <xf numFmtId="4" fontId="71" fillId="0" borderId="0" xfId="2" applyNumberFormat="1" applyFont="1" applyFill="1" applyBorder="1" applyAlignment="1"/>
    <xf numFmtId="4" fontId="71" fillId="9" borderId="0" xfId="0" applyNumberFormat="1" applyFont="1" applyFill="1" applyAlignment="1">
      <alignment horizontal="center"/>
    </xf>
    <xf numFmtId="0" fontId="71" fillId="0" borderId="21" xfId="0" applyFont="1" applyFill="1" applyBorder="1"/>
    <xf numFmtId="37" fontId="71" fillId="0" borderId="21" xfId="0" applyNumberFormat="1" applyFont="1" applyFill="1" applyBorder="1" applyAlignment="1">
      <alignment horizontal="center"/>
    </xf>
    <xf numFmtId="4" fontId="71" fillId="0" borderId="0" xfId="2" applyNumberFormat="1" applyFont="1" applyFill="1" applyBorder="1" applyAlignment="1">
      <alignment horizontal="center"/>
    </xf>
    <xf numFmtId="0" fontId="71" fillId="0" borderId="17" xfId="0" applyFont="1" applyFill="1" applyBorder="1"/>
    <xf numFmtId="0" fontId="71" fillId="0" borderId="19" xfId="0" applyFont="1" applyFill="1" applyBorder="1"/>
    <xf numFmtId="39" fontId="71" fillId="0" borderId="19" xfId="0" applyNumberFormat="1" applyFont="1" applyFill="1" applyBorder="1"/>
    <xf numFmtId="39" fontId="71" fillId="0" borderId="19" xfId="0" applyNumberFormat="1" applyFont="1" applyFill="1" applyBorder="1" applyAlignment="1">
      <alignment horizontal="right"/>
    </xf>
    <xf numFmtId="4" fontId="71" fillId="0" borderId="0" xfId="0" applyNumberFormat="1" applyFont="1" applyFill="1" applyBorder="1"/>
    <xf numFmtId="0" fontId="71" fillId="0" borderId="22" xfId="0" applyFont="1" applyFill="1" applyBorder="1"/>
    <xf numFmtId="39" fontId="71" fillId="0" borderId="24" xfId="0" applyNumberFormat="1" applyFont="1" applyFill="1" applyBorder="1"/>
    <xf numFmtId="0" fontId="71" fillId="0" borderId="25" xfId="0" applyFont="1" applyFill="1" applyBorder="1"/>
    <xf numFmtId="0" fontId="71" fillId="0" borderId="27" xfId="0" applyFont="1" applyFill="1" applyBorder="1"/>
    <xf numFmtId="39" fontId="71" fillId="0" borderId="27" xfId="0" applyNumberFormat="1" applyFont="1" applyFill="1" applyBorder="1"/>
    <xf numFmtId="39" fontId="71" fillId="0" borderId="27" xfId="0" applyNumberFormat="1" applyFont="1" applyFill="1" applyBorder="1" applyAlignment="1">
      <alignment horizontal="right"/>
    </xf>
    <xf numFmtId="0" fontId="73" fillId="0" borderId="0" xfId="0" applyFont="1" applyFill="1"/>
    <xf numFmtId="0" fontId="71" fillId="0" borderId="19" xfId="0" applyFont="1" applyFill="1" applyBorder="1" applyAlignment="1">
      <alignment horizontal="right"/>
    </xf>
    <xf numFmtId="4" fontId="71" fillId="0" borderId="19" xfId="0" applyNumberFormat="1" applyFont="1" applyFill="1" applyBorder="1"/>
    <xf numFmtId="4" fontId="71" fillId="0" borderId="19" xfId="2" applyNumberFormat="1" applyFont="1" applyFill="1" applyBorder="1" applyAlignment="1">
      <alignment horizontal="center"/>
    </xf>
    <xf numFmtId="1" fontId="38" fillId="0" borderId="0" xfId="0" applyNumberFormat="1" applyFont="1" applyFill="1" applyAlignment="1">
      <alignment vertical="center" readingOrder="1"/>
    </xf>
    <xf numFmtId="168" fontId="12" fillId="0" borderId="0" xfId="0" applyNumberFormat="1" applyFont="1" applyAlignment="1">
      <alignment horizontal="left"/>
    </xf>
    <xf numFmtId="4" fontId="4" fillId="3" borderId="13" xfId="0" applyNumberFormat="1" applyFont="1" applyFill="1" applyBorder="1" applyAlignment="1">
      <alignment horizontal="right" vertical="center" indent="1"/>
    </xf>
    <xf numFmtId="4" fontId="4" fillId="3" borderId="73" xfId="0" applyNumberFormat="1" applyFont="1" applyFill="1" applyBorder="1" applyAlignment="1">
      <alignment horizontal="right" vertical="center" indent="1"/>
    </xf>
    <xf numFmtId="4" fontId="6" fillId="0" borderId="73" xfId="0" applyNumberFormat="1" applyFont="1" applyBorder="1" applyAlignment="1">
      <alignment horizontal="right" vertical="center" indent="1"/>
    </xf>
    <xf numFmtId="0" fontId="4" fillId="0" borderId="73" xfId="0" applyFont="1" applyBorder="1" applyAlignment="1">
      <alignment horizontal="right" vertical="center" indent="1"/>
    </xf>
    <xf numFmtId="4" fontId="6" fillId="0" borderId="13" xfId="0" applyNumberFormat="1" applyFont="1" applyBorder="1" applyAlignment="1">
      <alignment horizontal="right" vertical="center" indent="1"/>
    </xf>
    <xf numFmtId="177" fontId="6" fillId="0" borderId="0" xfId="0" applyNumberFormat="1" applyFont="1" applyAlignment="1">
      <alignment horizontal="left"/>
    </xf>
    <xf numFmtId="0" fontId="15" fillId="0" borderId="0" xfId="0" applyFont="1"/>
    <xf numFmtId="0" fontId="13" fillId="0" borderId="0" xfId="12" applyFont="1"/>
    <xf numFmtId="4" fontId="13" fillId="0" borderId="0" xfId="12" applyNumberFormat="1" applyFont="1" applyBorder="1"/>
    <xf numFmtId="0" fontId="13" fillId="0" borderId="0" xfId="12" applyFont="1" applyBorder="1"/>
    <xf numFmtId="4" fontId="13" fillId="0" borderId="0" xfId="12" applyNumberFormat="1" applyFont="1"/>
    <xf numFmtId="4" fontId="13" fillId="0" borderId="0" xfId="12" applyNumberFormat="1" applyFont="1" applyAlignment="1">
      <alignment horizontal="center"/>
    </xf>
    <xf numFmtId="4" fontId="15" fillId="0" borderId="0" xfId="0" applyNumberFormat="1" applyFont="1"/>
    <xf numFmtId="194" fontId="26" fillId="0" borderId="20" xfId="18" applyFont="1" applyBorder="1"/>
    <xf numFmtId="10" fontId="26" fillId="0" borderId="29" xfId="2" applyNumberFormat="1" applyFont="1" applyBorder="1" applyAlignment="1">
      <alignment horizontal="right" indent="2"/>
    </xf>
    <xf numFmtId="4" fontId="26" fillId="0" borderId="29" xfId="19" applyNumberFormat="1" applyFont="1" applyBorder="1" applyAlignment="1">
      <alignment horizontal="right" indent="2"/>
    </xf>
    <xf numFmtId="183" fontId="26" fillId="0" borderId="21" xfId="18" applyNumberFormat="1" applyFont="1" applyBorder="1" applyAlignment="1">
      <alignment horizontal="right" vertical="center" indent="2"/>
    </xf>
    <xf numFmtId="172" fontId="26" fillId="0" borderId="29" xfId="18" applyNumberFormat="1" applyFont="1" applyBorder="1"/>
    <xf numFmtId="195" fontId="26" fillId="0" borderId="29" xfId="18" applyNumberFormat="1" applyFont="1" applyBorder="1"/>
    <xf numFmtId="172" fontId="26" fillId="0" borderId="30" xfId="19" applyNumberFormat="1" applyFont="1" applyBorder="1"/>
    <xf numFmtId="172" fontId="26" fillId="0" borderId="29" xfId="19" applyNumberFormat="1" applyFont="1" applyBorder="1"/>
    <xf numFmtId="0" fontId="28" fillId="0" borderId="25" xfId="17" applyFont="1" applyBorder="1" applyAlignment="1">
      <alignment vertical="center"/>
    </xf>
    <xf numFmtId="10" fontId="28" fillId="0" borderId="16" xfId="17" applyNumberFormat="1" applyFont="1" applyBorder="1" applyAlignment="1">
      <alignment horizontal="center" vertical="center"/>
    </xf>
    <xf numFmtId="183" fontId="28" fillId="0" borderId="16" xfId="18" applyNumberFormat="1" applyFont="1" applyBorder="1" applyAlignment="1">
      <alignment horizontal="right" vertical="center" indent="2"/>
    </xf>
    <xf numFmtId="195" fontId="26" fillId="0" borderId="26" xfId="18" applyNumberFormat="1" applyFont="1" applyBorder="1"/>
    <xf numFmtId="179" fontId="15" fillId="0" borderId="0" xfId="0" applyNumberFormat="1" applyFont="1"/>
    <xf numFmtId="0" fontId="74" fillId="0" borderId="0" xfId="0" applyFont="1" applyAlignment="1"/>
    <xf numFmtId="0" fontId="14" fillId="0" borderId="0" xfId="0" applyFont="1" applyFill="1" applyBorder="1" applyAlignment="1"/>
    <xf numFmtId="177" fontId="6" fillId="0" borderId="0" xfId="0" applyNumberFormat="1" applyFont="1" applyAlignment="1"/>
    <xf numFmtId="0" fontId="57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37" fillId="0" borderId="0" xfId="0" applyFont="1" applyFill="1" applyAlignment="1">
      <alignment horizontal="left" vertical="top" wrapText="1" readingOrder="1"/>
    </xf>
    <xf numFmtId="0" fontId="12" fillId="7" borderId="18" xfId="0" quotePrefix="1" applyFont="1" applyFill="1" applyBorder="1" applyAlignment="1">
      <alignment horizontal="center" vertical="center"/>
    </xf>
    <xf numFmtId="4" fontId="67" fillId="0" borderId="27" xfId="0" applyNumberFormat="1" applyFont="1" applyBorder="1" applyAlignment="1">
      <alignment horizontal="center" vertical="center"/>
    </xf>
    <xf numFmtId="4" fontId="34" fillId="0" borderId="32" xfId="0" applyNumberFormat="1" applyFont="1" applyBorder="1" applyAlignment="1">
      <alignment horizontal="right" vertical="center" indent="2"/>
    </xf>
    <xf numFmtId="39" fontId="34" fillId="0" borderId="46" xfId="6" applyNumberFormat="1" applyFont="1" applyFill="1" applyBorder="1" applyAlignment="1" applyProtection="1">
      <alignment horizontal="right" vertical="center" indent="2"/>
    </xf>
    <xf numFmtId="39" fontId="34" fillId="0" borderId="32" xfId="6" applyNumberFormat="1" applyFont="1" applyFill="1" applyBorder="1" applyAlignment="1" applyProtection="1">
      <alignment horizontal="right" vertical="center" indent="2"/>
    </xf>
    <xf numFmtId="0" fontId="12" fillId="7" borderId="20" xfId="0" quotePrefix="1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/>
    </xf>
    <xf numFmtId="0" fontId="12" fillId="7" borderId="25" xfId="0" quotePrefix="1" applyFont="1" applyFill="1" applyBorder="1" applyAlignment="1">
      <alignment horizontal="center" vertical="center"/>
    </xf>
    <xf numFmtId="171" fontId="11" fillId="0" borderId="50" xfId="0" applyNumberFormat="1" applyFont="1" applyBorder="1" applyAlignment="1">
      <alignment horizontal="center" vertical="center"/>
    </xf>
    <xf numFmtId="17" fontId="11" fillId="0" borderId="50" xfId="0" applyNumberFormat="1" applyFont="1" applyBorder="1" applyAlignment="1">
      <alignment horizontal="centerContinuous" vertical="center"/>
    </xf>
    <xf numFmtId="17" fontId="11" fillId="0" borderId="44" xfId="0" applyNumberFormat="1" applyFont="1" applyBorder="1" applyAlignment="1">
      <alignment horizontal="left" vertical="center"/>
    </xf>
    <xf numFmtId="4" fontId="11" fillId="0" borderId="31" xfId="0" applyNumberFormat="1" applyFont="1" applyBorder="1" applyAlignment="1">
      <alignment horizontal="right" vertical="center" indent="3"/>
    </xf>
    <xf numFmtId="17" fontId="11" fillId="0" borderId="50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right" vertical="center" indent="1"/>
    </xf>
    <xf numFmtId="171" fontId="11" fillId="0" borderId="51" xfId="0" applyNumberFormat="1" applyFont="1" applyBorder="1" applyAlignment="1">
      <alignment horizontal="center" vertical="center"/>
    </xf>
    <xf numFmtId="17" fontId="11" fillId="0" borderId="51" xfId="0" applyNumberFormat="1" applyFont="1" applyBorder="1" applyAlignment="1">
      <alignment horizontal="centerContinuous" vertical="center"/>
    </xf>
    <xf numFmtId="17" fontId="11" fillId="0" borderId="46" xfId="0" applyNumberFormat="1" applyFont="1" applyBorder="1" applyAlignment="1">
      <alignment horizontal="left" vertical="center"/>
    </xf>
    <xf numFmtId="4" fontId="11" fillId="0" borderId="32" xfId="0" applyNumberFormat="1" applyFont="1" applyBorder="1" applyAlignment="1">
      <alignment horizontal="right" vertical="center" indent="3"/>
    </xf>
    <xf numFmtId="17" fontId="11" fillId="0" borderId="51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right" vertical="center" indent="1"/>
    </xf>
    <xf numFmtId="185" fontId="11" fillId="0" borderId="51" xfId="0" applyNumberFormat="1" applyFont="1" applyBorder="1" applyAlignment="1">
      <alignment vertical="center"/>
    </xf>
    <xf numFmtId="17" fontId="11" fillId="0" borderId="32" xfId="0" applyNumberFormat="1" applyFont="1" applyBorder="1" applyAlignment="1">
      <alignment horizontal="center" vertical="center"/>
    </xf>
    <xf numFmtId="4" fontId="11" fillId="0" borderId="32" xfId="14" applyNumberFormat="1" applyFont="1" applyBorder="1" applyAlignment="1">
      <alignment horizontal="right" vertical="center" indent="1"/>
    </xf>
    <xf numFmtId="171" fontId="11" fillId="0" borderId="74" xfId="0" applyNumberFormat="1" applyFont="1" applyBorder="1" applyAlignment="1">
      <alignment horizontal="center" vertical="center"/>
    </xf>
    <xf numFmtId="17" fontId="11" fillId="0" borderId="74" xfId="0" applyNumberFormat="1" applyFont="1" applyBorder="1" applyAlignment="1">
      <alignment horizontal="centerContinuous" vertical="center"/>
    </xf>
    <xf numFmtId="17" fontId="11" fillId="0" borderId="75" xfId="0" applyNumberFormat="1" applyFont="1" applyBorder="1" applyAlignment="1">
      <alignment horizontal="left" vertical="center"/>
    </xf>
    <xf numFmtId="4" fontId="11" fillId="0" borderId="47" xfId="0" applyNumberFormat="1" applyFont="1" applyBorder="1" applyAlignment="1">
      <alignment horizontal="right" vertical="center" indent="3"/>
    </xf>
    <xf numFmtId="17" fontId="11" fillId="0" borderId="74" xfId="0" applyNumberFormat="1" applyFont="1" applyBorder="1" applyAlignment="1">
      <alignment horizontal="center" vertical="center"/>
    </xf>
    <xf numFmtId="4" fontId="11" fillId="0" borderId="47" xfId="14" applyNumberFormat="1" applyFont="1" applyBorder="1" applyAlignment="1">
      <alignment horizontal="right" vertical="center" indent="1"/>
    </xf>
    <xf numFmtId="4" fontId="11" fillId="0" borderId="47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left" vertical="center" indent="1"/>
    </xf>
    <xf numFmtId="192" fontId="71" fillId="0" borderId="29" xfId="2" applyNumberFormat="1" applyFont="1" applyFill="1" applyBorder="1" applyAlignment="1">
      <alignment horizontal="center"/>
    </xf>
    <xf numFmtId="10" fontId="71" fillId="0" borderId="29" xfId="2" applyNumberFormat="1" applyFont="1" applyFill="1" applyBorder="1" applyAlignment="1">
      <alignment horizontal="center"/>
    </xf>
    <xf numFmtId="10" fontId="71" fillId="0" borderId="30" xfId="2" applyNumberFormat="1" applyFont="1" applyFill="1" applyBorder="1" applyAlignment="1">
      <alignment horizontal="center"/>
    </xf>
    <xf numFmtId="0" fontId="72" fillId="10" borderId="19" xfId="0" applyFont="1" applyFill="1" applyBorder="1" applyAlignment="1">
      <alignment horizontal="center"/>
    </xf>
    <xf numFmtId="0" fontId="72" fillId="10" borderId="0" xfId="0" applyFont="1" applyFill="1" applyBorder="1" applyAlignment="1">
      <alignment horizontal="centerContinuous"/>
    </xf>
    <xf numFmtId="0" fontId="72" fillId="10" borderId="17" xfId="0" applyFont="1" applyFill="1" applyBorder="1" applyAlignment="1"/>
    <xf numFmtId="0" fontId="72" fillId="10" borderId="19" xfId="0" applyFont="1" applyFill="1" applyBorder="1" applyAlignment="1"/>
    <xf numFmtId="0" fontId="72" fillId="10" borderId="28" xfId="0" applyFont="1" applyFill="1" applyBorder="1" applyAlignment="1">
      <alignment horizontal="center"/>
    </xf>
    <xf numFmtId="4" fontId="72" fillId="10" borderId="28" xfId="0" applyNumberFormat="1" applyFont="1" applyFill="1" applyBorder="1" applyAlignment="1">
      <alignment horizontal="center"/>
    </xf>
    <xf numFmtId="0" fontId="72" fillId="10" borderId="20" xfId="0" applyFont="1" applyFill="1" applyBorder="1" applyAlignment="1">
      <alignment horizontal="centerContinuous"/>
    </xf>
    <xf numFmtId="0" fontId="72" fillId="10" borderId="29" xfId="0" applyFont="1" applyFill="1" applyBorder="1" applyAlignment="1">
      <alignment horizontal="center"/>
    </xf>
    <xf numFmtId="0" fontId="72" fillId="10" borderId="0" xfId="0" applyFont="1" applyFill="1" applyBorder="1" applyAlignment="1">
      <alignment horizontal="center"/>
    </xf>
    <xf numFmtId="4" fontId="72" fillId="10" borderId="29" xfId="0" applyNumberFormat="1" applyFont="1" applyFill="1" applyBorder="1" applyAlignment="1">
      <alignment horizontal="center"/>
    </xf>
    <xf numFmtId="0" fontId="72" fillId="10" borderId="22" xfId="0" applyFont="1" applyFill="1" applyBorder="1"/>
    <xf numFmtId="0" fontId="72" fillId="10" borderId="24" xfId="0" applyFont="1" applyFill="1" applyBorder="1"/>
    <xf numFmtId="0" fontId="72" fillId="10" borderId="30" xfId="0" applyFont="1" applyFill="1" applyBorder="1"/>
    <xf numFmtId="0" fontId="72" fillId="10" borderId="30" xfId="0" applyFont="1" applyFill="1" applyBorder="1" applyAlignment="1">
      <alignment horizontal="center"/>
    </xf>
    <xf numFmtId="4" fontId="72" fillId="10" borderId="30" xfId="0" applyNumberFormat="1" applyFont="1" applyFill="1" applyBorder="1" applyAlignment="1">
      <alignment horizontal="center"/>
    </xf>
    <xf numFmtId="0" fontId="72" fillId="0" borderId="0" xfId="0" applyFont="1" applyFill="1"/>
    <xf numFmtId="0" fontId="72" fillId="0" borderId="29" xfId="0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right" indent="1"/>
    </xf>
    <xf numFmtId="4" fontId="71" fillId="0" borderId="29" xfId="0" applyNumberFormat="1" applyFont="1" applyFill="1" applyBorder="1" applyAlignment="1">
      <alignment horizontal="right" indent="1"/>
    </xf>
    <xf numFmtId="4" fontId="71" fillId="0" borderId="0" xfId="2" applyNumberFormat="1" applyFont="1" applyFill="1" applyBorder="1" applyAlignment="1">
      <alignment horizontal="right" indent="1"/>
    </xf>
    <xf numFmtId="4" fontId="71" fillId="0" borderId="29" xfId="2" applyNumberFormat="1" applyFont="1" applyFill="1" applyBorder="1" applyAlignment="1">
      <alignment horizontal="right" indent="1"/>
    </xf>
    <xf numFmtId="4" fontId="71" fillId="0" borderId="30" xfId="2" applyNumberFormat="1" applyFont="1" applyFill="1" applyBorder="1" applyAlignment="1">
      <alignment horizontal="right" indent="1"/>
    </xf>
    <xf numFmtId="4" fontId="71" fillId="0" borderId="28" xfId="0" applyNumberFormat="1" applyFont="1" applyFill="1" applyBorder="1" applyAlignment="1">
      <alignment horizontal="right" indent="1"/>
    </xf>
    <xf numFmtId="4" fontId="71" fillId="0" borderId="30" xfId="0" applyNumberFormat="1" applyFont="1" applyFill="1" applyBorder="1" applyAlignment="1">
      <alignment horizontal="right" indent="1"/>
    </xf>
    <xf numFmtId="4" fontId="71" fillId="0" borderId="16" xfId="0" applyNumberFormat="1" applyFont="1" applyFill="1" applyBorder="1" applyAlignment="1">
      <alignment horizontal="right" indent="1"/>
    </xf>
    <xf numFmtId="0" fontId="72" fillId="0" borderId="27" xfId="0" applyFont="1" applyFill="1" applyBorder="1"/>
    <xf numFmtId="4" fontId="72" fillId="0" borderId="27" xfId="0" applyNumberFormat="1" applyFont="1" applyFill="1" applyBorder="1" applyAlignment="1">
      <alignment horizontal="right"/>
    </xf>
    <xf numFmtId="179" fontId="72" fillId="0" borderId="26" xfId="0" applyNumberFormat="1" applyFont="1" applyFill="1" applyBorder="1" applyAlignment="1">
      <alignment horizontal="left"/>
    </xf>
    <xf numFmtId="183" fontId="34" fillId="0" borderId="21" xfId="14" applyNumberFormat="1" applyFont="1" applyBorder="1" applyAlignment="1">
      <alignment horizontal="right" vertical="center" indent="1"/>
    </xf>
    <xf numFmtId="4" fontId="34" fillId="0" borderId="21" xfId="14" applyNumberFormat="1" applyFont="1" applyBorder="1" applyAlignment="1">
      <alignment horizontal="right" vertical="center" indent="1"/>
    </xf>
    <xf numFmtId="188" fontId="34" fillId="0" borderId="21" xfId="14" applyNumberFormat="1" applyFont="1" applyBorder="1" applyAlignment="1">
      <alignment horizontal="right" vertical="center" indent="1"/>
    </xf>
    <xf numFmtId="10" fontId="34" fillId="0" borderId="21" xfId="15" applyNumberFormat="1" applyFont="1" applyBorder="1" applyAlignment="1">
      <alignment horizontal="right" vertical="center" indent="1"/>
    </xf>
    <xf numFmtId="2" fontId="34" fillId="0" borderId="21" xfId="14" applyNumberFormat="1" applyFont="1" applyBorder="1" applyAlignment="1">
      <alignment horizontal="right" vertical="center" indent="1"/>
    </xf>
    <xf numFmtId="2" fontId="34" fillId="0" borderId="21" xfId="14" applyNumberFormat="1" applyFont="1" applyFill="1" applyBorder="1" applyAlignment="1">
      <alignment horizontal="right" vertical="center" indent="1"/>
    </xf>
    <xf numFmtId="4" fontId="34" fillId="0" borderId="0" xfId="14" applyNumberFormat="1" applyFont="1" applyBorder="1" applyAlignment="1">
      <alignment horizontal="right" vertical="center" indent="1"/>
    </xf>
    <xf numFmtId="4" fontId="34" fillId="0" borderId="29" xfId="14" applyNumberFormat="1" applyFont="1" applyBorder="1" applyAlignment="1">
      <alignment horizontal="right" vertical="center" indent="1"/>
    </xf>
    <xf numFmtId="4" fontId="34" fillId="0" borderId="21" xfId="0" applyNumberFormat="1" applyFont="1" applyFill="1" applyBorder="1" applyAlignment="1">
      <alignment horizontal="right" vertical="center" indent="1"/>
    </xf>
    <xf numFmtId="4" fontId="34" fillId="0" borderId="29" xfId="14" applyNumberFormat="1" applyFont="1" applyFill="1" applyBorder="1" applyAlignment="1">
      <alignment horizontal="right" vertical="center" indent="1"/>
    </xf>
    <xf numFmtId="192" fontId="34" fillId="0" borderId="21" xfId="15" applyNumberFormat="1" applyFont="1" applyBorder="1" applyAlignment="1">
      <alignment horizontal="right" vertical="center" indent="1"/>
    </xf>
    <xf numFmtId="188" fontId="34" fillId="0" borderId="21" xfId="14" applyNumberFormat="1" applyFont="1" applyFill="1" applyBorder="1" applyAlignment="1">
      <alignment horizontal="right" vertical="center" indent="1"/>
    </xf>
    <xf numFmtId="10" fontId="34" fillId="0" borderId="21" xfId="15" applyNumberFormat="1" applyFont="1" applyFill="1" applyBorder="1" applyAlignment="1">
      <alignment horizontal="right" vertical="center" indent="1"/>
    </xf>
    <xf numFmtId="4" fontId="30" fillId="0" borderId="27" xfId="14" applyNumberFormat="1" applyFont="1" applyBorder="1" applyAlignment="1">
      <alignment horizontal="right" vertical="center" indent="1"/>
    </xf>
    <xf numFmtId="4" fontId="30" fillId="0" borderId="26" xfId="0" applyNumberFormat="1" applyFont="1" applyBorder="1" applyAlignment="1">
      <alignment horizontal="right" vertical="center" indent="1"/>
    </xf>
    <xf numFmtId="4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180" fontId="34" fillId="0" borderId="29" xfId="14" applyNumberFormat="1" applyFont="1" applyFill="1" applyBorder="1" applyAlignment="1">
      <alignment horizontal="right" vertical="center" indent="1"/>
    </xf>
    <xf numFmtId="0" fontId="84" fillId="0" borderId="25" xfId="0" applyFont="1" applyFill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4" fontId="29" fillId="0" borderId="27" xfId="0" applyNumberFormat="1" applyFont="1" applyFill="1" applyBorder="1" applyAlignment="1">
      <alignment horizontal="right" vertical="center" readingOrder="1"/>
    </xf>
    <xf numFmtId="4" fontId="34" fillId="0" borderId="27" xfId="0" applyNumberFormat="1" applyFont="1" applyBorder="1" applyAlignment="1">
      <alignment vertical="center"/>
    </xf>
    <xf numFmtId="0" fontId="34" fillId="0" borderId="27" xfId="0" quotePrefix="1" applyFont="1" applyBorder="1" applyAlignment="1">
      <alignment horizontal="right" vertical="center"/>
    </xf>
    <xf numFmtId="4" fontId="67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79" fontId="67" fillId="0" borderId="0" xfId="0" applyNumberFormat="1" applyFont="1" applyBorder="1" applyAlignment="1">
      <alignment horizontal="right" vertical="center"/>
    </xf>
    <xf numFmtId="4" fontId="67" fillId="0" borderId="27" xfId="0" applyNumberFormat="1" applyFont="1" applyBorder="1" applyAlignment="1">
      <alignment vertical="center"/>
    </xf>
    <xf numFmtId="4" fontId="67" fillId="0" borderId="25" xfId="0" applyNumberFormat="1" applyFont="1" applyBorder="1" applyAlignment="1">
      <alignment horizontal="left" vertical="center" indent="2"/>
    </xf>
    <xf numFmtId="196" fontId="67" fillId="0" borderId="26" xfId="0" applyNumberFormat="1" applyFont="1" applyBorder="1" applyAlignment="1">
      <alignment horizontal="right" vertical="center" indent="1"/>
    </xf>
    <xf numFmtId="4" fontId="67" fillId="0" borderId="16" xfId="0" applyNumberFormat="1" applyFont="1" applyBorder="1" applyAlignment="1">
      <alignment horizontal="center" vertical="center"/>
    </xf>
    <xf numFmtId="4" fontId="67" fillId="0" borderId="26" xfId="0" applyNumberFormat="1" applyFont="1" applyBorder="1" applyAlignment="1">
      <alignment horizontal="right" vertical="center" indent="1"/>
    </xf>
    <xf numFmtId="4" fontId="26" fillId="0" borderId="28" xfId="0" applyNumberFormat="1" applyFont="1" applyBorder="1" applyAlignment="1">
      <alignment horizontal="left" vertical="center" indent="1"/>
    </xf>
    <xf numFmtId="4" fontId="26" fillId="0" borderId="29" xfId="0" applyNumberFormat="1" applyFont="1" applyBorder="1" applyAlignment="1">
      <alignment horizontal="left" vertical="center" indent="1"/>
    </xf>
    <xf numFmtId="4" fontId="26" fillId="0" borderId="21" xfId="0" applyNumberFormat="1" applyFont="1" applyBorder="1" applyAlignment="1">
      <alignment horizontal="left" vertical="center" indent="1"/>
    </xf>
    <xf numFmtId="0" fontId="34" fillId="0" borderId="23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2"/>
    </xf>
    <xf numFmtId="0" fontId="0" fillId="0" borderId="27" xfId="0" applyFont="1" applyBorder="1" applyAlignment="1">
      <alignment vertical="center"/>
    </xf>
    <xf numFmtId="0" fontId="11" fillId="0" borderId="27" xfId="0" applyFont="1" applyBorder="1" applyAlignment="1">
      <alignment horizontal="right" vertical="center" indent="2"/>
    </xf>
    <xf numFmtId="10" fontId="11" fillId="0" borderId="32" xfId="0" applyNumberFormat="1" applyFont="1" applyBorder="1" applyAlignment="1">
      <alignment horizontal="right" vertical="center" indent="1"/>
    </xf>
    <xf numFmtId="10" fontId="12" fillId="0" borderId="26" xfId="2" applyNumberFormat="1" applyFont="1" applyBorder="1" applyAlignment="1">
      <alignment horizontal="right" vertical="center" indent="1"/>
    </xf>
    <xf numFmtId="10" fontId="12" fillId="0" borderId="16" xfId="2" applyNumberFormat="1" applyFont="1" applyBorder="1" applyAlignment="1">
      <alignment horizontal="right" vertical="center" indent="1"/>
    </xf>
    <xf numFmtId="10" fontId="4" fillId="0" borderId="29" xfId="2" applyNumberFormat="1" applyFont="1" applyFill="1" applyBorder="1" applyAlignment="1">
      <alignment horizontal="right" vertical="center" indent="1"/>
    </xf>
    <xf numFmtId="0" fontId="6" fillId="0" borderId="25" xfId="12" applyFont="1" applyBorder="1" applyAlignment="1">
      <alignment horizontal="center" vertical="center"/>
    </xf>
    <xf numFmtId="49" fontId="4" fillId="0" borderId="26" xfId="12" applyNumberFormat="1" applyFont="1" applyBorder="1" applyAlignment="1">
      <alignment vertical="center"/>
    </xf>
    <xf numFmtId="4" fontId="4" fillId="0" borderId="27" xfId="12" applyNumberFormat="1" applyFont="1" applyBorder="1" applyAlignment="1">
      <alignment horizontal="right" vertical="center" indent="1"/>
    </xf>
    <xf numFmtId="4" fontId="4" fillId="0" borderId="26" xfId="12" applyNumberFormat="1" applyFont="1" applyBorder="1" applyAlignment="1">
      <alignment horizontal="right" vertical="center" indent="2"/>
    </xf>
    <xf numFmtId="10" fontId="4" fillId="0" borderId="16" xfId="12" applyNumberFormat="1" applyFont="1" applyBorder="1" applyAlignment="1">
      <alignment horizontal="right" vertical="center" indent="2"/>
    </xf>
    <xf numFmtId="0" fontId="11" fillId="0" borderId="0" xfId="0" applyFont="1" applyBorder="1"/>
    <xf numFmtId="4" fontId="11" fillId="0" borderId="0" xfId="12" applyNumberFormat="1" applyFont="1" applyBorder="1"/>
    <xf numFmtId="0" fontId="12" fillId="0" borderId="0" xfId="0" applyFont="1" applyFill="1" applyBorder="1"/>
    <xf numFmtId="0" fontId="60" fillId="0" borderId="0" xfId="16" applyNumberFormat="1" applyFont="1" applyFill="1" applyBorder="1" applyAlignment="1" applyProtection="1"/>
    <xf numFmtId="0" fontId="11" fillId="0" borderId="0" xfId="12" applyFont="1" applyBorder="1"/>
    <xf numFmtId="0" fontId="11" fillId="0" borderId="0" xfId="12" applyFont="1"/>
    <xf numFmtId="0" fontId="11" fillId="0" borderId="0" xfId="12" applyFont="1" applyBorder="1" applyAlignment="1">
      <alignment horizontal="left"/>
    </xf>
    <xf numFmtId="193" fontId="12" fillId="0" borderId="0" xfId="12" applyNumberFormat="1" applyFont="1" applyBorder="1" applyAlignment="1">
      <alignment horizontal="left"/>
    </xf>
    <xf numFmtId="0" fontId="50" fillId="0" borderId="0" xfId="0" applyFont="1"/>
    <xf numFmtId="4" fontId="11" fillId="0" borderId="0" xfId="12" applyNumberFormat="1" applyFont="1"/>
    <xf numFmtId="4" fontId="11" fillId="0" borderId="0" xfId="12" applyNumberFormat="1" applyFont="1" applyAlignment="1">
      <alignment horizontal="center"/>
    </xf>
    <xf numFmtId="183" fontId="26" fillId="0" borderId="21" xfId="18" applyNumberFormat="1" applyFont="1" applyBorder="1" applyAlignment="1">
      <alignment horizontal="right" vertical="center" indent="1"/>
    </xf>
    <xf numFmtId="0" fontId="30" fillId="6" borderId="26" xfId="0" applyFont="1" applyFill="1" applyBorder="1" applyAlignment="1">
      <alignment horizontal="center" vertical="center" wrapText="1"/>
    </xf>
    <xf numFmtId="0" fontId="30" fillId="6" borderId="30" xfId="0" applyFont="1" applyFill="1" applyBorder="1" applyAlignment="1">
      <alignment horizontal="center" vertical="center"/>
    </xf>
    <xf numFmtId="4" fontId="86" fillId="0" borderId="0" xfId="0" applyNumberFormat="1" applyFont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28" fillId="6" borderId="22" xfId="0" applyFont="1" applyFill="1" applyBorder="1" applyAlignment="1">
      <alignment horizontal="center" vertical="center"/>
    </xf>
    <xf numFmtId="0" fontId="37" fillId="0" borderId="51" xfId="0" applyNumberFormat="1" applyFont="1" applyBorder="1" applyAlignment="1">
      <alignment horizontal="center" vertical="center"/>
    </xf>
    <xf numFmtId="4" fontId="37" fillId="0" borderId="32" xfId="0" applyNumberFormat="1" applyFont="1" applyBorder="1" applyAlignment="1">
      <alignment horizontal="right" vertical="center" indent="2"/>
    </xf>
    <xf numFmtId="4" fontId="28" fillId="0" borderId="16" xfId="6" applyNumberFormat="1" applyFont="1" applyFill="1" applyBorder="1" applyAlignment="1" applyProtection="1">
      <alignment horizontal="right" vertical="center" indent="2"/>
    </xf>
    <xf numFmtId="10" fontId="28" fillId="0" borderId="16" xfId="6" applyNumberFormat="1" applyFont="1" applyFill="1" applyBorder="1" applyAlignment="1" applyProtection="1">
      <alignment horizontal="center" vertical="center"/>
    </xf>
    <xf numFmtId="4" fontId="28" fillId="0" borderId="16" xfId="0" applyNumberFormat="1" applyFont="1" applyBorder="1" applyAlignment="1">
      <alignment horizontal="right" vertical="center" indent="2"/>
    </xf>
    <xf numFmtId="0" fontId="3" fillId="0" borderId="0" xfId="0" applyFont="1" applyFill="1" applyBorder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4" fontId="87" fillId="0" borderId="13" xfId="0" applyNumberFormat="1" applyFont="1" applyBorder="1" applyAlignment="1">
      <alignment horizontal="right" vertical="center" indent="1"/>
    </xf>
    <xf numFmtId="0" fontId="85" fillId="0" borderId="0" xfId="0" applyFont="1" applyAlignment="1">
      <alignment horizontal="justify" vertical="center"/>
    </xf>
    <xf numFmtId="196" fontId="15" fillId="0" borderId="0" xfId="0" applyNumberFormat="1" applyFont="1" applyAlignment="1">
      <alignment vertical="center"/>
    </xf>
    <xf numFmtId="197" fontId="12" fillId="0" borderId="0" xfId="0" applyNumberFormat="1" applyFont="1" applyFill="1" applyAlignment="1">
      <alignment horizontal="left" vertical="center" readingOrder="1"/>
    </xf>
    <xf numFmtId="198" fontId="30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left"/>
    </xf>
    <xf numFmtId="199" fontId="88" fillId="0" borderId="76" xfId="0" applyNumberFormat="1" applyFont="1" applyBorder="1" applyAlignment="1">
      <alignment vertical="center"/>
    </xf>
    <xf numFmtId="14" fontId="4" fillId="0" borderId="0" xfId="9" applyNumberFormat="1" applyFont="1"/>
    <xf numFmtId="199" fontId="88" fillId="0" borderId="77" xfId="0" applyNumberFormat="1" applyFont="1" applyBorder="1" applyAlignment="1">
      <alignment vertical="center"/>
    </xf>
    <xf numFmtId="199" fontId="88" fillId="0" borderId="78" xfId="0" applyNumberFormat="1" applyFont="1" applyBorder="1" applyAlignment="1">
      <alignment vertical="center"/>
    </xf>
    <xf numFmtId="166" fontId="27" fillId="0" borderId="0" xfId="1" applyFont="1" applyAlignment="1">
      <alignment vertical="center"/>
    </xf>
    <xf numFmtId="166" fontId="11" fillId="0" borderId="0" xfId="1" applyFont="1" applyFill="1" applyAlignment="1">
      <alignment vertical="center"/>
    </xf>
    <xf numFmtId="1" fontId="38" fillId="0" borderId="0" xfId="0" applyNumberFormat="1" applyFont="1" applyFill="1" applyAlignment="1">
      <alignment horizontal="left" vertical="center" readingOrder="1"/>
    </xf>
    <xf numFmtId="0" fontId="6" fillId="0" borderId="0" xfId="0" applyFont="1" applyFill="1" applyBorder="1" applyAlignment="1"/>
    <xf numFmtId="0" fontId="6" fillId="6" borderId="9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6" borderId="28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12" fillId="6" borderId="1" xfId="9" applyFont="1" applyFill="1" applyBorder="1" applyAlignment="1">
      <alignment horizontal="center"/>
    </xf>
    <xf numFmtId="0" fontId="12" fillId="6" borderId="54" xfId="9" applyFont="1" applyFill="1" applyBorder="1" applyAlignment="1">
      <alignment horizontal="center"/>
    </xf>
    <xf numFmtId="0" fontId="12" fillId="6" borderId="72" xfId="9" applyFont="1" applyFill="1" applyBorder="1" applyAlignment="1">
      <alignment horizontal="center"/>
    </xf>
    <xf numFmtId="0" fontId="12" fillId="6" borderId="55" xfId="9" applyFont="1" applyFill="1" applyBorder="1" applyAlignment="1">
      <alignment horizontal="center"/>
    </xf>
    <xf numFmtId="0" fontId="12" fillId="6" borderId="29" xfId="9" applyFont="1" applyFill="1" applyBorder="1" applyAlignment="1">
      <alignment horizontal="center"/>
    </xf>
    <xf numFmtId="0" fontId="12" fillId="6" borderId="6" xfId="9" applyFont="1" applyFill="1" applyBorder="1" applyAlignment="1">
      <alignment horizontal="center"/>
    </xf>
    <xf numFmtId="0" fontId="12" fillId="6" borderId="58" xfId="9" applyFont="1" applyFill="1" applyBorder="1" applyAlignment="1">
      <alignment horizontal="center"/>
    </xf>
    <xf numFmtId="0" fontId="12" fillId="6" borderId="59" xfId="9" applyFont="1" applyFill="1" applyBorder="1" applyAlignment="1">
      <alignment horizontal="center"/>
    </xf>
    <xf numFmtId="184" fontId="12" fillId="0" borderId="67" xfId="12" applyNumberFormat="1" applyFont="1" applyFill="1" applyBorder="1" applyAlignment="1">
      <alignment horizontal="right" indent="1"/>
    </xf>
    <xf numFmtId="14" fontId="15" fillId="0" borderId="0" xfId="0" applyNumberFormat="1" applyFont="1"/>
    <xf numFmtId="184" fontId="4" fillId="0" borderId="29" xfId="12" applyNumberFormat="1" applyFont="1" applyFill="1" applyBorder="1" applyAlignment="1">
      <alignment horizontal="right" indent="1"/>
    </xf>
    <xf numFmtId="0" fontId="28" fillId="6" borderId="28" xfId="17" applyFont="1" applyFill="1" applyBorder="1" applyAlignment="1">
      <alignment horizontal="center"/>
    </xf>
    <xf numFmtId="0" fontId="28" fillId="6" borderId="29" xfId="17" applyFont="1" applyFill="1" applyBorder="1" applyAlignment="1">
      <alignment horizontal="center"/>
    </xf>
    <xf numFmtId="0" fontId="28" fillId="6" borderId="30" xfId="17" applyFont="1" applyFill="1" applyBorder="1" applyAlignment="1">
      <alignment horizontal="center"/>
    </xf>
    <xf numFmtId="10" fontId="4" fillId="0" borderId="0" xfId="2" applyNumberFormat="1" applyFont="1" applyAlignment="1">
      <alignment vertical="center"/>
    </xf>
    <xf numFmtId="10" fontId="11" fillId="0" borderId="29" xfId="2" applyNumberFormat="1" applyFont="1" applyFill="1" applyBorder="1" applyAlignment="1">
      <alignment horizontal="right" vertical="center" indent="1"/>
    </xf>
    <xf numFmtId="10" fontId="11" fillId="0" borderId="62" xfId="9" applyNumberFormat="1" applyFont="1" applyFill="1" applyBorder="1" applyAlignment="1">
      <alignment horizontal="right" vertical="center" indent="1"/>
    </xf>
    <xf numFmtId="0" fontId="12" fillId="0" borderId="65" xfId="9" applyFont="1" applyBorder="1" applyAlignment="1">
      <alignment horizontal="center" vertical="center"/>
    </xf>
    <xf numFmtId="0" fontId="12" fillId="0" borderId="66" xfId="9" applyFont="1" applyBorder="1" applyAlignment="1">
      <alignment horizontal="center" vertical="center"/>
    </xf>
    <xf numFmtId="10" fontId="12" fillId="0" borderId="67" xfId="2" applyNumberFormat="1" applyFont="1" applyBorder="1" applyAlignment="1">
      <alignment horizontal="right" vertical="center" indent="1"/>
    </xf>
    <xf numFmtId="1" fontId="6" fillId="0" borderId="0" xfId="3" applyNumberFormat="1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173" fontId="4" fillId="0" borderId="20" xfId="7" applyNumberFormat="1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readingOrder="1"/>
    </xf>
    <xf numFmtId="0" fontId="6" fillId="0" borderId="0" xfId="0" applyFont="1" applyFill="1" applyBorder="1" applyAlignment="1">
      <alignment vertical="center"/>
    </xf>
    <xf numFmtId="172" fontId="6" fillId="0" borderId="0" xfId="1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" fontId="28" fillId="0" borderId="0" xfId="5" applyNumberFormat="1" applyFont="1" applyFill="1" applyBorder="1" applyAlignment="1">
      <alignment vertical="center"/>
    </xf>
    <xf numFmtId="172" fontId="90" fillId="0" borderId="0" xfId="1" applyNumberFormat="1" applyFont="1" applyFill="1" applyBorder="1" applyAlignment="1">
      <alignment vertical="center"/>
    </xf>
    <xf numFmtId="0" fontId="90" fillId="0" borderId="0" xfId="5" applyNumberFormat="1" applyFont="1" applyFill="1" applyBorder="1" applyAlignment="1" applyProtection="1">
      <alignment vertical="center"/>
    </xf>
    <xf numFmtId="4" fontId="86" fillId="0" borderId="32" xfId="0" applyNumberFormat="1" applyFont="1" applyBorder="1" applyAlignment="1">
      <alignment horizontal="right" vertical="center" indent="1"/>
    </xf>
    <xf numFmtId="4" fontId="11" fillId="0" borderId="79" xfId="0" applyNumberFormat="1" applyFont="1" applyBorder="1" applyAlignment="1">
      <alignment horizontal="right" vertical="center" indent="1"/>
    </xf>
    <xf numFmtId="0" fontId="12" fillId="7" borderId="16" xfId="0" applyFont="1" applyFill="1" applyBorder="1" applyAlignment="1">
      <alignment horizontal="center" vertical="center"/>
    </xf>
    <xf numFmtId="4" fontId="85" fillId="0" borderId="0" xfId="0" applyNumberFormat="1" applyFont="1" applyAlignment="1">
      <alignment horizontal="right" vertical="center" indent="2"/>
    </xf>
    <xf numFmtId="164" fontId="19" fillId="0" borderId="0" xfId="4" applyNumberFormat="1" applyFont="1" applyFill="1" applyAlignment="1">
      <alignment horizontal="right" indent="2"/>
    </xf>
    <xf numFmtId="4" fontId="71" fillId="0" borderId="0" xfId="0" applyNumberFormat="1" applyFont="1" applyFill="1" applyAlignment="1">
      <alignment horizontal="left"/>
    </xf>
    <xf numFmtId="4" fontId="6" fillId="0" borderId="0" xfId="0" applyNumberFormat="1" applyFont="1" applyAlignment="1">
      <alignment horizontal="right" vertical="center" indent="2"/>
    </xf>
    <xf numFmtId="0" fontId="91" fillId="0" borderId="0" xfId="0" applyFont="1" applyAlignment="1">
      <alignment horizontal="justify" vertical="center"/>
    </xf>
    <xf numFmtId="4" fontId="0" fillId="0" borderId="0" xfId="0" applyNumberFormat="1" applyFont="1" applyAlignment="1">
      <alignment horizontal="right" vertical="center" indent="2"/>
    </xf>
    <xf numFmtId="0" fontId="21" fillId="0" borderId="0" xfId="0" applyFont="1" applyAlignment="1">
      <alignment horizontal="justify" vertical="center"/>
    </xf>
    <xf numFmtId="4" fontId="0" fillId="0" borderId="24" xfId="0" applyNumberFormat="1" applyFont="1" applyBorder="1" applyAlignment="1">
      <alignment horizontal="right" vertical="center" indent="2"/>
    </xf>
    <xf numFmtId="0" fontId="14" fillId="11" borderId="0" xfId="0" applyFont="1" applyFill="1" applyAlignment="1">
      <alignment vertical="center"/>
    </xf>
    <xf numFmtId="4" fontId="11" fillId="0" borderId="0" xfId="0" applyNumberFormat="1" applyFont="1" applyFill="1"/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4" fontId="12" fillId="0" borderId="17" xfId="0" applyNumberFormat="1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78" fillId="0" borderId="0" xfId="0" applyFont="1" applyAlignment="1"/>
    <xf numFmtId="0" fontId="77" fillId="0" borderId="0" xfId="0" applyFont="1" applyAlignment="1"/>
    <xf numFmtId="0" fontId="80" fillId="0" borderId="0" xfId="0" applyFont="1" applyAlignment="1"/>
    <xf numFmtId="0" fontId="19" fillId="0" borderId="0" xfId="0" applyFont="1" applyAlignment="1">
      <alignment vertical="top"/>
    </xf>
    <xf numFmtId="0" fontId="7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80" fillId="0" borderId="0" xfId="0" applyFont="1" applyFill="1" applyAlignment="1"/>
    <xf numFmtId="0" fontId="93" fillId="0" borderId="0" xfId="0" applyFont="1" applyFill="1" applyBorder="1" applyAlignment="1">
      <alignment horizontal="right" indent="1"/>
    </xf>
    <xf numFmtId="0" fontId="21" fillId="0" borderId="0" xfId="0" applyFont="1" applyFill="1" applyBorder="1" applyAlignment="1">
      <alignment horizontal="right" indent="1"/>
    </xf>
    <xf numFmtId="2" fontId="80" fillId="0" borderId="0" xfId="0" applyNumberFormat="1" applyFont="1" applyAlignment="1"/>
    <xf numFmtId="2" fontId="89" fillId="0" borderId="0" xfId="0" applyNumberFormat="1" applyFont="1" applyAlignment="1"/>
    <xf numFmtId="0" fontId="81" fillId="0" borderId="0" xfId="0" applyFont="1" applyAlignment="1"/>
    <xf numFmtId="0" fontId="96" fillId="0" borderId="0" xfId="0" applyFont="1" applyAlignment="1">
      <alignment vertical="center"/>
    </xf>
    <xf numFmtId="16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/>
    <xf numFmtId="0" fontId="0" fillId="0" borderId="0" xfId="0" applyFont="1" applyAlignment="1"/>
    <xf numFmtId="0" fontId="80" fillId="0" borderId="0" xfId="0" applyFont="1" applyBorder="1" applyAlignment="1"/>
    <xf numFmtId="0" fontId="80" fillId="0" borderId="0" xfId="0" applyFont="1" applyFill="1" applyBorder="1" applyAlignment="1"/>
    <xf numFmtId="0" fontId="82" fillId="0" borderId="0" xfId="0" applyFont="1" applyAlignment="1"/>
    <xf numFmtId="0" fontId="82" fillId="0" borderId="0" xfId="0" applyFont="1" applyFill="1" applyAlignment="1"/>
    <xf numFmtId="0" fontId="82" fillId="0" borderId="0" xfId="0" applyFont="1" applyFill="1" applyAlignment="1">
      <alignment horizontal="center"/>
    </xf>
    <xf numFmtId="0" fontId="97" fillId="0" borderId="0" xfId="0" applyFont="1" applyAlignment="1"/>
    <xf numFmtId="0" fontId="83" fillId="0" borderId="0" xfId="0" applyFont="1" applyAlignment="1"/>
    <xf numFmtId="0" fontId="98" fillId="0" borderId="0" xfId="0" applyFont="1" applyAlignment="1"/>
    <xf numFmtId="0" fontId="67" fillId="6" borderId="54" xfId="0" applyFont="1" applyFill="1" applyBorder="1" applyAlignment="1">
      <alignment horizontal="center" vertical="center"/>
    </xf>
    <xf numFmtId="0" fontId="67" fillId="6" borderId="84" xfId="0" quotePrefix="1" applyFont="1" applyFill="1" applyBorder="1" applyAlignment="1">
      <alignment horizontal="center" vertical="center"/>
    </xf>
    <xf numFmtId="0" fontId="67" fillId="6" borderId="82" xfId="0" quotePrefix="1" applyFont="1" applyFill="1" applyBorder="1" applyAlignment="1">
      <alignment horizontal="center" vertical="center"/>
    </xf>
    <xf numFmtId="0" fontId="67" fillId="6" borderId="85" xfId="0" applyFont="1" applyFill="1" applyBorder="1" applyAlignment="1">
      <alignment horizontal="center" vertical="center"/>
    </xf>
    <xf numFmtId="0" fontId="99" fillId="0" borderId="0" xfId="0" applyFont="1" applyAlignment="1"/>
    <xf numFmtId="0" fontId="67" fillId="6" borderId="21" xfId="0" applyFont="1" applyFill="1" applyBorder="1" applyAlignment="1">
      <alignment horizontal="center" vertical="center"/>
    </xf>
    <xf numFmtId="49" fontId="67" fillId="6" borderId="88" xfId="0" applyNumberFormat="1" applyFont="1" applyFill="1" applyBorder="1" applyAlignment="1">
      <alignment horizontal="center" vertical="center"/>
    </xf>
    <xf numFmtId="49" fontId="67" fillId="6" borderId="16" xfId="0" applyNumberFormat="1" applyFont="1" applyFill="1" applyBorder="1" applyAlignment="1">
      <alignment horizontal="center" vertical="center"/>
    </xf>
    <xf numFmtId="49" fontId="67" fillId="6" borderId="89" xfId="0" applyNumberFormat="1" applyFont="1" applyFill="1" applyBorder="1" applyAlignment="1">
      <alignment horizontal="center" vertical="center"/>
    </xf>
    <xf numFmtId="0" fontId="67" fillId="6" borderId="58" xfId="0" applyFont="1" applyFill="1" applyBorder="1" applyAlignment="1">
      <alignment horizontal="center" vertical="center"/>
    </xf>
    <xf numFmtId="49" fontId="67" fillId="6" borderId="91" xfId="0" applyNumberFormat="1" applyFont="1" applyFill="1" applyBorder="1" applyAlignment="1">
      <alignment horizontal="center" vertical="center"/>
    </xf>
    <xf numFmtId="49" fontId="67" fillId="6" borderId="67" xfId="0" applyNumberFormat="1" applyFont="1" applyFill="1" applyBorder="1" applyAlignment="1">
      <alignment horizontal="center" vertical="center"/>
    </xf>
    <xf numFmtId="49" fontId="67" fillId="6" borderId="92" xfId="0" applyNumberFormat="1" applyFont="1" applyFill="1" applyBorder="1" applyAlignment="1">
      <alignment horizontal="center" vertical="center"/>
    </xf>
    <xf numFmtId="0" fontId="100" fillId="0" borderId="0" xfId="0" applyFont="1" applyFill="1" applyAlignment="1">
      <alignment vertical="center"/>
    </xf>
    <xf numFmtId="0" fontId="100" fillId="0" borderId="0" xfId="0" applyFont="1" applyAlignment="1">
      <alignment horizontal="right" vertical="center"/>
    </xf>
    <xf numFmtId="0" fontId="100" fillId="0" borderId="0" xfId="0" applyFont="1" applyAlignment="1">
      <alignment vertical="center"/>
    </xf>
    <xf numFmtId="0" fontId="95" fillId="0" borderId="0" xfId="0" applyFont="1" applyFill="1" applyAlignment="1"/>
    <xf numFmtId="0" fontId="95" fillId="0" borderId="0" xfId="0" applyFont="1" applyFill="1" applyAlignment="1">
      <alignment horizontal="right" indent="1"/>
    </xf>
    <xf numFmtId="0" fontId="0" fillId="0" borderId="0" xfId="0" applyAlignment="1"/>
    <xf numFmtId="183" fontId="15" fillId="0" borderId="0" xfId="0" applyNumberFormat="1" applyFont="1" applyAlignment="1"/>
    <xf numFmtId="0" fontId="15" fillId="0" borderId="0" xfId="0" applyFont="1" applyAlignment="1"/>
    <xf numFmtId="4" fontId="99" fillId="0" borderId="0" xfId="0" applyNumberFormat="1" applyFont="1" applyAlignment="1"/>
    <xf numFmtId="202" fontId="99" fillId="0" borderId="0" xfId="0" applyNumberFormat="1" applyFont="1" applyAlignment="1"/>
    <xf numFmtId="0" fontId="0" fillId="0" borderId="0" xfId="0" applyAlignment="1">
      <alignment horizontal="center"/>
    </xf>
    <xf numFmtId="10" fontId="109" fillId="0" borderId="0" xfId="0" applyNumberFormat="1" applyFont="1" applyAlignment="1">
      <alignment horizontal="right" indent="1"/>
    </xf>
    <xf numFmtId="0" fontId="110" fillId="0" borderId="0" xfId="0" applyFont="1" applyAlignment="1"/>
    <xf numFmtId="0" fontId="110" fillId="0" borderId="0" xfId="0" applyFont="1" applyAlignment="1">
      <alignment horizontal="center"/>
    </xf>
    <xf numFmtId="165" fontId="110" fillId="0" borderId="0" xfId="0" applyNumberFormat="1" applyFont="1" applyAlignment="1">
      <alignment horizontal="center"/>
    </xf>
    <xf numFmtId="0" fontId="92" fillId="12" borderId="0" xfId="0" applyFont="1" applyFill="1" applyAlignment="1">
      <alignment vertical="top"/>
    </xf>
    <xf numFmtId="10" fontId="95" fillId="0" borderId="0" xfId="2" applyNumberFormat="1" applyFont="1" applyAlignment="1"/>
    <xf numFmtId="10" fontId="95" fillId="0" borderId="0" xfId="2" applyNumberFormat="1" applyFont="1" applyAlignment="1">
      <alignment horizontal="center"/>
    </xf>
    <xf numFmtId="0" fontId="95" fillId="0" borderId="0" xfId="0" applyFont="1" applyAlignment="1"/>
    <xf numFmtId="4" fontId="95" fillId="0" borderId="0" xfId="0" applyNumberFormat="1" applyFont="1" applyAlignment="1">
      <alignment horizontal="right" indent="1"/>
    </xf>
    <xf numFmtId="0" fontId="103" fillId="3" borderId="0" xfId="0" applyFont="1" applyFill="1" applyAlignment="1">
      <alignment vertical="top"/>
    </xf>
    <xf numFmtId="0" fontId="101" fillId="3" borderId="0" xfId="0" applyFont="1" applyFill="1" applyAlignment="1">
      <alignment vertical="top"/>
    </xf>
    <xf numFmtId="0" fontId="94" fillId="0" borderId="0" xfId="0" applyFont="1" applyAlignment="1"/>
    <xf numFmtId="0" fontId="94" fillId="0" borderId="0" xfId="0" applyFont="1" applyAlignment="1">
      <alignment horizontal="center"/>
    </xf>
    <xf numFmtId="4" fontId="18" fillId="0" borderId="0" xfId="0" applyNumberFormat="1" applyFont="1" applyAlignment="1">
      <alignment horizontal="right" indent="1"/>
    </xf>
    <xf numFmtId="0" fontId="111" fillId="3" borderId="0" xfId="0" applyFont="1" applyFill="1" applyAlignment="1">
      <alignment vertical="top"/>
    </xf>
    <xf numFmtId="0" fontId="102" fillId="3" borderId="0" xfId="0" applyFont="1" applyFill="1" applyAlignment="1">
      <alignment vertical="top"/>
    </xf>
    <xf numFmtId="4" fontId="22" fillId="0" borderId="0" xfId="0" applyNumberFormat="1" applyFont="1" applyAlignment="1">
      <alignment horizontal="right" indent="1"/>
    </xf>
    <xf numFmtId="0" fontId="60" fillId="3" borderId="0" xfId="0" applyFont="1" applyFill="1" applyAlignment="1">
      <alignment vertical="top"/>
    </xf>
    <xf numFmtId="0" fontId="112" fillId="0" borderId="0" xfId="0" applyFont="1" applyAlignment="1"/>
    <xf numFmtId="0" fontId="112" fillId="0" borderId="0" xfId="0" applyFont="1" applyAlignment="1">
      <alignment horizontal="center"/>
    </xf>
    <xf numFmtId="4" fontId="112" fillId="0" borderId="0" xfId="0" applyNumberFormat="1" applyFont="1" applyAlignment="1">
      <alignment horizontal="right" indent="1"/>
    </xf>
    <xf numFmtId="0" fontId="60" fillId="3" borderId="0" xfId="0" applyFont="1" applyFill="1" applyAlignment="1">
      <alignment vertical="top" readingOrder="1"/>
    </xf>
    <xf numFmtId="0" fontId="102" fillId="3" borderId="0" xfId="0" applyFont="1" applyFill="1" applyAlignment="1">
      <alignment vertical="top" readingOrder="1"/>
    </xf>
    <xf numFmtId="0" fontId="108" fillId="3" borderId="0" xfId="0" applyFont="1" applyFill="1" applyAlignment="1">
      <alignment vertical="top"/>
    </xf>
    <xf numFmtId="0" fontId="104" fillId="3" borderId="0" xfId="0" applyFont="1" applyFill="1" applyAlignment="1">
      <alignment vertical="top"/>
    </xf>
    <xf numFmtId="0" fontId="107" fillId="3" borderId="0" xfId="0" applyFont="1" applyFill="1" applyAlignment="1">
      <alignment vertical="top"/>
    </xf>
    <xf numFmtId="0" fontId="105" fillId="3" borderId="0" xfId="0" applyFont="1" applyFill="1" applyAlignment="1">
      <alignment vertical="top"/>
    </xf>
    <xf numFmtId="0" fontId="113" fillId="0" borderId="0" xfId="0" applyFont="1" applyAlignment="1"/>
    <xf numFmtId="0" fontId="113" fillId="0" borderId="0" xfId="0" applyFont="1" applyAlignment="1">
      <alignment horizontal="center"/>
    </xf>
    <xf numFmtId="4" fontId="113" fillId="0" borderId="0" xfId="0" applyNumberFormat="1" applyFont="1" applyAlignment="1">
      <alignment horizontal="right" indent="1"/>
    </xf>
    <xf numFmtId="4" fontId="0" fillId="0" borderId="0" xfId="0" applyNumberFormat="1" applyFont="1" applyAlignment="1">
      <alignment horizontal="right" indent="1"/>
    </xf>
    <xf numFmtId="8" fontId="0" fillId="0" borderId="0" xfId="0" applyNumberFormat="1" applyAlignment="1"/>
    <xf numFmtId="165" fontId="0" fillId="0" borderId="0" xfId="0" applyNumberFormat="1" applyAlignment="1"/>
    <xf numFmtId="0" fontId="114" fillId="3" borderId="0" xfId="0" applyFont="1" applyFill="1" applyAlignment="1">
      <alignment vertical="top"/>
    </xf>
    <xf numFmtId="0" fontId="106" fillId="3" borderId="0" xfId="0" applyFont="1" applyFill="1" applyAlignment="1">
      <alignment vertical="top"/>
    </xf>
    <xf numFmtId="0" fontId="101" fillId="3" borderId="0" xfId="0" applyFont="1" applyFill="1" applyAlignment="1">
      <alignment vertical="top" readingOrder="1"/>
    </xf>
    <xf numFmtId="203" fontId="4" fillId="0" borderId="29" xfId="12" applyNumberFormat="1" applyFont="1" applyFill="1" applyBorder="1" applyAlignment="1">
      <alignment horizontal="right" indent="1"/>
    </xf>
    <xf numFmtId="17" fontId="115" fillId="0" borderId="29" xfId="12" applyNumberFormat="1" applyFont="1" applyFill="1" applyBorder="1" applyAlignment="1">
      <alignment horizontal="center" vertical="center"/>
    </xf>
    <xf numFmtId="171" fontId="115" fillId="0" borderId="29" xfId="12" applyNumberFormat="1" applyFont="1" applyFill="1" applyBorder="1" applyAlignment="1">
      <alignment horizontal="center" vertical="center"/>
    </xf>
    <xf numFmtId="4" fontId="115" fillId="0" borderId="29" xfId="12" applyNumberFormat="1" applyFont="1" applyFill="1" applyBorder="1" applyAlignment="1">
      <alignment horizontal="right" vertical="center" indent="1"/>
    </xf>
    <xf numFmtId="10" fontId="115" fillId="0" borderId="29" xfId="2" applyNumberFormat="1" applyFont="1" applyFill="1" applyBorder="1" applyAlignment="1">
      <alignment horizontal="right" vertical="center" indent="1"/>
    </xf>
    <xf numFmtId="203" fontId="115" fillId="0" borderId="29" xfId="12" applyNumberFormat="1" applyFont="1" applyFill="1" applyBorder="1" applyAlignment="1">
      <alignment horizontal="right" vertical="center" indent="1"/>
    </xf>
    <xf numFmtId="184" fontId="115" fillId="0" borderId="29" xfId="12" applyNumberFormat="1" applyFont="1" applyFill="1" applyBorder="1" applyAlignment="1">
      <alignment horizontal="right" vertical="center" indent="1"/>
    </xf>
    <xf numFmtId="17" fontId="115" fillId="0" borderId="30" xfId="12" applyNumberFormat="1" applyFont="1" applyFill="1" applyBorder="1" applyAlignment="1">
      <alignment horizontal="center" vertical="center"/>
    </xf>
    <xf numFmtId="171" fontId="115" fillId="0" borderId="30" xfId="12" applyNumberFormat="1" applyFont="1" applyFill="1" applyBorder="1" applyAlignment="1">
      <alignment horizontal="center" vertical="center"/>
    </xf>
    <xf numFmtId="203" fontId="115" fillId="0" borderId="30" xfId="12" applyNumberFormat="1" applyFont="1" applyFill="1" applyBorder="1" applyAlignment="1">
      <alignment horizontal="right" vertical="center" indent="1"/>
    </xf>
    <xf numFmtId="184" fontId="115" fillId="0" borderId="30" xfId="12" applyNumberFormat="1" applyFont="1" applyFill="1" applyBorder="1" applyAlignment="1">
      <alignment horizontal="right" vertical="center" indent="1"/>
    </xf>
    <xf numFmtId="10" fontId="115" fillId="0" borderId="30" xfId="2" applyNumberFormat="1" applyFont="1" applyFill="1" applyBorder="1" applyAlignment="1">
      <alignment horizontal="right" vertical="center" indent="1"/>
    </xf>
    <xf numFmtId="4" fontId="115" fillId="0" borderId="30" xfId="12" applyNumberFormat="1" applyFont="1" applyFill="1" applyBorder="1" applyAlignment="1">
      <alignment horizontal="right" vertical="center" indent="1"/>
    </xf>
    <xf numFmtId="203" fontId="4" fillId="0" borderId="29" xfId="12" applyNumberFormat="1" applyFont="1" applyFill="1" applyBorder="1" applyAlignment="1">
      <alignment horizontal="right" indent="2"/>
    </xf>
    <xf numFmtId="184" fontId="6" fillId="0" borderId="16" xfId="12" applyNumberFormat="1" applyFont="1" applyFill="1" applyBorder="1" applyAlignment="1">
      <alignment horizontal="right" indent="1"/>
    </xf>
    <xf numFmtId="184" fontId="12" fillId="0" borderId="67" xfId="12" applyNumberFormat="1" applyFont="1" applyFill="1" applyBorder="1" applyAlignment="1">
      <alignment horizontal="right" vertical="center" indent="1"/>
    </xf>
    <xf numFmtId="184" fontId="6" fillId="0" borderId="16" xfId="12" applyNumberFormat="1" applyFont="1" applyFill="1" applyBorder="1" applyAlignment="1">
      <alignment horizontal="right" vertical="center" indent="1"/>
    </xf>
    <xf numFmtId="184" fontId="4" fillId="0" borderId="16" xfId="12" applyNumberFormat="1" applyFont="1" applyFill="1" applyBorder="1" applyAlignment="1">
      <alignment horizontal="right" vertical="center" indent="1"/>
    </xf>
    <xf numFmtId="184" fontId="6" fillId="2" borderId="16" xfId="12" applyNumberFormat="1" applyFont="1" applyFill="1" applyBorder="1" applyAlignment="1">
      <alignment horizontal="right" vertical="center" indent="1"/>
    </xf>
    <xf numFmtId="203" fontId="4" fillId="0" borderId="12" xfId="12" applyNumberFormat="1" applyFont="1" applyFill="1" applyBorder="1" applyAlignment="1">
      <alignment horizontal="right" vertical="center" indent="1"/>
    </xf>
    <xf numFmtId="203" fontId="6" fillId="0" borderId="12" xfId="12" applyNumberFormat="1" applyFont="1" applyFill="1" applyBorder="1" applyAlignment="1">
      <alignment horizontal="right" vertical="center" indent="1"/>
    </xf>
    <xf numFmtId="203" fontId="6" fillId="0" borderId="73" xfId="12" applyNumberFormat="1" applyFont="1" applyFill="1" applyBorder="1" applyAlignment="1">
      <alignment horizontal="right" vertical="center" indent="1"/>
    </xf>
    <xf numFmtId="2" fontId="11" fillId="0" borderId="29" xfId="12" applyNumberFormat="1" applyFont="1" applyFill="1" applyBorder="1" applyAlignment="1">
      <alignment horizontal="right" indent="1"/>
    </xf>
    <xf numFmtId="0" fontId="12" fillId="6" borderId="16" xfId="0" applyFont="1" applyFill="1" applyBorder="1" applyAlignment="1">
      <alignment horizontal="center"/>
    </xf>
    <xf numFmtId="0" fontId="67" fillId="6" borderId="82" xfId="0" applyFont="1" applyFill="1" applyBorder="1" applyAlignment="1">
      <alignment horizontal="center" vertical="center"/>
    </xf>
    <xf numFmtId="4" fontId="4" fillId="0" borderId="0" xfId="9" applyNumberFormat="1" applyFont="1"/>
    <xf numFmtId="39" fontId="1" fillId="0" borderId="0" xfId="0" applyNumberFormat="1" applyFont="1"/>
    <xf numFmtId="2" fontId="4" fillId="0" borderId="0" xfId="0" applyNumberFormat="1" applyFont="1"/>
    <xf numFmtId="204" fontId="1" fillId="0" borderId="0" xfId="0" applyNumberFormat="1" applyFont="1"/>
    <xf numFmtId="204" fontId="4" fillId="0" borderId="0" xfId="0" applyNumberFormat="1" applyFont="1"/>
    <xf numFmtId="205" fontId="4" fillId="0" borderId="0" xfId="0" applyNumberFormat="1" applyFont="1"/>
    <xf numFmtId="204" fontId="11" fillId="0" borderId="0" xfId="0" applyNumberFormat="1" applyFont="1"/>
    <xf numFmtId="4" fontId="118" fillId="11" borderId="31" xfId="0" applyNumberFormat="1" applyFont="1" applyFill="1" applyBorder="1" applyAlignment="1">
      <alignment vertical="center"/>
    </xf>
    <xf numFmtId="0" fontId="12" fillId="11" borderId="31" xfId="0" applyFont="1" applyFill="1" applyBorder="1" applyAlignment="1">
      <alignment horizontal="center" vertical="center"/>
    </xf>
    <xf numFmtId="4" fontId="60" fillId="0" borderId="32" xfId="0" applyNumberFormat="1" applyFont="1" applyFill="1" applyBorder="1" applyAlignment="1">
      <alignment horizontal="right" vertical="top" indent="1"/>
    </xf>
    <xf numFmtId="0" fontId="11" fillId="0" borderId="32" xfId="0" applyFont="1" applyFill="1" applyBorder="1" applyAlignment="1">
      <alignment horizontal="right" vertical="top" indent="1"/>
    </xf>
    <xf numFmtId="4" fontId="11" fillId="0" borderId="32" xfId="0" applyNumberFormat="1" applyFont="1" applyFill="1" applyBorder="1" applyAlignment="1">
      <alignment horizontal="right" vertical="top" indent="1"/>
    </xf>
    <xf numFmtId="2" fontId="11" fillId="0" borderId="32" xfId="0" applyNumberFormat="1" applyFont="1" applyFill="1" applyBorder="1" applyAlignment="1">
      <alignment horizontal="right" vertical="top" indent="1"/>
    </xf>
    <xf numFmtId="0" fontId="60" fillId="0" borderId="22" xfId="0" applyFont="1" applyFill="1" applyBorder="1" applyAlignment="1">
      <alignment horizontal="left" vertical="top" indent="1"/>
    </xf>
    <xf numFmtId="0" fontId="60" fillId="0" borderId="30" xfId="0" applyFont="1" applyFill="1" applyBorder="1" applyAlignment="1">
      <alignment horizontal="left" vertical="top"/>
    </xf>
    <xf numFmtId="4" fontId="60" fillId="0" borderId="30" xfId="0" applyNumberFormat="1" applyFont="1" applyFill="1" applyBorder="1" applyAlignment="1">
      <alignment horizontal="right"/>
    </xf>
    <xf numFmtId="4" fontId="60" fillId="0" borderId="30" xfId="0" applyNumberFormat="1" applyFont="1" applyFill="1" applyBorder="1" applyAlignment="1">
      <alignment horizontal="right" indent="1"/>
    </xf>
    <xf numFmtId="4" fontId="11" fillId="0" borderId="23" xfId="0" applyNumberFormat="1" applyFont="1" applyFill="1" applyBorder="1" applyAlignment="1"/>
    <xf numFmtId="4" fontId="11" fillId="0" borderId="30" xfId="0" applyNumberFormat="1" applyFont="1" applyFill="1" applyBorder="1" applyAlignment="1"/>
    <xf numFmtId="2" fontId="11" fillId="0" borderId="30" xfId="0" applyNumberFormat="1" applyFont="1" applyFill="1" applyBorder="1" applyAlignment="1"/>
    <xf numFmtId="4" fontId="12" fillId="0" borderId="19" xfId="0" applyNumberFormat="1" applyFont="1" applyFill="1" applyBorder="1" applyAlignment="1">
      <alignment horizontal="left"/>
    </xf>
    <xf numFmtId="4" fontId="11" fillId="0" borderId="19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/>
    <xf numFmtId="4" fontId="11" fillId="0" borderId="18" xfId="0" applyNumberFormat="1" applyFont="1" applyFill="1" applyBorder="1" applyAlignment="1"/>
    <xf numFmtId="4" fontId="12" fillId="0" borderId="18" xfId="1" applyNumberFormat="1" applyFont="1" applyFill="1" applyBorder="1" applyAlignment="1">
      <alignment horizontal="right" indent="1"/>
    </xf>
    <xf numFmtId="4" fontId="11" fillId="0" borderId="18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4" fontId="11" fillId="0" borderId="21" xfId="0" applyNumberFormat="1" applyFont="1" applyFill="1" applyBorder="1" applyAlignment="1"/>
    <xf numFmtId="4" fontId="11" fillId="0" borderId="21" xfId="0" applyNumberFormat="1" applyFont="1" applyFill="1" applyBorder="1" applyAlignment="1">
      <alignment horizontal="right" indent="1"/>
    </xf>
    <xf numFmtId="2" fontId="11" fillId="0" borderId="21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/>
    <xf numFmtId="4" fontId="12" fillId="0" borderId="21" xfId="0" applyNumberFormat="1" applyFont="1" applyFill="1" applyBorder="1" applyAlignment="1"/>
    <xf numFmtId="4" fontId="12" fillId="0" borderId="21" xfId="0" applyNumberFormat="1" applyFont="1" applyFill="1" applyBorder="1" applyAlignment="1">
      <alignment horizontal="right" indent="1"/>
    </xf>
    <xf numFmtId="2" fontId="12" fillId="0" borderId="21" xfId="0" applyNumberFormat="1" applyFont="1" applyFill="1" applyBorder="1" applyAlignment="1">
      <alignment horizontal="right" indent="1"/>
    </xf>
    <xf numFmtId="0" fontId="119" fillId="11" borderId="93" xfId="0" applyFont="1" applyFill="1" applyBorder="1" applyAlignment="1">
      <alignment horizontal="left" vertical="center" indent="1"/>
    </xf>
    <xf numFmtId="0" fontId="120" fillId="11" borderId="94" xfId="0" applyFont="1" applyFill="1" applyBorder="1" applyAlignment="1" applyProtection="1">
      <alignment horizontal="left" vertical="center" indent="1"/>
      <protection locked="0"/>
    </xf>
    <xf numFmtId="0" fontId="100" fillId="11" borderId="94" xfId="0" applyFont="1" applyFill="1" applyBorder="1" applyAlignment="1" applyProtection="1">
      <alignment horizontal="left" vertical="center" wrapText="1" indent="1"/>
      <protection locked="0"/>
    </xf>
    <xf numFmtId="0" fontId="100" fillId="11" borderId="95" xfId="0" applyFont="1" applyFill="1" applyBorder="1" applyAlignment="1" applyProtection="1">
      <alignment horizontal="left" vertical="center" wrapText="1" indent="1"/>
      <protection locked="0"/>
    </xf>
    <xf numFmtId="4" fontId="100" fillId="11" borderId="95" xfId="0" applyNumberFormat="1" applyFont="1" applyFill="1" applyBorder="1" applyAlignment="1" applyProtection="1">
      <alignment horizontal="left" vertical="center" wrapText="1" indent="1"/>
      <protection locked="0"/>
    </xf>
    <xf numFmtId="4" fontId="100" fillId="11" borderId="96" xfId="0" applyNumberFormat="1" applyFont="1" applyFill="1" applyBorder="1" applyAlignment="1">
      <alignment horizontal="left" vertical="center" indent="1"/>
    </xf>
    <xf numFmtId="4" fontId="18" fillId="11" borderId="97" xfId="0" applyNumberFormat="1" applyFont="1" applyFill="1" applyBorder="1" applyAlignment="1">
      <alignment horizontal="left" indent="2"/>
    </xf>
    <xf numFmtId="4" fontId="18" fillId="11" borderId="98" xfId="0" applyNumberFormat="1" applyFont="1" applyFill="1" applyBorder="1" applyAlignment="1">
      <alignment horizontal="left" indent="2"/>
    </xf>
    <xf numFmtId="4" fontId="18" fillId="11" borderId="95" xfId="0" applyNumberFormat="1" applyFont="1" applyFill="1" applyBorder="1" applyAlignment="1">
      <alignment horizontal="left" indent="2"/>
    </xf>
    <xf numFmtId="4" fontId="18" fillId="11" borderId="96" xfId="0" applyNumberFormat="1" applyFont="1" applyFill="1" applyBorder="1" applyAlignment="1">
      <alignment horizontal="left" indent="2"/>
    </xf>
    <xf numFmtId="0" fontId="121" fillId="3" borderId="99" xfId="0" applyFont="1" applyFill="1" applyBorder="1" applyAlignment="1">
      <alignment horizontal="left" vertical="center" indent="1"/>
    </xf>
    <xf numFmtId="0" fontId="117" fillId="0" borderId="46" xfId="0" applyFont="1" applyFill="1" applyBorder="1" applyAlignment="1">
      <alignment horizontal="left" vertical="center" indent="1"/>
    </xf>
    <xf numFmtId="0" fontId="121" fillId="3" borderId="32" xfId="0" applyFont="1" applyFill="1" applyBorder="1" applyAlignment="1">
      <alignment horizontal="left" vertical="center" indent="1"/>
    </xf>
    <xf numFmtId="0" fontId="122" fillId="3" borderId="32" xfId="0" applyFont="1" applyFill="1" applyBorder="1" applyAlignment="1">
      <alignment horizontal="center" vertical="top"/>
    </xf>
    <xf numFmtId="4" fontId="18" fillId="0" borderId="100" xfId="0" applyNumberFormat="1" applyFont="1" applyBorder="1" applyAlignment="1">
      <alignment horizontal="right" indent="1"/>
    </xf>
    <xf numFmtId="4" fontId="18" fillId="0" borderId="101" xfId="0" applyNumberFormat="1" applyFont="1" applyBorder="1" applyAlignment="1">
      <alignment horizontal="right" indent="1"/>
    </xf>
    <xf numFmtId="4" fontId="18" fillId="0" borderId="32" xfId="0" applyNumberFormat="1" applyFont="1" applyBorder="1" applyAlignment="1">
      <alignment horizontal="right" indent="1"/>
    </xf>
    <xf numFmtId="4" fontId="18" fillId="0" borderId="51" xfId="0" applyNumberFormat="1" applyFont="1" applyBorder="1" applyAlignment="1">
      <alignment horizontal="right" indent="1"/>
    </xf>
    <xf numFmtId="0" fontId="123" fillId="3" borderId="99" xfId="0" applyFont="1" applyFill="1" applyBorder="1" applyAlignment="1">
      <alignment horizontal="left" vertical="center" indent="1"/>
    </xf>
    <xf numFmtId="0" fontId="123" fillId="3" borderId="32" xfId="0" applyFont="1" applyFill="1" applyBorder="1" applyAlignment="1">
      <alignment horizontal="left" vertical="center" indent="1"/>
    </xf>
    <xf numFmtId="0" fontId="122" fillId="3" borderId="99" xfId="0" applyFont="1" applyFill="1" applyBorder="1" applyAlignment="1">
      <alignment horizontal="left" vertical="center" indent="1"/>
    </xf>
    <xf numFmtId="0" fontId="122" fillId="3" borderId="32" xfId="0" applyFont="1" applyFill="1" applyBorder="1" applyAlignment="1">
      <alignment horizontal="left" vertical="center" indent="1"/>
    </xf>
    <xf numFmtId="4" fontId="122" fillId="3" borderId="32" xfId="0" applyNumberFormat="1" applyFont="1" applyFill="1" applyBorder="1" applyAlignment="1">
      <alignment horizontal="center" vertical="top"/>
    </xf>
    <xf numFmtId="0" fontId="124" fillId="3" borderId="99" xfId="0" applyFont="1" applyFill="1" applyBorder="1" applyAlignment="1">
      <alignment horizontal="left" vertical="center" indent="1"/>
    </xf>
    <xf numFmtId="0" fontId="125" fillId="3" borderId="99" xfId="0" applyFont="1" applyFill="1" applyBorder="1" applyAlignment="1">
      <alignment horizontal="left" vertical="center" indent="1"/>
    </xf>
    <xf numFmtId="0" fontId="125" fillId="3" borderId="32" xfId="0" applyFont="1" applyFill="1" applyBorder="1" applyAlignment="1">
      <alignment horizontal="left" vertical="center" indent="1"/>
    </xf>
    <xf numFmtId="0" fontId="126" fillId="3" borderId="99" xfId="0" applyFont="1" applyFill="1" applyBorder="1" applyAlignment="1">
      <alignment horizontal="left" vertical="center" indent="1"/>
    </xf>
    <xf numFmtId="0" fontId="126" fillId="3" borderId="32" xfId="0" applyFont="1" applyFill="1" applyBorder="1" applyAlignment="1">
      <alignment horizontal="left" vertical="center" indent="1"/>
    </xf>
    <xf numFmtId="0" fontId="127" fillId="3" borderId="99" xfId="0" applyFont="1" applyFill="1" applyBorder="1" applyAlignment="1">
      <alignment horizontal="left" vertical="center" indent="1"/>
    </xf>
    <xf numFmtId="0" fontId="127" fillId="3" borderId="32" xfId="0" applyFont="1" applyFill="1" applyBorder="1" applyAlignment="1">
      <alignment horizontal="left" vertical="center" indent="1"/>
    </xf>
    <xf numFmtId="0" fontId="122" fillId="3" borderId="99" xfId="0" applyFont="1" applyFill="1" applyBorder="1" applyAlignment="1">
      <alignment horizontal="left" vertical="top" indent="1"/>
    </xf>
    <xf numFmtId="0" fontId="122" fillId="3" borderId="32" xfId="0" applyFont="1" applyFill="1" applyBorder="1" applyAlignment="1">
      <alignment horizontal="left" vertical="center" wrapText="1" indent="1"/>
    </xf>
    <xf numFmtId="4" fontId="18" fillId="0" borderId="100" xfId="0" applyNumberFormat="1" applyFont="1" applyBorder="1" applyAlignment="1">
      <alignment horizontal="right" vertical="top" indent="1"/>
    </xf>
    <xf numFmtId="4" fontId="18" fillId="0" borderId="101" xfId="0" applyNumberFormat="1" applyFont="1" applyBorder="1" applyAlignment="1">
      <alignment horizontal="right" vertical="top" indent="1"/>
    </xf>
    <xf numFmtId="4" fontId="18" fillId="0" borderId="32" xfId="0" applyNumberFormat="1" applyFont="1" applyBorder="1" applyAlignment="1">
      <alignment horizontal="right" vertical="top" indent="1"/>
    </xf>
    <xf numFmtId="0" fontId="128" fillId="3" borderId="99" xfId="0" applyFont="1" applyFill="1" applyBorder="1" applyAlignment="1">
      <alignment horizontal="left" vertical="center" indent="1"/>
    </xf>
    <xf numFmtId="0" fontId="122" fillId="3" borderId="102" xfId="0" applyFont="1" applyFill="1" applyBorder="1" applyAlignment="1">
      <alignment horizontal="left" vertical="center" indent="1"/>
    </xf>
    <xf numFmtId="0" fontId="117" fillId="0" borderId="75" xfId="0" applyFont="1" applyFill="1" applyBorder="1" applyAlignment="1">
      <alignment horizontal="left" vertical="center" indent="1"/>
    </xf>
    <xf numFmtId="0" fontId="122" fillId="3" borderId="47" xfId="0" applyFont="1" applyFill="1" applyBorder="1" applyAlignment="1">
      <alignment horizontal="left" vertical="center" indent="1"/>
    </xf>
    <xf numFmtId="0" fontId="122" fillId="3" borderId="47" xfId="0" applyFont="1" applyFill="1" applyBorder="1" applyAlignment="1">
      <alignment horizontal="center" vertical="top"/>
    </xf>
    <xf numFmtId="4" fontId="122" fillId="3" borderId="47" xfId="0" applyNumberFormat="1" applyFont="1" applyFill="1" applyBorder="1" applyAlignment="1">
      <alignment horizontal="center" vertical="top"/>
    </xf>
    <xf numFmtId="4" fontId="18" fillId="0" borderId="103" xfId="0" applyNumberFormat="1" applyFont="1" applyBorder="1" applyAlignment="1">
      <alignment horizontal="right" indent="1"/>
    </xf>
    <xf numFmtId="4" fontId="18" fillId="0" borderId="104" xfId="0" applyNumberFormat="1" applyFont="1" applyBorder="1" applyAlignment="1">
      <alignment horizontal="right" indent="1"/>
    </xf>
    <xf numFmtId="4" fontId="18" fillId="0" borderId="47" xfId="0" applyNumberFormat="1" applyFont="1" applyBorder="1" applyAlignment="1">
      <alignment horizontal="right" indent="1"/>
    </xf>
    <xf numFmtId="0" fontId="119" fillId="11" borderId="99" xfId="0" applyFont="1" applyFill="1" applyBorder="1" applyAlignment="1">
      <alignment horizontal="left" vertical="center" indent="1"/>
    </xf>
    <xf numFmtId="0" fontId="120" fillId="11" borderId="46" xfId="0" applyFont="1" applyFill="1" applyBorder="1" applyAlignment="1" applyProtection="1">
      <alignment horizontal="left" vertical="center" indent="1"/>
      <protection locked="0"/>
    </xf>
    <xf numFmtId="0" fontId="100" fillId="11" borderId="46" xfId="0" applyFont="1" applyFill="1" applyBorder="1" applyAlignment="1" applyProtection="1">
      <alignment horizontal="left" vertical="center" wrapText="1" indent="2"/>
      <protection locked="0"/>
    </xf>
    <xf numFmtId="0" fontId="100" fillId="11" borderId="51" xfId="0" applyFont="1" applyFill="1" applyBorder="1" applyAlignment="1" applyProtection="1">
      <alignment horizontal="left" vertical="center" wrapText="1" indent="1"/>
      <protection locked="0"/>
    </xf>
    <xf numFmtId="4" fontId="100" fillId="11" borderId="51" xfId="0" applyNumberFormat="1" applyFont="1" applyFill="1" applyBorder="1" applyAlignment="1" applyProtection="1">
      <alignment horizontal="left" vertical="center" wrapText="1" indent="1"/>
      <protection locked="0"/>
    </xf>
    <xf numFmtId="4" fontId="100" fillId="11" borderId="100" xfId="0" applyNumberFormat="1" applyFont="1" applyFill="1" applyBorder="1" applyAlignment="1">
      <alignment horizontal="left" vertical="center" indent="1"/>
    </xf>
    <xf numFmtId="4" fontId="18" fillId="11" borderId="101" xfId="0" applyNumberFormat="1" applyFont="1" applyFill="1" applyBorder="1" applyAlignment="1">
      <alignment horizontal="left" indent="2"/>
    </xf>
    <xf numFmtId="4" fontId="18" fillId="11" borderId="32" xfId="0" applyNumberFormat="1" applyFont="1" applyFill="1" applyBorder="1" applyAlignment="1">
      <alignment horizontal="left" indent="2"/>
    </xf>
    <xf numFmtId="4" fontId="18" fillId="11" borderId="100" xfId="0" applyNumberFormat="1" applyFont="1" applyFill="1" applyBorder="1" applyAlignment="1">
      <alignment horizontal="left" indent="2"/>
    </xf>
    <xf numFmtId="0" fontId="129" fillId="3" borderId="99" xfId="0" applyFont="1" applyFill="1" applyBorder="1" applyAlignment="1">
      <alignment horizontal="left" vertical="center" indent="1"/>
    </xf>
    <xf numFmtId="0" fontId="122" fillId="3" borderId="32" xfId="0" applyFont="1" applyFill="1" applyBorder="1" applyAlignment="1">
      <alignment horizontal="left" vertical="top" wrapText="1" indent="1"/>
    </xf>
    <xf numFmtId="201" fontId="130" fillId="0" borderId="6" xfId="0" applyNumberFormat="1" applyFont="1" applyBorder="1" applyAlignment="1" applyProtection="1">
      <alignment horizontal="left" vertical="center" indent="1"/>
      <protection locked="0"/>
    </xf>
    <xf numFmtId="201" fontId="130" fillId="0" borderId="58" xfId="0" applyNumberFormat="1" applyFont="1" applyBorder="1" applyAlignment="1" applyProtection="1">
      <alignment horizontal="left" vertical="center" indent="1"/>
      <protection locked="0"/>
    </xf>
    <xf numFmtId="0" fontId="131" fillId="0" borderId="58" xfId="0" applyFont="1" applyBorder="1" applyAlignment="1">
      <alignment horizontal="left" vertical="center" wrapText="1" indent="1"/>
    </xf>
    <xf numFmtId="0" fontId="131" fillId="0" borderId="70" xfId="0" applyFont="1" applyBorder="1" applyAlignment="1">
      <alignment horizontal="center" vertical="center" wrapText="1"/>
    </xf>
    <xf numFmtId="0" fontId="131" fillId="0" borderId="70" xfId="0" applyFont="1" applyBorder="1" applyAlignment="1">
      <alignment horizontal="left" vertical="center" wrapText="1"/>
    </xf>
    <xf numFmtId="4" fontId="18" fillId="0" borderId="60" xfId="0" applyNumberFormat="1" applyFont="1" applyBorder="1" applyAlignment="1">
      <alignment horizontal="right" vertical="center" indent="2"/>
    </xf>
    <xf numFmtId="4" fontId="0" fillId="0" borderId="6" xfId="0" applyNumberFormat="1" applyFont="1" applyBorder="1" applyAlignment="1"/>
    <xf numFmtId="4" fontId="0" fillId="0" borderId="59" xfId="0" applyNumberFormat="1" applyFont="1" applyBorder="1" applyAlignment="1"/>
    <xf numFmtId="4" fontId="0" fillId="0" borderId="70" xfId="0" applyNumberFormat="1" applyFont="1" applyBorder="1" applyAlignment="1"/>
    <xf numFmtId="10" fontId="0" fillId="0" borderId="60" xfId="2" applyNumberFormat="1" applyFont="1" applyBorder="1" applyAlignment="1"/>
    <xf numFmtId="0" fontId="0" fillId="0" borderId="4" xfId="0" applyFont="1" applyBorder="1" applyAlignment="1"/>
    <xf numFmtId="0" fontId="0" fillId="0" borderId="15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 indent="1"/>
    </xf>
    <xf numFmtId="0" fontId="0" fillId="0" borderId="5" xfId="0" applyFont="1" applyBorder="1" applyAlignment="1"/>
    <xf numFmtId="0" fontId="132" fillId="13" borderId="1" xfId="0" applyFont="1" applyFill="1" applyBorder="1" applyAlignment="1">
      <alignment horizontal="center"/>
    </xf>
    <xf numFmtId="0" fontId="132" fillId="13" borderId="48" xfId="0" applyFont="1" applyFill="1" applyBorder="1" applyAlignment="1">
      <alignment horizontal="center"/>
    </xf>
    <xf numFmtId="0" fontId="19" fillId="13" borderId="48" xfId="0" applyFont="1" applyFill="1" applyBorder="1" applyAlignment="1">
      <alignment horizontal="left" indent="1"/>
    </xf>
    <xf numFmtId="0" fontId="19" fillId="13" borderId="48" xfId="0" applyFont="1" applyFill="1" applyBorder="1" applyAlignment="1">
      <alignment horizontal="center"/>
    </xf>
    <xf numFmtId="0" fontId="19" fillId="13" borderId="48" xfId="0" applyFont="1" applyFill="1" applyBorder="1" applyAlignment="1"/>
    <xf numFmtId="0" fontId="19" fillId="13" borderId="54" xfId="0" applyFont="1" applyFill="1" applyBorder="1" applyAlignment="1"/>
    <xf numFmtId="183" fontId="21" fillId="3" borderId="71" xfId="0" applyNumberFormat="1" applyFont="1" applyFill="1" applyBorder="1" applyAlignment="1">
      <alignment horizontal="right" indent="1"/>
    </xf>
    <xf numFmtId="183" fontId="21" fillId="3" borderId="54" xfId="0" applyNumberFormat="1" applyFont="1" applyFill="1" applyBorder="1" applyAlignment="1">
      <alignment horizontal="right" indent="1"/>
    </xf>
    <xf numFmtId="0" fontId="132" fillId="13" borderId="10" xfId="0" applyFont="1" applyFill="1" applyBorder="1" applyAlignment="1">
      <alignment horizontal="center"/>
    </xf>
    <xf numFmtId="0" fontId="132" fillId="13" borderId="0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left" indent="1"/>
    </xf>
    <xf numFmtId="0" fontId="18" fillId="13" borderId="0" xfId="0" applyFont="1" applyFill="1" applyBorder="1" applyAlignment="1">
      <alignment horizontal="center"/>
    </xf>
    <xf numFmtId="0" fontId="18" fillId="13" borderId="0" xfId="0" applyFont="1" applyFill="1" applyBorder="1" applyAlignment="1"/>
    <xf numFmtId="0" fontId="18" fillId="13" borderId="21" xfId="0" applyFont="1" applyFill="1" applyBorder="1" applyAlignment="1"/>
    <xf numFmtId="183" fontId="0" fillId="3" borderId="62" xfId="0" applyNumberFormat="1" applyFont="1" applyFill="1" applyBorder="1" applyAlignment="1">
      <alignment horizontal="right" indent="1"/>
    </xf>
    <xf numFmtId="4" fontId="18" fillId="0" borderId="21" xfId="0" applyNumberFormat="1" applyFont="1" applyBorder="1" applyAlignment="1">
      <alignment horizontal="right" indent="1"/>
    </xf>
    <xf numFmtId="4" fontId="18" fillId="0" borderId="62" xfId="0" applyNumberFormat="1" applyFont="1" applyBorder="1" applyAlignment="1">
      <alignment horizontal="right" indent="1"/>
    </xf>
    <xf numFmtId="4" fontId="18" fillId="0" borderId="64" xfId="0" applyNumberFormat="1" applyFont="1" applyBorder="1" applyAlignment="1">
      <alignment horizontal="right" indent="1"/>
    </xf>
    <xf numFmtId="0" fontId="132" fillId="13" borderId="105" xfId="0" applyFont="1" applyFill="1" applyBorder="1" applyAlignment="1">
      <alignment horizontal="center"/>
    </xf>
    <xf numFmtId="0" fontId="132" fillId="13" borderId="19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left" indent="1"/>
    </xf>
    <xf numFmtId="0" fontId="19" fillId="13" borderId="19" xfId="0" applyFont="1" applyFill="1" applyBorder="1" applyAlignment="1">
      <alignment horizontal="center"/>
    </xf>
    <xf numFmtId="0" fontId="19" fillId="13" borderId="19" xfId="0" applyFont="1" applyFill="1" applyBorder="1" applyAlignment="1"/>
    <xf numFmtId="0" fontId="19" fillId="13" borderId="18" xfId="0" applyFont="1" applyFill="1" applyBorder="1" applyAlignment="1"/>
    <xf numFmtId="183" fontId="21" fillId="3" borderId="106" xfId="0" applyNumberFormat="1" applyFont="1" applyFill="1" applyBorder="1" applyAlignment="1">
      <alignment horizontal="right" indent="1"/>
    </xf>
    <xf numFmtId="4" fontId="19" fillId="0" borderId="18" xfId="0" applyNumberFormat="1" applyFont="1" applyBorder="1" applyAlignment="1">
      <alignment horizontal="right" indent="1"/>
    </xf>
    <xf numFmtId="4" fontId="19" fillId="0" borderId="106" xfId="0" applyNumberFormat="1" applyFont="1" applyBorder="1" applyAlignment="1">
      <alignment horizontal="right" indent="1"/>
    </xf>
    <xf numFmtId="0" fontId="132" fillId="13" borderId="63" xfId="0" applyFont="1" applyFill="1" applyBorder="1" applyAlignment="1">
      <alignment horizontal="center"/>
    </xf>
    <xf numFmtId="0" fontId="132" fillId="13" borderId="24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left" indent="1"/>
    </xf>
    <xf numFmtId="0" fontId="18" fillId="13" borderId="24" xfId="0" applyFont="1" applyFill="1" applyBorder="1" applyAlignment="1">
      <alignment horizontal="center"/>
    </xf>
    <xf numFmtId="0" fontId="18" fillId="13" borderId="24" xfId="0" applyFont="1" applyFill="1" applyBorder="1" applyAlignment="1"/>
    <xf numFmtId="0" fontId="18" fillId="13" borderId="23" xfId="0" applyFont="1" applyFill="1" applyBorder="1" applyAlignment="1"/>
    <xf numFmtId="183" fontId="0" fillId="3" borderId="64" xfId="0" applyNumberFormat="1" applyFont="1" applyFill="1" applyBorder="1" applyAlignment="1">
      <alignment horizontal="right" indent="1"/>
    </xf>
    <xf numFmtId="4" fontId="18" fillId="0" borderId="23" xfId="0" applyNumberFormat="1" applyFont="1" applyBorder="1" applyAlignment="1">
      <alignment horizontal="right" indent="1"/>
    </xf>
    <xf numFmtId="0" fontId="19" fillId="13" borderId="0" xfId="0" applyFont="1" applyFill="1" applyBorder="1" applyAlignment="1">
      <alignment horizontal="left" indent="1"/>
    </xf>
    <xf numFmtId="0" fontId="19" fillId="13" borderId="0" xfId="0" applyFont="1" applyFill="1" applyBorder="1" applyAlignment="1">
      <alignment horizontal="center"/>
    </xf>
    <xf numFmtId="0" fontId="19" fillId="13" borderId="0" xfId="0" applyFont="1" applyFill="1" applyBorder="1" applyAlignment="1"/>
    <xf numFmtId="0" fontId="19" fillId="13" borderId="21" xfId="0" applyFont="1" applyFill="1" applyBorder="1" applyAlignment="1"/>
    <xf numFmtId="183" fontId="21" fillId="0" borderId="62" xfId="0" applyNumberFormat="1" applyFont="1" applyFill="1" applyBorder="1" applyAlignment="1">
      <alignment horizontal="right" indent="1"/>
    </xf>
    <xf numFmtId="4" fontId="19" fillId="0" borderId="21" xfId="0" applyNumberFormat="1" applyFont="1" applyBorder="1" applyAlignment="1">
      <alignment horizontal="right" indent="1"/>
    </xf>
    <xf numFmtId="4" fontId="19" fillId="0" borderId="62" xfId="0" applyNumberFormat="1" applyFont="1" applyBorder="1" applyAlignment="1">
      <alignment horizontal="right" indent="1"/>
    </xf>
    <xf numFmtId="0" fontId="132" fillId="0" borderId="10" xfId="0" applyFont="1" applyBorder="1" applyAlignment="1">
      <alignment horizontal="center"/>
    </xf>
    <xf numFmtId="0" fontId="13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21" xfId="0" applyFont="1" applyBorder="1" applyAlignment="1"/>
    <xf numFmtId="0" fontId="18" fillId="0" borderId="62" xfId="0" applyFont="1" applyFill="1" applyBorder="1" applyAlignment="1">
      <alignment horizontal="right" indent="1"/>
    </xf>
    <xf numFmtId="10" fontId="18" fillId="0" borderId="21" xfId="0" applyNumberFormat="1" applyFont="1" applyBorder="1" applyAlignment="1">
      <alignment horizontal="right" indent="1"/>
    </xf>
    <xf numFmtId="10" fontId="18" fillId="0" borderId="62" xfId="0" applyNumberFormat="1" applyFont="1" applyBorder="1" applyAlignment="1">
      <alignment horizontal="right" indent="1"/>
    </xf>
    <xf numFmtId="0" fontId="132" fillId="0" borderId="6" xfId="0" applyFont="1" applyBorder="1" applyAlignment="1">
      <alignment horizontal="center"/>
    </xf>
    <xf numFmtId="0" fontId="132" fillId="0" borderId="49" xfId="0" applyFont="1" applyBorder="1" applyAlignment="1">
      <alignment horizontal="center"/>
    </xf>
    <xf numFmtId="0" fontId="19" fillId="0" borderId="49" xfId="0" applyFont="1" applyBorder="1" applyAlignment="1">
      <alignment horizontal="left" indent="1"/>
    </xf>
    <xf numFmtId="0" fontId="19" fillId="0" borderId="49" xfId="0" applyFont="1" applyBorder="1" applyAlignment="1">
      <alignment horizontal="center"/>
    </xf>
    <xf numFmtId="0" fontId="19" fillId="0" borderId="49" xfId="0" applyFont="1" applyBorder="1" applyAlignment="1"/>
    <xf numFmtId="0" fontId="19" fillId="0" borderId="58" xfId="0" applyFont="1" applyBorder="1" applyAlignment="1"/>
    <xf numFmtId="0" fontId="19" fillId="0" borderId="60" xfId="0" applyFont="1" applyFill="1" applyBorder="1" applyAlignment="1">
      <alignment horizontal="right" indent="1"/>
    </xf>
    <xf numFmtId="10" fontId="19" fillId="0" borderId="58" xfId="0" applyNumberFormat="1" applyFont="1" applyBorder="1" applyAlignment="1">
      <alignment horizontal="right" indent="1"/>
    </xf>
    <xf numFmtId="10" fontId="19" fillId="0" borderId="59" xfId="0" applyNumberFormat="1" applyFont="1" applyBorder="1" applyAlignment="1">
      <alignment horizontal="right" indent="1"/>
    </xf>
    <xf numFmtId="10" fontId="19" fillId="0" borderId="60" xfId="0" applyNumberFormat="1" applyFont="1" applyBorder="1" applyAlignment="1">
      <alignment horizontal="right" indent="1"/>
    </xf>
    <xf numFmtId="0" fontId="3" fillId="0" borderId="0" xfId="0" applyFont="1" applyFill="1" applyBorder="1"/>
    <xf numFmtId="4" fontId="11" fillId="0" borderId="0" xfId="0" applyNumberFormat="1" applyFont="1" applyFill="1" applyBorder="1"/>
    <xf numFmtId="180" fontId="11" fillId="0" borderId="0" xfId="0" applyNumberFormat="1" applyFont="1" applyFill="1" applyBorder="1"/>
    <xf numFmtId="180" fontId="3" fillId="0" borderId="0" xfId="0" applyNumberFormat="1" applyFont="1" applyFill="1" applyBorder="1"/>
    <xf numFmtId="206" fontId="11" fillId="0" borderId="0" xfId="0" applyNumberFormat="1" applyFont="1" applyFill="1"/>
    <xf numFmtId="0" fontId="12" fillId="0" borderId="0" xfId="0" applyFont="1" applyFill="1" applyBorder="1" applyAlignment="1">
      <alignment horizontal="left"/>
    </xf>
    <xf numFmtId="0" fontId="12" fillId="0" borderId="22" xfId="0" applyFont="1" applyFill="1" applyBorder="1" applyAlignment="1">
      <alignment vertical="top"/>
    </xf>
    <xf numFmtId="0" fontId="12" fillId="0" borderId="24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/>
    </xf>
    <xf numFmtId="4" fontId="12" fillId="0" borderId="24" xfId="0" applyNumberFormat="1" applyFont="1" applyFill="1" applyBorder="1" applyAlignment="1"/>
    <xf numFmtId="4" fontId="12" fillId="0" borderId="23" xfId="0" applyNumberFormat="1" applyFont="1" applyFill="1" applyBorder="1" applyAlignment="1"/>
    <xf numFmtId="4" fontId="12" fillId="0" borderId="23" xfId="0" applyNumberFormat="1" applyFont="1" applyFill="1" applyBorder="1" applyAlignment="1">
      <alignment horizontal="right" indent="1"/>
    </xf>
    <xf numFmtId="10" fontId="12" fillId="0" borderId="23" xfId="0" applyNumberFormat="1" applyFont="1" applyFill="1" applyBorder="1" applyAlignment="1">
      <alignment horizontal="right" indent="1"/>
    </xf>
    <xf numFmtId="166" fontId="1" fillId="0" borderId="0" xfId="0" applyNumberFormat="1" applyFont="1"/>
    <xf numFmtId="4" fontId="1" fillId="0" borderId="0" xfId="0" applyNumberFormat="1" applyFont="1"/>
    <xf numFmtId="0" fontId="11" fillId="0" borderId="0" xfId="0" applyFont="1" applyBorder="1" applyAlignment="1">
      <alignment horizontal="left" vertical="center"/>
    </xf>
    <xf numFmtId="177" fontId="6" fillId="0" borderId="0" xfId="0" applyNumberFormat="1" applyFont="1" applyAlignment="1">
      <alignment horizontal="left"/>
    </xf>
    <xf numFmtId="203" fontId="4" fillId="0" borderId="29" xfId="12" applyNumberFormat="1" applyFont="1" applyFill="1" applyBorder="1" applyAlignment="1">
      <alignment horizontal="center"/>
    </xf>
    <xf numFmtId="183" fontId="26" fillId="0" borderId="21" xfId="18" applyNumberFormat="1" applyFont="1" applyBorder="1" applyAlignment="1">
      <alignment horizontal="right" vertical="center"/>
    </xf>
    <xf numFmtId="184" fontId="6" fillId="0" borderId="25" xfId="12" applyNumberFormat="1" applyFont="1" applyFill="1" applyBorder="1" applyAlignment="1">
      <alignment horizontal="right" vertical="center" indent="1"/>
    </xf>
    <xf numFmtId="184" fontId="6" fillId="0" borderId="12" xfId="12" applyNumberFormat="1" applyFont="1" applyFill="1" applyBorder="1" applyAlignment="1">
      <alignment horizontal="right" vertical="center" indent="1"/>
    </xf>
    <xf numFmtId="184" fontId="6" fillId="0" borderId="9" xfId="12" applyNumberFormat="1" applyFont="1" applyFill="1" applyBorder="1" applyAlignment="1">
      <alignment horizontal="right" vertical="center" indent="1"/>
    </xf>
    <xf numFmtId="0" fontId="12" fillId="6" borderId="16" xfId="0" applyFont="1" applyFill="1" applyBorder="1" applyAlignment="1">
      <alignment horizontal="center"/>
    </xf>
    <xf numFmtId="4" fontId="4" fillId="6" borderId="12" xfId="0" applyNumberFormat="1" applyFont="1" applyFill="1" applyBorder="1" applyAlignment="1">
      <alignment horizontal="right" vertical="center" indent="1"/>
    </xf>
    <xf numFmtId="203" fontId="4" fillId="6" borderId="12" xfId="12" applyNumberFormat="1" applyFont="1" applyFill="1" applyBorder="1" applyAlignment="1">
      <alignment horizontal="right" vertical="center" indent="1"/>
    </xf>
    <xf numFmtId="184" fontId="6" fillId="6" borderId="12" xfId="12" applyNumberFormat="1" applyFont="1" applyFill="1" applyBorder="1" applyAlignment="1">
      <alignment horizontal="right" vertical="center" indent="1"/>
    </xf>
    <xf numFmtId="4" fontId="11" fillId="3" borderId="32" xfId="0" applyNumberFormat="1" applyFont="1" applyFill="1" applyBorder="1" applyAlignment="1">
      <alignment horizontal="right" vertical="top" indent="1"/>
    </xf>
    <xf numFmtId="4" fontId="11" fillId="0" borderId="30" xfId="0" applyNumberFormat="1" applyFont="1" applyFill="1" applyBorder="1" applyAlignment="1">
      <alignment vertical="top"/>
    </xf>
    <xf numFmtId="0" fontId="12" fillId="11" borderId="80" xfId="0" applyFont="1" applyFill="1" applyBorder="1" applyAlignment="1">
      <alignment horizontal="left" vertical="top"/>
    </xf>
    <xf numFmtId="0" fontId="12" fillId="11" borderId="31" xfId="0" applyFont="1" applyFill="1" applyBorder="1" applyAlignment="1">
      <alignment vertical="center"/>
    </xf>
    <xf numFmtId="166" fontId="12" fillId="0" borderId="32" xfId="0" applyNumberFormat="1" applyFont="1" applyBorder="1" applyAlignment="1">
      <alignment vertical="center"/>
    </xf>
    <xf numFmtId="166" fontId="12" fillId="0" borderId="32" xfId="0" applyNumberFormat="1" applyFont="1" applyBorder="1" applyAlignment="1">
      <alignment horizontal="right" vertical="center" indent="1"/>
    </xf>
    <xf numFmtId="0" fontId="11" fillId="3" borderId="51" xfId="0" applyFont="1" applyFill="1" applyBorder="1" applyAlignment="1">
      <alignment horizontal="left" vertical="top"/>
    </xf>
    <xf numFmtId="0" fontId="11" fillId="3" borderId="32" xfId="0" applyFont="1" applyFill="1" applyBorder="1" applyAlignment="1">
      <alignment horizontal="left" vertical="center" indent="1"/>
    </xf>
    <xf numFmtId="0" fontId="11" fillId="3" borderId="32" xfId="0" applyFont="1" applyFill="1" applyBorder="1" applyAlignment="1">
      <alignment horizontal="center" vertical="top"/>
    </xf>
    <xf numFmtId="0" fontId="12" fillId="3" borderId="32" xfId="0" applyFont="1" applyFill="1" applyBorder="1" applyAlignment="1">
      <alignment horizontal="center" vertical="top"/>
    </xf>
    <xf numFmtId="0" fontId="12" fillId="11" borderId="31" xfId="0" applyFont="1" applyFill="1" applyBorder="1" applyAlignment="1">
      <alignment vertical="center" wrapText="1"/>
    </xf>
    <xf numFmtId="166" fontId="11" fillId="0" borderId="32" xfId="0" applyNumberFormat="1" applyFont="1" applyBorder="1" applyAlignment="1">
      <alignment vertical="center"/>
    </xf>
    <xf numFmtId="166" fontId="11" fillId="0" borderId="32" xfId="0" applyNumberFormat="1" applyFont="1" applyBorder="1" applyAlignment="1">
      <alignment horizontal="right" vertical="center" indent="1"/>
    </xf>
    <xf numFmtId="0" fontId="133" fillId="3" borderId="51" xfId="0" applyFont="1" applyFill="1" applyBorder="1" applyAlignment="1">
      <alignment horizontal="left" vertical="top"/>
    </xf>
    <xf numFmtId="0" fontId="133" fillId="3" borderId="32" xfId="0" applyFont="1" applyFill="1" applyBorder="1" applyAlignment="1">
      <alignment horizontal="left" vertical="center" indent="1"/>
    </xf>
    <xf numFmtId="0" fontId="118" fillId="3" borderId="51" xfId="0" applyFont="1" applyFill="1" applyBorder="1" applyAlignment="1">
      <alignment horizontal="left" vertical="top"/>
    </xf>
    <xf numFmtId="0" fontId="118" fillId="3" borderId="32" xfId="0" applyFont="1" applyFill="1" applyBorder="1" applyAlignment="1">
      <alignment horizontal="left" vertical="center" indent="1"/>
    </xf>
    <xf numFmtId="166" fontId="11" fillId="3" borderId="32" xfId="0" applyNumberFormat="1" applyFont="1" applyFill="1" applyBorder="1" applyAlignment="1">
      <alignment horizontal="center" vertical="top"/>
    </xf>
    <xf numFmtId="166" fontId="11" fillId="3" borderId="32" xfId="0" applyNumberFormat="1" applyFont="1" applyFill="1" applyBorder="1" applyAlignment="1">
      <alignment horizontal="right" vertical="top" indent="1"/>
    </xf>
    <xf numFmtId="10" fontId="11" fillId="0" borderId="0" xfId="0" applyNumberFormat="1" applyFont="1" applyFill="1" applyBorder="1" applyAlignment="1">
      <alignment horizontal="left"/>
    </xf>
    <xf numFmtId="207" fontId="6" fillId="0" borderId="0" xfId="0" applyNumberFormat="1" applyFont="1" applyAlignment="1">
      <alignment horizontal="left"/>
    </xf>
    <xf numFmtId="0" fontId="12" fillId="0" borderId="0" xfId="0" applyFont="1" applyFill="1" applyBorder="1" applyAlignment="1"/>
    <xf numFmtId="0" fontId="12" fillId="6" borderId="72" xfId="20" applyFont="1" applyFill="1" applyBorder="1" applyAlignment="1">
      <alignment horizontal="center" vertical="center"/>
    </xf>
    <xf numFmtId="0" fontId="12" fillId="6" borderId="61" xfId="20" quotePrefix="1" applyFont="1" applyFill="1" applyBorder="1" applyAlignment="1">
      <alignment horizontal="center" vertical="center"/>
    </xf>
    <xf numFmtId="0" fontId="12" fillId="6" borderId="7" xfId="20" applyFont="1" applyFill="1" applyBorder="1" applyAlignment="1">
      <alignment horizontal="center" vertical="center"/>
    </xf>
    <xf numFmtId="0" fontId="12" fillId="6" borderId="91" xfId="20" quotePrefix="1" applyFont="1" applyFill="1" applyBorder="1" applyAlignment="1">
      <alignment horizontal="center" vertical="center"/>
    </xf>
    <xf numFmtId="10" fontId="12" fillId="6" borderId="59" xfId="11" applyNumberFormat="1" applyFont="1" applyFill="1" applyBorder="1" applyAlignment="1">
      <alignment horizontal="center" vertical="center"/>
    </xf>
    <xf numFmtId="15" fontId="4" fillId="0" borderId="63" xfId="20" applyNumberFormat="1" applyFont="1" applyBorder="1" applyAlignment="1">
      <alignment horizontal="left"/>
    </xf>
    <xf numFmtId="49" fontId="4" fillId="0" borderId="30" xfId="20" applyNumberFormat="1" applyFont="1" applyBorder="1" applyAlignment="1">
      <alignment horizontal="center"/>
    </xf>
    <xf numFmtId="172" fontId="4" fillId="0" borderId="30" xfId="21" applyFont="1" applyBorder="1" applyAlignment="1">
      <alignment horizontal="center"/>
    </xf>
    <xf numFmtId="172" fontId="4" fillId="0" borderId="23" xfId="21" applyFont="1" applyBorder="1" applyAlignment="1">
      <alignment horizontal="center"/>
    </xf>
    <xf numFmtId="172" fontId="4" fillId="0" borderId="107" xfId="21" applyFont="1" applyBorder="1" applyAlignment="1">
      <alignment horizontal="center"/>
    </xf>
    <xf numFmtId="172" fontId="4" fillId="0" borderId="108" xfId="21" applyFont="1" applyBorder="1" applyAlignment="1">
      <alignment horizontal="center"/>
    </xf>
    <xf numFmtId="172" fontId="4" fillId="0" borderId="84" xfId="21" applyFont="1" applyBorder="1" applyAlignment="1">
      <alignment horizontal="center"/>
    </xf>
    <xf numFmtId="4" fontId="4" fillId="0" borderId="23" xfId="21" applyNumberFormat="1" applyFont="1" applyBorder="1" applyAlignment="1">
      <alignment horizontal="right"/>
    </xf>
    <xf numFmtId="4" fontId="4" fillId="0" borderId="30" xfId="21" applyNumberFormat="1" applyFont="1" applyBorder="1" applyAlignment="1">
      <alignment horizontal="right"/>
    </xf>
    <xf numFmtId="4" fontId="4" fillId="0" borderId="64" xfId="21" applyNumberFormat="1" applyFont="1" applyBorder="1" applyAlignment="1">
      <alignment horizontal="right"/>
    </xf>
    <xf numFmtId="15" fontId="4" fillId="0" borderId="107" xfId="20" applyNumberFormat="1" applyFont="1" applyBorder="1" applyAlignment="1">
      <alignment horizontal="left"/>
    </xf>
    <xf numFmtId="172" fontId="6" fillId="0" borderId="49" xfId="21" applyFont="1" applyBorder="1" applyAlignment="1">
      <alignment horizontal="center" vertical="center"/>
    </xf>
    <xf numFmtId="172" fontId="6" fillId="0" borderId="60" xfId="21" applyFont="1" applyBorder="1" applyAlignment="1">
      <alignment horizontal="center"/>
    </xf>
    <xf numFmtId="172" fontId="6" fillId="0" borderId="6" xfId="21" applyFont="1" applyBorder="1" applyAlignment="1">
      <alignment horizontal="center"/>
    </xf>
    <xf numFmtId="172" fontId="6" fillId="0" borderId="61" xfId="21" applyFont="1" applyBorder="1" applyAlignment="1">
      <alignment horizontal="center" vertical="center"/>
    </xf>
    <xf numFmtId="172" fontId="6" fillId="0" borderId="58" xfId="21" applyFont="1" applyBorder="1" applyAlignment="1">
      <alignment horizontal="center" vertical="center"/>
    </xf>
    <xf numFmtId="172" fontId="6" fillId="0" borderId="59" xfId="21" applyFont="1" applyBorder="1" applyAlignment="1">
      <alignment horizontal="right" vertical="center"/>
    </xf>
    <xf numFmtId="172" fontId="6" fillId="0" borderId="67" xfId="21" applyFont="1" applyBorder="1" applyAlignment="1">
      <alignment horizontal="center" vertical="center"/>
    </xf>
    <xf numFmtId="172" fontId="6" fillId="0" borderId="7" xfId="21" applyFont="1" applyBorder="1" applyAlignment="1">
      <alignment horizontal="right"/>
    </xf>
    <xf numFmtId="172" fontId="4" fillId="0" borderId="16" xfId="21" applyFont="1" applyBorder="1" applyAlignment="1">
      <alignment horizontal="center"/>
    </xf>
    <xf numFmtId="4" fontId="116" fillId="0" borderId="16" xfId="12" applyNumberFormat="1" applyFont="1" applyFill="1" applyBorder="1" applyAlignment="1">
      <alignment horizontal="right" vertical="center" indent="1"/>
    </xf>
    <xf numFmtId="0" fontId="117" fillId="0" borderId="0" xfId="0" applyFont="1"/>
    <xf numFmtId="203" fontId="4" fillId="0" borderId="29" xfId="12" applyNumberFormat="1" applyFont="1" applyFill="1" applyBorder="1" applyAlignment="1">
      <alignment horizontal="right"/>
    </xf>
    <xf numFmtId="203" fontId="4" fillId="0" borderId="29" xfId="12" applyNumberFormat="1" applyFont="1" applyFill="1" applyBorder="1" applyAlignment="1"/>
    <xf numFmtId="177" fontId="6" fillId="0" borderId="0" xfId="0" applyNumberFormat="1" applyFont="1" applyFill="1" applyBorder="1" applyAlignment="1">
      <alignment horizontal="left"/>
    </xf>
    <xf numFmtId="0" fontId="135" fillId="0" borderId="0" xfId="22" applyFont="1" applyFill="1" applyAlignment="1"/>
    <xf numFmtId="0" fontId="136" fillId="0" borderId="0" xfId="22" applyFont="1" applyFill="1" applyAlignment="1"/>
    <xf numFmtId="0" fontId="138" fillId="0" borderId="0" xfId="20" applyFont="1" applyFill="1" applyBorder="1"/>
    <xf numFmtId="0" fontId="139" fillId="0" borderId="0" xfId="20" applyFont="1" applyFill="1" applyBorder="1"/>
    <xf numFmtId="0" fontId="139" fillId="0" borderId="25" xfId="20" applyFont="1" applyFill="1" applyBorder="1"/>
    <xf numFmtId="0" fontId="139" fillId="0" borderId="27" xfId="20" applyFont="1" applyFill="1" applyBorder="1"/>
    <xf numFmtId="0" fontId="139" fillId="0" borderId="26" xfId="20" applyFont="1" applyFill="1" applyBorder="1"/>
    <xf numFmtId="0" fontId="139" fillId="0" borderId="22" xfId="20" applyFont="1" applyFill="1" applyBorder="1"/>
    <xf numFmtId="0" fontId="139" fillId="0" borderId="24" xfId="20" applyFont="1" applyFill="1" applyBorder="1"/>
    <xf numFmtId="0" fontId="139" fillId="0" borderId="23" xfId="20" applyFont="1" applyFill="1" applyBorder="1"/>
    <xf numFmtId="0" fontId="139" fillId="0" borderId="109" xfId="20" applyFont="1" applyFill="1" applyBorder="1"/>
    <xf numFmtId="0" fontId="139" fillId="0" borderId="34" xfId="20" applyFont="1" applyFill="1" applyBorder="1"/>
    <xf numFmtId="0" fontId="139" fillId="0" borderId="110" xfId="20" applyFont="1" applyFill="1" applyBorder="1"/>
    <xf numFmtId="0" fontId="139" fillId="0" borderId="35" xfId="20" applyFont="1" applyFill="1" applyBorder="1"/>
    <xf numFmtId="0" fontId="136" fillId="0" borderId="0" xfId="22" applyFont="1" applyFill="1" applyBorder="1" applyAlignment="1"/>
    <xf numFmtId="0" fontId="139" fillId="0" borderId="0" xfId="20" applyFont="1" applyFill="1" applyBorder="1" applyAlignment="1">
      <alignment horizontal="right"/>
    </xf>
    <xf numFmtId="0" fontId="139" fillId="0" borderId="0" xfId="22" applyFont="1" applyFill="1" applyBorder="1" applyAlignment="1"/>
    <xf numFmtId="0" fontId="139" fillId="0" borderId="4" xfId="20" applyFont="1" applyFill="1" applyBorder="1"/>
    <xf numFmtId="4" fontId="139" fillId="0" borderId="111" xfId="20" applyNumberFormat="1" applyFont="1" applyFill="1" applyBorder="1" applyAlignment="1">
      <alignment horizontal="center"/>
    </xf>
    <xf numFmtId="0" fontId="139" fillId="0" borderId="112" xfId="20" applyFont="1" applyFill="1" applyBorder="1" applyAlignment="1">
      <alignment horizontal="right" vertical="center"/>
    </xf>
    <xf numFmtId="0" fontId="139" fillId="0" borderId="0" xfId="22" applyFont="1" applyFill="1" applyBorder="1" applyAlignment="1">
      <alignment vertical="center" wrapText="1"/>
    </xf>
    <xf numFmtId="0" fontId="139" fillId="0" borderId="0" xfId="20" applyFont="1" applyFill="1" applyBorder="1" applyAlignment="1">
      <alignment horizontal="right" vertical="center"/>
    </xf>
    <xf numFmtId="0" fontId="139" fillId="0" borderId="0" xfId="22" applyFont="1" applyFill="1" applyBorder="1" applyAlignment="1">
      <alignment vertical="center"/>
    </xf>
    <xf numFmtId="4" fontId="139" fillId="0" borderId="113" xfId="20" applyNumberFormat="1" applyFont="1" applyFill="1" applyBorder="1"/>
    <xf numFmtId="0" fontId="139" fillId="0" borderId="112" xfId="20" applyFont="1" applyFill="1" applyBorder="1"/>
    <xf numFmtId="0" fontId="139" fillId="0" borderId="113" xfId="20" applyFont="1" applyFill="1" applyBorder="1"/>
    <xf numFmtId="0" fontId="139" fillId="0" borderId="36" xfId="20" applyFont="1" applyFill="1" applyBorder="1"/>
    <xf numFmtId="0" fontId="139" fillId="0" borderId="37" xfId="20" applyFont="1" applyFill="1" applyBorder="1"/>
    <xf numFmtId="0" fontId="138" fillId="2" borderId="112" xfId="20" applyFont="1" applyFill="1" applyBorder="1" applyAlignment="1">
      <alignment horizontal="left"/>
    </xf>
    <xf numFmtId="0" fontId="138" fillId="2" borderId="0" xfId="20" applyFont="1" applyFill="1" applyBorder="1" applyAlignment="1">
      <alignment horizontal="left"/>
    </xf>
    <xf numFmtId="0" fontId="138" fillId="2" borderId="0" xfId="20" applyFont="1" applyFill="1" applyBorder="1"/>
    <xf numFmtId="0" fontId="138" fillId="2" borderId="29" xfId="20" applyFont="1" applyFill="1" applyBorder="1" applyAlignment="1">
      <alignment horizontal="center"/>
    </xf>
    <xf numFmtId="0" fontId="138" fillId="2" borderId="114" xfId="20" applyFont="1" applyFill="1" applyBorder="1" applyAlignment="1">
      <alignment horizontal="center"/>
    </xf>
    <xf numFmtId="0" fontId="138" fillId="2" borderId="113" xfId="20" applyFont="1" applyFill="1" applyBorder="1" applyAlignment="1">
      <alignment horizontal="center"/>
    </xf>
    <xf numFmtId="0" fontId="139" fillId="2" borderId="0" xfId="22" applyFont="1" applyFill="1" applyAlignment="1"/>
    <xf numFmtId="0" fontId="138" fillId="2" borderId="112" xfId="20" applyFont="1" applyFill="1" applyBorder="1" applyAlignment="1">
      <alignment horizontal="center"/>
    </xf>
    <xf numFmtId="0" fontId="138" fillId="2" borderId="24" xfId="20" applyFont="1" applyFill="1" applyBorder="1"/>
    <xf numFmtId="0" fontId="138" fillId="2" borderId="30" xfId="20" applyFont="1" applyFill="1" applyBorder="1" applyAlignment="1">
      <alignment horizontal="center"/>
    </xf>
    <xf numFmtId="0" fontId="138" fillId="2" borderId="30" xfId="20" applyFont="1" applyFill="1" applyBorder="1" applyAlignment="1">
      <alignment horizontal="center" vertical="center"/>
    </xf>
    <xf numFmtId="0" fontId="138" fillId="2" borderId="115" xfId="20" applyFont="1" applyFill="1" applyBorder="1" applyAlignment="1">
      <alignment horizontal="center"/>
    </xf>
    <xf numFmtId="0" fontId="138" fillId="2" borderId="20" xfId="20" applyFont="1" applyFill="1" applyBorder="1" applyAlignment="1">
      <alignment horizontal="center"/>
    </xf>
    <xf numFmtId="0" fontId="138" fillId="2" borderId="28" xfId="20" applyFont="1" applyFill="1" applyBorder="1" applyAlignment="1">
      <alignment horizontal="center"/>
    </xf>
    <xf numFmtId="0" fontId="138" fillId="2" borderId="0" xfId="20" applyFont="1" applyFill="1" applyBorder="1" applyAlignment="1">
      <alignment horizontal="center"/>
    </xf>
    <xf numFmtId="0" fontId="140" fillId="2" borderId="0" xfId="20" applyFont="1" applyFill="1" applyBorder="1" applyAlignment="1">
      <alignment horizontal="center"/>
    </xf>
    <xf numFmtId="0" fontId="140" fillId="2" borderId="28" xfId="20" applyFont="1" applyFill="1" applyBorder="1" applyAlignment="1">
      <alignment horizontal="center"/>
    </xf>
    <xf numFmtId="0" fontId="138" fillId="2" borderId="21" xfId="20" applyFont="1" applyFill="1" applyBorder="1" applyAlignment="1">
      <alignment horizontal="center"/>
    </xf>
    <xf numFmtId="0" fontId="140" fillId="2" borderId="29" xfId="20" applyFont="1" applyFill="1" applyBorder="1" applyAlignment="1">
      <alignment horizontal="center"/>
    </xf>
    <xf numFmtId="0" fontId="138" fillId="2" borderId="36" xfId="20" applyFont="1" applyFill="1" applyBorder="1" applyAlignment="1">
      <alignment horizontal="center"/>
    </xf>
    <xf numFmtId="0" fontId="138" fillId="2" borderId="38" xfId="20" applyFont="1" applyFill="1" applyBorder="1" applyAlignment="1">
      <alignment horizontal="center"/>
    </xf>
    <xf numFmtId="0" fontId="138" fillId="2" borderId="41" xfId="20" applyFont="1" applyFill="1" applyBorder="1" applyAlignment="1">
      <alignment horizontal="center"/>
    </xf>
    <xf numFmtId="0" fontId="138" fillId="2" borderId="109" xfId="20" applyFont="1" applyFill="1" applyBorder="1" applyAlignment="1">
      <alignment horizontal="center"/>
    </xf>
    <xf numFmtId="0" fontId="138" fillId="2" borderId="116" xfId="20" applyFont="1" applyFill="1" applyBorder="1" applyAlignment="1">
      <alignment horizontal="center"/>
    </xf>
    <xf numFmtId="0" fontId="140" fillId="2" borderId="41" xfId="20" applyFont="1" applyFill="1" applyBorder="1" applyAlignment="1">
      <alignment horizontal="center"/>
    </xf>
    <xf numFmtId="9" fontId="138" fillId="2" borderId="109" xfId="20" quotePrefix="1" applyNumberFormat="1" applyFont="1" applyFill="1" applyBorder="1" applyAlignment="1">
      <alignment horizontal="center"/>
    </xf>
    <xf numFmtId="9" fontId="140" fillId="2" borderId="109" xfId="20" quotePrefix="1" applyNumberFormat="1" applyFont="1" applyFill="1" applyBorder="1" applyAlignment="1">
      <alignment horizontal="center"/>
    </xf>
    <xf numFmtId="0" fontId="138" fillId="2" borderId="37" xfId="20" applyFont="1" applyFill="1" applyBorder="1" applyAlignment="1">
      <alignment horizontal="center"/>
    </xf>
    <xf numFmtId="0" fontId="139" fillId="0" borderId="112" xfId="20" applyFont="1" applyFill="1" applyBorder="1" applyAlignment="1">
      <alignment horizontal="center"/>
    </xf>
    <xf numFmtId="0" fontId="139" fillId="0" borderId="20" xfId="20" applyFont="1" applyFill="1" applyBorder="1" applyAlignment="1">
      <alignment horizontal="center"/>
    </xf>
    <xf numFmtId="0" fontId="139" fillId="0" borderId="29" xfId="20" applyFont="1" applyFill="1" applyBorder="1" applyAlignment="1">
      <alignment horizontal="center"/>
    </xf>
    <xf numFmtId="172" fontId="139" fillId="0" borderId="0" xfId="20" applyNumberFormat="1" applyFont="1" applyFill="1" applyBorder="1" applyAlignment="1"/>
    <xf numFmtId="172" fontId="139" fillId="0" borderId="29" xfId="20" applyNumberFormat="1" applyFont="1" applyFill="1" applyBorder="1" applyAlignment="1"/>
    <xf numFmtId="0" fontId="139" fillId="0" borderId="20" xfId="20" applyNumberFormat="1" applyFont="1" applyFill="1" applyBorder="1" applyAlignment="1">
      <alignment horizontal="center"/>
    </xf>
    <xf numFmtId="208" fontId="139" fillId="0" borderId="29" xfId="20" applyNumberFormat="1" applyFont="1" applyFill="1" applyBorder="1" applyAlignment="1"/>
    <xf numFmtId="4" fontId="139" fillId="0" borderId="21" xfId="20" applyNumberFormat="1" applyFont="1" applyFill="1" applyBorder="1" applyAlignment="1">
      <alignment horizontal="right" indent="1"/>
    </xf>
    <xf numFmtId="4" fontId="139" fillId="0" borderId="0" xfId="20" applyNumberFormat="1" applyFont="1" applyFill="1" applyBorder="1" applyAlignment="1">
      <alignment horizontal="right" indent="1"/>
    </xf>
    <xf numFmtId="39" fontId="139" fillId="0" borderId="29" xfId="20" applyNumberFormat="1" applyFont="1" applyFill="1" applyBorder="1" applyAlignment="1"/>
    <xf numFmtId="172" fontId="139" fillId="0" borderId="29" xfId="20" applyNumberFormat="1" applyFont="1" applyFill="1" applyBorder="1" applyAlignment="1">
      <alignment horizontal="center" vertical="center"/>
    </xf>
    <xf numFmtId="39" fontId="139" fillId="0" borderId="113" xfId="20" applyNumberFormat="1" applyFont="1" applyFill="1" applyBorder="1" applyAlignment="1"/>
    <xf numFmtId="0" fontId="139" fillId="0" borderId="0" xfId="22" applyFont="1" applyFill="1" applyAlignment="1"/>
    <xf numFmtId="0" fontId="139" fillId="0" borderId="117" xfId="20" applyFont="1" applyFill="1" applyBorder="1" applyAlignment="1">
      <alignment horizontal="center"/>
    </xf>
    <xf numFmtId="0" fontId="139" fillId="0" borderId="25" xfId="20" applyFont="1" applyFill="1" applyBorder="1" applyAlignment="1">
      <alignment horizontal="center"/>
    </xf>
    <xf numFmtId="0" fontId="139" fillId="0" borderId="16" xfId="20" applyFont="1" applyFill="1" applyBorder="1" applyAlignment="1">
      <alignment horizontal="center"/>
    </xf>
    <xf numFmtId="172" fontId="139" fillId="14" borderId="16" xfId="20" applyNumberFormat="1" applyFont="1" applyFill="1" applyBorder="1" applyAlignment="1"/>
    <xf numFmtId="172" fontId="139" fillId="0" borderId="16" xfId="20" applyNumberFormat="1" applyFont="1" applyFill="1" applyBorder="1" applyAlignment="1"/>
    <xf numFmtId="0" fontId="139" fillId="0" borderId="25" xfId="20" applyNumberFormat="1" applyFont="1" applyFill="1" applyBorder="1" applyAlignment="1">
      <alignment horizontal="center"/>
    </xf>
    <xf numFmtId="208" fontId="139" fillId="0" borderId="16" xfId="20" applyNumberFormat="1" applyFont="1" applyFill="1" applyBorder="1" applyAlignment="1"/>
    <xf numFmtId="4" fontId="139" fillId="0" borderId="26" xfId="20" applyNumberFormat="1" applyFont="1" applyFill="1" applyBorder="1" applyAlignment="1">
      <alignment horizontal="right" indent="1"/>
    </xf>
    <xf numFmtId="4" fontId="139" fillId="0" borderId="27" xfId="20" applyNumberFormat="1" applyFont="1" applyFill="1" applyBorder="1" applyAlignment="1">
      <alignment horizontal="right" indent="1"/>
    </xf>
    <xf numFmtId="39" fontId="139" fillId="0" borderId="16" xfId="20" applyNumberFormat="1" applyFont="1" applyFill="1" applyBorder="1" applyAlignment="1"/>
    <xf numFmtId="172" fontId="139" fillId="0" borderId="27" xfId="20" applyNumberFormat="1" applyFont="1" applyFill="1" applyBorder="1" applyAlignment="1"/>
    <xf numFmtId="39" fontId="139" fillId="0" borderId="118" xfId="20" applyNumberFormat="1" applyFont="1" applyFill="1" applyBorder="1" applyAlignment="1"/>
    <xf numFmtId="17" fontId="139" fillId="0" borderId="117" xfId="20" applyNumberFormat="1" applyFont="1" applyFill="1" applyBorder="1" applyAlignment="1">
      <alignment horizontal="center"/>
    </xf>
    <xf numFmtId="49" fontId="139" fillId="0" borderId="25" xfId="20" applyNumberFormat="1" applyFont="1" applyFill="1" applyBorder="1" applyAlignment="1">
      <alignment horizontal="center"/>
    </xf>
    <xf numFmtId="15" fontId="139" fillId="0" borderId="16" xfId="20" applyNumberFormat="1" applyFont="1" applyFill="1" applyBorder="1" applyAlignment="1">
      <alignment horizontal="center"/>
    </xf>
    <xf numFmtId="17" fontId="139" fillId="0" borderId="16" xfId="20" applyNumberFormat="1" applyFont="1" applyFill="1" applyBorder="1" applyAlignment="1">
      <alignment horizontal="center"/>
    </xf>
    <xf numFmtId="173" fontId="139" fillId="0" borderId="16" xfId="20" applyNumberFormat="1" applyFont="1" applyFill="1" applyBorder="1" applyAlignment="1">
      <alignment horizontal="center" vertical="center"/>
    </xf>
    <xf numFmtId="4" fontId="139" fillId="0" borderId="26" xfId="20" applyNumberFormat="1" applyFont="1" applyFill="1" applyBorder="1" applyAlignment="1">
      <alignment horizontal="center" vertical="center"/>
    </xf>
    <xf numFmtId="39" fontId="139" fillId="0" borderId="16" xfId="20" applyNumberFormat="1" applyFont="1" applyFill="1" applyBorder="1" applyAlignment="1">
      <alignment horizontal="right"/>
    </xf>
    <xf numFmtId="172" fontId="139" fillId="0" borderId="27" xfId="20" applyNumberFormat="1" applyFont="1" applyFill="1" applyBorder="1" applyAlignment="1">
      <alignment horizontal="right"/>
    </xf>
    <xf numFmtId="172" fontId="139" fillId="0" borderId="16" xfId="20" applyNumberFormat="1" applyFont="1" applyFill="1" applyBorder="1" applyAlignment="1">
      <alignment horizontal="right"/>
    </xf>
    <xf numFmtId="209" fontId="139" fillId="0" borderId="16" xfId="20" applyNumberFormat="1" applyFont="1" applyFill="1" applyBorder="1" applyAlignment="1"/>
    <xf numFmtId="4" fontId="139" fillId="0" borderId="26" xfId="20" applyNumberFormat="1" applyFont="1" applyFill="1" applyBorder="1" applyAlignment="1">
      <alignment horizontal="right"/>
    </xf>
    <xf numFmtId="0" fontId="139" fillId="0" borderId="16" xfId="20" applyNumberFormat="1" applyFont="1" applyFill="1" applyBorder="1" applyAlignment="1">
      <alignment horizontal="center"/>
    </xf>
    <xf numFmtId="0" fontId="139" fillId="0" borderId="36" xfId="20" applyFont="1" applyFill="1" applyBorder="1" applyAlignment="1">
      <alignment horizontal="center"/>
    </xf>
    <xf numFmtId="0" fontId="139" fillId="0" borderId="38" xfId="20" applyNumberFormat="1" applyFont="1" applyFill="1" applyBorder="1" applyAlignment="1">
      <alignment horizontal="center"/>
    </xf>
    <xf numFmtId="0" fontId="139" fillId="0" borderId="41" xfId="20" applyFont="1" applyFill="1" applyBorder="1" applyAlignment="1">
      <alignment horizontal="center"/>
    </xf>
    <xf numFmtId="172" fontId="139" fillId="0" borderId="109" xfId="20" applyNumberFormat="1" applyFont="1" applyFill="1" applyBorder="1" applyAlignment="1"/>
    <xf numFmtId="172" fontId="139" fillId="0" borderId="41" xfId="20" applyNumberFormat="1" applyFont="1" applyFill="1" applyBorder="1" applyAlignment="1"/>
    <xf numFmtId="0" fontId="139" fillId="0" borderId="41" xfId="20" applyNumberFormat="1" applyFont="1" applyFill="1" applyBorder="1" applyAlignment="1">
      <alignment horizontal="center"/>
    </xf>
    <xf numFmtId="208" fontId="139" fillId="0" borderId="41" xfId="20" applyNumberFormat="1" applyFont="1" applyFill="1" applyBorder="1" applyAlignment="1"/>
    <xf numFmtId="4" fontId="139" fillId="0" borderId="116" xfId="20" applyNumberFormat="1" applyFont="1" applyFill="1" applyBorder="1" applyAlignment="1">
      <alignment horizontal="right" indent="1"/>
    </xf>
    <xf numFmtId="4" fontId="139" fillId="0" borderId="109" xfId="20" applyNumberFormat="1" applyFont="1" applyFill="1" applyBorder="1" applyAlignment="1">
      <alignment horizontal="right" indent="1"/>
    </xf>
    <xf numFmtId="39" fontId="139" fillId="0" borderId="41" xfId="20" applyNumberFormat="1" applyFont="1" applyFill="1" applyBorder="1" applyAlignment="1"/>
    <xf numFmtId="39" fontId="139" fillId="0" borderId="37" xfId="20" applyNumberFormat="1" applyFont="1" applyFill="1" applyBorder="1" applyAlignment="1"/>
    <xf numFmtId="0" fontId="138" fillId="0" borderId="119" xfId="20" applyFont="1" applyFill="1" applyBorder="1" applyAlignment="1">
      <alignment horizontal="center"/>
    </xf>
    <xf numFmtId="0" fontId="138" fillId="0" borderId="120" xfId="20" applyFont="1" applyFill="1" applyBorder="1" applyAlignment="1">
      <alignment horizontal="center"/>
    </xf>
    <xf numFmtId="0" fontId="138" fillId="0" borderId="121" xfId="20" applyFont="1" applyFill="1" applyBorder="1" applyAlignment="1">
      <alignment horizontal="center"/>
    </xf>
    <xf numFmtId="172" fontId="138" fillId="0" borderId="122" xfId="20" applyNumberFormat="1" applyFont="1" applyFill="1" applyBorder="1" applyAlignment="1"/>
    <xf numFmtId="172" fontId="138" fillId="0" borderId="121" xfId="20" applyNumberFormat="1" applyFont="1" applyFill="1" applyBorder="1" applyAlignment="1"/>
    <xf numFmtId="0" fontId="138" fillId="0" borderId="120" xfId="20" applyNumberFormat="1" applyFont="1" applyFill="1" applyBorder="1" applyAlignment="1"/>
    <xf numFmtId="172" fontId="138" fillId="0" borderId="123" xfId="20" applyNumberFormat="1" applyFont="1" applyFill="1" applyBorder="1" applyAlignment="1"/>
    <xf numFmtId="39" fontId="138" fillId="0" borderId="122" xfId="20" applyNumberFormat="1" applyFont="1" applyFill="1" applyBorder="1" applyAlignment="1"/>
    <xf numFmtId="39" fontId="138" fillId="0" borderId="121" xfId="20" applyNumberFormat="1" applyFont="1" applyFill="1" applyBorder="1" applyAlignment="1"/>
    <xf numFmtId="39" fontId="138" fillId="0" borderId="124" xfId="20" applyNumberFormat="1" applyFont="1" applyFill="1" applyBorder="1" applyAlignment="1"/>
    <xf numFmtId="0" fontId="139" fillId="0" borderId="119" xfId="20" applyFont="1" applyFill="1" applyBorder="1"/>
    <xf numFmtId="0" fontId="139" fillId="0" borderId="122" xfId="20" applyFont="1" applyFill="1" applyBorder="1" applyAlignment="1">
      <alignment horizontal="center"/>
    </xf>
    <xf numFmtId="172" fontId="139" fillId="0" borderId="122" xfId="20" applyNumberFormat="1" applyFont="1" applyFill="1" applyBorder="1" applyAlignment="1"/>
    <xf numFmtId="172" fontId="139" fillId="0" borderId="122" xfId="20" applyNumberFormat="1" applyFont="1" applyFill="1" applyBorder="1" applyAlignment="1">
      <alignment horizontal="center"/>
    </xf>
    <xf numFmtId="172" fontId="139" fillId="0" borderId="124" xfId="20" applyNumberFormat="1" applyFont="1" applyFill="1" applyBorder="1" applyAlignment="1"/>
    <xf numFmtId="0" fontId="139" fillId="0" borderId="112" xfId="20" applyFont="1" applyFill="1" applyBorder="1" applyAlignment="1">
      <alignment horizontal="left"/>
    </xf>
    <xf numFmtId="172" fontId="139" fillId="0" borderId="20" xfId="20" applyNumberFormat="1" applyFont="1" applyFill="1" applyBorder="1" applyAlignment="1">
      <alignment horizontal="right" indent="1"/>
    </xf>
    <xf numFmtId="172" fontId="139" fillId="0" borderId="29" xfId="20" applyNumberFormat="1" applyFont="1" applyFill="1" applyBorder="1" applyAlignment="1">
      <alignment horizontal="right" indent="1"/>
    </xf>
    <xf numFmtId="172" fontId="139" fillId="0" borderId="21" xfId="20" applyNumberFormat="1" applyFont="1" applyFill="1" applyBorder="1" applyAlignment="1"/>
    <xf numFmtId="39" fontId="139" fillId="0" borderId="0" xfId="20" applyNumberFormat="1" applyFont="1" applyFill="1" applyBorder="1" applyAlignment="1"/>
    <xf numFmtId="172" fontId="139" fillId="0" borderId="113" xfId="20" applyNumberFormat="1" applyFont="1" applyFill="1" applyBorder="1" applyAlignment="1"/>
    <xf numFmtId="0" fontId="139" fillId="0" borderId="125" xfId="20" applyFont="1" applyFill="1" applyBorder="1" applyAlignment="1">
      <alignment horizontal="left"/>
    </xf>
    <xf numFmtId="0" fontId="139" fillId="0" borderId="22" xfId="20" applyFont="1" applyFill="1" applyBorder="1" applyAlignment="1">
      <alignment horizontal="center"/>
    </xf>
    <xf numFmtId="0" fontId="139" fillId="0" borderId="30" xfId="20" applyFont="1" applyFill="1" applyBorder="1" applyAlignment="1">
      <alignment horizontal="center"/>
    </xf>
    <xf numFmtId="172" fontId="139" fillId="0" borderId="24" xfId="20" applyNumberFormat="1" applyFont="1" applyFill="1" applyBorder="1" applyAlignment="1"/>
    <xf numFmtId="172" fontId="139" fillId="0" borderId="30" xfId="20" applyNumberFormat="1" applyFont="1" applyFill="1" applyBorder="1" applyAlignment="1"/>
    <xf numFmtId="172" fontId="139" fillId="0" borderId="22" xfId="20" applyNumberFormat="1" applyFont="1" applyFill="1" applyBorder="1" applyAlignment="1">
      <alignment horizontal="right" indent="1"/>
    </xf>
    <xf numFmtId="172" fontId="139" fillId="0" borderId="30" xfId="20" applyNumberFormat="1" applyFont="1" applyFill="1" applyBorder="1" applyAlignment="1">
      <alignment horizontal="right" indent="1"/>
    </xf>
    <xf numFmtId="172" fontId="139" fillId="0" borderId="23" xfId="20" applyNumberFormat="1" applyFont="1" applyFill="1" applyBorder="1" applyAlignment="1"/>
    <xf numFmtId="39" fontId="139" fillId="0" borderId="24" xfId="20" applyNumberFormat="1" applyFont="1" applyFill="1" applyBorder="1" applyAlignment="1"/>
    <xf numFmtId="172" fontId="139" fillId="0" borderId="115" xfId="20" applyNumberFormat="1" applyFont="1" applyFill="1" applyBorder="1" applyAlignment="1"/>
    <xf numFmtId="39" fontId="139" fillId="0" borderId="30" xfId="20" applyNumberFormat="1" applyFont="1" applyFill="1" applyBorder="1" applyAlignment="1"/>
    <xf numFmtId="39" fontId="139" fillId="0" borderId="22" xfId="20" applyNumberFormat="1" applyFont="1" applyFill="1" applyBorder="1" applyAlignment="1"/>
    <xf numFmtId="0" fontId="139" fillId="0" borderId="36" xfId="20" applyFont="1" applyFill="1" applyBorder="1" applyAlignment="1">
      <alignment horizontal="left"/>
    </xf>
    <xf numFmtId="0" fontId="139" fillId="0" borderId="38" xfId="20" applyFont="1" applyFill="1" applyBorder="1" applyAlignment="1">
      <alignment horizontal="center"/>
    </xf>
    <xf numFmtId="172" fontId="139" fillId="0" borderId="38" xfId="20" applyNumberFormat="1" applyFont="1" applyFill="1" applyBorder="1" applyAlignment="1">
      <alignment horizontal="right" indent="1"/>
    </xf>
    <xf numFmtId="172" fontId="139" fillId="0" borderId="41" xfId="20" applyNumberFormat="1" applyFont="1" applyFill="1" applyBorder="1" applyAlignment="1">
      <alignment horizontal="right" indent="1"/>
    </xf>
    <xf numFmtId="172" fontId="139" fillId="0" borderId="116" xfId="20" applyNumberFormat="1" applyFont="1" applyFill="1" applyBorder="1" applyAlignment="1"/>
    <xf numFmtId="39" fontId="139" fillId="0" borderId="109" xfId="20" applyNumberFormat="1" applyFont="1" applyFill="1" applyBorder="1" applyAlignment="1"/>
    <xf numFmtId="172" fontId="139" fillId="0" borderId="37" xfId="20" applyNumberFormat="1" applyFont="1" applyFill="1" applyBorder="1" applyAlignment="1"/>
    <xf numFmtId="0" fontId="139" fillId="0" borderId="112" xfId="22" applyFont="1" applyFill="1" applyBorder="1" applyAlignment="1"/>
    <xf numFmtId="15" fontId="139" fillId="0" borderId="0" xfId="20" applyNumberFormat="1" applyFont="1" applyFill="1" applyBorder="1" applyAlignment="1">
      <alignment horizontal="left"/>
    </xf>
    <xf numFmtId="0" fontId="139" fillId="0" borderId="109" xfId="22" applyFont="1" applyFill="1" applyBorder="1" applyAlignment="1"/>
    <xf numFmtId="0" fontId="139" fillId="0" borderId="109" xfId="20" applyFont="1" applyFill="1" applyBorder="1" applyAlignment="1">
      <alignment horizontal="right"/>
    </xf>
    <xf numFmtId="0" fontId="141" fillId="0" borderId="0" xfId="20" applyFont="1"/>
    <xf numFmtId="0" fontId="142" fillId="2" borderId="28" xfId="20" applyFont="1" applyFill="1" applyBorder="1" applyAlignment="1">
      <alignment horizontal="left"/>
    </xf>
    <xf numFmtId="0" fontId="142" fillId="2" borderId="28" xfId="20" applyFont="1" applyFill="1" applyBorder="1" applyAlignment="1">
      <alignment horizontal="center"/>
    </xf>
    <xf numFmtId="0" fontId="142" fillId="2" borderId="0" xfId="20" applyFont="1" applyFill="1" applyBorder="1" applyAlignment="1">
      <alignment horizontal="center"/>
    </xf>
    <xf numFmtId="0" fontId="142" fillId="2" borderId="29" xfId="20" applyFont="1" applyFill="1" applyBorder="1" applyAlignment="1">
      <alignment horizontal="left"/>
    </xf>
    <xf numFmtId="0" fontId="142" fillId="2" borderId="29" xfId="20" applyFont="1" applyFill="1" applyBorder="1" applyAlignment="1">
      <alignment horizontal="center"/>
    </xf>
    <xf numFmtId="0" fontId="142" fillId="2" borderId="41" xfId="20" applyFont="1" applyFill="1" applyBorder="1" applyAlignment="1">
      <alignment horizontal="left"/>
    </xf>
    <xf numFmtId="0" fontId="142" fillId="2" borderId="41" xfId="20" applyFont="1" applyFill="1" applyBorder="1" applyAlignment="1">
      <alignment horizontal="center"/>
    </xf>
    <xf numFmtId="0" fontId="142" fillId="2" borderId="109" xfId="20" applyFont="1" applyFill="1" applyBorder="1" applyAlignment="1">
      <alignment horizontal="center"/>
    </xf>
    <xf numFmtId="0" fontId="144" fillId="15" borderId="0" xfId="20" applyFont="1" applyFill="1" applyAlignment="1">
      <alignment horizontal="center"/>
    </xf>
    <xf numFmtId="49" fontId="22" fillId="0" borderId="0" xfId="20" applyNumberFormat="1" applyFont="1"/>
    <xf numFmtId="0" fontId="22" fillId="0" borderId="0" xfId="20" applyFont="1"/>
    <xf numFmtId="0" fontId="22" fillId="0" borderId="0" xfId="20" applyFont="1" applyFill="1" applyBorder="1"/>
    <xf numFmtId="0" fontId="71" fillId="0" borderId="0" xfId="20" applyFont="1" applyFill="1" applyBorder="1"/>
    <xf numFmtId="0" fontId="22" fillId="0" borderId="0" xfId="20" applyFont="1" applyFill="1" applyBorder="1" applyAlignment="1">
      <alignment horizontal="center"/>
    </xf>
    <xf numFmtId="0" fontId="141" fillId="0" borderId="0" xfId="20" applyFont="1" applyFill="1" applyBorder="1" applyAlignment="1">
      <alignment horizontal="right" vertical="center"/>
    </xf>
    <xf numFmtId="0" fontId="141" fillId="0" borderId="0" xfId="20" applyFont="1" applyFill="1" applyBorder="1" applyAlignment="1">
      <alignment horizontal="right"/>
    </xf>
    <xf numFmtId="0" fontId="141" fillId="0" borderId="0" xfId="20" applyFont="1" applyFill="1" applyBorder="1"/>
    <xf numFmtId="0" fontId="141" fillId="0" borderId="0" xfId="20" applyFont="1" applyFill="1" applyBorder="1" applyAlignment="1">
      <alignment horizontal="center" vertical="center"/>
    </xf>
    <xf numFmtId="0" fontId="141" fillId="0" borderId="0" xfId="20" applyFont="1" applyFill="1" applyBorder="1" applyAlignment="1">
      <alignment vertical="center"/>
    </xf>
    <xf numFmtId="0" fontId="139" fillId="0" borderId="0" xfId="20" applyFont="1" applyBorder="1"/>
    <xf numFmtId="0" fontId="145" fillId="0" borderId="0" xfId="20" applyFont="1"/>
    <xf numFmtId="4" fontId="141" fillId="0" borderId="0" xfId="12" applyNumberFormat="1" applyFont="1" applyFill="1" applyBorder="1" applyAlignment="1">
      <alignment horizontal="center"/>
    </xf>
    <xf numFmtId="193" fontId="142" fillId="0" borderId="0" xfId="12" applyNumberFormat="1" applyFont="1" applyFill="1" applyBorder="1" applyAlignment="1">
      <alignment horizontal="left"/>
    </xf>
    <xf numFmtId="4" fontId="141" fillId="0" borderId="0" xfId="12" applyNumberFormat="1" applyFont="1" applyFill="1" applyBorder="1" applyAlignment="1">
      <alignment horizontal="right"/>
    </xf>
    <xf numFmtId="0" fontId="141" fillId="0" borderId="0" xfId="12" applyFont="1" applyBorder="1" applyAlignment="1">
      <alignment horizontal="left"/>
    </xf>
    <xf numFmtId="0" fontId="141" fillId="0" borderId="0" xfId="20" applyFont="1" applyFill="1" applyBorder="1" applyAlignment="1">
      <alignment horizontal="center"/>
    </xf>
    <xf numFmtId="0" fontId="142" fillId="0" borderId="0" xfId="20" applyFont="1" applyFill="1" applyBorder="1" applyAlignment="1">
      <alignment horizontal="center"/>
    </xf>
    <xf numFmtId="210" fontId="142" fillId="0" borderId="0" xfId="20" applyNumberFormat="1" applyFont="1" applyFill="1" applyBorder="1" applyAlignment="1">
      <alignment horizontal="left"/>
    </xf>
    <xf numFmtId="17" fontId="141" fillId="0" borderId="0" xfId="20" applyNumberFormat="1" applyFont="1" applyFill="1" applyBorder="1" applyAlignment="1">
      <alignment horizontal="left"/>
    </xf>
    <xf numFmtId="0" fontId="141" fillId="0" borderId="0" xfId="20" applyFont="1" applyFill="1" applyBorder="1" applyAlignment="1">
      <alignment horizontal="left"/>
    </xf>
    <xf numFmtId="210" fontId="141" fillId="0" borderId="0" xfId="20" applyNumberFormat="1" applyFont="1" applyFill="1" applyBorder="1" applyAlignment="1">
      <alignment horizontal="left"/>
    </xf>
    <xf numFmtId="0" fontId="43" fillId="0" borderId="0" xfId="20"/>
    <xf numFmtId="0" fontId="146" fillId="2" borderId="126" xfId="20" applyFont="1" applyFill="1" applyBorder="1" applyAlignment="1">
      <alignment horizontal="center" vertical="center" wrapText="1"/>
    </xf>
    <xf numFmtId="0" fontId="146" fillId="2" borderId="126" xfId="20" applyFont="1" applyFill="1" applyBorder="1" applyAlignment="1">
      <alignment horizontal="center" vertical="center"/>
    </xf>
    <xf numFmtId="0" fontId="146" fillId="2" borderId="126" xfId="20" applyFont="1" applyFill="1" applyBorder="1" applyAlignment="1">
      <alignment horizontal="center" vertical="center" wrapText="1" shrinkToFit="1"/>
    </xf>
    <xf numFmtId="171" fontId="147" fillId="0" borderId="30" xfId="20" applyNumberFormat="1" applyFont="1" applyBorder="1" applyAlignment="1">
      <alignment horizontal="left" vertical="center" shrinkToFit="1"/>
    </xf>
    <xf numFmtId="0" fontId="147" fillId="0" borderId="30" xfId="20" applyFont="1" applyBorder="1" applyAlignment="1">
      <alignment horizontal="left" vertical="top" wrapText="1"/>
    </xf>
    <xf numFmtId="0" fontId="147" fillId="0" borderId="30" xfId="20" applyFont="1" applyBorder="1" applyAlignment="1">
      <alignment horizontal="center" vertical="center" wrapText="1"/>
    </xf>
    <xf numFmtId="0" fontId="145" fillId="0" borderId="30" xfId="20" applyFont="1" applyBorder="1"/>
    <xf numFmtId="0" fontId="145" fillId="16" borderId="30" xfId="20" applyFont="1" applyFill="1" applyBorder="1"/>
    <xf numFmtId="211" fontId="148" fillId="0" borderId="16" xfId="20" applyNumberFormat="1" applyFont="1" applyBorder="1" applyAlignment="1">
      <alignment horizontal="left" vertical="center" indent="1" shrinkToFit="1"/>
    </xf>
    <xf numFmtId="0" fontId="148" fillId="0" borderId="16" xfId="20" applyFont="1" applyBorder="1" applyAlignment="1">
      <alignment horizontal="left" vertical="top" wrapText="1" indent="1"/>
    </xf>
    <xf numFmtId="0" fontId="145" fillId="0" borderId="16" xfId="20" applyFont="1" applyBorder="1" applyAlignment="1">
      <alignment horizontal="center" vertical="center" wrapText="1"/>
    </xf>
    <xf numFmtId="4" fontId="145" fillId="0" borderId="16" xfId="20" applyNumberFormat="1" applyFont="1" applyBorder="1" applyAlignment="1">
      <alignment horizontal="center" vertical="center"/>
    </xf>
    <xf numFmtId="2" fontId="149" fillId="16" borderId="16" xfId="20" applyNumberFormat="1" applyFont="1" applyFill="1" applyBorder="1"/>
    <xf numFmtId="4" fontId="149" fillId="0" borderId="0" xfId="20" applyNumberFormat="1" applyFont="1" applyFill="1" applyBorder="1" applyAlignment="1" applyProtection="1">
      <alignment horizontal="center"/>
    </xf>
    <xf numFmtId="171" fontId="147" fillId="0" borderId="16" xfId="20" applyNumberFormat="1" applyFont="1" applyBorder="1" applyAlignment="1">
      <alignment horizontal="left" vertical="center" shrinkToFit="1"/>
    </xf>
    <xf numFmtId="0" fontId="147" fillId="0" borderId="16" xfId="20" applyFont="1" applyBorder="1" applyAlignment="1">
      <alignment horizontal="left" vertical="top" wrapText="1"/>
    </xf>
    <xf numFmtId="0" fontId="147" fillId="0" borderId="16" xfId="20" applyFont="1" applyBorder="1" applyAlignment="1">
      <alignment horizontal="center" vertical="center" wrapText="1"/>
    </xf>
    <xf numFmtId="0" fontId="149" fillId="16" borderId="16" xfId="20" applyFont="1" applyFill="1" applyBorder="1"/>
    <xf numFmtId="0" fontId="145" fillId="0" borderId="16" xfId="20" applyFont="1" applyBorder="1" applyAlignment="1">
      <alignment horizontal="left" vertical="top" wrapText="1" indent="1"/>
    </xf>
    <xf numFmtId="0" fontId="149" fillId="0" borderId="16" xfId="20" applyFont="1" applyBorder="1" applyAlignment="1">
      <alignment horizontal="left" vertical="top" wrapText="1" indent="1"/>
    </xf>
    <xf numFmtId="0" fontId="148" fillId="0" borderId="16" xfId="20" applyFont="1" applyBorder="1" applyAlignment="1">
      <alignment horizontal="center" vertical="center" wrapText="1"/>
    </xf>
    <xf numFmtId="212" fontId="148" fillId="0" borderId="16" xfId="20" applyNumberFormat="1" applyFont="1" applyBorder="1" applyAlignment="1">
      <alignment horizontal="left" vertical="center" indent="1" shrinkToFit="1"/>
    </xf>
    <xf numFmtId="0" fontId="148" fillId="0" borderId="16" xfId="20" applyFont="1" applyBorder="1" applyAlignment="1">
      <alignment horizontal="left" vertical="top" wrapText="1" indent="2"/>
    </xf>
    <xf numFmtId="1" fontId="147" fillId="0" borderId="16" xfId="20" applyNumberFormat="1" applyFont="1" applyBorder="1" applyAlignment="1">
      <alignment horizontal="left" vertical="center" shrinkToFit="1"/>
    </xf>
    <xf numFmtId="2" fontId="148" fillId="0" borderId="16" xfId="20" applyNumberFormat="1" applyFont="1" applyBorder="1" applyAlignment="1">
      <alignment horizontal="left" vertical="center" indent="1" shrinkToFit="1"/>
    </xf>
    <xf numFmtId="0" fontId="148" fillId="0" borderId="16" xfId="20" applyFont="1" applyBorder="1" applyAlignment="1">
      <alignment horizontal="left" vertical="top" indent="1"/>
    </xf>
    <xf numFmtId="211" fontId="147" fillId="0" borderId="16" xfId="20" applyNumberFormat="1" applyFont="1" applyBorder="1" applyAlignment="1">
      <alignment horizontal="left" vertical="center" shrinkToFit="1"/>
    </xf>
    <xf numFmtId="0" fontId="150" fillId="0" borderId="16" xfId="20" applyFont="1" applyBorder="1" applyAlignment="1">
      <alignment horizontal="center" vertical="center" wrapText="1"/>
    </xf>
    <xf numFmtId="0" fontId="148" fillId="0" borderId="16" xfId="20" applyFont="1" applyBorder="1" applyAlignment="1">
      <alignment horizontal="left" vertical="center" indent="1"/>
    </xf>
    <xf numFmtId="0" fontId="150" fillId="0" borderId="16" xfId="2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right" vertical="center" indent="1"/>
    </xf>
    <xf numFmtId="10" fontId="7" fillId="0" borderId="0" xfId="0" applyNumberFormat="1" applyFont="1" applyAlignment="1">
      <alignment horizontal="right" vertical="center" indent="2"/>
    </xf>
    <xf numFmtId="4" fontId="149" fillId="16" borderId="16" xfId="20" applyNumberFormat="1" applyFont="1" applyFill="1" applyBorder="1"/>
    <xf numFmtId="10" fontId="4" fillId="0" borderId="0" xfId="9" applyNumberFormat="1" applyFont="1"/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17" fontId="42" fillId="0" borderId="0" xfId="0" applyNumberFormat="1" applyFont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7" fontId="10" fillId="0" borderId="0" xfId="0" applyNumberFormat="1" applyFont="1" applyFill="1" applyAlignment="1">
      <alignment horizontal="center" vertical="center"/>
    </xf>
    <xf numFmtId="0" fontId="12" fillId="6" borderId="31" xfId="0" applyFont="1" applyFill="1" applyBorder="1" applyAlignment="1">
      <alignment horizontal="center" vertical="top"/>
    </xf>
    <xf numFmtId="0" fontId="12" fillId="6" borderId="33" xfId="0" applyFont="1" applyFill="1" applyBorder="1" applyAlignment="1">
      <alignment horizontal="center" vertical="top"/>
    </xf>
    <xf numFmtId="0" fontId="12" fillId="6" borderId="1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left"/>
    </xf>
    <xf numFmtId="49" fontId="27" fillId="0" borderId="0" xfId="0" applyNumberFormat="1" applyFont="1" applyBorder="1" applyAlignment="1">
      <alignment horizontal="left" vertical="center" wrapText="1"/>
    </xf>
    <xf numFmtId="0" fontId="28" fillId="6" borderId="27" xfId="0" applyFont="1" applyFill="1" applyBorder="1" applyAlignment="1">
      <alignment horizontal="center" vertical="center"/>
    </xf>
    <xf numFmtId="17" fontId="50" fillId="0" borderId="45" xfId="0" applyNumberFormat="1" applyFont="1" applyBorder="1" applyAlignment="1">
      <alignment horizontal="center" vertical="center"/>
    </xf>
    <xf numFmtId="17" fontId="37" fillId="0" borderId="46" xfId="0" applyNumberFormat="1" applyFont="1" applyBorder="1" applyAlignment="1">
      <alignment horizontal="center" vertical="center"/>
    </xf>
    <xf numFmtId="17" fontId="50" fillId="0" borderId="46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8" fillId="6" borderId="17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8" fillId="6" borderId="22" xfId="0" applyFont="1" applyFill="1" applyBorder="1" applyAlignment="1">
      <alignment horizontal="center" vertical="center" wrapText="1"/>
    </xf>
    <xf numFmtId="0" fontId="28" fillId="6" borderId="24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5" xfId="0" applyFont="1" applyFill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0" fontId="30" fillId="6" borderId="25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1" fontId="28" fillId="0" borderId="0" xfId="0" applyNumberFormat="1" applyFont="1" applyFill="1" applyAlignment="1">
      <alignment horizontal="left" vertical="top" wrapText="1"/>
    </xf>
    <xf numFmtId="0" fontId="30" fillId="6" borderId="28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0" fontId="137" fillId="0" borderId="0" xfId="20" applyFont="1" applyAlignment="1">
      <alignment horizontal="center"/>
    </xf>
    <xf numFmtId="0" fontId="139" fillId="0" borderId="0" xfId="22" applyFont="1" applyFill="1" applyBorder="1" applyAlignment="1">
      <alignment horizontal="left" vertical="center" wrapText="1"/>
    </xf>
    <xf numFmtId="0" fontId="138" fillId="2" borderId="42" xfId="20" applyFont="1" applyFill="1" applyBorder="1" applyAlignment="1">
      <alignment horizontal="center" vertical="center"/>
    </xf>
    <xf numFmtId="0" fontId="138" fillId="2" borderId="43" xfId="20" applyFont="1" applyFill="1" applyBorder="1" applyAlignment="1">
      <alignment horizontal="center" vertical="center"/>
    </xf>
    <xf numFmtId="0" fontId="138" fillId="2" borderId="22" xfId="20" applyFont="1" applyFill="1" applyBorder="1" applyAlignment="1">
      <alignment horizontal="center" vertical="center"/>
    </xf>
    <xf numFmtId="0" fontId="138" fillId="2" borderId="23" xfId="20" applyFont="1" applyFill="1" applyBorder="1" applyAlignment="1">
      <alignment horizontal="center" vertical="center"/>
    </xf>
    <xf numFmtId="0" fontId="138" fillId="2" borderId="25" xfId="20" applyFont="1" applyFill="1" applyBorder="1" applyAlignment="1">
      <alignment horizontal="center"/>
    </xf>
    <xf numFmtId="0" fontId="138" fillId="2" borderId="27" xfId="20" applyFont="1" applyFill="1" applyBorder="1" applyAlignment="1">
      <alignment horizontal="center"/>
    </xf>
    <xf numFmtId="0" fontId="138" fillId="2" borderId="26" xfId="20" applyFont="1" applyFill="1" applyBorder="1" applyAlignment="1">
      <alignment horizontal="center"/>
    </xf>
    <xf numFmtId="0" fontId="138" fillId="0" borderId="0" xfId="2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46" fillId="2" borderId="16" xfId="20" applyFont="1" applyFill="1" applyBorder="1" applyAlignment="1">
      <alignment horizontal="center" vertical="center"/>
    </xf>
    <xf numFmtId="0" fontId="146" fillId="2" borderId="126" xfId="20" applyFont="1" applyFill="1" applyBorder="1" applyAlignment="1">
      <alignment horizontal="center" vertical="center"/>
    </xf>
    <xf numFmtId="0" fontId="146" fillId="2" borderId="16" xfId="20" applyFont="1" applyFill="1" applyBorder="1" applyAlignment="1">
      <alignment horizontal="center" vertical="center" wrapText="1" shrinkToFit="1"/>
    </xf>
    <xf numFmtId="0" fontId="146" fillId="2" borderId="126" xfId="20" applyFont="1" applyFill="1" applyBorder="1" applyAlignment="1">
      <alignment horizontal="center" vertical="center" wrapText="1" shrinkToFit="1"/>
    </xf>
    <xf numFmtId="44" fontId="141" fillId="0" borderId="0" xfId="12" applyNumberFormat="1" applyFont="1" applyFill="1" applyBorder="1" applyAlignment="1">
      <alignment horizontal="left"/>
    </xf>
    <xf numFmtId="0" fontId="143" fillId="0" borderId="0" xfId="20" quotePrefix="1" applyFont="1" applyFill="1" applyBorder="1" applyAlignment="1">
      <alignment horizontal="center"/>
    </xf>
    <xf numFmtId="0" fontId="141" fillId="0" borderId="0" xfId="20" applyFont="1" applyFill="1" applyBorder="1" applyAlignment="1">
      <alignment horizontal="left" vertical="center" wrapText="1"/>
    </xf>
    <xf numFmtId="39" fontId="6" fillId="5" borderId="28" xfId="12" applyNumberFormat="1" applyFont="1" applyFill="1" applyBorder="1" applyAlignment="1">
      <alignment horizontal="center" vertical="center" wrapText="1"/>
    </xf>
    <xf numFmtId="39" fontId="6" fillId="5" borderId="29" xfId="12" applyNumberFormat="1" applyFont="1" applyFill="1" applyBorder="1" applyAlignment="1">
      <alignment horizontal="center" vertical="center" wrapText="1"/>
    </xf>
    <xf numFmtId="39" fontId="6" fillId="5" borderId="30" xfId="12" applyNumberFormat="1" applyFont="1" applyFill="1" applyBorder="1" applyAlignment="1">
      <alignment horizontal="center" vertical="center" wrapText="1"/>
    </xf>
    <xf numFmtId="0" fontId="4" fillId="5" borderId="29" xfId="12" applyFont="1" applyFill="1" applyBorder="1" applyAlignment="1">
      <alignment horizontal="center" vertical="center" wrapText="1"/>
    </xf>
    <xf numFmtId="0" fontId="4" fillId="5" borderId="30" xfId="12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49" fontId="6" fillId="5" borderId="28" xfId="12" applyNumberFormat="1" applyFont="1" applyFill="1" applyBorder="1" applyAlignment="1">
      <alignment horizontal="center" vertical="center" wrapText="1"/>
    </xf>
    <xf numFmtId="49" fontId="6" fillId="5" borderId="29" xfId="12" applyNumberFormat="1" applyFont="1" applyFill="1" applyBorder="1" applyAlignment="1">
      <alignment horizontal="center" vertical="center" wrapText="1"/>
    </xf>
    <xf numFmtId="49" fontId="6" fillId="5" borderId="30" xfId="12" applyNumberFormat="1" applyFont="1" applyFill="1" applyBorder="1" applyAlignment="1">
      <alignment horizontal="center" vertical="center" wrapText="1"/>
    </xf>
    <xf numFmtId="39" fontId="6" fillId="5" borderId="16" xfId="12" applyNumberFormat="1" applyFont="1" applyFill="1" applyBorder="1" applyAlignment="1">
      <alignment horizontal="center" vertical="center"/>
    </xf>
    <xf numFmtId="4" fontId="6" fillId="5" borderId="16" xfId="12" applyNumberFormat="1" applyFont="1" applyFill="1" applyBorder="1" applyAlignment="1">
      <alignment horizontal="center" vertical="center"/>
    </xf>
    <xf numFmtId="4" fontId="6" fillId="5" borderId="28" xfId="12" applyNumberFormat="1" applyFont="1" applyFill="1" applyBorder="1" applyAlignment="1">
      <alignment horizontal="center" vertical="center" wrapText="1"/>
    </xf>
    <xf numFmtId="4" fontId="4" fillId="5" borderId="29" xfId="12" applyNumberFormat="1" applyFont="1" applyFill="1" applyBorder="1" applyAlignment="1">
      <alignment horizontal="center" vertical="center" wrapText="1"/>
    </xf>
    <xf numFmtId="4" fontId="4" fillId="5" borderId="30" xfId="12" applyNumberFormat="1" applyFont="1" applyFill="1" applyBorder="1" applyAlignment="1">
      <alignment horizontal="center" vertical="center" wrapText="1"/>
    </xf>
    <xf numFmtId="49" fontId="85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2" fillId="5" borderId="68" xfId="9" applyFont="1" applyFill="1" applyBorder="1" applyAlignment="1">
      <alignment horizontal="center" vertical="center"/>
    </xf>
    <xf numFmtId="0" fontId="12" fillId="5" borderId="69" xfId="9" applyFont="1" applyFill="1" applyBorder="1" applyAlignment="1">
      <alignment horizontal="center" vertical="center"/>
    </xf>
    <xf numFmtId="10" fontId="12" fillId="6" borderId="71" xfId="9" applyNumberFormat="1" applyFont="1" applyFill="1" applyBorder="1" applyAlignment="1">
      <alignment horizontal="center" vertical="center"/>
    </xf>
    <xf numFmtId="10" fontId="12" fillId="6" borderId="62" xfId="9" applyNumberFormat="1" applyFont="1" applyFill="1" applyBorder="1" applyAlignment="1">
      <alignment horizontal="center" vertical="center"/>
    </xf>
    <xf numFmtId="10" fontId="12" fillId="6" borderId="60" xfId="9" applyNumberFormat="1" applyFont="1" applyFill="1" applyBorder="1" applyAlignment="1">
      <alignment horizontal="center" vertical="center"/>
    </xf>
    <xf numFmtId="0" fontId="19" fillId="0" borderId="49" xfId="9" applyFont="1" applyBorder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17" fillId="0" borderId="0" xfId="7" applyFont="1" applyAlignment="1">
      <alignment horizontal="center"/>
    </xf>
    <xf numFmtId="49" fontId="10" fillId="0" borderId="0" xfId="7" applyNumberFormat="1" applyFont="1" applyAlignment="1">
      <alignment horizontal="center"/>
    </xf>
    <xf numFmtId="0" fontId="10" fillId="0" borderId="0" xfId="7" applyNumberFormat="1" applyFont="1" applyAlignment="1">
      <alignment horizontal="center"/>
    </xf>
    <xf numFmtId="177" fontId="6" fillId="0" borderId="0" xfId="0" applyNumberFormat="1" applyFont="1" applyAlignment="1">
      <alignment horizontal="left"/>
    </xf>
    <xf numFmtId="1" fontId="44" fillId="0" borderId="0" xfId="0" applyNumberFormat="1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28" fillId="6" borderId="28" xfId="17" applyFont="1" applyFill="1" applyBorder="1" applyAlignment="1">
      <alignment horizontal="center" vertical="center" wrapText="1"/>
    </xf>
    <xf numFmtId="0" fontId="28" fillId="6" borderId="29" xfId="17" applyFont="1" applyFill="1" applyBorder="1" applyAlignment="1">
      <alignment horizontal="center" vertical="center" wrapText="1"/>
    </xf>
    <xf numFmtId="0" fontId="28" fillId="6" borderId="30" xfId="17" applyFont="1" applyFill="1" applyBorder="1" applyAlignment="1">
      <alignment horizontal="center" vertical="center" wrapText="1"/>
    </xf>
    <xf numFmtId="0" fontId="28" fillId="6" borderId="25" xfId="17" applyFont="1" applyFill="1" applyBorder="1" applyAlignment="1">
      <alignment horizontal="center" vertical="center" wrapText="1"/>
    </xf>
    <xf numFmtId="0" fontId="28" fillId="6" borderId="26" xfId="17" applyFont="1" applyFill="1" applyBorder="1" applyAlignment="1">
      <alignment horizontal="center" vertical="center" wrapText="1"/>
    </xf>
    <xf numFmtId="17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95" fontId="28" fillId="6" borderId="28" xfId="18" applyNumberFormat="1" applyFont="1" applyFill="1" applyBorder="1" applyAlignment="1">
      <alignment horizontal="center" vertical="center" wrapText="1"/>
    </xf>
    <xf numFmtId="195" fontId="28" fillId="6" borderId="29" xfId="18" applyNumberFormat="1" applyFont="1" applyFill="1" applyBorder="1" applyAlignment="1">
      <alignment horizontal="center" vertical="center" wrapText="1"/>
    </xf>
    <xf numFmtId="195" fontId="28" fillId="6" borderId="30" xfId="18" applyNumberFormat="1" applyFont="1" applyFill="1" applyBorder="1" applyAlignment="1">
      <alignment horizontal="center" vertical="center" wrapText="1"/>
    </xf>
    <xf numFmtId="0" fontId="12" fillId="6" borderId="81" xfId="20" applyFont="1" applyFill="1" applyBorder="1" applyAlignment="1">
      <alignment horizontal="center" vertical="center"/>
    </xf>
    <xf numFmtId="0" fontId="12" fillId="6" borderId="83" xfId="20" applyFont="1" applyFill="1" applyBorder="1" applyAlignment="1">
      <alignment horizontal="center" vertical="center"/>
    </xf>
    <xf numFmtId="0" fontId="12" fillId="6" borderId="56" xfId="20" applyFont="1" applyFill="1" applyBorder="1" applyAlignment="1">
      <alignment horizontal="center" vertical="center" wrapText="1"/>
    </xf>
    <xf numFmtId="0" fontId="12" fillId="6" borderId="61" xfId="20" applyFont="1" applyFill="1" applyBorder="1" applyAlignment="1">
      <alignment horizontal="center" vertical="center" wrapText="1"/>
    </xf>
    <xf numFmtId="0" fontId="12" fillId="6" borderId="72" xfId="20" applyFont="1" applyFill="1" applyBorder="1" applyAlignment="1">
      <alignment horizontal="center" vertical="center" wrapText="1"/>
    </xf>
    <xf numFmtId="0" fontId="12" fillId="6" borderId="59" xfId="20" applyFont="1" applyFill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76" fillId="0" borderId="0" xfId="0" quotePrefix="1" applyFont="1" applyAlignment="1">
      <alignment horizontal="center"/>
    </xf>
    <xf numFmtId="0" fontId="12" fillId="6" borderId="71" xfId="20" applyFont="1" applyFill="1" applyBorder="1" applyAlignment="1">
      <alignment horizontal="center" vertical="center" wrapText="1"/>
    </xf>
    <xf numFmtId="0" fontId="12" fillId="6" borderId="60" xfId="20" applyFont="1" applyFill="1" applyBorder="1" applyAlignment="1">
      <alignment horizontal="center" vertical="center" wrapText="1"/>
    </xf>
    <xf numFmtId="0" fontId="12" fillId="6" borderId="55" xfId="20" applyFont="1" applyFill="1" applyBorder="1" applyAlignment="1">
      <alignment horizontal="center" vertical="center"/>
    </xf>
    <xf numFmtId="0" fontId="12" fillId="6" borderId="70" xfId="2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5" fontId="11" fillId="0" borderId="10" xfId="9" applyNumberFormat="1" applyFont="1" applyFill="1" applyBorder="1" applyAlignment="1">
      <alignment horizontal="center" vertical="center"/>
    </xf>
    <xf numFmtId="15" fontId="11" fillId="0" borderId="21" xfId="9" applyNumberFormat="1" applyFont="1" applyFill="1" applyBorder="1" applyAlignment="1">
      <alignment horizontal="center" vertical="center"/>
    </xf>
    <xf numFmtId="0" fontId="12" fillId="6" borderId="10" xfId="9" applyFont="1" applyFill="1" applyBorder="1" applyAlignment="1">
      <alignment horizontal="center"/>
    </xf>
    <xf numFmtId="0" fontId="12" fillId="6" borderId="21" xfId="9" applyFont="1" applyFill="1" applyBorder="1" applyAlignment="1">
      <alignment horizontal="center"/>
    </xf>
    <xf numFmtId="0" fontId="10" fillId="0" borderId="49" xfId="9" applyFont="1" applyBorder="1" applyAlignment="1">
      <alignment horizontal="center" vertical="center"/>
    </xf>
    <xf numFmtId="0" fontId="47" fillId="0" borderId="0" xfId="7" applyFont="1" applyAlignment="1">
      <alignment horizontal="center"/>
    </xf>
    <xf numFmtId="0" fontId="6" fillId="0" borderId="16" xfId="0" applyFont="1" applyBorder="1" applyAlignment="1">
      <alignment horizontal="right" indent="2"/>
    </xf>
    <xf numFmtId="0" fontId="6" fillId="0" borderId="0" xfId="0" applyFont="1" applyAlignment="1">
      <alignment horizontal="left" vertical="top" wrapText="1"/>
    </xf>
    <xf numFmtId="0" fontId="6" fillId="6" borderId="28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3" fontId="4" fillId="4" borderId="28" xfId="0" applyNumberFormat="1" applyFont="1" applyFill="1" applyBorder="1" applyAlignment="1">
      <alignment horizontal="center" vertical="center"/>
    </xf>
    <xf numFmtId="173" fontId="4" fillId="4" borderId="29" xfId="0" applyNumberFormat="1" applyFont="1" applyFill="1" applyBorder="1" applyAlignment="1">
      <alignment horizontal="center" vertical="center"/>
    </xf>
    <xf numFmtId="173" fontId="4" fillId="4" borderId="79" xfId="0" applyNumberFormat="1" applyFont="1" applyFill="1" applyBorder="1" applyAlignment="1">
      <alignment horizontal="center" vertical="center"/>
    </xf>
    <xf numFmtId="4" fontId="89" fillId="0" borderId="25" xfId="0" applyNumberFormat="1" applyFont="1" applyBorder="1" applyAlignment="1">
      <alignment horizontal="center" vertical="center"/>
    </xf>
    <xf numFmtId="4" fontId="89" fillId="0" borderId="26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49" fontId="4" fillId="5" borderId="28" xfId="0" applyNumberFormat="1" applyFont="1" applyFill="1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7" fontId="11" fillId="0" borderId="20" xfId="4" applyNumberFormat="1" applyFont="1" applyFill="1" applyBorder="1" applyAlignment="1">
      <alignment horizontal="center" vertical="center"/>
    </xf>
    <xf numFmtId="17" fontId="11" fillId="0" borderId="21" xfId="4" applyNumberFormat="1" applyFont="1" applyFill="1" applyBorder="1" applyAlignment="1">
      <alignment horizontal="center" vertical="center"/>
    </xf>
    <xf numFmtId="0" fontId="11" fillId="0" borderId="22" xfId="4" applyNumberFormat="1" applyFont="1" applyFill="1" applyBorder="1" applyAlignment="1">
      <alignment horizontal="center" vertical="center"/>
    </xf>
    <xf numFmtId="0" fontId="11" fillId="0" borderId="23" xfId="4" applyNumberFormat="1" applyFont="1" applyFill="1" applyBorder="1" applyAlignment="1">
      <alignment horizontal="center" vertical="center"/>
    </xf>
    <xf numFmtId="0" fontId="12" fillId="6" borderId="28" xfId="4" applyFont="1" applyFill="1" applyBorder="1" applyAlignment="1">
      <alignment horizontal="center" vertical="center" wrapText="1"/>
    </xf>
    <xf numFmtId="0" fontId="11" fillId="6" borderId="41" xfId="3" applyFont="1" applyFill="1" applyBorder="1" applyAlignment="1">
      <alignment vertical="center"/>
    </xf>
    <xf numFmtId="0" fontId="12" fillId="6" borderId="39" xfId="4" applyFont="1" applyFill="1" applyBorder="1" applyAlignment="1">
      <alignment horizontal="center" vertical="center"/>
    </xf>
    <xf numFmtId="0" fontId="12" fillId="6" borderId="40" xfId="4" applyFont="1" applyFill="1" applyBorder="1" applyAlignment="1">
      <alignment horizontal="center" vertical="center"/>
    </xf>
    <xf numFmtId="0" fontId="12" fillId="0" borderId="42" xfId="4" applyNumberFormat="1" applyFont="1" applyFill="1" applyBorder="1" applyAlignment="1">
      <alignment horizontal="center" vertical="center"/>
    </xf>
    <xf numFmtId="0" fontId="12" fillId="0" borderId="43" xfId="4" applyNumberFormat="1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0" fontId="12" fillId="6" borderId="27" xfId="4" applyFont="1" applyFill="1" applyBorder="1" applyAlignment="1">
      <alignment horizontal="center" vertical="center"/>
    </xf>
    <xf numFmtId="0" fontId="11" fillId="6" borderId="26" xfId="3" applyFont="1" applyFill="1" applyBorder="1" applyAlignment="1">
      <alignment horizontal="center" vertical="center"/>
    </xf>
    <xf numFmtId="0" fontId="12" fillId="6" borderId="28" xfId="4" applyFont="1" applyFill="1" applyBorder="1" applyAlignment="1">
      <alignment horizontal="center" vertical="center"/>
    </xf>
    <xf numFmtId="0" fontId="11" fillId="6" borderId="41" xfId="3" applyFont="1" applyFill="1" applyBorder="1" applyAlignment="1">
      <alignment vertical="center" wrapText="1"/>
    </xf>
    <xf numFmtId="1" fontId="6" fillId="0" borderId="0" xfId="3" applyNumberFormat="1" applyFont="1" applyFill="1" applyBorder="1" applyAlignment="1">
      <alignment horizontal="left" vertical="top" wrapText="1"/>
    </xf>
    <xf numFmtId="0" fontId="47" fillId="0" borderId="0" xfId="4" applyFont="1" applyFill="1" applyBorder="1" applyAlignment="1">
      <alignment horizontal="center" vertical="center"/>
    </xf>
    <xf numFmtId="17" fontId="10" fillId="0" borderId="0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Border="1" applyAlignment="1">
      <alignment horizontal="center" vertical="center" wrapText="1"/>
    </xf>
    <xf numFmtId="0" fontId="12" fillId="0" borderId="34" xfId="4" applyFont="1" applyFill="1" applyBorder="1" applyAlignment="1">
      <alignment horizontal="center" vertical="center"/>
    </xf>
    <xf numFmtId="0" fontId="12" fillId="0" borderId="35" xfId="4" applyFont="1" applyFill="1" applyBorder="1" applyAlignment="1">
      <alignment horizontal="center" vertical="center"/>
    </xf>
    <xf numFmtId="0" fontId="12" fillId="0" borderId="36" xfId="4" applyFont="1" applyFill="1" applyBorder="1" applyAlignment="1">
      <alignment horizontal="center" vertical="center"/>
    </xf>
    <xf numFmtId="0" fontId="12" fillId="0" borderId="37" xfId="4" applyFont="1" applyFill="1" applyBorder="1" applyAlignment="1">
      <alignment horizontal="center" vertical="center"/>
    </xf>
    <xf numFmtId="17" fontId="4" fillId="0" borderId="51" xfId="7" applyNumberFormat="1" applyFont="1" applyBorder="1" applyAlignment="1">
      <alignment horizontal="center" vertical="center"/>
    </xf>
    <xf numFmtId="17" fontId="4" fillId="0" borderId="46" xfId="7" applyNumberFormat="1" applyFont="1" applyBorder="1" applyAlignment="1">
      <alignment horizontal="center" vertical="center"/>
    </xf>
    <xf numFmtId="4" fontId="4" fillId="0" borderId="52" xfId="8" applyNumberFormat="1" applyFont="1" applyBorder="1" applyAlignment="1">
      <alignment horizontal="center" vertical="center"/>
    </xf>
    <xf numFmtId="4" fontId="4" fillId="0" borderId="53" xfId="8" applyNumberFormat="1" applyFont="1" applyBorder="1" applyAlignment="1">
      <alignment horizontal="center" vertical="center"/>
    </xf>
    <xf numFmtId="0" fontId="6" fillId="6" borderId="28" xfId="7" applyFont="1" applyFill="1" applyBorder="1" applyAlignment="1">
      <alignment horizontal="center" vertical="center"/>
    </xf>
    <xf numFmtId="0" fontId="6" fillId="6" borderId="30" xfId="7" applyFont="1" applyFill="1" applyBorder="1" applyAlignment="1">
      <alignment horizontal="center" vertical="center"/>
    </xf>
    <xf numFmtId="0" fontId="6" fillId="6" borderId="17" xfId="7" applyFont="1" applyFill="1" applyBorder="1" applyAlignment="1">
      <alignment horizontal="center" vertical="center"/>
    </xf>
    <xf numFmtId="0" fontId="6" fillId="6" borderId="18" xfId="7" applyFont="1" applyFill="1" applyBorder="1" applyAlignment="1">
      <alignment horizontal="center" vertical="center"/>
    </xf>
    <xf numFmtId="0" fontId="6" fillId="6" borderId="22" xfId="7" applyFont="1" applyFill="1" applyBorder="1" applyAlignment="1">
      <alignment horizontal="center" vertical="center"/>
    </xf>
    <xf numFmtId="0" fontId="6" fillId="6" borderId="23" xfId="7" applyFont="1" applyFill="1" applyBorder="1" applyAlignment="1">
      <alignment horizontal="center" vertical="center"/>
    </xf>
    <xf numFmtId="0" fontId="4" fillId="0" borderId="50" xfId="7" quotePrefix="1" applyFont="1" applyBorder="1" applyAlignment="1">
      <alignment horizontal="center" vertical="center"/>
    </xf>
    <xf numFmtId="0" fontId="4" fillId="0" borderId="44" xfId="7" quotePrefix="1" applyFont="1" applyBorder="1" applyAlignment="1">
      <alignment horizontal="center" vertical="center"/>
    </xf>
    <xf numFmtId="0" fontId="6" fillId="6" borderId="28" xfId="7" applyFont="1" applyFill="1" applyBorder="1" applyAlignment="1">
      <alignment horizontal="center" vertical="center" wrapText="1"/>
    </xf>
    <xf numFmtId="0" fontId="6" fillId="6" borderId="29" xfId="7" applyFont="1" applyFill="1" applyBorder="1" applyAlignment="1">
      <alignment horizontal="center" vertical="center" wrapText="1"/>
    </xf>
    <xf numFmtId="0" fontId="6" fillId="6" borderId="30" xfId="7" applyFont="1" applyFill="1" applyBorder="1" applyAlignment="1">
      <alignment horizontal="center" vertical="center" wrapText="1"/>
    </xf>
    <xf numFmtId="0" fontId="6" fillId="6" borderId="25" xfId="7" applyFont="1" applyFill="1" applyBorder="1" applyAlignment="1">
      <alignment horizontal="center" vertical="center"/>
    </xf>
    <xf numFmtId="0" fontId="6" fillId="6" borderId="27" xfId="7" applyFont="1" applyFill="1" applyBorder="1" applyAlignment="1">
      <alignment horizontal="center" vertical="center"/>
    </xf>
    <xf numFmtId="0" fontId="6" fillId="6" borderId="26" xfId="7" applyFont="1" applyFill="1" applyBorder="1" applyAlignment="1">
      <alignment horizontal="center" vertical="center"/>
    </xf>
    <xf numFmtId="173" fontId="6" fillId="0" borderId="0" xfId="7" applyNumberFormat="1" applyFont="1" applyBorder="1" applyAlignment="1">
      <alignment horizontal="center" vertical="center"/>
    </xf>
    <xf numFmtId="0" fontId="12" fillId="0" borderId="17" xfId="7" applyFont="1" applyBorder="1" applyAlignment="1">
      <alignment horizontal="right" vertical="center" indent="1"/>
    </xf>
    <xf numFmtId="0" fontId="12" fillId="0" borderId="18" xfId="7" applyFont="1" applyBorder="1" applyAlignment="1">
      <alignment horizontal="right" vertical="center" indent="1"/>
    </xf>
    <xf numFmtId="0" fontId="12" fillId="0" borderId="22" xfId="7" applyFont="1" applyBorder="1" applyAlignment="1">
      <alignment horizontal="left" vertical="center" indent="1"/>
    </xf>
    <xf numFmtId="0" fontId="12" fillId="0" borderId="23" xfId="7" applyFont="1" applyBorder="1" applyAlignment="1">
      <alignment horizontal="left" vertical="center" indent="1"/>
    </xf>
    <xf numFmtId="173" fontId="6" fillId="0" borderId="28" xfId="7" applyNumberFormat="1" applyFont="1" applyBorder="1" applyAlignment="1">
      <alignment horizontal="center" vertical="center"/>
    </xf>
    <xf numFmtId="173" fontId="6" fillId="0" borderId="30" xfId="7" applyNumberFormat="1" applyFont="1" applyBorder="1" applyAlignment="1">
      <alignment horizontal="center" vertical="center"/>
    </xf>
    <xf numFmtId="173" fontId="6" fillId="0" borderId="20" xfId="7" applyNumberFormat="1" applyFont="1" applyBorder="1" applyAlignment="1">
      <alignment horizontal="center" vertical="center"/>
    </xf>
    <xf numFmtId="0" fontId="4" fillId="0" borderId="17" xfId="7" applyFont="1" applyBorder="1" applyAlignment="1">
      <alignment horizontal="left" vertical="center" wrapText="1"/>
    </xf>
    <xf numFmtId="0" fontId="4" fillId="0" borderId="19" xfId="7" applyFont="1" applyBorder="1" applyAlignment="1">
      <alignment horizontal="left" vertical="center" wrapText="1"/>
    </xf>
    <xf numFmtId="0" fontId="4" fillId="0" borderId="18" xfId="7" applyFont="1" applyBorder="1" applyAlignment="1">
      <alignment horizontal="left" vertical="center" wrapText="1"/>
    </xf>
    <xf numFmtId="0" fontId="4" fillId="0" borderId="22" xfId="7" applyFont="1" applyBorder="1" applyAlignment="1">
      <alignment horizontal="left" vertical="center" wrapText="1"/>
    </xf>
    <xf numFmtId="0" fontId="4" fillId="0" borderId="24" xfId="7" applyFont="1" applyBorder="1" applyAlignment="1">
      <alignment horizontal="left" vertical="center" wrapText="1"/>
    </xf>
    <xf numFmtId="0" fontId="4" fillId="0" borderId="23" xfId="7" applyFont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top" wrapText="1" readingOrder="1"/>
    </xf>
    <xf numFmtId="0" fontId="6" fillId="0" borderId="0" xfId="0" applyFont="1" applyFill="1" applyAlignment="1">
      <alignment horizontal="left" vertical="top" wrapText="1" readingOrder="1"/>
    </xf>
    <xf numFmtId="0" fontId="16" fillId="0" borderId="0" xfId="7" applyFont="1" applyAlignment="1">
      <alignment horizontal="center"/>
    </xf>
    <xf numFmtId="0" fontId="10" fillId="0" borderId="0" xfId="7" applyFont="1" applyAlignment="1">
      <alignment horizontal="center"/>
    </xf>
    <xf numFmtId="0" fontId="6" fillId="0" borderId="25" xfId="7" applyFont="1" applyBorder="1" applyAlignment="1">
      <alignment horizontal="center" vertical="center"/>
    </xf>
    <xf numFmtId="0" fontId="6" fillId="0" borderId="26" xfId="7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1" fontId="38" fillId="0" borderId="0" xfId="0" applyNumberFormat="1" applyFont="1" applyFill="1" applyAlignment="1">
      <alignment horizontal="left" vertical="top" wrapText="1" readingOrder="1"/>
    </xf>
    <xf numFmtId="0" fontId="38" fillId="0" borderId="0" xfId="0" applyFont="1" applyFill="1" applyAlignment="1">
      <alignment horizontal="left" vertical="top" wrapText="1" readingOrder="1"/>
    </xf>
    <xf numFmtId="0" fontId="12" fillId="7" borderId="25" xfId="0" quotePrefix="1" applyFont="1" applyFill="1" applyBorder="1" applyAlignment="1">
      <alignment horizontal="center" vertical="center"/>
    </xf>
    <xf numFmtId="0" fontId="12" fillId="7" borderId="26" xfId="0" quotePrefix="1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 vertical="center" indent="3"/>
    </xf>
    <xf numFmtId="4" fontId="26" fillId="0" borderId="21" xfId="0" applyNumberFormat="1" applyFont="1" applyBorder="1" applyAlignment="1">
      <alignment horizontal="right" vertical="center" indent="3"/>
    </xf>
    <xf numFmtId="4" fontId="26" fillId="0" borderId="22" xfId="14" applyNumberFormat="1" applyFont="1" applyBorder="1" applyAlignment="1">
      <alignment horizontal="center" vertical="center"/>
    </xf>
    <xf numFmtId="4" fontId="26" fillId="0" borderId="23" xfId="14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right" vertical="center" indent="3"/>
    </xf>
    <xf numFmtId="4" fontId="26" fillId="0" borderId="23" xfId="0" applyNumberFormat="1" applyFont="1" applyBorder="1" applyAlignment="1">
      <alignment horizontal="right" vertical="center" indent="3"/>
    </xf>
    <xf numFmtId="4" fontId="26" fillId="0" borderId="24" xfId="0" applyNumberFormat="1" applyFont="1" applyBorder="1" applyAlignment="1">
      <alignment horizontal="right" vertical="center" indent="3"/>
    </xf>
    <xf numFmtId="4" fontId="26" fillId="0" borderId="20" xfId="14" applyNumberFormat="1" applyFont="1" applyBorder="1" applyAlignment="1">
      <alignment horizontal="center" vertical="center"/>
    </xf>
    <xf numFmtId="4" fontId="26" fillId="0" borderId="21" xfId="14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right" vertical="center" indent="3"/>
    </xf>
    <xf numFmtId="15" fontId="28" fillId="5" borderId="16" xfId="14" applyNumberFormat="1" applyFont="1" applyFill="1" applyBorder="1" applyAlignment="1">
      <alignment horizontal="center" vertical="center"/>
    </xf>
    <xf numFmtId="4" fontId="28" fillId="5" borderId="17" xfId="14" applyNumberFormat="1" applyFont="1" applyFill="1" applyBorder="1" applyAlignment="1">
      <alignment horizontal="center" vertical="center"/>
    </xf>
    <xf numFmtId="4" fontId="28" fillId="5" borderId="18" xfId="14" applyNumberFormat="1" applyFont="1" applyFill="1" applyBorder="1" applyAlignment="1">
      <alignment horizontal="center" vertical="center"/>
    </xf>
    <xf numFmtId="4" fontId="28" fillId="5" borderId="22" xfId="14" applyNumberFormat="1" applyFont="1" applyFill="1" applyBorder="1" applyAlignment="1">
      <alignment horizontal="center" vertical="center"/>
    </xf>
    <xf numFmtId="4" fontId="28" fillId="5" borderId="23" xfId="14" applyNumberFormat="1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187" fontId="28" fillId="5" borderId="26" xfId="0" applyNumberFormat="1" applyFont="1" applyFill="1" applyBorder="1" applyAlignment="1">
      <alignment horizontal="center" vertical="center"/>
    </xf>
    <xf numFmtId="187" fontId="28" fillId="5" borderId="16" xfId="0" applyNumberFormat="1" applyFont="1" applyFill="1" applyBorder="1" applyAlignment="1">
      <alignment horizontal="center" vertical="center"/>
    </xf>
    <xf numFmtId="173" fontId="28" fillId="5" borderId="26" xfId="0" applyNumberFormat="1" applyFont="1" applyFill="1" applyBorder="1" applyAlignment="1">
      <alignment horizontal="center" vertical="center"/>
    </xf>
    <xf numFmtId="173" fontId="28" fillId="5" borderId="16" xfId="0" applyNumberFormat="1" applyFont="1" applyFill="1" applyBorder="1" applyAlignment="1">
      <alignment horizontal="center" vertical="center"/>
    </xf>
    <xf numFmtId="187" fontId="28" fillId="5" borderId="28" xfId="0" applyNumberFormat="1" applyFont="1" applyFill="1" applyBorder="1" applyAlignment="1">
      <alignment horizontal="center" vertical="center"/>
    </xf>
    <xf numFmtId="4" fontId="28" fillId="5" borderId="28" xfId="14" applyNumberFormat="1" applyFont="1" applyFill="1" applyBorder="1" applyAlignment="1">
      <alignment horizontal="center" vertical="center"/>
    </xf>
    <xf numFmtId="187" fontId="28" fillId="5" borderId="18" xfId="0" applyNumberFormat="1" applyFont="1" applyFill="1" applyBorder="1" applyAlignment="1">
      <alignment horizontal="center" vertical="center"/>
    </xf>
    <xf numFmtId="4" fontId="26" fillId="0" borderId="17" xfId="14" applyNumberFormat="1" applyFont="1" applyBorder="1" applyAlignment="1">
      <alignment horizontal="center" vertical="center"/>
    </xf>
    <xf numFmtId="4" fontId="26" fillId="0" borderId="18" xfId="14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 vertical="center" indent="3"/>
    </xf>
    <xf numFmtId="4" fontId="26" fillId="0" borderId="18" xfId="0" applyNumberFormat="1" applyFont="1" applyBorder="1" applyAlignment="1">
      <alignment horizontal="right" vertical="center" indent="3"/>
    </xf>
    <xf numFmtId="4" fontId="26" fillId="0" borderId="19" xfId="0" applyNumberFormat="1" applyFont="1" applyBorder="1" applyAlignment="1">
      <alignment horizontal="right" vertical="center" indent="3"/>
    </xf>
    <xf numFmtId="17" fontId="34" fillId="0" borderId="20" xfId="0" applyNumberFormat="1" applyFont="1" applyBorder="1" applyAlignment="1">
      <alignment horizontal="center" vertical="center"/>
    </xf>
    <xf numFmtId="17" fontId="34" fillId="0" borderId="21" xfId="0" applyNumberFormat="1" applyFont="1" applyBorder="1" applyAlignment="1">
      <alignment horizontal="center" vertical="center"/>
    </xf>
    <xf numFmtId="17" fontId="34" fillId="0" borderId="22" xfId="0" applyNumberFormat="1" applyFont="1" applyBorder="1" applyAlignment="1">
      <alignment horizontal="center" vertical="center"/>
    </xf>
    <xf numFmtId="17" fontId="34" fillId="0" borderId="23" xfId="0" applyNumberFormat="1" applyFont="1" applyBorder="1" applyAlignment="1">
      <alignment horizontal="center" vertical="center"/>
    </xf>
    <xf numFmtId="17" fontId="34" fillId="0" borderId="17" xfId="0" applyNumberFormat="1" applyFont="1" applyBorder="1" applyAlignment="1">
      <alignment horizontal="center" vertical="center"/>
    </xf>
    <xf numFmtId="17" fontId="34" fillId="0" borderId="18" xfId="0" applyNumberFormat="1" applyFont="1" applyBorder="1" applyAlignment="1">
      <alignment horizontal="center" vertical="center"/>
    </xf>
    <xf numFmtId="0" fontId="69" fillId="0" borderId="0" xfId="0" applyFont="1" applyFill="1" applyAlignment="1">
      <alignment horizontal="center" vertical="center" readingOrder="1"/>
    </xf>
    <xf numFmtId="49" fontId="70" fillId="0" borderId="0" xfId="0" applyNumberFormat="1" applyFont="1" applyFill="1" applyAlignment="1">
      <alignment horizontal="center" vertical="center" readingOrder="1"/>
    </xf>
    <xf numFmtId="0" fontId="70" fillId="0" borderId="0" xfId="0" applyFont="1" applyFill="1" applyAlignment="1">
      <alignment horizontal="center" vertical="center" readingOrder="1"/>
    </xf>
    <xf numFmtId="0" fontId="30" fillId="8" borderId="25" xfId="0" applyFont="1" applyFill="1" applyBorder="1" applyAlignment="1">
      <alignment horizontal="center" vertical="center"/>
    </xf>
    <xf numFmtId="0" fontId="30" fillId="8" borderId="27" xfId="0" applyFont="1" applyFill="1" applyBorder="1" applyAlignment="1">
      <alignment horizontal="center" vertical="center"/>
    </xf>
    <xf numFmtId="0" fontId="30" fillId="8" borderId="26" xfId="0" applyFont="1" applyFill="1" applyBorder="1" applyAlignment="1">
      <alignment horizontal="center" vertical="center"/>
    </xf>
    <xf numFmtId="189" fontId="12" fillId="0" borderId="0" xfId="0" applyNumberFormat="1" applyFont="1" applyFill="1" applyAlignment="1">
      <alignment horizontal="left" vertical="center" readingOrder="1"/>
    </xf>
    <xf numFmtId="0" fontId="30" fillId="8" borderId="17" xfId="0" quotePrefix="1" applyFont="1" applyFill="1" applyBorder="1" applyAlignment="1">
      <alignment horizontal="center" vertical="center"/>
    </xf>
    <xf numFmtId="0" fontId="30" fillId="8" borderId="18" xfId="0" quotePrefix="1" applyFont="1" applyFill="1" applyBorder="1" applyAlignment="1">
      <alignment horizontal="center" vertical="center"/>
    </xf>
    <xf numFmtId="0" fontId="30" fillId="8" borderId="22" xfId="0" quotePrefix="1" applyFont="1" applyFill="1" applyBorder="1" applyAlignment="1">
      <alignment horizontal="center" vertical="center"/>
    </xf>
    <xf numFmtId="0" fontId="30" fillId="8" borderId="23" xfId="0" quotePrefix="1" applyFont="1" applyFill="1" applyBorder="1" applyAlignment="1">
      <alignment horizontal="center" vertical="center"/>
    </xf>
    <xf numFmtId="49" fontId="70" fillId="0" borderId="0" xfId="0" applyNumberFormat="1" applyFont="1" applyFill="1" applyAlignment="1">
      <alignment horizontal="center" vertical="top" readingOrder="1"/>
    </xf>
    <xf numFmtId="0" fontId="70" fillId="0" borderId="0" xfId="0" applyFont="1" applyFill="1" applyAlignment="1">
      <alignment horizontal="center" vertical="top" readingOrder="1"/>
    </xf>
    <xf numFmtId="0" fontId="67" fillId="6" borderId="83" xfId="0" applyFont="1" applyFill="1" applyBorder="1" applyAlignment="1">
      <alignment horizontal="center" vertical="center" wrapText="1"/>
    </xf>
    <xf numFmtId="0" fontId="67" fillId="6" borderId="87" xfId="0" applyFont="1" applyFill="1" applyBorder="1" applyAlignment="1">
      <alignment horizontal="center" vertical="center" wrapText="1"/>
    </xf>
    <xf numFmtId="0" fontId="67" fillId="6" borderId="9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200" fontId="19" fillId="0" borderId="0" xfId="0" applyNumberFormat="1" applyFont="1" applyFill="1" applyBorder="1" applyAlignment="1">
      <alignment horizontal="left"/>
    </xf>
    <xf numFmtId="0" fontId="67" fillId="6" borderId="81" xfId="0" applyFont="1" applyFill="1" applyBorder="1" applyAlignment="1">
      <alignment horizontal="center" vertical="center"/>
    </xf>
    <xf numFmtId="0" fontId="67" fillId="6" borderId="86" xfId="0" applyFont="1" applyFill="1" applyBorder="1" applyAlignment="1">
      <alignment horizontal="center" vertical="center"/>
    </xf>
    <xf numFmtId="0" fontId="67" fillId="6" borderId="65" xfId="0" applyFont="1" applyFill="1" applyBorder="1" applyAlignment="1">
      <alignment horizontal="center" vertical="center"/>
    </xf>
    <xf numFmtId="0" fontId="67" fillId="6" borderId="82" xfId="0" applyFont="1" applyFill="1" applyBorder="1" applyAlignment="1">
      <alignment horizontal="center" vertical="center"/>
    </xf>
    <xf numFmtId="0" fontId="67" fillId="6" borderId="16" xfId="0" applyFont="1" applyFill="1" applyBorder="1" applyAlignment="1">
      <alignment horizontal="center" vertical="center"/>
    </xf>
    <xf numFmtId="0" fontId="67" fillId="6" borderId="67" xfId="0" applyFont="1" applyFill="1" applyBorder="1" applyAlignment="1">
      <alignment horizontal="center" vertical="center"/>
    </xf>
    <xf numFmtId="0" fontId="67" fillId="6" borderId="82" xfId="0" applyFont="1" applyFill="1" applyBorder="1" applyAlignment="1">
      <alignment horizontal="center" vertical="center" wrapText="1"/>
    </xf>
    <xf numFmtId="0" fontId="67" fillId="6" borderId="16" xfId="0" applyFont="1" applyFill="1" applyBorder="1" applyAlignment="1">
      <alignment horizontal="center" vertical="center" wrapText="1"/>
    </xf>
    <xf numFmtId="0" fontId="67" fillId="6" borderId="67" xfId="0" applyFont="1" applyFill="1" applyBorder="1" applyAlignment="1">
      <alignment horizontal="center" vertical="center" wrapText="1"/>
    </xf>
  </cellXfs>
  <cellStyles count="23">
    <cellStyle name="Millares" xfId="1" builtinId="3"/>
    <cellStyle name="Millares 4" xfId="21"/>
    <cellStyle name="Millares 5" xfId="18"/>
    <cellStyle name="Millares_Componente 1 Carretera" xfId="8"/>
    <cellStyle name="Millares_CUADRO COMPARATIVO DE METRADOS" xfId="10"/>
    <cellStyle name="Millares_Deduc  Efectivo" xfId="13"/>
    <cellStyle name="Millares_Deducc. Materiales" xfId="14"/>
    <cellStyle name="Normal" xfId="0" builtinId="0"/>
    <cellStyle name="Normal 2" xfId="16"/>
    <cellStyle name="Normal 3" xfId="3"/>
    <cellStyle name="Normal 3 2" xfId="20"/>
    <cellStyle name="Normal 5" xfId="17"/>
    <cellStyle name="Normal_11_CONTROL REAJUSTES" xfId="4"/>
    <cellStyle name="Normal_CUADRO AVANCE MENSUAL" xfId="9"/>
    <cellStyle name="Normal_Presupuesto de Obra FC" xfId="5"/>
    <cellStyle name="Normal_Reajuste Valorizacion Principal" xfId="7"/>
    <cellStyle name="Normal_Val 08 Oct 05 Z2-T3" xfId="6"/>
    <cellStyle name="Normal_Val-01 B.Aires-Jun-05" xfId="12"/>
    <cellStyle name="Normal_VAL-Nº6-E4- CONSTRUCCIÓN CICLOVÍA AV. HOYOS RUBIO" xfId="22"/>
    <cellStyle name="Porcentaje" xfId="2" builtinId="5"/>
    <cellStyle name="Porcentaje 2" xfId="11"/>
    <cellStyle name="Porcentaje 4" xfId="19"/>
    <cellStyle name="Porcentual 2" xfId="15"/>
  </cellStyles>
  <dxfs count="40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rgb="FF00B050"/>
      </font>
    </dxf>
    <dxf>
      <font>
        <color rgb="FF002060"/>
      </font>
    </dxf>
    <dxf>
      <font>
        <color theme="8" tint="-0.24994659260841701"/>
      </font>
    </dxf>
    <dxf>
      <font>
        <color rgb="FFFF000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1" tint="0.34998626667073579"/>
      </font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200" b="1" i="0" baseline="0">
                <a:effectLst/>
                <a:latin typeface="+mn-lt"/>
                <a:cs typeface="Arial" panose="020B0604020202020204" pitchFamily="34" charset="0"/>
              </a:rPr>
              <a:t>CURVA DE AVANCE FISICO (PROGAMADO VS EJECUTADO</a:t>
            </a:r>
            <a:r>
              <a:rPr lang="es-PE" sz="1400" b="1" i="0" baseline="0">
                <a:effectLst/>
                <a:latin typeface="+mn-lt"/>
                <a:cs typeface="Arial" panose="020B0604020202020204" pitchFamily="34" charset="0"/>
              </a:rPr>
              <a:t>)</a:t>
            </a:r>
            <a:endParaRPr lang="es-PE" sz="2400">
              <a:effectLst/>
              <a:latin typeface="+mn-lt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960116019789567"/>
          <c:y val="2.06895517370919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362553457030314E-2"/>
          <c:y val="9.3113568838328498E-2"/>
          <c:w val="0.90860538045434591"/>
          <c:h val="0.80272732407731662"/>
        </c:manualLayout>
      </c:layout>
      <c:lineChart>
        <c:grouping val="standard"/>
        <c:varyColors val="0"/>
        <c:ser>
          <c:idx val="1"/>
          <c:order val="0"/>
          <c:tx>
            <c:v>PROGRAMADO</c:v>
          </c:tx>
          <c:spPr>
            <a:ln w="22225" cap="rnd">
              <a:solidFill>
                <a:srgbClr val="FF0000"/>
              </a:solidFill>
              <a:prstDash val="sysDash"/>
              <a:headEnd w="lg" len="lg"/>
            </a:ln>
          </c:spPr>
          <c:marker>
            <c:symbol val="diamond"/>
            <c:size val="6"/>
            <c:spPr>
              <a:solidFill>
                <a:srgbClr val="002060"/>
              </a:solidFill>
              <a:ln w="25400">
                <a:solidFill>
                  <a:srgbClr val="00206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789649043119359E-2"/>
                  <c:y val="-2.0033038781236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90-479F-A64A-96CAE2AE939F}"/>
                </c:ext>
              </c:extLst>
            </c:dLbl>
            <c:dLbl>
              <c:idx val="1"/>
              <c:layout>
                <c:manualLayout>
                  <c:x val="-5.4316268152376493E-3"/>
                  <c:y val="1.407953034981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90-479F-A64A-96CAE2AE939F}"/>
                </c:ext>
              </c:extLst>
            </c:dLbl>
            <c:dLbl>
              <c:idx val="2"/>
              <c:layout>
                <c:manualLayout>
                  <c:x val="9.7050722944393543E-4"/>
                  <c:y val="-1.090657513553913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90-479F-A64A-96CAE2AE939F}"/>
                </c:ext>
              </c:extLst>
            </c:dLbl>
            <c:dLbl>
              <c:idx val="4"/>
              <c:layout>
                <c:manualLayout>
                  <c:x val="-5.3351117039013001E-3"/>
                  <c:y val="1.352650024543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90-479F-A64A-96CAE2AE93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C00000"/>
                    </a:solidFill>
                    <a:latin typeface="Calibri" panose="020F0502020204030204" pitchFamily="34" charset="0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'7. C.Av.'!$B$37:$B$41</c:f>
              <c:numCache>
                <c:formatCode>d\-mmm\-yy</c:formatCode>
                <c:ptCount val="5"/>
                <c:pt idx="0">
                  <c:v>44215</c:v>
                </c:pt>
                <c:pt idx="1">
                  <c:v>44227</c:v>
                </c:pt>
                <c:pt idx="2">
                  <c:v>44242</c:v>
                </c:pt>
                <c:pt idx="3">
                  <c:v>44255</c:v>
                </c:pt>
                <c:pt idx="4">
                  <c:v>44259</c:v>
                </c:pt>
              </c:numCache>
            </c:numRef>
          </c:cat>
          <c:val>
            <c:numRef>
              <c:f>'7. C.Av.'!$G$37:$G$41</c:f>
              <c:numCache>
                <c:formatCode>0.00%</c:formatCode>
                <c:ptCount val="5"/>
                <c:pt idx="0">
                  <c:v>0</c:v>
                </c:pt>
                <c:pt idx="1">
                  <c:v>9.2479118367102459E-2</c:v>
                </c:pt>
                <c:pt idx="2">
                  <c:v>0.38491587453301757</c:v>
                </c:pt>
                <c:pt idx="3">
                  <c:v>0.97376382230585135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90-479F-A64A-96CAE2AE939F}"/>
            </c:ext>
          </c:extLst>
        </c:ser>
        <c:ser>
          <c:idx val="0"/>
          <c:order val="1"/>
          <c:tx>
            <c:v>EJECUTADO</c:v>
          </c:tx>
          <c:spPr>
            <a:ln w="22225">
              <a:solidFill>
                <a:srgbClr val="00B0F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 w="22225">
                <a:solidFill>
                  <a:srgbClr val="002060"/>
                </a:solidFill>
                <a:prstDash val="solid"/>
                <a:headEnd type="diamond"/>
              </a:ln>
            </c:spPr>
          </c:marker>
          <c:dLbls>
            <c:dLbl>
              <c:idx val="0"/>
              <c:layout>
                <c:manualLayout>
                  <c:x val="-8.5253563884507798E-3"/>
                  <c:y val="-4.719309709517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090-479F-A64A-96CAE2AE939F}"/>
                </c:ext>
              </c:extLst>
            </c:dLbl>
            <c:dLbl>
              <c:idx val="1"/>
              <c:layout>
                <c:manualLayout>
                  <c:x val="-5.3448774828709224E-2"/>
                  <c:y val="-2.3824560388453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090-479F-A64A-96CAE2AE939F}"/>
                </c:ext>
              </c:extLst>
            </c:dLbl>
            <c:dLbl>
              <c:idx val="2"/>
              <c:layout>
                <c:manualLayout>
                  <c:x val="-5.2856856665040766E-2"/>
                  <c:y val="-4.5051355612493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090-479F-A64A-96CAE2AE939F}"/>
                </c:ext>
              </c:extLst>
            </c:dLbl>
            <c:dLbl>
              <c:idx val="4"/>
              <c:layout>
                <c:manualLayout>
                  <c:x val="-5.4432008222423521E-2"/>
                  <c:y val="-1.9304320898511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19-4F41-9993-9AE41ADC9E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Calibri" panose="020F0502020204030204" pitchFamily="34" charset="0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'7. C.Av.'!$B$37:$B$41</c:f>
              <c:numCache>
                <c:formatCode>d\-mmm\-yy</c:formatCode>
                <c:ptCount val="5"/>
                <c:pt idx="0">
                  <c:v>44215</c:v>
                </c:pt>
                <c:pt idx="1">
                  <c:v>44227</c:v>
                </c:pt>
                <c:pt idx="2">
                  <c:v>44242</c:v>
                </c:pt>
                <c:pt idx="3">
                  <c:v>44255</c:v>
                </c:pt>
                <c:pt idx="4">
                  <c:v>44259</c:v>
                </c:pt>
              </c:numCache>
            </c:numRef>
          </c:cat>
          <c:val>
            <c:numRef>
              <c:f>'7. C.Av.'!$O$37:$O$41</c:f>
              <c:numCache>
                <c:formatCode>0.00%</c:formatCode>
                <c:ptCount val="5"/>
                <c:pt idx="0">
                  <c:v>0</c:v>
                </c:pt>
                <c:pt idx="1">
                  <c:v>9.0300000000000005E-2</c:v>
                </c:pt>
                <c:pt idx="2">
                  <c:v>0.41108616192753572</c:v>
                </c:pt>
                <c:pt idx="3">
                  <c:v>0.54277290581323168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090-479F-A64A-96CAE2AE9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72352"/>
        <c:axId val="50172912"/>
      </c:lineChart>
      <c:catAx>
        <c:axId val="5017235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 sz="1150" b="1">
                    <a:solidFill>
                      <a:srgbClr val="002060"/>
                    </a:solidFill>
                    <a:latin typeface="+mn-lt"/>
                  </a:rPr>
                  <a:t>PLAZO</a:t>
                </a:r>
                <a:r>
                  <a:rPr lang="es-PE" sz="1150" b="1" baseline="0">
                    <a:solidFill>
                      <a:srgbClr val="002060"/>
                    </a:solidFill>
                    <a:latin typeface="+mn-lt"/>
                  </a:rPr>
                  <a:t> DE EJECUCION ( 240 MESES)</a:t>
                </a:r>
                <a:endParaRPr lang="es-PE" sz="1150" b="1">
                  <a:solidFill>
                    <a:srgbClr val="002060"/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42187434673541907"/>
              <c:y val="0.9439343704204376"/>
            </c:manualLayout>
          </c:layout>
          <c:overlay val="0"/>
        </c:title>
        <c:numFmt formatCode="d\-mmm\-yy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72912"/>
        <c:crosses val="autoZero"/>
        <c:auto val="0"/>
        <c:lblAlgn val="ctr"/>
        <c:lblOffset val="100"/>
        <c:noMultiLvlLbl val="0"/>
      </c:catAx>
      <c:valAx>
        <c:axId val="50172912"/>
        <c:scaling>
          <c:orientation val="minMax"/>
          <c:max val="1.0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 sz="1200" b="1">
                    <a:solidFill>
                      <a:srgbClr val="002060"/>
                    </a:solidFill>
                    <a:latin typeface="+mn-lt"/>
                  </a:rPr>
                  <a:t>% DE AVANCE DE OBRA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72352"/>
        <c:crosses val="autoZero"/>
        <c:crossBetween val="midCat"/>
        <c:majorUnit val="0.1"/>
        <c:minorUnit val="0.05"/>
      </c:valAx>
      <c:spPr>
        <a:gradFill rotWithShape="0">
          <a:gsLst>
            <a:gs pos="100000">
              <a:srgbClr val="FFFFCC"/>
            </a:gs>
            <a:gs pos="100000">
              <a:srgbClr val="969696"/>
            </a:gs>
          </a:gsLst>
          <a:lin ang="27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31110136913972"/>
          <c:y val="0.6666084007540295"/>
          <c:w val="0.11588334892943845"/>
          <c:h val="8.557169972017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1" i="0" u="none" strike="noStrike" kern="0" spc="100" baseline="0">
              <a:solidFill>
                <a:srgbClr val="000000"/>
              </a:solidFill>
              <a:latin typeface="Calibri" panose="020F0502020204030204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8740157480314954" l="0.98425196850393681" r="0.78740157480314954" t="0.78740157480314954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200" b="1" i="0" baseline="0">
                <a:effectLst/>
                <a:latin typeface="+mn-lt"/>
                <a:cs typeface="Arial" panose="020B0604020202020204" pitchFamily="34" charset="0"/>
              </a:rPr>
              <a:t>CURVA DE AVANCE FINANCIERO (PROGAMADO VS EJECUTADO)</a:t>
            </a:r>
            <a:endParaRPr lang="es-PE" sz="2400">
              <a:effectLst/>
              <a:latin typeface="+mn-lt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664863567954272"/>
          <c:y val="2.068946987941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06571858573073E-2"/>
          <c:y val="9.311361075434009E-2"/>
          <c:w val="0.88886133703201897"/>
          <c:h val="0.78678265384962098"/>
        </c:manualLayout>
      </c:layout>
      <c:lineChart>
        <c:grouping val="standard"/>
        <c:varyColors val="0"/>
        <c:ser>
          <c:idx val="1"/>
          <c:order val="0"/>
          <c:tx>
            <c:v>PROGRAMADO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002060"/>
              </a:solidFill>
              <a:ln w="28575"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964534851101026E-3"/>
                  <c:y val="3.0234308750856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8E-4CA8-B067-72D0CD4819E5}"/>
                </c:ext>
              </c:extLst>
            </c:dLbl>
            <c:dLbl>
              <c:idx val="1"/>
              <c:layout>
                <c:manualLayout>
                  <c:x val="3.3227189469021662E-3"/>
                  <c:y val="1.5345204582518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8E-4CA8-B067-72D0CD4819E5}"/>
                </c:ext>
              </c:extLst>
            </c:dLbl>
            <c:dLbl>
              <c:idx val="2"/>
              <c:layout>
                <c:manualLayout>
                  <c:x val="3.3338818871962209E-3"/>
                  <c:y val="1.1139526753254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8E-4CA8-B067-72D0CD4819E5}"/>
                </c:ext>
              </c:extLst>
            </c:dLbl>
            <c:dLbl>
              <c:idx val="3"/>
              <c:layout>
                <c:manualLayout>
                  <c:x val="-1.1075729823008845E-3"/>
                  <c:y val="4.1705652568421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8E-4CA8-B067-72D0CD4819E5}"/>
                </c:ext>
              </c:extLst>
            </c:dLbl>
            <c:dLbl>
              <c:idx val="4"/>
              <c:layout>
                <c:manualLayout>
                  <c:x val="-9.9681568407064998E-3"/>
                  <c:y val="3.7802094427053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8E-4CA8-B067-72D0CD4819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baseline="0">
                    <a:solidFill>
                      <a:srgbClr val="C00000"/>
                    </a:solidFill>
                    <a:latin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'8. C.Fina'!$B$38:$B$42</c:f>
              <c:numCache>
                <c:formatCode>d\-mmm\-yy</c:formatCode>
                <c:ptCount val="5"/>
                <c:pt idx="0">
                  <c:v>44215</c:v>
                </c:pt>
                <c:pt idx="1">
                  <c:v>44227</c:v>
                </c:pt>
                <c:pt idx="2">
                  <c:v>44242</c:v>
                </c:pt>
                <c:pt idx="3">
                  <c:v>44255</c:v>
                </c:pt>
                <c:pt idx="4">
                  <c:v>44259</c:v>
                </c:pt>
              </c:numCache>
            </c:numRef>
          </c:cat>
          <c:val>
            <c:numRef>
              <c:f>'8. C.Fina'!$E$38:$E$42</c:f>
              <c:numCache>
                <c:formatCode>#,##0.00</c:formatCode>
                <c:ptCount val="5"/>
                <c:pt idx="0">
                  <c:v>0</c:v>
                </c:pt>
                <c:pt idx="1">
                  <c:v>17491.09</c:v>
                </c:pt>
                <c:pt idx="2">
                  <c:v>72801.290000000008</c:v>
                </c:pt>
                <c:pt idx="3">
                  <c:v>184173.40000000002</c:v>
                </c:pt>
                <c:pt idx="4">
                  <c:v>189135.59000000003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D8E-4CA8-B067-72D0CD4819E5}"/>
            </c:ext>
          </c:extLst>
        </c:ser>
        <c:ser>
          <c:idx val="0"/>
          <c:order val="1"/>
          <c:tx>
            <c:v>EJECUTADO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6"/>
            <c:spPr>
              <a:solidFill>
                <a:srgbClr val="002060"/>
              </a:solidFill>
              <a:ln w="22225">
                <a:solidFill>
                  <a:srgbClr val="00206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4980297139500785E-3"/>
                  <c:y val="1.51171543754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D8E-4CA8-B067-72D0CD4819E5}"/>
                </c:ext>
              </c:extLst>
            </c:dLbl>
            <c:dLbl>
              <c:idx val="1"/>
              <c:layout>
                <c:manualLayout>
                  <c:x val="-5.870276342947503E-2"/>
                  <c:y val="-3.791551561423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D8E-4CA8-B067-72D0CD4819E5}"/>
                </c:ext>
              </c:extLst>
            </c:dLbl>
            <c:dLbl>
              <c:idx val="2"/>
              <c:layout>
                <c:manualLayout>
                  <c:x val="3.3240997229916493E-3"/>
                  <c:y val="9.873832633094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D0-4F5E-B7CD-767EDC0E7BDB}"/>
                </c:ext>
              </c:extLst>
            </c:dLbl>
            <c:dLbl>
              <c:idx val="4"/>
              <c:layout>
                <c:manualLayout>
                  <c:x val="-1.1080332409973111E-3"/>
                  <c:y val="2.6330220354918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3C-45BF-AFDB-0AEBA39751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baseline="0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'8. C.Fina'!$B$38:$B$42</c:f>
              <c:numCache>
                <c:formatCode>d\-mmm\-yy</c:formatCode>
                <c:ptCount val="5"/>
                <c:pt idx="0">
                  <c:v>44215</c:v>
                </c:pt>
                <c:pt idx="1">
                  <c:v>44227</c:v>
                </c:pt>
                <c:pt idx="2">
                  <c:v>44242</c:v>
                </c:pt>
                <c:pt idx="3">
                  <c:v>44255</c:v>
                </c:pt>
                <c:pt idx="4">
                  <c:v>44259</c:v>
                </c:pt>
              </c:numCache>
            </c:numRef>
          </c:cat>
          <c:val>
            <c:numRef>
              <c:f>'8. C.Fina'!$M$38:$M$42</c:f>
              <c:numCache>
                <c:formatCode>#\,\ ##0.00</c:formatCode>
                <c:ptCount val="5"/>
                <c:pt idx="0" formatCode="0.00">
                  <c:v>0</c:v>
                </c:pt>
                <c:pt idx="1">
                  <c:v>17087.13</c:v>
                </c:pt>
                <c:pt idx="2">
                  <c:v>77759.210000000006</c:v>
                </c:pt>
                <c:pt idx="3">
                  <c:v>102665.86000000002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BD8E-4CA8-B067-72D0CD481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75712"/>
        <c:axId val="50176272"/>
      </c:lineChart>
      <c:catAx>
        <c:axId val="5017571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minorGridlines>
          <c:spPr>
            <a:ln>
              <a:noFill/>
            </a:ln>
          </c:spPr>
        </c:minorGridlines>
        <c:numFmt formatCode="dd\-mmm\-yy" sourceLinked="0"/>
        <c:majorTickMark val="cross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76272"/>
        <c:crosses val="autoZero"/>
        <c:auto val="0"/>
        <c:lblAlgn val="ctr"/>
        <c:lblOffset val="100"/>
        <c:noMultiLvlLbl val="0"/>
      </c:catAx>
      <c:valAx>
        <c:axId val="501762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" sourceLinked="0"/>
        <c:majorTickMark val="in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75712"/>
        <c:crosses val="autoZero"/>
        <c:crossBetween val="midCat"/>
      </c:valAx>
      <c:spPr>
        <a:gradFill rotWithShape="0">
          <a:gsLst>
            <a:gs pos="100000">
              <a:srgbClr val="FFFFCC"/>
            </a:gs>
            <a:gs pos="100000">
              <a:srgbClr val="969696"/>
            </a:gs>
          </a:gsLst>
          <a:lin ang="27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71317338720194"/>
          <c:y val="0.6666084007540295"/>
          <c:w val="0.10841707499986829"/>
          <c:h val="0.14266070964243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8740157480314954" l="0.98425196850393681" r="0.78740157480314954" t="0.78740157480314954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9</xdr:row>
      <xdr:rowOff>31326</xdr:rowOff>
    </xdr:from>
    <xdr:to>
      <xdr:col>15</xdr:col>
      <xdr:colOff>407194</xdr:colOff>
      <xdr:row>31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27517</xdr:rowOff>
    </xdr:from>
    <xdr:to>
      <xdr:col>15</xdr:col>
      <xdr:colOff>381794</xdr:colOff>
      <xdr:row>32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30</xdr:row>
      <xdr:rowOff>9525</xdr:rowOff>
    </xdr:from>
    <xdr:to>
      <xdr:col>11</xdr:col>
      <xdr:colOff>590550</xdr:colOff>
      <xdr:row>43</xdr:row>
      <xdr:rowOff>29564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5562600"/>
          <a:ext cx="6172200" cy="24965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8659</xdr:rowOff>
    </xdr:from>
    <xdr:to>
      <xdr:col>5</xdr:col>
      <xdr:colOff>0</xdr:colOff>
      <xdr:row>19</xdr:row>
      <xdr:rowOff>190500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1017443" y="3138920"/>
          <a:ext cx="1459057" cy="37234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%20My%20Works\1.%20Residencia%20de%20Obras\5.%20Chota\7.%20Residencia%20-%20Saca%20Sacas\2.%20Residencia\1.%20Programaciones%20Inicio%20de%20Obra\CAOV%20-%20C.Mat.%20-%20C.Eq.%20(Act.%20Inicio%20Obra)%20-%2021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ciales"/>
      <sheetName val="C. valorizado"/>
      <sheetName val="C. Adq.Mat."/>
      <sheetName val="Mat. D"/>
      <sheetName val="Equipos"/>
      <sheetName val="Insumos"/>
    </sheetNames>
    <sheetDataSet>
      <sheetData sheetId="0">
        <row r="4">
          <cell r="B4">
            <v>4.9621223743007798E-3</v>
          </cell>
          <cell r="C4">
            <v>7.2435378537782577E-2</v>
          </cell>
          <cell r="D4">
            <v>0.10685191152581967</v>
          </cell>
          <cell r="E4">
            <v>0.22707652007999365</v>
          </cell>
          <cell r="F4">
            <v>0.22136535791909109</v>
          </cell>
          <cell r="G4">
            <v>0.14494477572452297</v>
          </cell>
          <cell r="H4">
            <v>0.11457372721973191</v>
          </cell>
          <cell r="I4">
            <v>8.4375588192150866E-2</v>
          </cell>
          <cell r="J4">
            <v>2.341461842660671E-2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view="pageBreakPreview" topLeftCell="A31" zoomScaleNormal="100" zoomScaleSheetLayoutView="100" workbookViewId="0">
      <selection activeCell="B21" sqref="B21:D21"/>
    </sheetView>
  </sheetViews>
  <sheetFormatPr baseColWidth="10" defaultRowHeight="15.75"/>
  <cols>
    <col min="1" max="1" width="0.7109375" style="1" customWidth="1"/>
    <col min="2" max="2" width="16.7109375" style="1" customWidth="1"/>
    <col min="3" max="3" width="2.42578125" style="1" customWidth="1"/>
    <col min="4" max="4" width="15.7109375" style="1" customWidth="1"/>
    <col min="5" max="5" width="14.7109375" style="1" customWidth="1"/>
    <col min="6" max="6" width="14" style="1" customWidth="1"/>
    <col min="7" max="8" width="14.140625" style="1" customWidth="1"/>
    <col min="9" max="9" width="8.7109375" style="1" customWidth="1"/>
    <col min="10" max="10" width="14.42578125" style="1" customWidth="1"/>
    <col min="11" max="11" width="9.42578125" style="1" customWidth="1"/>
    <col min="12" max="12" width="0.7109375" style="1" customWidth="1"/>
    <col min="13" max="13" width="1.5703125" style="1" customWidth="1"/>
    <col min="14" max="14" width="16" style="2" bestFit="1" customWidth="1"/>
    <col min="15" max="15" width="18.7109375" style="2" bestFit="1" customWidth="1"/>
    <col min="16" max="16" width="3" style="1" customWidth="1"/>
    <col min="17" max="255" width="11.42578125" style="1"/>
    <col min="256" max="256" width="3.28515625" style="1" customWidth="1"/>
    <col min="257" max="257" width="16.7109375" style="1" customWidth="1"/>
    <col min="258" max="258" width="30.28515625" style="1" customWidth="1"/>
    <col min="259" max="259" width="15.5703125" style="1" customWidth="1"/>
    <col min="260" max="260" width="14.28515625" style="1" customWidth="1"/>
    <col min="261" max="261" width="15.140625" style="1" bestFit="1" customWidth="1"/>
    <col min="262" max="262" width="11.42578125" style="1"/>
    <col min="263" max="263" width="13.5703125" style="1" customWidth="1"/>
    <col min="264" max="264" width="11.42578125" style="1"/>
    <col min="265" max="265" width="14.42578125" style="1" customWidth="1"/>
    <col min="266" max="267" width="1.5703125" style="1" customWidth="1"/>
    <col min="268" max="268" width="16" style="1" bestFit="1" customWidth="1"/>
    <col min="269" max="269" width="18.7109375" style="1" bestFit="1" customWidth="1"/>
    <col min="270" max="511" width="11.42578125" style="1"/>
    <col min="512" max="512" width="3.28515625" style="1" customWidth="1"/>
    <col min="513" max="513" width="16.7109375" style="1" customWidth="1"/>
    <col min="514" max="514" width="30.28515625" style="1" customWidth="1"/>
    <col min="515" max="515" width="15.5703125" style="1" customWidth="1"/>
    <col min="516" max="516" width="14.28515625" style="1" customWidth="1"/>
    <col min="517" max="517" width="15.140625" style="1" bestFit="1" customWidth="1"/>
    <col min="518" max="518" width="11.42578125" style="1"/>
    <col min="519" max="519" width="13.5703125" style="1" customWidth="1"/>
    <col min="520" max="520" width="11.42578125" style="1"/>
    <col min="521" max="521" width="14.42578125" style="1" customWidth="1"/>
    <col min="522" max="523" width="1.5703125" style="1" customWidth="1"/>
    <col min="524" max="524" width="16" style="1" bestFit="1" customWidth="1"/>
    <col min="525" max="525" width="18.7109375" style="1" bestFit="1" customWidth="1"/>
    <col min="526" max="767" width="11.42578125" style="1"/>
    <col min="768" max="768" width="3.28515625" style="1" customWidth="1"/>
    <col min="769" max="769" width="16.7109375" style="1" customWidth="1"/>
    <col min="770" max="770" width="30.28515625" style="1" customWidth="1"/>
    <col min="771" max="771" width="15.5703125" style="1" customWidth="1"/>
    <col min="772" max="772" width="14.28515625" style="1" customWidth="1"/>
    <col min="773" max="773" width="15.140625" style="1" bestFit="1" customWidth="1"/>
    <col min="774" max="774" width="11.42578125" style="1"/>
    <col min="775" max="775" width="13.5703125" style="1" customWidth="1"/>
    <col min="776" max="776" width="11.42578125" style="1"/>
    <col min="777" max="777" width="14.42578125" style="1" customWidth="1"/>
    <col min="778" max="779" width="1.5703125" style="1" customWidth="1"/>
    <col min="780" max="780" width="16" style="1" bestFit="1" customWidth="1"/>
    <col min="781" max="781" width="18.7109375" style="1" bestFit="1" customWidth="1"/>
    <col min="782" max="1023" width="11.42578125" style="1"/>
    <col min="1024" max="1024" width="3.28515625" style="1" customWidth="1"/>
    <col min="1025" max="1025" width="16.7109375" style="1" customWidth="1"/>
    <col min="1026" max="1026" width="30.28515625" style="1" customWidth="1"/>
    <col min="1027" max="1027" width="15.5703125" style="1" customWidth="1"/>
    <col min="1028" max="1028" width="14.28515625" style="1" customWidth="1"/>
    <col min="1029" max="1029" width="15.140625" style="1" bestFit="1" customWidth="1"/>
    <col min="1030" max="1030" width="11.42578125" style="1"/>
    <col min="1031" max="1031" width="13.5703125" style="1" customWidth="1"/>
    <col min="1032" max="1032" width="11.42578125" style="1"/>
    <col min="1033" max="1033" width="14.42578125" style="1" customWidth="1"/>
    <col min="1034" max="1035" width="1.5703125" style="1" customWidth="1"/>
    <col min="1036" max="1036" width="16" style="1" bestFit="1" customWidth="1"/>
    <col min="1037" max="1037" width="18.7109375" style="1" bestFit="1" customWidth="1"/>
    <col min="1038" max="1279" width="11.42578125" style="1"/>
    <col min="1280" max="1280" width="3.28515625" style="1" customWidth="1"/>
    <col min="1281" max="1281" width="16.7109375" style="1" customWidth="1"/>
    <col min="1282" max="1282" width="30.28515625" style="1" customWidth="1"/>
    <col min="1283" max="1283" width="15.5703125" style="1" customWidth="1"/>
    <col min="1284" max="1284" width="14.28515625" style="1" customWidth="1"/>
    <col min="1285" max="1285" width="15.140625" style="1" bestFit="1" customWidth="1"/>
    <col min="1286" max="1286" width="11.42578125" style="1"/>
    <col min="1287" max="1287" width="13.5703125" style="1" customWidth="1"/>
    <col min="1288" max="1288" width="11.42578125" style="1"/>
    <col min="1289" max="1289" width="14.42578125" style="1" customWidth="1"/>
    <col min="1290" max="1291" width="1.5703125" style="1" customWidth="1"/>
    <col min="1292" max="1292" width="16" style="1" bestFit="1" customWidth="1"/>
    <col min="1293" max="1293" width="18.7109375" style="1" bestFit="1" customWidth="1"/>
    <col min="1294" max="1535" width="11.42578125" style="1"/>
    <col min="1536" max="1536" width="3.28515625" style="1" customWidth="1"/>
    <col min="1537" max="1537" width="16.7109375" style="1" customWidth="1"/>
    <col min="1538" max="1538" width="30.28515625" style="1" customWidth="1"/>
    <col min="1539" max="1539" width="15.5703125" style="1" customWidth="1"/>
    <col min="1540" max="1540" width="14.28515625" style="1" customWidth="1"/>
    <col min="1541" max="1541" width="15.140625" style="1" bestFit="1" customWidth="1"/>
    <col min="1542" max="1542" width="11.42578125" style="1"/>
    <col min="1543" max="1543" width="13.5703125" style="1" customWidth="1"/>
    <col min="1544" max="1544" width="11.42578125" style="1"/>
    <col min="1545" max="1545" width="14.42578125" style="1" customWidth="1"/>
    <col min="1546" max="1547" width="1.5703125" style="1" customWidth="1"/>
    <col min="1548" max="1548" width="16" style="1" bestFit="1" customWidth="1"/>
    <col min="1549" max="1549" width="18.7109375" style="1" bestFit="1" customWidth="1"/>
    <col min="1550" max="1791" width="11.42578125" style="1"/>
    <col min="1792" max="1792" width="3.28515625" style="1" customWidth="1"/>
    <col min="1793" max="1793" width="16.7109375" style="1" customWidth="1"/>
    <col min="1794" max="1794" width="30.28515625" style="1" customWidth="1"/>
    <col min="1795" max="1795" width="15.5703125" style="1" customWidth="1"/>
    <col min="1796" max="1796" width="14.28515625" style="1" customWidth="1"/>
    <col min="1797" max="1797" width="15.140625" style="1" bestFit="1" customWidth="1"/>
    <col min="1798" max="1798" width="11.42578125" style="1"/>
    <col min="1799" max="1799" width="13.5703125" style="1" customWidth="1"/>
    <col min="1800" max="1800" width="11.42578125" style="1"/>
    <col min="1801" max="1801" width="14.42578125" style="1" customWidth="1"/>
    <col min="1802" max="1803" width="1.5703125" style="1" customWidth="1"/>
    <col min="1804" max="1804" width="16" style="1" bestFit="1" customWidth="1"/>
    <col min="1805" max="1805" width="18.7109375" style="1" bestFit="1" customWidth="1"/>
    <col min="1806" max="2047" width="11.42578125" style="1"/>
    <col min="2048" max="2048" width="3.28515625" style="1" customWidth="1"/>
    <col min="2049" max="2049" width="16.7109375" style="1" customWidth="1"/>
    <col min="2050" max="2050" width="30.28515625" style="1" customWidth="1"/>
    <col min="2051" max="2051" width="15.5703125" style="1" customWidth="1"/>
    <col min="2052" max="2052" width="14.28515625" style="1" customWidth="1"/>
    <col min="2053" max="2053" width="15.140625" style="1" bestFit="1" customWidth="1"/>
    <col min="2054" max="2054" width="11.42578125" style="1"/>
    <col min="2055" max="2055" width="13.5703125" style="1" customWidth="1"/>
    <col min="2056" max="2056" width="11.42578125" style="1"/>
    <col min="2057" max="2057" width="14.42578125" style="1" customWidth="1"/>
    <col min="2058" max="2059" width="1.5703125" style="1" customWidth="1"/>
    <col min="2060" max="2060" width="16" style="1" bestFit="1" customWidth="1"/>
    <col min="2061" max="2061" width="18.7109375" style="1" bestFit="1" customWidth="1"/>
    <col min="2062" max="2303" width="11.42578125" style="1"/>
    <col min="2304" max="2304" width="3.28515625" style="1" customWidth="1"/>
    <col min="2305" max="2305" width="16.7109375" style="1" customWidth="1"/>
    <col min="2306" max="2306" width="30.28515625" style="1" customWidth="1"/>
    <col min="2307" max="2307" width="15.5703125" style="1" customWidth="1"/>
    <col min="2308" max="2308" width="14.28515625" style="1" customWidth="1"/>
    <col min="2309" max="2309" width="15.140625" style="1" bestFit="1" customWidth="1"/>
    <col min="2310" max="2310" width="11.42578125" style="1"/>
    <col min="2311" max="2311" width="13.5703125" style="1" customWidth="1"/>
    <col min="2312" max="2312" width="11.42578125" style="1"/>
    <col min="2313" max="2313" width="14.42578125" style="1" customWidth="1"/>
    <col min="2314" max="2315" width="1.5703125" style="1" customWidth="1"/>
    <col min="2316" max="2316" width="16" style="1" bestFit="1" customWidth="1"/>
    <col min="2317" max="2317" width="18.7109375" style="1" bestFit="1" customWidth="1"/>
    <col min="2318" max="2559" width="11.42578125" style="1"/>
    <col min="2560" max="2560" width="3.28515625" style="1" customWidth="1"/>
    <col min="2561" max="2561" width="16.7109375" style="1" customWidth="1"/>
    <col min="2562" max="2562" width="30.28515625" style="1" customWidth="1"/>
    <col min="2563" max="2563" width="15.5703125" style="1" customWidth="1"/>
    <col min="2564" max="2564" width="14.28515625" style="1" customWidth="1"/>
    <col min="2565" max="2565" width="15.140625" style="1" bestFit="1" customWidth="1"/>
    <col min="2566" max="2566" width="11.42578125" style="1"/>
    <col min="2567" max="2567" width="13.5703125" style="1" customWidth="1"/>
    <col min="2568" max="2568" width="11.42578125" style="1"/>
    <col min="2569" max="2569" width="14.42578125" style="1" customWidth="1"/>
    <col min="2570" max="2571" width="1.5703125" style="1" customWidth="1"/>
    <col min="2572" max="2572" width="16" style="1" bestFit="1" customWidth="1"/>
    <col min="2573" max="2573" width="18.7109375" style="1" bestFit="1" customWidth="1"/>
    <col min="2574" max="2815" width="11.42578125" style="1"/>
    <col min="2816" max="2816" width="3.28515625" style="1" customWidth="1"/>
    <col min="2817" max="2817" width="16.7109375" style="1" customWidth="1"/>
    <col min="2818" max="2818" width="30.28515625" style="1" customWidth="1"/>
    <col min="2819" max="2819" width="15.5703125" style="1" customWidth="1"/>
    <col min="2820" max="2820" width="14.28515625" style="1" customWidth="1"/>
    <col min="2821" max="2821" width="15.140625" style="1" bestFit="1" customWidth="1"/>
    <col min="2822" max="2822" width="11.42578125" style="1"/>
    <col min="2823" max="2823" width="13.5703125" style="1" customWidth="1"/>
    <col min="2824" max="2824" width="11.42578125" style="1"/>
    <col min="2825" max="2825" width="14.42578125" style="1" customWidth="1"/>
    <col min="2826" max="2827" width="1.5703125" style="1" customWidth="1"/>
    <col min="2828" max="2828" width="16" style="1" bestFit="1" customWidth="1"/>
    <col min="2829" max="2829" width="18.7109375" style="1" bestFit="1" customWidth="1"/>
    <col min="2830" max="3071" width="11.42578125" style="1"/>
    <col min="3072" max="3072" width="3.28515625" style="1" customWidth="1"/>
    <col min="3073" max="3073" width="16.7109375" style="1" customWidth="1"/>
    <col min="3074" max="3074" width="30.28515625" style="1" customWidth="1"/>
    <col min="3075" max="3075" width="15.5703125" style="1" customWidth="1"/>
    <col min="3076" max="3076" width="14.28515625" style="1" customWidth="1"/>
    <col min="3077" max="3077" width="15.140625" style="1" bestFit="1" customWidth="1"/>
    <col min="3078" max="3078" width="11.42578125" style="1"/>
    <col min="3079" max="3079" width="13.5703125" style="1" customWidth="1"/>
    <col min="3080" max="3080" width="11.42578125" style="1"/>
    <col min="3081" max="3081" width="14.42578125" style="1" customWidth="1"/>
    <col min="3082" max="3083" width="1.5703125" style="1" customWidth="1"/>
    <col min="3084" max="3084" width="16" style="1" bestFit="1" customWidth="1"/>
    <col min="3085" max="3085" width="18.7109375" style="1" bestFit="1" customWidth="1"/>
    <col min="3086" max="3327" width="11.42578125" style="1"/>
    <col min="3328" max="3328" width="3.28515625" style="1" customWidth="1"/>
    <col min="3329" max="3329" width="16.7109375" style="1" customWidth="1"/>
    <col min="3330" max="3330" width="30.28515625" style="1" customWidth="1"/>
    <col min="3331" max="3331" width="15.5703125" style="1" customWidth="1"/>
    <col min="3332" max="3332" width="14.28515625" style="1" customWidth="1"/>
    <col min="3333" max="3333" width="15.140625" style="1" bestFit="1" customWidth="1"/>
    <col min="3334" max="3334" width="11.42578125" style="1"/>
    <col min="3335" max="3335" width="13.5703125" style="1" customWidth="1"/>
    <col min="3336" max="3336" width="11.42578125" style="1"/>
    <col min="3337" max="3337" width="14.42578125" style="1" customWidth="1"/>
    <col min="3338" max="3339" width="1.5703125" style="1" customWidth="1"/>
    <col min="3340" max="3340" width="16" style="1" bestFit="1" customWidth="1"/>
    <col min="3341" max="3341" width="18.7109375" style="1" bestFit="1" customWidth="1"/>
    <col min="3342" max="3583" width="11.42578125" style="1"/>
    <col min="3584" max="3584" width="3.28515625" style="1" customWidth="1"/>
    <col min="3585" max="3585" width="16.7109375" style="1" customWidth="1"/>
    <col min="3586" max="3586" width="30.28515625" style="1" customWidth="1"/>
    <col min="3587" max="3587" width="15.5703125" style="1" customWidth="1"/>
    <col min="3588" max="3588" width="14.28515625" style="1" customWidth="1"/>
    <col min="3589" max="3589" width="15.140625" style="1" bestFit="1" customWidth="1"/>
    <col min="3590" max="3590" width="11.42578125" style="1"/>
    <col min="3591" max="3591" width="13.5703125" style="1" customWidth="1"/>
    <col min="3592" max="3592" width="11.42578125" style="1"/>
    <col min="3593" max="3593" width="14.42578125" style="1" customWidth="1"/>
    <col min="3594" max="3595" width="1.5703125" style="1" customWidth="1"/>
    <col min="3596" max="3596" width="16" style="1" bestFit="1" customWidth="1"/>
    <col min="3597" max="3597" width="18.7109375" style="1" bestFit="1" customWidth="1"/>
    <col min="3598" max="3839" width="11.42578125" style="1"/>
    <col min="3840" max="3840" width="3.28515625" style="1" customWidth="1"/>
    <col min="3841" max="3841" width="16.7109375" style="1" customWidth="1"/>
    <col min="3842" max="3842" width="30.28515625" style="1" customWidth="1"/>
    <col min="3843" max="3843" width="15.5703125" style="1" customWidth="1"/>
    <col min="3844" max="3844" width="14.28515625" style="1" customWidth="1"/>
    <col min="3845" max="3845" width="15.140625" style="1" bestFit="1" customWidth="1"/>
    <col min="3846" max="3846" width="11.42578125" style="1"/>
    <col min="3847" max="3847" width="13.5703125" style="1" customWidth="1"/>
    <col min="3848" max="3848" width="11.42578125" style="1"/>
    <col min="3849" max="3849" width="14.42578125" style="1" customWidth="1"/>
    <col min="3850" max="3851" width="1.5703125" style="1" customWidth="1"/>
    <col min="3852" max="3852" width="16" style="1" bestFit="1" customWidth="1"/>
    <col min="3853" max="3853" width="18.7109375" style="1" bestFit="1" customWidth="1"/>
    <col min="3854" max="4095" width="11.42578125" style="1"/>
    <col min="4096" max="4096" width="3.28515625" style="1" customWidth="1"/>
    <col min="4097" max="4097" width="16.7109375" style="1" customWidth="1"/>
    <col min="4098" max="4098" width="30.28515625" style="1" customWidth="1"/>
    <col min="4099" max="4099" width="15.5703125" style="1" customWidth="1"/>
    <col min="4100" max="4100" width="14.28515625" style="1" customWidth="1"/>
    <col min="4101" max="4101" width="15.140625" style="1" bestFit="1" customWidth="1"/>
    <col min="4102" max="4102" width="11.42578125" style="1"/>
    <col min="4103" max="4103" width="13.5703125" style="1" customWidth="1"/>
    <col min="4104" max="4104" width="11.42578125" style="1"/>
    <col min="4105" max="4105" width="14.42578125" style="1" customWidth="1"/>
    <col min="4106" max="4107" width="1.5703125" style="1" customWidth="1"/>
    <col min="4108" max="4108" width="16" style="1" bestFit="1" customWidth="1"/>
    <col min="4109" max="4109" width="18.7109375" style="1" bestFit="1" customWidth="1"/>
    <col min="4110" max="4351" width="11.42578125" style="1"/>
    <col min="4352" max="4352" width="3.28515625" style="1" customWidth="1"/>
    <col min="4353" max="4353" width="16.7109375" style="1" customWidth="1"/>
    <col min="4354" max="4354" width="30.28515625" style="1" customWidth="1"/>
    <col min="4355" max="4355" width="15.5703125" style="1" customWidth="1"/>
    <col min="4356" max="4356" width="14.28515625" style="1" customWidth="1"/>
    <col min="4357" max="4357" width="15.140625" style="1" bestFit="1" customWidth="1"/>
    <col min="4358" max="4358" width="11.42578125" style="1"/>
    <col min="4359" max="4359" width="13.5703125" style="1" customWidth="1"/>
    <col min="4360" max="4360" width="11.42578125" style="1"/>
    <col min="4361" max="4361" width="14.42578125" style="1" customWidth="1"/>
    <col min="4362" max="4363" width="1.5703125" style="1" customWidth="1"/>
    <col min="4364" max="4364" width="16" style="1" bestFit="1" customWidth="1"/>
    <col min="4365" max="4365" width="18.7109375" style="1" bestFit="1" customWidth="1"/>
    <col min="4366" max="4607" width="11.42578125" style="1"/>
    <col min="4608" max="4608" width="3.28515625" style="1" customWidth="1"/>
    <col min="4609" max="4609" width="16.7109375" style="1" customWidth="1"/>
    <col min="4610" max="4610" width="30.28515625" style="1" customWidth="1"/>
    <col min="4611" max="4611" width="15.5703125" style="1" customWidth="1"/>
    <col min="4612" max="4612" width="14.28515625" style="1" customWidth="1"/>
    <col min="4613" max="4613" width="15.140625" style="1" bestFit="1" customWidth="1"/>
    <col min="4614" max="4614" width="11.42578125" style="1"/>
    <col min="4615" max="4615" width="13.5703125" style="1" customWidth="1"/>
    <col min="4616" max="4616" width="11.42578125" style="1"/>
    <col min="4617" max="4617" width="14.42578125" style="1" customWidth="1"/>
    <col min="4618" max="4619" width="1.5703125" style="1" customWidth="1"/>
    <col min="4620" max="4620" width="16" style="1" bestFit="1" customWidth="1"/>
    <col min="4621" max="4621" width="18.7109375" style="1" bestFit="1" customWidth="1"/>
    <col min="4622" max="4863" width="11.42578125" style="1"/>
    <col min="4864" max="4864" width="3.28515625" style="1" customWidth="1"/>
    <col min="4865" max="4865" width="16.7109375" style="1" customWidth="1"/>
    <col min="4866" max="4866" width="30.28515625" style="1" customWidth="1"/>
    <col min="4867" max="4867" width="15.5703125" style="1" customWidth="1"/>
    <col min="4868" max="4868" width="14.28515625" style="1" customWidth="1"/>
    <col min="4869" max="4869" width="15.140625" style="1" bestFit="1" customWidth="1"/>
    <col min="4870" max="4870" width="11.42578125" style="1"/>
    <col min="4871" max="4871" width="13.5703125" style="1" customWidth="1"/>
    <col min="4872" max="4872" width="11.42578125" style="1"/>
    <col min="4873" max="4873" width="14.42578125" style="1" customWidth="1"/>
    <col min="4874" max="4875" width="1.5703125" style="1" customWidth="1"/>
    <col min="4876" max="4876" width="16" style="1" bestFit="1" customWidth="1"/>
    <col min="4877" max="4877" width="18.7109375" style="1" bestFit="1" customWidth="1"/>
    <col min="4878" max="5119" width="11.42578125" style="1"/>
    <col min="5120" max="5120" width="3.28515625" style="1" customWidth="1"/>
    <col min="5121" max="5121" width="16.7109375" style="1" customWidth="1"/>
    <col min="5122" max="5122" width="30.28515625" style="1" customWidth="1"/>
    <col min="5123" max="5123" width="15.5703125" style="1" customWidth="1"/>
    <col min="5124" max="5124" width="14.28515625" style="1" customWidth="1"/>
    <col min="5125" max="5125" width="15.140625" style="1" bestFit="1" customWidth="1"/>
    <col min="5126" max="5126" width="11.42578125" style="1"/>
    <col min="5127" max="5127" width="13.5703125" style="1" customWidth="1"/>
    <col min="5128" max="5128" width="11.42578125" style="1"/>
    <col min="5129" max="5129" width="14.42578125" style="1" customWidth="1"/>
    <col min="5130" max="5131" width="1.5703125" style="1" customWidth="1"/>
    <col min="5132" max="5132" width="16" style="1" bestFit="1" customWidth="1"/>
    <col min="5133" max="5133" width="18.7109375" style="1" bestFit="1" customWidth="1"/>
    <col min="5134" max="5375" width="11.42578125" style="1"/>
    <col min="5376" max="5376" width="3.28515625" style="1" customWidth="1"/>
    <col min="5377" max="5377" width="16.7109375" style="1" customWidth="1"/>
    <col min="5378" max="5378" width="30.28515625" style="1" customWidth="1"/>
    <col min="5379" max="5379" width="15.5703125" style="1" customWidth="1"/>
    <col min="5380" max="5380" width="14.28515625" style="1" customWidth="1"/>
    <col min="5381" max="5381" width="15.140625" style="1" bestFit="1" customWidth="1"/>
    <col min="5382" max="5382" width="11.42578125" style="1"/>
    <col min="5383" max="5383" width="13.5703125" style="1" customWidth="1"/>
    <col min="5384" max="5384" width="11.42578125" style="1"/>
    <col min="5385" max="5385" width="14.42578125" style="1" customWidth="1"/>
    <col min="5386" max="5387" width="1.5703125" style="1" customWidth="1"/>
    <col min="5388" max="5388" width="16" style="1" bestFit="1" customWidth="1"/>
    <col min="5389" max="5389" width="18.7109375" style="1" bestFit="1" customWidth="1"/>
    <col min="5390" max="5631" width="11.42578125" style="1"/>
    <col min="5632" max="5632" width="3.28515625" style="1" customWidth="1"/>
    <col min="5633" max="5633" width="16.7109375" style="1" customWidth="1"/>
    <col min="5634" max="5634" width="30.28515625" style="1" customWidth="1"/>
    <col min="5635" max="5635" width="15.5703125" style="1" customWidth="1"/>
    <col min="5636" max="5636" width="14.28515625" style="1" customWidth="1"/>
    <col min="5637" max="5637" width="15.140625" style="1" bestFit="1" customWidth="1"/>
    <col min="5638" max="5638" width="11.42578125" style="1"/>
    <col min="5639" max="5639" width="13.5703125" style="1" customWidth="1"/>
    <col min="5640" max="5640" width="11.42578125" style="1"/>
    <col min="5641" max="5641" width="14.42578125" style="1" customWidth="1"/>
    <col min="5642" max="5643" width="1.5703125" style="1" customWidth="1"/>
    <col min="5644" max="5644" width="16" style="1" bestFit="1" customWidth="1"/>
    <col min="5645" max="5645" width="18.7109375" style="1" bestFit="1" customWidth="1"/>
    <col min="5646" max="5887" width="11.42578125" style="1"/>
    <col min="5888" max="5888" width="3.28515625" style="1" customWidth="1"/>
    <col min="5889" max="5889" width="16.7109375" style="1" customWidth="1"/>
    <col min="5890" max="5890" width="30.28515625" style="1" customWidth="1"/>
    <col min="5891" max="5891" width="15.5703125" style="1" customWidth="1"/>
    <col min="5892" max="5892" width="14.28515625" style="1" customWidth="1"/>
    <col min="5893" max="5893" width="15.140625" style="1" bestFit="1" customWidth="1"/>
    <col min="5894" max="5894" width="11.42578125" style="1"/>
    <col min="5895" max="5895" width="13.5703125" style="1" customWidth="1"/>
    <col min="5896" max="5896" width="11.42578125" style="1"/>
    <col min="5897" max="5897" width="14.42578125" style="1" customWidth="1"/>
    <col min="5898" max="5899" width="1.5703125" style="1" customWidth="1"/>
    <col min="5900" max="5900" width="16" style="1" bestFit="1" customWidth="1"/>
    <col min="5901" max="5901" width="18.7109375" style="1" bestFit="1" customWidth="1"/>
    <col min="5902" max="6143" width="11.42578125" style="1"/>
    <col min="6144" max="6144" width="3.28515625" style="1" customWidth="1"/>
    <col min="6145" max="6145" width="16.7109375" style="1" customWidth="1"/>
    <col min="6146" max="6146" width="30.28515625" style="1" customWidth="1"/>
    <col min="6147" max="6147" width="15.5703125" style="1" customWidth="1"/>
    <col min="6148" max="6148" width="14.28515625" style="1" customWidth="1"/>
    <col min="6149" max="6149" width="15.140625" style="1" bestFit="1" customWidth="1"/>
    <col min="6150" max="6150" width="11.42578125" style="1"/>
    <col min="6151" max="6151" width="13.5703125" style="1" customWidth="1"/>
    <col min="6152" max="6152" width="11.42578125" style="1"/>
    <col min="6153" max="6153" width="14.42578125" style="1" customWidth="1"/>
    <col min="6154" max="6155" width="1.5703125" style="1" customWidth="1"/>
    <col min="6156" max="6156" width="16" style="1" bestFit="1" customWidth="1"/>
    <col min="6157" max="6157" width="18.7109375" style="1" bestFit="1" customWidth="1"/>
    <col min="6158" max="6399" width="11.42578125" style="1"/>
    <col min="6400" max="6400" width="3.28515625" style="1" customWidth="1"/>
    <col min="6401" max="6401" width="16.7109375" style="1" customWidth="1"/>
    <col min="6402" max="6402" width="30.28515625" style="1" customWidth="1"/>
    <col min="6403" max="6403" width="15.5703125" style="1" customWidth="1"/>
    <col min="6404" max="6404" width="14.28515625" style="1" customWidth="1"/>
    <col min="6405" max="6405" width="15.140625" style="1" bestFit="1" customWidth="1"/>
    <col min="6406" max="6406" width="11.42578125" style="1"/>
    <col min="6407" max="6407" width="13.5703125" style="1" customWidth="1"/>
    <col min="6408" max="6408" width="11.42578125" style="1"/>
    <col min="6409" max="6409" width="14.42578125" style="1" customWidth="1"/>
    <col min="6410" max="6411" width="1.5703125" style="1" customWidth="1"/>
    <col min="6412" max="6412" width="16" style="1" bestFit="1" customWidth="1"/>
    <col min="6413" max="6413" width="18.7109375" style="1" bestFit="1" customWidth="1"/>
    <col min="6414" max="6655" width="11.42578125" style="1"/>
    <col min="6656" max="6656" width="3.28515625" style="1" customWidth="1"/>
    <col min="6657" max="6657" width="16.7109375" style="1" customWidth="1"/>
    <col min="6658" max="6658" width="30.28515625" style="1" customWidth="1"/>
    <col min="6659" max="6659" width="15.5703125" style="1" customWidth="1"/>
    <col min="6660" max="6660" width="14.28515625" style="1" customWidth="1"/>
    <col min="6661" max="6661" width="15.140625" style="1" bestFit="1" customWidth="1"/>
    <col min="6662" max="6662" width="11.42578125" style="1"/>
    <col min="6663" max="6663" width="13.5703125" style="1" customWidth="1"/>
    <col min="6664" max="6664" width="11.42578125" style="1"/>
    <col min="6665" max="6665" width="14.42578125" style="1" customWidth="1"/>
    <col min="6666" max="6667" width="1.5703125" style="1" customWidth="1"/>
    <col min="6668" max="6668" width="16" style="1" bestFit="1" customWidth="1"/>
    <col min="6669" max="6669" width="18.7109375" style="1" bestFit="1" customWidth="1"/>
    <col min="6670" max="6911" width="11.42578125" style="1"/>
    <col min="6912" max="6912" width="3.28515625" style="1" customWidth="1"/>
    <col min="6913" max="6913" width="16.7109375" style="1" customWidth="1"/>
    <col min="6914" max="6914" width="30.28515625" style="1" customWidth="1"/>
    <col min="6915" max="6915" width="15.5703125" style="1" customWidth="1"/>
    <col min="6916" max="6916" width="14.28515625" style="1" customWidth="1"/>
    <col min="6917" max="6917" width="15.140625" style="1" bestFit="1" customWidth="1"/>
    <col min="6918" max="6918" width="11.42578125" style="1"/>
    <col min="6919" max="6919" width="13.5703125" style="1" customWidth="1"/>
    <col min="6920" max="6920" width="11.42578125" style="1"/>
    <col min="6921" max="6921" width="14.42578125" style="1" customWidth="1"/>
    <col min="6922" max="6923" width="1.5703125" style="1" customWidth="1"/>
    <col min="6924" max="6924" width="16" style="1" bestFit="1" customWidth="1"/>
    <col min="6925" max="6925" width="18.7109375" style="1" bestFit="1" customWidth="1"/>
    <col min="6926" max="7167" width="11.42578125" style="1"/>
    <col min="7168" max="7168" width="3.28515625" style="1" customWidth="1"/>
    <col min="7169" max="7169" width="16.7109375" style="1" customWidth="1"/>
    <col min="7170" max="7170" width="30.28515625" style="1" customWidth="1"/>
    <col min="7171" max="7171" width="15.5703125" style="1" customWidth="1"/>
    <col min="7172" max="7172" width="14.28515625" style="1" customWidth="1"/>
    <col min="7173" max="7173" width="15.140625" style="1" bestFit="1" customWidth="1"/>
    <col min="7174" max="7174" width="11.42578125" style="1"/>
    <col min="7175" max="7175" width="13.5703125" style="1" customWidth="1"/>
    <col min="7176" max="7176" width="11.42578125" style="1"/>
    <col min="7177" max="7177" width="14.42578125" style="1" customWidth="1"/>
    <col min="7178" max="7179" width="1.5703125" style="1" customWidth="1"/>
    <col min="7180" max="7180" width="16" style="1" bestFit="1" customWidth="1"/>
    <col min="7181" max="7181" width="18.7109375" style="1" bestFit="1" customWidth="1"/>
    <col min="7182" max="7423" width="11.42578125" style="1"/>
    <col min="7424" max="7424" width="3.28515625" style="1" customWidth="1"/>
    <col min="7425" max="7425" width="16.7109375" style="1" customWidth="1"/>
    <col min="7426" max="7426" width="30.28515625" style="1" customWidth="1"/>
    <col min="7427" max="7427" width="15.5703125" style="1" customWidth="1"/>
    <col min="7428" max="7428" width="14.28515625" style="1" customWidth="1"/>
    <col min="7429" max="7429" width="15.140625" style="1" bestFit="1" customWidth="1"/>
    <col min="7430" max="7430" width="11.42578125" style="1"/>
    <col min="7431" max="7431" width="13.5703125" style="1" customWidth="1"/>
    <col min="7432" max="7432" width="11.42578125" style="1"/>
    <col min="7433" max="7433" width="14.42578125" style="1" customWidth="1"/>
    <col min="7434" max="7435" width="1.5703125" style="1" customWidth="1"/>
    <col min="7436" max="7436" width="16" style="1" bestFit="1" customWidth="1"/>
    <col min="7437" max="7437" width="18.7109375" style="1" bestFit="1" customWidth="1"/>
    <col min="7438" max="7679" width="11.42578125" style="1"/>
    <col min="7680" max="7680" width="3.28515625" style="1" customWidth="1"/>
    <col min="7681" max="7681" width="16.7109375" style="1" customWidth="1"/>
    <col min="7682" max="7682" width="30.28515625" style="1" customWidth="1"/>
    <col min="7683" max="7683" width="15.5703125" style="1" customWidth="1"/>
    <col min="7684" max="7684" width="14.28515625" style="1" customWidth="1"/>
    <col min="7685" max="7685" width="15.140625" style="1" bestFit="1" customWidth="1"/>
    <col min="7686" max="7686" width="11.42578125" style="1"/>
    <col min="7687" max="7687" width="13.5703125" style="1" customWidth="1"/>
    <col min="7688" max="7688" width="11.42578125" style="1"/>
    <col min="7689" max="7689" width="14.42578125" style="1" customWidth="1"/>
    <col min="7690" max="7691" width="1.5703125" style="1" customWidth="1"/>
    <col min="7692" max="7692" width="16" style="1" bestFit="1" customWidth="1"/>
    <col min="7693" max="7693" width="18.7109375" style="1" bestFit="1" customWidth="1"/>
    <col min="7694" max="7935" width="11.42578125" style="1"/>
    <col min="7936" max="7936" width="3.28515625" style="1" customWidth="1"/>
    <col min="7937" max="7937" width="16.7109375" style="1" customWidth="1"/>
    <col min="7938" max="7938" width="30.28515625" style="1" customWidth="1"/>
    <col min="7939" max="7939" width="15.5703125" style="1" customWidth="1"/>
    <col min="7940" max="7940" width="14.28515625" style="1" customWidth="1"/>
    <col min="7941" max="7941" width="15.140625" style="1" bestFit="1" customWidth="1"/>
    <col min="7942" max="7942" width="11.42578125" style="1"/>
    <col min="7943" max="7943" width="13.5703125" style="1" customWidth="1"/>
    <col min="7944" max="7944" width="11.42578125" style="1"/>
    <col min="7945" max="7945" width="14.42578125" style="1" customWidth="1"/>
    <col min="7946" max="7947" width="1.5703125" style="1" customWidth="1"/>
    <col min="7948" max="7948" width="16" style="1" bestFit="1" customWidth="1"/>
    <col min="7949" max="7949" width="18.7109375" style="1" bestFit="1" customWidth="1"/>
    <col min="7950" max="8191" width="11.42578125" style="1"/>
    <col min="8192" max="8192" width="3.28515625" style="1" customWidth="1"/>
    <col min="8193" max="8193" width="16.7109375" style="1" customWidth="1"/>
    <col min="8194" max="8194" width="30.28515625" style="1" customWidth="1"/>
    <col min="8195" max="8195" width="15.5703125" style="1" customWidth="1"/>
    <col min="8196" max="8196" width="14.28515625" style="1" customWidth="1"/>
    <col min="8197" max="8197" width="15.140625" style="1" bestFit="1" customWidth="1"/>
    <col min="8198" max="8198" width="11.42578125" style="1"/>
    <col min="8199" max="8199" width="13.5703125" style="1" customWidth="1"/>
    <col min="8200" max="8200" width="11.42578125" style="1"/>
    <col min="8201" max="8201" width="14.42578125" style="1" customWidth="1"/>
    <col min="8202" max="8203" width="1.5703125" style="1" customWidth="1"/>
    <col min="8204" max="8204" width="16" style="1" bestFit="1" customWidth="1"/>
    <col min="8205" max="8205" width="18.7109375" style="1" bestFit="1" customWidth="1"/>
    <col min="8206" max="8447" width="11.42578125" style="1"/>
    <col min="8448" max="8448" width="3.28515625" style="1" customWidth="1"/>
    <col min="8449" max="8449" width="16.7109375" style="1" customWidth="1"/>
    <col min="8450" max="8450" width="30.28515625" style="1" customWidth="1"/>
    <col min="8451" max="8451" width="15.5703125" style="1" customWidth="1"/>
    <col min="8452" max="8452" width="14.28515625" style="1" customWidth="1"/>
    <col min="8453" max="8453" width="15.140625" style="1" bestFit="1" customWidth="1"/>
    <col min="8454" max="8454" width="11.42578125" style="1"/>
    <col min="8455" max="8455" width="13.5703125" style="1" customWidth="1"/>
    <col min="8456" max="8456" width="11.42578125" style="1"/>
    <col min="8457" max="8457" width="14.42578125" style="1" customWidth="1"/>
    <col min="8458" max="8459" width="1.5703125" style="1" customWidth="1"/>
    <col min="8460" max="8460" width="16" style="1" bestFit="1" customWidth="1"/>
    <col min="8461" max="8461" width="18.7109375" style="1" bestFit="1" customWidth="1"/>
    <col min="8462" max="8703" width="11.42578125" style="1"/>
    <col min="8704" max="8704" width="3.28515625" style="1" customWidth="1"/>
    <col min="8705" max="8705" width="16.7109375" style="1" customWidth="1"/>
    <col min="8706" max="8706" width="30.28515625" style="1" customWidth="1"/>
    <col min="8707" max="8707" width="15.5703125" style="1" customWidth="1"/>
    <col min="8708" max="8708" width="14.28515625" style="1" customWidth="1"/>
    <col min="8709" max="8709" width="15.140625" style="1" bestFit="1" customWidth="1"/>
    <col min="8710" max="8710" width="11.42578125" style="1"/>
    <col min="8711" max="8711" width="13.5703125" style="1" customWidth="1"/>
    <col min="8712" max="8712" width="11.42578125" style="1"/>
    <col min="8713" max="8713" width="14.42578125" style="1" customWidth="1"/>
    <col min="8714" max="8715" width="1.5703125" style="1" customWidth="1"/>
    <col min="8716" max="8716" width="16" style="1" bestFit="1" customWidth="1"/>
    <col min="8717" max="8717" width="18.7109375" style="1" bestFit="1" customWidth="1"/>
    <col min="8718" max="8959" width="11.42578125" style="1"/>
    <col min="8960" max="8960" width="3.28515625" style="1" customWidth="1"/>
    <col min="8961" max="8961" width="16.7109375" style="1" customWidth="1"/>
    <col min="8962" max="8962" width="30.28515625" style="1" customWidth="1"/>
    <col min="8963" max="8963" width="15.5703125" style="1" customWidth="1"/>
    <col min="8964" max="8964" width="14.28515625" style="1" customWidth="1"/>
    <col min="8965" max="8965" width="15.140625" style="1" bestFit="1" customWidth="1"/>
    <col min="8966" max="8966" width="11.42578125" style="1"/>
    <col min="8967" max="8967" width="13.5703125" style="1" customWidth="1"/>
    <col min="8968" max="8968" width="11.42578125" style="1"/>
    <col min="8969" max="8969" width="14.42578125" style="1" customWidth="1"/>
    <col min="8970" max="8971" width="1.5703125" style="1" customWidth="1"/>
    <col min="8972" max="8972" width="16" style="1" bestFit="1" customWidth="1"/>
    <col min="8973" max="8973" width="18.7109375" style="1" bestFit="1" customWidth="1"/>
    <col min="8974" max="9215" width="11.42578125" style="1"/>
    <col min="9216" max="9216" width="3.28515625" style="1" customWidth="1"/>
    <col min="9217" max="9217" width="16.7109375" style="1" customWidth="1"/>
    <col min="9218" max="9218" width="30.28515625" style="1" customWidth="1"/>
    <col min="9219" max="9219" width="15.5703125" style="1" customWidth="1"/>
    <col min="9220" max="9220" width="14.28515625" style="1" customWidth="1"/>
    <col min="9221" max="9221" width="15.140625" style="1" bestFit="1" customWidth="1"/>
    <col min="9222" max="9222" width="11.42578125" style="1"/>
    <col min="9223" max="9223" width="13.5703125" style="1" customWidth="1"/>
    <col min="9224" max="9224" width="11.42578125" style="1"/>
    <col min="9225" max="9225" width="14.42578125" style="1" customWidth="1"/>
    <col min="9226" max="9227" width="1.5703125" style="1" customWidth="1"/>
    <col min="9228" max="9228" width="16" style="1" bestFit="1" customWidth="1"/>
    <col min="9229" max="9229" width="18.7109375" style="1" bestFit="1" customWidth="1"/>
    <col min="9230" max="9471" width="11.42578125" style="1"/>
    <col min="9472" max="9472" width="3.28515625" style="1" customWidth="1"/>
    <col min="9473" max="9473" width="16.7109375" style="1" customWidth="1"/>
    <col min="9474" max="9474" width="30.28515625" style="1" customWidth="1"/>
    <col min="9475" max="9475" width="15.5703125" style="1" customWidth="1"/>
    <col min="9476" max="9476" width="14.28515625" style="1" customWidth="1"/>
    <col min="9477" max="9477" width="15.140625" style="1" bestFit="1" customWidth="1"/>
    <col min="9478" max="9478" width="11.42578125" style="1"/>
    <col min="9479" max="9479" width="13.5703125" style="1" customWidth="1"/>
    <col min="9480" max="9480" width="11.42578125" style="1"/>
    <col min="9481" max="9481" width="14.42578125" style="1" customWidth="1"/>
    <col min="9482" max="9483" width="1.5703125" style="1" customWidth="1"/>
    <col min="9484" max="9484" width="16" style="1" bestFit="1" customWidth="1"/>
    <col min="9485" max="9485" width="18.7109375" style="1" bestFit="1" customWidth="1"/>
    <col min="9486" max="9727" width="11.42578125" style="1"/>
    <col min="9728" max="9728" width="3.28515625" style="1" customWidth="1"/>
    <col min="9729" max="9729" width="16.7109375" style="1" customWidth="1"/>
    <col min="9730" max="9730" width="30.28515625" style="1" customWidth="1"/>
    <col min="9731" max="9731" width="15.5703125" style="1" customWidth="1"/>
    <col min="9732" max="9732" width="14.28515625" style="1" customWidth="1"/>
    <col min="9733" max="9733" width="15.140625" style="1" bestFit="1" customWidth="1"/>
    <col min="9734" max="9734" width="11.42578125" style="1"/>
    <col min="9735" max="9735" width="13.5703125" style="1" customWidth="1"/>
    <col min="9736" max="9736" width="11.42578125" style="1"/>
    <col min="9737" max="9737" width="14.42578125" style="1" customWidth="1"/>
    <col min="9738" max="9739" width="1.5703125" style="1" customWidth="1"/>
    <col min="9740" max="9740" width="16" style="1" bestFit="1" customWidth="1"/>
    <col min="9741" max="9741" width="18.7109375" style="1" bestFit="1" customWidth="1"/>
    <col min="9742" max="9983" width="11.42578125" style="1"/>
    <col min="9984" max="9984" width="3.28515625" style="1" customWidth="1"/>
    <col min="9985" max="9985" width="16.7109375" style="1" customWidth="1"/>
    <col min="9986" max="9986" width="30.28515625" style="1" customWidth="1"/>
    <col min="9987" max="9987" width="15.5703125" style="1" customWidth="1"/>
    <col min="9988" max="9988" width="14.28515625" style="1" customWidth="1"/>
    <col min="9989" max="9989" width="15.140625" style="1" bestFit="1" customWidth="1"/>
    <col min="9990" max="9990" width="11.42578125" style="1"/>
    <col min="9991" max="9991" width="13.5703125" style="1" customWidth="1"/>
    <col min="9992" max="9992" width="11.42578125" style="1"/>
    <col min="9993" max="9993" width="14.42578125" style="1" customWidth="1"/>
    <col min="9994" max="9995" width="1.5703125" style="1" customWidth="1"/>
    <col min="9996" max="9996" width="16" style="1" bestFit="1" customWidth="1"/>
    <col min="9997" max="9997" width="18.7109375" style="1" bestFit="1" customWidth="1"/>
    <col min="9998" max="10239" width="11.42578125" style="1"/>
    <col min="10240" max="10240" width="3.28515625" style="1" customWidth="1"/>
    <col min="10241" max="10241" width="16.7109375" style="1" customWidth="1"/>
    <col min="10242" max="10242" width="30.28515625" style="1" customWidth="1"/>
    <col min="10243" max="10243" width="15.5703125" style="1" customWidth="1"/>
    <col min="10244" max="10244" width="14.28515625" style="1" customWidth="1"/>
    <col min="10245" max="10245" width="15.140625" style="1" bestFit="1" customWidth="1"/>
    <col min="10246" max="10246" width="11.42578125" style="1"/>
    <col min="10247" max="10247" width="13.5703125" style="1" customWidth="1"/>
    <col min="10248" max="10248" width="11.42578125" style="1"/>
    <col min="10249" max="10249" width="14.42578125" style="1" customWidth="1"/>
    <col min="10250" max="10251" width="1.5703125" style="1" customWidth="1"/>
    <col min="10252" max="10252" width="16" style="1" bestFit="1" customWidth="1"/>
    <col min="10253" max="10253" width="18.7109375" style="1" bestFit="1" customWidth="1"/>
    <col min="10254" max="10495" width="11.42578125" style="1"/>
    <col min="10496" max="10496" width="3.28515625" style="1" customWidth="1"/>
    <col min="10497" max="10497" width="16.7109375" style="1" customWidth="1"/>
    <col min="10498" max="10498" width="30.28515625" style="1" customWidth="1"/>
    <col min="10499" max="10499" width="15.5703125" style="1" customWidth="1"/>
    <col min="10500" max="10500" width="14.28515625" style="1" customWidth="1"/>
    <col min="10501" max="10501" width="15.140625" style="1" bestFit="1" customWidth="1"/>
    <col min="10502" max="10502" width="11.42578125" style="1"/>
    <col min="10503" max="10503" width="13.5703125" style="1" customWidth="1"/>
    <col min="10504" max="10504" width="11.42578125" style="1"/>
    <col min="10505" max="10505" width="14.42578125" style="1" customWidth="1"/>
    <col min="10506" max="10507" width="1.5703125" style="1" customWidth="1"/>
    <col min="10508" max="10508" width="16" style="1" bestFit="1" customWidth="1"/>
    <col min="10509" max="10509" width="18.7109375" style="1" bestFit="1" customWidth="1"/>
    <col min="10510" max="10751" width="11.42578125" style="1"/>
    <col min="10752" max="10752" width="3.28515625" style="1" customWidth="1"/>
    <col min="10753" max="10753" width="16.7109375" style="1" customWidth="1"/>
    <col min="10754" max="10754" width="30.28515625" style="1" customWidth="1"/>
    <col min="10755" max="10755" width="15.5703125" style="1" customWidth="1"/>
    <col min="10756" max="10756" width="14.28515625" style="1" customWidth="1"/>
    <col min="10757" max="10757" width="15.140625" style="1" bestFit="1" customWidth="1"/>
    <col min="10758" max="10758" width="11.42578125" style="1"/>
    <col min="10759" max="10759" width="13.5703125" style="1" customWidth="1"/>
    <col min="10760" max="10760" width="11.42578125" style="1"/>
    <col min="10761" max="10761" width="14.42578125" style="1" customWidth="1"/>
    <col min="10762" max="10763" width="1.5703125" style="1" customWidth="1"/>
    <col min="10764" max="10764" width="16" style="1" bestFit="1" customWidth="1"/>
    <col min="10765" max="10765" width="18.7109375" style="1" bestFit="1" customWidth="1"/>
    <col min="10766" max="11007" width="11.42578125" style="1"/>
    <col min="11008" max="11008" width="3.28515625" style="1" customWidth="1"/>
    <col min="11009" max="11009" width="16.7109375" style="1" customWidth="1"/>
    <col min="11010" max="11010" width="30.28515625" style="1" customWidth="1"/>
    <col min="11011" max="11011" width="15.5703125" style="1" customWidth="1"/>
    <col min="11012" max="11012" width="14.28515625" style="1" customWidth="1"/>
    <col min="11013" max="11013" width="15.140625" style="1" bestFit="1" customWidth="1"/>
    <col min="11014" max="11014" width="11.42578125" style="1"/>
    <col min="11015" max="11015" width="13.5703125" style="1" customWidth="1"/>
    <col min="11016" max="11016" width="11.42578125" style="1"/>
    <col min="11017" max="11017" width="14.42578125" style="1" customWidth="1"/>
    <col min="11018" max="11019" width="1.5703125" style="1" customWidth="1"/>
    <col min="11020" max="11020" width="16" style="1" bestFit="1" customWidth="1"/>
    <col min="11021" max="11021" width="18.7109375" style="1" bestFit="1" customWidth="1"/>
    <col min="11022" max="11263" width="11.42578125" style="1"/>
    <col min="11264" max="11264" width="3.28515625" style="1" customWidth="1"/>
    <col min="11265" max="11265" width="16.7109375" style="1" customWidth="1"/>
    <col min="11266" max="11266" width="30.28515625" style="1" customWidth="1"/>
    <col min="11267" max="11267" width="15.5703125" style="1" customWidth="1"/>
    <col min="11268" max="11268" width="14.28515625" style="1" customWidth="1"/>
    <col min="11269" max="11269" width="15.140625" style="1" bestFit="1" customWidth="1"/>
    <col min="11270" max="11270" width="11.42578125" style="1"/>
    <col min="11271" max="11271" width="13.5703125" style="1" customWidth="1"/>
    <col min="11272" max="11272" width="11.42578125" style="1"/>
    <col min="11273" max="11273" width="14.42578125" style="1" customWidth="1"/>
    <col min="11274" max="11275" width="1.5703125" style="1" customWidth="1"/>
    <col min="11276" max="11276" width="16" style="1" bestFit="1" customWidth="1"/>
    <col min="11277" max="11277" width="18.7109375" style="1" bestFit="1" customWidth="1"/>
    <col min="11278" max="11519" width="11.42578125" style="1"/>
    <col min="11520" max="11520" width="3.28515625" style="1" customWidth="1"/>
    <col min="11521" max="11521" width="16.7109375" style="1" customWidth="1"/>
    <col min="11522" max="11522" width="30.28515625" style="1" customWidth="1"/>
    <col min="11523" max="11523" width="15.5703125" style="1" customWidth="1"/>
    <col min="11524" max="11524" width="14.28515625" style="1" customWidth="1"/>
    <col min="11525" max="11525" width="15.140625" style="1" bestFit="1" customWidth="1"/>
    <col min="11526" max="11526" width="11.42578125" style="1"/>
    <col min="11527" max="11527" width="13.5703125" style="1" customWidth="1"/>
    <col min="11528" max="11528" width="11.42578125" style="1"/>
    <col min="11529" max="11529" width="14.42578125" style="1" customWidth="1"/>
    <col min="11530" max="11531" width="1.5703125" style="1" customWidth="1"/>
    <col min="11532" max="11532" width="16" style="1" bestFit="1" customWidth="1"/>
    <col min="11533" max="11533" width="18.7109375" style="1" bestFit="1" customWidth="1"/>
    <col min="11534" max="11775" width="11.42578125" style="1"/>
    <col min="11776" max="11776" width="3.28515625" style="1" customWidth="1"/>
    <col min="11777" max="11777" width="16.7109375" style="1" customWidth="1"/>
    <col min="11778" max="11778" width="30.28515625" style="1" customWidth="1"/>
    <col min="11779" max="11779" width="15.5703125" style="1" customWidth="1"/>
    <col min="11780" max="11780" width="14.28515625" style="1" customWidth="1"/>
    <col min="11781" max="11781" width="15.140625" style="1" bestFit="1" customWidth="1"/>
    <col min="11782" max="11782" width="11.42578125" style="1"/>
    <col min="11783" max="11783" width="13.5703125" style="1" customWidth="1"/>
    <col min="11784" max="11784" width="11.42578125" style="1"/>
    <col min="11785" max="11785" width="14.42578125" style="1" customWidth="1"/>
    <col min="11786" max="11787" width="1.5703125" style="1" customWidth="1"/>
    <col min="11788" max="11788" width="16" style="1" bestFit="1" customWidth="1"/>
    <col min="11789" max="11789" width="18.7109375" style="1" bestFit="1" customWidth="1"/>
    <col min="11790" max="12031" width="11.42578125" style="1"/>
    <col min="12032" max="12032" width="3.28515625" style="1" customWidth="1"/>
    <col min="12033" max="12033" width="16.7109375" style="1" customWidth="1"/>
    <col min="12034" max="12034" width="30.28515625" style="1" customWidth="1"/>
    <col min="12035" max="12035" width="15.5703125" style="1" customWidth="1"/>
    <col min="12036" max="12036" width="14.28515625" style="1" customWidth="1"/>
    <col min="12037" max="12037" width="15.140625" style="1" bestFit="1" customWidth="1"/>
    <col min="12038" max="12038" width="11.42578125" style="1"/>
    <col min="12039" max="12039" width="13.5703125" style="1" customWidth="1"/>
    <col min="12040" max="12040" width="11.42578125" style="1"/>
    <col min="12041" max="12041" width="14.42578125" style="1" customWidth="1"/>
    <col min="12042" max="12043" width="1.5703125" style="1" customWidth="1"/>
    <col min="12044" max="12044" width="16" style="1" bestFit="1" customWidth="1"/>
    <col min="12045" max="12045" width="18.7109375" style="1" bestFit="1" customWidth="1"/>
    <col min="12046" max="12287" width="11.42578125" style="1"/>
    <col min="12288" max="12288" width="3.28515625" style="1" customWidth="1"/>
    <col min="12289" max="12289" width="16.7109375" style="1" customWidth="1"/>
    <col min="12290" max="12290" width="30.28515625" style="1" customWidth="1"/>
    <col min="12291" max="12291" width="15.5703125" style="1" customWidth="1"/>
    <col min="12292" max="12292" width="14.28515625" style="1" customWidth="1"/>
    <col min="12293" max="12293" width="15.140625" style="1" bestFit="1" customWidth="1"/>
    <col min="12294" max="12294" width="11.42578125" style="1"/>
    <col min="12295" max="12295" width="13.5703125" style="1" customWidth="1"/>
    <col min="12296" max="12296" width="11.42578125" style="1"/>
    <col min="12297" max="12297" width="14.42578125" style="1" customWidth="1"/>
    <col min="12298" max="12299" width="1.5703125" style="1" customWidth="1"/>
    <col min="12300" max="12300" width="16" style="1" bestFit="1" customWidth="1"/>
    <col min="12301" max="12301" width="18.7109375" style="1" bestFit="1" customWidth="1"/>
    <col min="12302" max="12543" width="11.42578125" style="1"/>
    <col min="12544" max="12544" width="3.28515625" style="1" customWidth="1"/>
    <col min="12545" max="12545" width="16.7109375" style="1" customWidth="1"/>
    <col min="12546" max="12546" width="30.28515625" style="1" customWidth="1"/>
    <col min="12547" max="12547" width="15.5703125" style="1" customWidth="1"/>
    <col min="12548" max="12548" width="14.28515625" style="1" customWidth="1"/>
    <col min="12549" max="12549" width="15.140625" style="1" bestFit="1" customWidth="1"/>
    <col min="12550" max="12550" width="11.42578125" style="1"/>
    <col min="12551" max="12551" width="13.5703125" style="1" customWidth="1"/>
    <col min="12552" max="12552" width="11.42578125" style="1"/>
    <col min="12553" max="12553" width="14.42578125" style="1" customWidth="1"/>
    <col min="12554" max="12555" width="1.5703125" style="1" customWidth="1"/>
    <col min="12556" max="12556" width="16" style="1" bestFit="1" customWidth="1"/>
    <col min="12557" max="12557" width="18.7109375" style="1" bestFit="1" customWidth="1"/>
    <col min="12558" max="12799" width="11.42578125" style="1"/>
    <col min="12800" max="12800" width="3.28515625" style="1" customWidth="1"/>
    <col min="12801" max="12801" width="16.7109375" style="1" customWidth="1"/>
    <col min="12802" max="12802" width="30.28515625" style="1" customWidth="1"/>
    <col min="12803" max="12803" width="15.5703125" style="1" customWidth="1"/>
    <col min="12804" max="12804" width="14.28515625" style="1" customWidth="1"/>
    <col min="12805" max="12805" width="15.140625" style="1" bestFit="1" customWidth="1"/>
    <col min="12806" max="12806" width="11.42578125" style="1"/>
    <col min="12807" max="12807" width="13.5703125" style="1" customWidth="1"/>
    <col min="12808" max="12808" width="11.42578125" style="1"/>
    <col min="12809" max="12809" width="14.42578125" style="1" customWidth="1"/>
    <col min="12810" max="12811" width="1.5703125" style="1" customWidth="1"/>
    <col min="12812" max="12812" width="16" style="1" bestFit="1" customWidth="1"/>
    <col min="12813" max="12813" width="18.7109375" style="1" bestFit="1" customWidth="1"/>
    <col min="12814" max="13055" width="11.42578125" style="1"/>
    <col min="13056" max="13056" width="3.28515625" style="1" customWidth="1"/>
    <col min="13057" max="13057" width="16.7109375" style="1" customWidth="1"/>
    <col min="13058" max="13058" width="30.28515625" style="1" customWidth="1"/>
    <col min="13059" max="13059" width="15.5703125" style="1" customWidth="1"/>
    <col min="13060" max="13060" width="14.28515625" style="1" customWidth="1"/>
    <col min="13061" max="13061" width="15.140625" style="1" bestFit="1" customWidth="1"/>
    <col min="13062" max="13062" width="11.42578125" style="1"/>
    <col min="13063" max="13063" width="13.5703125" style="1" customWidth="1"/>
    <col min="13064" max="13064" width="11.42578125" style="1"/>
    <col min="13065" max="13065" width="14.42578125" style="1" customWidth="1"/>
    <col min="13066" max="13067" width="1.5703125" style="1" customWidth="1"/>
    <col min="13068" max="13068" width="16" style="1" bestFit="1" customWidth="1"/>
    <col min="13069" max="13069" width="18.7109375" style="1" bestFit="1" customWidth="1"/>
    <col min="13070" max="13311" width="11.42578125" style="1"/>
    <col min="13312" max="13312" width="3.28515625" style="1" customWidth="1"/>
    <col min="13313" max="13313" width="16.7109375" style="1" customWidth="1"/>
    <col min="13314" max="13314" width="30.28515625" style="1" customWidth="1"/>
    <col min="13315" max="13315" width="15.5703125" style="1" customWidth="1"/>
    <col min="13316" max="13316" width="14.28515625" style="1" customWidth="1"/>
    <col min="13317" max="13317" width="15.140625" style="1" bestFit="1" customWidth="1"/>
    <col min="13318" max="13318" width="11.42578125" style="1"/>
    <col min="13319" max="13319" width="13.5703125" style="1" customWidth="1"/>
    <col min="13320" max="13320" width="11.42578125" style="1"/>
    <col min="13321" max="13321" width="14.42578125" style="1" customWidth="1"/>
    <col min="13322" max="13323" width="1.5703125" style="1" customWidth="1"/>
    <col min="13324" max="13324" width="16" style="1" bestFit="1" customWidth="1"/>
    <col min="13325" max="13325" width="18.7109375" style="1" bestFit="1" customWidth="1"/>
    <col min="13326" max="13567" width="11.42578125" style="1"/>
    <col min="13568" max="13568" width="3.28515625" style="1" customWidth="1"/>
    <col min="13569" max="13569" width="16.7109375" style="1" customWidth="1"/>
    <col min="13570" max="13570" width="30.28515625" style="1" customWidth="1"/>
    <col min="13571" max="13571" width="15.5703125" style="1" customWidth="1"/>
    <col min="13572" max="13572" width="14.28515625" style="1" customWidth="1"/>
    <col min="13573" max="13573" width="15.140625" style="1" bestFit="1" customWidth="1"/>
    <col min="13574" max="13574" width="11.42578125" style="1"/>
    <col min="13575" max="13575" width="13.5703125" style="1" customWidth="1"/>
    <col min="13576" max="13576" width="11.42578125" style="1"/>
    <col min="13577" max="13577" width="14.42578125" style="1" customWidth="1"/>
    <col min="13578" max="13579" width="1.5703125" style="1" customWidth="1"/>
    <col min="13580" max="13580" width="16" style="1" bestFit="1" customWidth="1"/>
    <col min="13581" max="13581" width="18.7109375" style="1" bestFit="1" customWidth="1"/>
    <col min="13582" max="13823" width="11.42578125" style="1"/>
    <col min="13824" max="13824" width="3.28515625" style="1" customWidth="1"/>
    <col min="13825" max="13825" width="16.7109375" style="1" customWidth="1"/>
    <col min="13826" max="13826" width="30.28515625" style="1" customWidth="1"/>
    <col min="13827" max="13827" width="15.5703125" style="1" customWidth="1"/>
    <col min="13828" max="13828" width="14.28515625" style="1" customWidth="1"/>
    <col min="13829" max="13829" width="15.140625" style="1" bestFit="1" customWidth="1"/>
    <col min="13830" max="13830" width="11.42578125" style="1"/>
    <col min="13831" max="13831" width="13.5703125" style="1" customWidth="1"/>
    <col min="13832" max="13832" width="11.42578125" style="1"/>
    <col min="13833" max="13833" width="14.42578125" style="1" customWidth="1"/>
    <col min="13834" max="13835" width="1.5703125" style="1" customWidth="1"/>
    <col min="13836" max="13836" width="16" style="1" bestFit="1" customWidth="1"/>
    <col min="13837" max="13837" width="18.7109375" style="1" bestFit="1" customWidth="1"/>
    <col min="13838" max="14079" width="11.42578125" style="1"/>
    <col min="14080" max="14080" width="3.28515625" style="1" customWidth="1"/>
    <col min="14081" max="14081" width="16.7109375" style="1" customWidth="1"/>
    <col min="14082" max="14082" width="30.28515625" style="1" customWidth="1"/>
    <col min="14083" max="14083" width="15.5703125" style="1" customWidth="1"/>
    <col min="14084" max="14084" width="14.28515625" style="1" customWidth="1"/>
    <col min="14085" max="14085" width="15.140625" style="1" bestFit="1" customWidth="1"/>
    <col min="14086" max="14086" width="11.42578125" style="1"/>
    <col min="14087" max="14087" width="13.5703125" style="1" customWidth="1"/>
    <col min="14088" max="14088" width="11.42578125" style="1"/>
    <col min="14089" max="14089" width="14.42578125" style="1" customWidth="1"/>
    <col min="14090" max="14091" width="1.5703125" style="1" customWidth="1"/>
    <col min="14092" max="14092" width="16" style="1" bestFit="1" customWidth="1"/>
    <col min="14093" max="14093" width="18.7109375" style="1" bestFit="1" customWidth="1"/>
    <col min="14094" max="14335" width="11.42578125" style="1"/>
    <col min="14336" max="14336" width="3.28515625" style="1" customWidth="1"/>
    <col min="14337" max="14337" width="16.7109375" style="1" customWidth="1"/>
    <col min="14338" max="14338" width="30.28515625" style="1" customWidth="1"/>
    <col min="14339" max="14339" width="15.5703125" style="1" customWidth="1"/>
    <col min="14340" max="14340" width="14.28515625" style="1" customWidth="1"/>
    <col min="14341" max="14341" width="15.140625" style="1" bestFit="1" customWidth="1"/>
    <col min="14342" max="14342" width="11.42578125" style="1"/>
    <col min="14343" max="14343" width="13.5703125" style="1" customWidth="1"/>
    <col min="14344" max="14344" width="11.42578125" style="1"/>
    <col min="14345" max="14345" width="14.42578125" style="1" customWidth="1"/>
    <col min="14346" max="14347" width="1.5703125" style="1" customWidth="1"/>
    <col min="14348" max="14348" width="16" style="1" bestFit="1" customWidth="1"/>
    <col min="14349" max="14349" width="18.7109375" style="1" bestFit="1" customWidth="1"/>
    <col min="14350" max="14591" width="11.42578125" style="1"/>
    <col min="14592" max="14592" width="3.28515625" style="1" customWidth="1"/>
    <col min="14593" max="14593" width="16.7109375" style="1" customWidth="1"/>
    <col min="14594" max="14594" width="30.28515625" style="1" customWidth="1"/>
    <col min="14595" max="14595" width="15.5703125" style="1" customWidth="1"/>
    <col min="14596" max="14596" width="14.28515625" style="1" customWidth="1"/>
    <col min="14597" max="14597" width="15.140625" style="1" bestFit="1" customWidth="1"/>
    <col min="14598" max="14598" width="11.42578125" style="1"/>
    <col min="14599" max="14599" width="13.5703125" style="1" customWidth="1"/>
    <col min="14600" max="14600" width="11.42578125" style="1"/>
    <col min="14601" max="14601" width="14.42578125" style="1" customWidth="1"/>
    <col min="14602" max="14603" width="1.5703125" style="1" customWidth="1"/>
    <col min="14604" max="14604" width="16" style="1" bestFit="1" customWidth="1"/>
    <col min="14605" max="14605" width="18.7109375" style="1" bestFit="1" customWidth="1"/>
    <col min="14606" max="14847" width="11.42578125" style="1"/>
    <col min="14848" max="14848" width="3.28515625" style="1" customWidth="1"/>
    <col min="14849" max="14849" width="16.7109375" style="1" customWidth="1"/>
    <col min="14850" max="14850" width="30.28515625" style="1" customWidth="1"/>
    <col min="14851" max="14851" width="15.5703125" style="1" customWidth="1"/>
    <col min="14852" max="14852" width="14.28515625" style="1" customWidth="1"/>
    <col min="14853" max="14853" width="15.140625" style="1" bestFit="1" customWidth="1"/>
    <col min="14854" max="14854" width="11.42578125" style="1"/>
    <col min="14855" max="14855" width="13.5703125" style="1" customWidth="1"/>
    <col min="14856" max="14856" width="11.42578125" style="1"/>
    <col min="14857" max="14857" width="14.42578125" style="1" customWidth="1"/>
    <col min="14858" max="14859" width="1.5703125" style="1" customWidth="1"/>
    <col min="14860" max="14860" width="16" style="1" bestFit="1" customWidth="1"/>
    <col min="14861" max="14861" width="18.7109375" style="1" bestFit="1" customWidth="1"/>
    <col min="14862" max="15103" width="11.42578125" style="1"/>
    <col min="15104" max="15104" width="3.28515625" style="1" customWidth="1"/>
    <col min="15105" max="15105" width="16.7109375" style="1" customWidth="1"/>
    <col min="15106" max="15106" width="30.28515625" style="1" customWidth="1"/>
    <col min="15107" max="15107" width="15.5703125" style="1" customWidth="1"/>
    <col min="15108" max="15108" width="14.28515625" style="1" customWidth="1"/>
    <col min="15109" max="15109" width="15.140625" style="1" bestFit="1" customWidth="1"/>
    <col min="15110" max="15110" width="11.42578125" style="1"/>
    <col min="15111" max="15111" width="13.5703125" style="1" customWidth="1"/>
    <col min="15112" max="15112" width="11.42578125" style="1"/>
    <col min="15113" max="15113" width="14.42578125" style="1" customWidth="1"/>
    <col min="15114" max="15115" width="1.5703125" style="1" customWidth="1"/>
    <col min="15116" max="15116" width="16" style="1" bestFit="1" customWidth="1"/>
    <col min="15117" max="15117" width="18.7109375" style="1" bestFit="1" customWidth="1"/>
    <col min="15118" max="15359" width="11.42578125" style="1"/>
    <col min="15360" max="15360" width="3.28515625" style="1" customWidth="1"/>
    <col min="15361" max="15361" width="16.7109375" style="1" customWidth="1"/>
    <col min="15362" max="15362" width="30.28515625" style="1" customWidth="1"/>
    <col min="15363" max="15363" width="15.5703125" style="1" customWidth="1"/>
    <col min="15364" max="15364" width="14.28515625" style="1" customWidth="1"/>
    <col min="15365" max="15365" width="15.140625" style="1" bestFit="1" customWidth="1"/>
    <col min="15366" max="15366" width="11.42578125" style="1"/>
    <col min="15367" max="15367" width="13.5703125" style="1" customWidth="1"/>
    <col min="15368" max="15368" width="11.42578125" style="1"/>
    <col min="15369" max="15369" width="14.42578125" style="1" customWidth="1"/>
    <col min="15370" max="15371" width="1.5703125" style="1" customWidth="1"/>
    <col min="15372" max="15372" width="16" style="1" bestFit="1" customWidth="1"/>
    <col min="15373" max="15373" width="18.7109375" style="1" bestFit="1" customWidth="1"/>
    <col min="15374" max="15615" width="11.42578125" style="1"/>
    <col min="15616" max="15616" width="3.28515625" style="1" customWidth="1"/>
    <col min="15617" max="15617" width="16.7109375" style="1" customWidth="1"/>
    <col min="15618" max="15618" width="30.28515625" style="1" customWidth="1"/>
    <col min="15619" max="15619" width="15.5703125" style="1" customWidth="1"/>
    <col min="15620" max="15620" width="14.28515625" style="1" customWidth="1"/>
    <col min="15621" max="15621" width="15.140625" style="1" bestFit="1" customWidth="1"/>
    <col min="15622" max="15622" width="11.42578125" style="1"/>
    <col min="15623" max="15623" width="13.5703125" style="1" customWidth="1"/>
    <col min="15624" max="15624" width="11.42578125" style="1"/>
    <col min="15625" max="15625" width="14.42578125" style="1" customWidth="1"/>
    <col min="15626" max="15627" width="1.5703125" style="1" customWidth="1"/>
    <col min="15628" max="15628" width="16" style="1" bestFit="1" customWidth="1"/>
    <col min="15629" max="15629" width="18.7109375" style="1" bestFit="1" customWidth="1"/>
    <col min="15630" max="15871" width="11.42578125" style="1"/>
    <col min="15872" max="15872" width="3.28515625" style="1" customWidth="1"/>
    <col min="15873" max="15873" width="16.7109375" style="1" customWidth="1"/>
    <col min="15874" max="15874" width="30.28515625" style="1" customWidth="1"/>
    <col min="15875" max="15875" width="15.5703125" style="1" customWidth="1"/>
    <col min="15876" max="15876" width="14.28515625" style="1" customWidth="1"/>
    <col min="15877" max="15877" width="15.140625" style="1" bestFit="1" customWidth="1"/>
    <col min="15878" max="15878" width="11.42578125" style="1"/>
    <col min="15879" max="15879" width="13.5703125" style="1" customWidth="1"/>
    <col min="15880" max="15880" width="11.42578125" style="1"/>
    <col min="15881" max="15881" width="14.42578125" style="1" customWidth="1"/>
    <col min="15882" max="15883" width="1.5703125" style="1" customWidth="1"/>
    <col min="15884" max="15884" width="16" style="1" bestFit="1" customWidth="1"/>
    <col min="15885" max="15885" width="18.7109375" style="1" bestFit="1" customWidth="1"/>
    <col min="15886" max="16127" width="11.42578125" style="1"/>
    <col min="16128" max="16128" width="3.28515625" style="1" customWidth="1"/>
    <col min="16129" max="16129" width="16.7109375" style="1" customWidth="1"/>
    <col min="16130" max="16130" width="30.28515625" style="1" customWidth="1"/>
    <col min="16131" max="16131" width="15.5703125" style="1" customWidth="1"/>
    <col min="16132" max="16132" width="14.28515625" style="1" customWidth="1"/>
    <col min="16133" max="16133" width="15.140625" style="1" bestFit="1" customWidth="1"/>
    <col min="16134" max="16134" width="11.42578125" style="1"/>
    <col min="16135" max="16135" width="13.5703125" style="1" customWidth="1"/>
    <col min="16136" max="16136" width="11.42578125" style="1"/>
    <col min="16137" max="16137" width="14.42578125" style="1" customWidth="1"/>
    <col min="16138" max="16139" width="1.5703125" style="1" customWidth="1"/>
    <col min="16140" max="16140" width="16" style="1" bestFit="1" customWidth="1"/>
    <col min="16141" max="16141" width="18.7109375" style="1" bestFit="1" customWidth="1"/>
    <col min="16142" max="16382" width="11.42578125" style="1"/>
    <col min="16383" max="16384" width="11.42578125" style="1" customWidth="1"/>
  </cols>
  <sheetData>
    <row r="1" spans="2:15" ht="6.75" customHeight="1"/>
    <row r="2" spans="2:15" ht="26.25">
      <c r="B2" s="1392" t="s">
        <v>3382</v>
      </c>
      <c r="C2" s="1392"/>
      <c r="D2" s="1392"/>
      <c r="E2" s="1392"/>
      <c r="F2" s="1392"/>
      <c r="G2" s="1392"/>
      <c r="H2" s="1392"/>
      <c r="I2" s="1392"/>
      <c r="J2" s="1392"/>
      <c r="K2" s="1392"/>
    </row>
    <row r="3" spans="2:15" ht="17.25">
      <c r="B3" s="1393" t="s">
        <v>3385</v>
      </c>
      <c r="C3" s="1393"/>
      <c r="D3" s="1393"/>
      <c r="E3" s="1393"/>
      <c r="F3" s="1393"/>
      <c r="G3" s="1393"/>
      <c r="H3" s="1393"/>
      <c r="I3" s="1393"/>
      <c r="J3" s="1393"/>
      <c r="K3" s="1393"/>
    </row>
    <row r="4" spans="2:15" ht="3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5" ht="33" customHeight="1">
      <c r="B5" s="67" t="s">
        <v>0</v>
      </c>
      <c r="C5" s="70" t="s">
        <v>6</v>
      </c>
      <c r="D5" s="1402" t="s">
        <v>3079</v>
      </c>
      <c r="E5" s="1402"/>
      <c r="F5" s="1402"/>
      <c r="G5" s="1402"/>
      <c r="H5" s="1402"/>
      <c r="I5" s="1402"/>
      <c r="J5" s="1402"/>
      <c r="K5" s="1402"/>
    </row>
    <row r="6" spans="2:15">
      <c r="B6" s="2" t="s">
        <v>1</v>
      </c>
      <c r="C6" s="180" t="s">
        <v>6</v>
      </c>
      <c r="D6" s="133" t="s">
        <v>3080</v>
      </c>
      <c r="F6" s="2"/>
      <c r="G6" s="2"/>
      <c r="H6" s="2"/>
      <c r="I6" s="2"/>
      <c r="J6" s="2"/>
      <c r="K6" s="2"/>
    </row>
    <row r="7" spans="2:15">
      <c r="B7" s="2" t="s">
        <v>2</v>
      </c>
      <c r="C7" s="180" t="s">
        <v>6</v>
      </c>
      <c r="D7" s="133" t="s">
        <v>3081</v>
      </c>
      <c r="F7" s="2"/>
      <c r="G7" s="2"/>
      <c r="H7" s="2"/>
      <c r="I7" s="2"/>
      <c r="J7" s="2"/>
      <c r="K7" s="2"/>
    </row>
    <row r="8" spans="2:15">
      <c r="B8" s="2" t="s">
        <v>3</v>
      </c>
      <c r="C8" s="180" t="s">
        <v>6</v>
      </c>
      <c r="D8" s="181">
        <v>210150.65</v>
      </c>
      <c r="E8" s="553" t="s">
        <v>273</v>
      </c>
      <c r="F8" s="2"/>
      <c r="I8" s="182" t="s">
        <v>151</v>
      </c>
      <c r="J8" s="559">
        <v>44215</v>
      </c>
      <c r="K8" s="582"/>
    </row>
    <row r="9" spans="2:15">
      <c r="B9" s="2" t="s">
        <v>4</v>
      </c>
      <c r="C9" s="180" t="s">
        <v>6</v>
      </c>
      <c r="D9" s="181">
        <f>+'2. Val.'!G90</f>
        <v>189135.59</v>
      </c>
      <c r="E9" s="553" t="s">
        <v>273</v>
      </c>
      <c r="F9" s="2"/>
      <c r="I9" s="182" t="s">
        <v>152</v>
      </c>
      <c r="J9" s="1095">
        <v>44259</v>
      </c>
      <c r="K9" s="582"/>
    </row>
    <row r="10" spans="2:15">
      <c r="B10" s="2" t="s">
        <v>5</v>
      </c>
      <c r="C10" s="180" t="s">
        <v>6</v>
      </c>
      <c r="D10" s="35" t="s">
        <v>3195</v>
      </c>
      <c r="E10" s="2"/>
      <c r="F10" s="2"/>
      <c r="G10" s="2"/>
      <c r="I10" s="182" t="s">
        <v>7</v>
      </c>
      <c r="J10" s="177">
        <v>45</v>
      </c>
      <c r="K10" s="3"/>
    </row>
    <row r="11" spans="2:15">
      <c r="B11" s="2" t="s">
        <v>3210</v>
      </c>
      <c r="C11" s="180" t="s">
        <v>6</v>
      </c>
      <c r="D11" s="35" t="s">
        <v>3202</v>
      </c>
      <c r="E11" s="2"/>
      <c r="F11" s="2"/>
      <c r="G11" s="2"/>
      <c r="I11" s="182"/>
      <c r="J11" s="178"/>
      <c r="K11" s="2"/>
      <c r="M11" s="4"/>
    </row>
    <row r="12" spans="2:15">
      <c r="B12" s="2" t="s">
        <v>3078</v>
      </c>
      <c r="C12" s="180" t="s">
        <v>6</v>
      </c>
      <c r="D12" s="35" t="s">
        <v>3203</v>
      </c>
      <c r="E12" s="2"/>
      <c r="F12" s="2"/>
      <c r="G12" s="2"/>
      <c r="I12" s="182"/>
      <c r="J12" s="178"/>
      <c r="K12" s="2"/>
      <c r="M12" s="4"/>
    </row>
    <row r="13" spans="2:15" ht="9.7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5" ht="18.399999999999999" customHeight="1" thickBot="1">
      <c r="B14" s="1394" t="s">
        <v>392</v>
      </c>
      <c r="C14" s="1395"/>
      <c r="D14" s="1396"/>
      <c r="E14" s="742" t="s">
        <v>9</v>
      </c>
      <c r="F14" s="1400" t="s">
        <v>116</v>
      </c>
      <c r="G14" s="1401"/>
      <c r="H14" s="1400" t="s">
        <v>11</v>
      </c>
      <c r="I14" s="1401"/>
      <c r="J14" s="1400" t="s">
        <v>12</v>
      </c>
      <c r="K14" s="1401"/>
    </row>
    <row r="15" spans="2:15" ht="18.399999999999999" customHeight="1" thickBot="1">
      <c r="B15" s="1397"/>
      <c r="C15" s="1398"/>
      <c r="D15" s="1399"/>
      <c r="E15" s="743" t="s">
        <v>13</v>
      </c>
      <c r="F15" s="744" t="s">
        <v>14</v>
      </c>
      <c r="G15" s="741" t="s">
        <v>15</v>
      </c>
      <c r="H15" s="744" t="s">
        <v>16</v>
      </c>
      <c r="I15" s="741" t="s">
        <v>17</v>
      </c>
      <c r="J15" s="741" t="s">
        <v>16</v>
      </c>
      <c r="K15" s="741" t="s">
        <v>17</v>
      </c>
      <c r="N15" s="785"/>
    </row>
    <row r="16" spans="2:15" ht="18.399999999999999" customHeight="1">
      <c r="B16" s="1386" t="s">
        <v>393</v>
      </c>
      <c r="C16" s="1387"/>
      <c r="D16" s="1388"/>
      <c r="E16" s="5"/>
      <c r="F16" s="6"/>
      <c r="G16" s="6"/>
      <c r="H16" s="6"/>
      <c r="I16" s="7"/>
      <c r="J16" s="7"/>
      <c r="K16" s="7"/>
      <c r="N16" s="8"/>
      <c r="O16" s="9"/>
    </row>
    <row r="17" spans="2:17" ht="18.399999999999999" customHeight="1">
      <c r="B17" s="1389" t="s">
        <v>3058</v>
      </c>
      <c r="C17" s="1390"/>
      <c r="D17" s="1391"/>
      <c r="E17" s="903">
        <f>+'2. Val.'!G88</f>
        <v>160284.4</v>
      </c>
      <c r="F17" s="11">
        <v>65897.64</v>
      </c>
      <c r="G17" s="903">
        <f>+'2. Val.'!K88</f>
        <v>21107.33</v>
      </c>
      <c r="H17" s="905">
        <f>+F17+G17</f>
        <v>87004.97</v>
      </c>
      <c r="I17" s="12">
        <f>+'2. Val.'!L90*100</f>
        <v>54.281618811139673</v>
      </c>
      <c r="J17" s="903">
        <f>+E17-H17</f>
        <v>73279.429999999993</v>
      </c>
      <c r="K17" s="12">
        <f>+'2. Val.'!P90*100</f>
        <v>45.718381188860327</v>
      </c>
      <c r="N17" s="8"/>
      <c r="O17" s="9"/>
    </row>
    <row r="18" spans="2:17" ht="18.399999999999999" customHeight="1">
      <c r="B18" s="1372" t="s">
        <v>276</v>
      </c>
      <c r="C18" s="1373"/>
      <c r="D18" s="1374"/>
      <c r="E18" s="904">
        <f>SUM(E17:E17)</f>
        <v>160284.4</v>
      </c>
      <c r="F18" s="13">
        <f>SUM(F17:F17)</f>
        <v>65897.64</v>
      </c>
      <c r="G18" s="904">
        <f>SUM(G17:G17)</f>
        <v>21107.33</v>
      </c>
      <c r="H18" s="904">
        <f>SUM(H17:H17)</f>
        <v>87004.97</v>
      </c>
      <c r="I18" s="14"/>
      <c r="J18" s="904">
        <f>SUM(J17:J17)</f>
        <v>73279.429999999993</v>
      </c>
      <c r="K18" s="14"/>
      <c r="N18" s="8"/>
      <c r="O18" s="785">
        <f>+G18*1.18</f>
        <v>24906.649400000002</v>
      </c>
    </row>
    <row r="19" spans="2:17" ht="18.399999999999999" customHeight="1">
      <c r="B19" s="1380" t="s">
        <v>18</v>
      </c>
      <c r="C19" s="1381"/>
      <c r="D19" s="1382"/>
      <c r="E19" s="10"/>
      <c r="F19" s="1368">
        <f>+'2. Val.'!H90</f>
        <v>0.41110000000000002</v>
      </c>
      <c r="G19" s="1368">
        <f>+'2. Val.'!J90</f>
        <v>0.13168674388569598</v>
      </c>
      <c r="H19" s="10"/>
      <c r="I19" s="1368">
        <f>+H18/E18</f>
        <v>0.54281620669260389</v>
      </c>
      <c r="J19" s="15"/>
      <c r="K19" s="15"/>
      <c r="N19" s="8"/>
      <c r="O19" s="9"/>
    </row>
    <row r="20" spans="2:17" ht="18.399999999999999" customHeight="1">
      <c r="B20" s="1380" t="s">
        <v>19</v>
      </c>
      <c r="C20" s="1381"/>
      <c r="D20" s="1382"/>
      <c r="E20" s="10"/>
      <c r="F20" s="1368">
        <f>+'7. C.Av.'!G39</f>
        <v>0.38491587453301757</v>
      </c>
      <c r="G20" s="1368">
        <f>+'7. C.Av.'!F40</f>
        <v>0.58884794777283378</v>
      </c>
      <c r="H20" s="10"/>
      <c r="I20" s="1368">
        <f>+F20+G20</f>
        <v>0.97376382230585135</v>
      </c>
      <c r="J20" s="10"/>
      <c r="K20" s="15"/>
      <c r="N20" s="16"/>
      <c r="O20" s="16"/>
    </row>
    <row r="21" spans="2:17" ht="18.399999999999999" customHeight="1">
      <c r="B21" s="1383" t="s">
        <v>20</v>
      </c>
      <c r="C21" s="1384"/>
      <c r="D21" s="1385"/>
      <c r="E21" s="10"/>
      <c r="F21" s="10"/>
      <c r="G21" s="10"/>
      <c r="H21" s="10"/>
      <c r="I21" s="15"/>
      <c r="J21" s="15"/>
      <c r="K21" s="15"/>
      <c r="N21" s="1369">
        <f>+I19-I20</f>
        <v>-0.43094761561324746</v>
      </c>
    </row>
    <row r="22" spans="2:17" ht="18.399999999999999" customHeight="1">
      <c r="B22" s="1380" t="s">
        <v>3059</v>
      </c>
      <c r="C22" s="1381"/>
      <c r="D22" s="1382"/>
      <c r="E22" s="10"/>
      <c r="F22" s="10">
        <v>0</v>
      </c>
      <c r="G22" s="10">
        <v>0</v>
      </c>
      <c r="H22" s="10">
        <f>+F22+G22</f>
        <v>0</v>
      </c>
      <c r="I22" s="15"/>
      <c r="J22" s="10"/>
      <c r="K22" s="15"/>
      <c r="N22" s="16"/>
    </row>
    <row r="23" spans="2:17" ht="18.399999999999999" customHeight="1">
      <c r="B23" s="1380" t="s">
        <v>3060</v>
      </c>
      <c r="C23" s="1381"/>
      <c r="D23" s="1382"/>
      <c r="E23" s="10"/>
      <c r="F23" s="10">
        <v>0</v>
      </c>
      <c r="G23" s="10">
        <v>0</v>
      </c>
      <c r="H23" s="10">
        <f>+F23+G23</f>
        <v>0</v>
      </c>
      <c r="I23" s="15"/>
      <c r="J23" s="15"/>
      <c r="K23" s="15"/>
      <c r="N23" s="786" t="s">
        <v>200</v>
      </c>
      <c r="O23" s="787">
        <v>1029008.4</v>
      </c>
      <c r="P23" s="788" t="s">
        <v>6</v>
      </c>
    </row>
    <row r="24" spans="2:17" ht="18.399999999999999" customHeight="1">
      <c r="B24" s="1372" t="s">
        <v>21</v>
      </c>
      <c r="C24" s="1373"/>
      <c r="D24" s="1374"/>
      <c r="E24" s="10"/>
      <c r="F24" s="17">
        <f>SUM(F22:F23)</f>
        <v>0</v>
      </c>
      <c r="G24" s="17">
        <f>SUM(G22:G23)</f>
        <v>0</v>
      </c>
      <c r="H24" s="17">
        <f>SUM(F24:G24)</f>
        <v>0</v>
      </c>
      <c r="I24" s="15"/>
      <c r="J24" s="15"/>
      <c r="K24" s="15"/>
      <c r="N24" s="786" t="s">
        <v>416</v>
      </c>
      <c r="O24" s="787">
        <v>2058016.8</v>
      </c>
      <c r="P24" s="788" t="s">
        <v>6</v>
      </c>
    </row>
    <row r="25" spans="2:17" ht="18.399999999999999" customHeight="1">
      <c r="B25" s="1372" t="s">
        <v>394</v>
      </c>
      <c r="C25" s="1373"/>
      <c r="D25" s="1374"/>
      <c r="E25" s="10"/>
      <c r="F25" s="17">
        <f>ROUND(F18+F24,2)</f>
        <v>65897.64</v>
      </c>
      <c r="G25" s="902">
        <f>+G18+G24</f>
        <v>21107.33</v>
      </c>
      <c r="H25" s="906">
        <f>+H18+H24</f>
        <v>87004.97</v>
      </c>
      <c r="I25" s="15"/>
      <c r="J25" s="15"/>
      <c r="K25" s="15"/>
      <c r="N25" s="786" t="s">
        <v>188</v>
      </c>
      <c r="O25" s="787">
        <f>+G44</f>
        <v>21170.65</v>
      </c>
      <c r="P25" s="788" t="s">
        <v>6</v>
      </c>
    </row>
    <row r="26" spans="2:17" ht="18.399999999999999" customHeight="1">
      <c r="B26" s="1372" t="s">
        <v>22</v>
      </c>
      <c r="C26" s="1373"/>
      <c r="D26" s="1374"/>
      <c r="E26" s="10"/>
      <c r="F26" s="10"/>
      <c r="G26" s="10"/>
      <c r="H26" s="10"/>
      <c r="I26" s="15"/>
      <c r="J26" s="15"/>
      <c r="K26" s="15"/>
      <c r="N26" s="16"/>
      <c r="P26" s="788" t="s">
        <v>6</v>
      </c>
    </row>
    <row r="27" spans="2:17" ht="18.399999999999999" customHeight="1">
      <c r="B27" s="1380" t="s">
        <v>395</v>
      </c>
      <c r="C27" s="1381"/>
      <c r="D27" s="1382"/>
      <c r="E27" s="10"/>
      <c r="F27" s="10">
        <v>9884.6430918745318</v>
      </c>
      <c r="G27" s="905">
        <f>+'3. A.A.Direct.'!H22</f>
        <v>3166.1</v>
      </c>
      <c r="H27" s="905">
        <f>+F27+G27</f>
        <v>13050.743091874532</v>
      </c>
      <c r="I27" s="15"/>
      <c r="J27" s="15"/>
      <c r="K27" s="15"/>
      <c r="N27" s="16"/>
      <c r="P27" s="788" t="s">
        <v>6</v>
      </c>
    </row>
    <row r="28" spans="2:17" ht="18.399999999999999" customHeight="1">
      <c r="B28" s="1380" t="s">
        <v>396</v>
      </c>
      <c r="C28" s="1381"/>
      <c r="D28" s="1382"/>
      <c r="E28" s="18"/>
      <c r="F28" s="10">
        <f>+A.A.Mat.!H17+A.A.Mat.!H18+A.A.Mat.!H19</f>
        <v>0</v>
      </c>
      <c r="G28" s="10">
        <v>0</v>
      </c>
      <c r="H28" s="10">
        <v>0</v>
      </c>
      <c r="I28" s="15"/>
      <c r="J28" s="15"/>
      <c r="K28" s="15"/>
      <c r="N28" s="16"/>
      <c r="P28" s="788" t="s">
        <v>6</v>
      </c>
      <c r="Q28" s="1">
        <f>23*8+5</f>
        <v>189</v>
      </c>
    </row>
    <row r="29" spans="2:17" ht="15" customHeight="1">
      <c r="B29" s="1372" t="s">
        <v>23</v>
      </c>
      <c r="C29" s="1373"/>
      <c r="D29" s="1374"/>
      <c r="E29" s="555"/>
      <c r="F29" s="556">
        <f>SUM(F27:F28)</f>
        <v>9884.6430918745318</v>
      </c>
      <c r="G29" s="556">
        <f>SUM(G27:G28)</f>
        <v>3166.1</v>
      </c>
      <c r="H29" s="907">
        <f>SUM(H27:H28)</f>
        <v>13050.743091874532</v>
      </c>
      <c r="I29" s="557"/>
      <c r="J29" s="557"/>
      <c r="K29" s="557"/>
      <c r="N29" s="16"/>
      <c r="P29" s="788" t="s">
        <v>6</v>
      </c>
      <c r="Q29" s="1">
        <f>+Q28*48</f>
        <v>9072</v>
      </c>
    </row>
    <row r="30" spans="2:17" ht="3.75" customHeight="1">
      <c r="B30" s="292"/>
      <c r="C30" s="293"/>
      <c r="D30" s="294"/>
      <c r="E30" s="554"/>
      <c r="F30" s="558"/>
      <c r="G30" s="558"/>
      <c r="H30" s="558"/>
      <c r="I30" s="25"/>
      <c r="J30" s="25"/>
      <c r="K30" s="25"/>
      <c r="N30" s="16"/>
      <c r="P30" s="788" t="s">
        <v>6</v>
      </c>
    </row>
    <row r="31" spans="2:17" ht="18.399999999999999" customHeight="1">
      <c r="B31" s="1372" t="s">
        <v>397</v>
      </c>
      <c r="C31" s="1373"/>
      <c r="D31" s="1374"/>
      <c r="E31" s="10"/>
      <c r="F31" s="17">
        <f>+F25-F29</f>
        <v>56012.996908125468</v>
      </c>
      <c r="G31" s="906">
        <f>+G25-G29</f>
        <v>17941.230000000003</v>
      </c>
      <c r="H31" s="17">
        <f>+H25-H29</f>
        <v>73954.226908125464</v>
      </c>
      <c r="I31" s="15"/>
      <c r="J31" s="15"/>
      <c r="K31" s="15"/>
      <c r="P31" s="788" t="s">
        <v>6</v>
      </c>
      <c r="Q31"/>
    </row>
    <row r="32" spans="2:17" ht="18.399999999999999" customHeight="1">
      <c r="B32" s="1372" t="s">
        <v>274</v>
      </c>
      <c r="C32" s="1373"/>
      <c r="D32" s="1374"/>
      <c r="E32" s="17"/>
      <c r="F32" s="17">
        <v>0</v>
      </c>
      <c r="G32" s="17">
        <f>+(0.1*854866.19/1.18)/(0.15*120)*0</f>
        <v>0</v>
      </c>
      <c r="H32" s="17">
        <f>SUM(F32:G32)</f>
        <v>0</v>
      </c>
      <c r="I32" s="19"/>
      <c r="J32" s="19"/>
      <c r="K32" s="19"/>
      <c r="P32" s="788" t="s">
        <v>6</v>
      </c>
    </row>
    <row r="33" spans="2:17" ht="18.399999999999999" customHeight="1">
      <c r="B33" s="20" t="s">
        <v>275</v>
      </c>
      <c r="C33" s="30"/>
      <c r="D33" s="21"/>
      <c r="E33" s="10"/>
      <c r="F33" s="10"/>
      <c r="G33" s="10"/>
      <c r="H33" s="10"/>
      <c r="I33" s="15"/>
      <c r="J33" s="15"/>
      <c r="K33" s="15"/>
      <c r="N33" s="2">
        <v>546781.03600000008</v>
      </c>
      <c r="P33" s="788" t="s">
        <v>6</v>
      </c>
      <c r="Q33"/>
    </row>
    <row r="34" spans="2:17" ht="18.399999999999999" customHeight="1">
      <c r="B34" s="22" t="s">
        <v>24</v>
      </c>
      <c r="C34" s="179"/>
      <c r="D34" s="23"/>
      <c r="E34" s="10"/>
      <c r="F34" s="10"/>
      <c r="G34" s="10"/>
      <c r="H34" s="10"/>
      <c r="I34" s="15"/>
      <c r="J34" s="15"/>
      <c r="K34" s="15"/>
      <c r="N34" s="786"/>
      <c r="O34" s="787"/>
      <c r="P34" s="788" t="s">
        <v>6</v>
      </c>
    </row>
    <row r="35" spans="2:17" ht="18.399999999999999" customHeight="1">
      <c r="B35" s="22" t="s">
        <v>25</v>
      </c>
      <c r="C35" s="179"/>
      <c r="D35" s="23"/>
      <c r="E35" s="17"/>
      <c r="F35" s="17"/>
      <c r="G35" s="10"/>
      <c r="H35" s="17"/>
      <c r="I35" s="15"/>
      <c r="J35" s="15"/>
      <c r="K35" s="15"/>
      <c r="N35" s="786"/>
      <c r="O35" s="787"/>
      <c r="P35" s="788" t="s">
        <v>6</v>
      </c>
    </row>
    <row r="36" spans="2:17" ht="18.399999999999999" customHeight="1">
      <c r="B36" s="20" t="s">
        <v>3208</v>
      </c>
      <c r="C36" s="30"/>
      <c r="D36" s="21"/>
      <c r="E36" s="10"/>
      <c r="F36" s="10"/>
      <c r="G36" s="10"/>
      <c r="H36" s="10"/>
      <c r="I36" s="15"/>
      <c r="J36" s="15"/>
      <c r="K36" s="15"/>
      <c r="N36" s="786"/>
      <c r="O36" s="789"/>
      <c r="P36" s="788" t="s">
        <v>6</v>
      </c>
    </row>
    <row r="37" spans="2:17" ht="18.399999999999999" customHeight="1">
      <c r="B37" s="22" t="s">
        <v>26</v>
      </c>
      <c r="C37" s="179"/>
      <c r="D37" s="21"/>
      <c r="E37" s="10"/>
      <c r="F37" s="17">
        <f>+ROUND(F31-F35,2)</f>
        <v>56013</v>
      </c>
      <c r="G37" s="905">
        <f>+ROUND(G31,2)</f>
        <v>17941.23</v>
      </c>
      <c r="H37" s="17">
        <f>+H31-H35</f>
        <v>73954.226908125464</v>
      </c>
      <c r="I37" s="15"/>
      <c r="J37" s="15"/>
      <c r="K37" s="15"/>
      <c r="N37" s="16"/>
      <c r="O37" s="782">
        <f>SUM(O23:O36)</f>
        <v>3108195.85</v>
      </c>
      <c r="P37" s="728" t="s">
        <v>6</v>
      </c>
    </row>
    <row r="38" spans="2:17" ht="18.399999999999999" customHeight="1">
      <c r="B38" s="22" t="s">
        <v>27</v>
      </c>
      <c r="C38" s="179"/>
      <c r="D38" s="21"/>
      <c r="E38" s="10"/>
      <c r="F38" s="906">
        <f>+F37*1.18</f>
        <v>66095.34</v>
      </c>
      <c r="G38" s="906">
        <f>ROUND(G37*1.18,2)</f>
        <v>21170.65</v>
      </c>
      <c r="H38" s="906">
        <f>+H37*1.18</f>
        <v>87265.987751588036</v>
      </c>
      <c r="I38" s="15"/>
      <c r="J38" s="15"/>
      <c r="K38" s="15"/>
      <c r="N38" s="16"/>
    </row>
    <row r="39" spans="2:17" ht="18.399999999999999" customHeight="1">
      <c r="B39" s="1372" t="s">
        <v>28</v>
      </c>
      <c r="C39" s="1373"/>
      <c r="D39" s="1374"/>
      <c r="E39" s="24"/>
      <c r="F39" s="727"/>
      <c r="G39" s="24"/>
      <c r="H39" s="24"/>
      <c r="I39" s="25"/>
      <c r="J39" s="25"/>
      <c r="K39" s="25"/>
      <c r="N39" s="16"/>
      <c r="O39" s="9"/>
    </row>
    <row r="40" spans="2:17" ht="18.399999999999999" customHeight="1">
      <c r="B40" s="1372" t="s">
        <v>29</v>
      </c>
      <c r="C40" s="1373"/>
      <c r="D40" s="1374"/>
      <c r="E40" s="902">
        <f>+E18</f>
        <v>160284.4</v>
      </c>
      <c r="F40" s="10">
        <f>+ROUND(F31-F32,2)</f>
        <v>56013</v>
      </c>
      <c r="G40" s="1102">
        <f>+ROUND(G31-G32,2)</f>
        <v>17941.23</v>
      </c>
      <c r="H40" s="10">
        <f>+ROUND(H31-H32,2)</f>
        <v>73954.23</v>
      </c>
      <c r="I40" s="15"/>
      <c r="J40" s="15"/>
      <c r="K40" s="15"/>
      <c r="N40" s="16"/>
    </row>
    <row r="41" spans="2:17" ht="18.399999999999999" customHeight="1">
      <c r="B41" s="1372" t="s">
        <v>30</v>
      </c>
      <c r="C41" s="1373"/>
      <c r="D41" s="1374"/>
      <c r="E41" s="903">
        <f>+E40*0.18</f>
        <v>28851.191999999999</v>
      </c>
      <c r="F41" s="905">
        <f>ROUND(+F40*0.18,2)</f>
        <v>10082.34</v>
      </c>
      <c r="G41" s="1103">
        <f>ROUND(+G40*0.18,2)</f>
        <v>3229.42</v>
      </c>
      <c r="H41" s="905">
        <f>ROUND(+H40*0.18,2)</f>
        <v>13311.76</v>
      </c>
      <c r="I41" s="15"/>
      <c r="J41" s="15"/>
      <c r="K41" s="15"/>
      <c r="N41" s="16"/>
    </row>
    <row r="42" spans="2:17" ht="18.399999999999999" customHeight="1">
      <c r="B42" s="1372" t="s">
        <v>31</v>
      </c>
      <c r="C42" s="1373"/>
      <c r="D42" s="1374"/>
      <c r="E42" s="1098">
        <f>SUM(E40:E41)</f>
        <v>189135.592</v>
      </c>
      <c r="F42" s="1099">
        <f>+F40+F41</f>
        <v>66095.34</v>
      </c>
      <c r="G42" s="1104">
        <f>+G40+G41</f>
        <v>21170.65</v>
      </c>
      <c r="H42" s="902">
        <f>+H40+H41</f>
        <v>87265.989999999991</v>
      </c>
      <c r="I42" s="15"/>
      <c r="J42" s="15"/>
      <c r="K42" s="15"/>
      <c r="N42" s="290"/>
    </row>
    <row r="43" spans="2:17" ht="18.399999999999999" customHeight="1" thickBot="1">
      <c r="B43" s="1375"/>
      <c r="C43" s="1376"/>
      <c r="D43" s="1377"/>
      <c r="E43" s="26"/>
      <c r="F43" s="28"/>
      <c r="G43" s="28"/>
      <c r="H43" s="28"/>
      <c r="I43" s="27"/>
      <c r="J43" s="27"/>
      <c r="K43" s="27"/>
      <c r="N43" s="16"/>
    </row>
    <row r="44" spans="2:17" ht="18.399999999999999" customHeight="1" thickBot="1">
      <c r="B44" s="1378" t="s">
        <v>32</v>
      </c>
      <c r="C44" s="1379"/>
      <c r="D44" s="1379"/>
      <c r="E44" s="29"/>
      <c r="F44" s="1100">
        <f>+F40+F41</f>
        <v>66095.34</v>
      </c>
      <c r="G44" s="1100">
        <f>+G40+G41</f>
        <v>21170.65</v>
      </c>
      <c r="H44" s="1100">
        <f>+H40+H41</f>
        <v>87265.989999999991</v>
      </c>
      <c r="I44" s="29"/>
      <c r="J44" s="29"/>
      <c r="K44" s="29"/>
      <c r="N44" s="16">
        <f>+G44+H44</f>
        <v>108436.63999999998</v>
      </c>
    </row>
    <row r="45" spans="2:17" ht="18.399999999999999" customHeight="1">
      <c r="B45" s="30"/>
      <c r="C45" s="30"/>
      <c r="D45" s="30"/>
      <c r="E45" s="31"/>
      <c r="F45" s="31"/>
      <c r="G45" s="32"/>
      <c r="H45" s="33"/>
      <c r="I45" s="31"/>
      <c r="J45" s="31"/>
      <c r="K45" s="31"/>
      <c r="N45" s="16"/>
    </row>
    <row r="46" spans="2:17" ht="18.399999999999999" customHeight="1">
      <c r="B46" s="34" t="s">
        <v>3209</v>
      </c>
      <c r="C46" s="30"/>
      <c r="E46" s="31"/>
      <c r="F46" s="31"/>
      <c r="G46" s="32"/>
      <c r="H46" s="33"/>
      <c r="I46" s="31"/>
      <c r="J46" s="31"/>
      <c r="K46" s="31"/>
      <c r="N46" s="16"/>
    </row>
    <row r="47" spans="2:17">
      <c r="B47" s="183"/>
      <c r="C47" s="30"/>
      <c r="E47" s="31"/>
      <c r="F47" s="31"/>
      <c r="G47" s="32"/>
      <c r="H47" s="33"/>
      <c r="I47" s="31"/>
      <c r="J47" s="31"/>
      <c r="K47" s="31"/>
      <c r="N47" s="16"/>
    </row>
    <row r="48" spans="2:17">
      <c r="B48" s="2"/>
      <c r="C48" s="2"/>
      <c r="D48" s="2"/>
      <c r="E48" s="2"/>
      <c r="F48" s="917">
        <f>+R.Pag!D23</f>
        <v>24906.65</v>
      </c>
      <c r="H48" s="915"/>
      <c r="I48" s="915"/>
      <c r="J48" s="915"/>
      <c r="K48" s="915"/>
      <c r="N48" s="16"/>
    </row>
    <row r="49" spans="2:14">
      <c r="B49" s="2"/>
      <c r="C49" s="2"/>
      <c r="D49" s="2"/>
      <c r="E49" s="915"/>
      <c r="F49" s="2">
        <f>+R.Pag!D16</f>
        <v>28370.338800000001</v>
      </c>
      <c r="G49" s="915"/>
      <c r="H49" s="915"/>
      <c r="I49" s="915"/>
      <c r="J49" s="915"/>
      <c r="K49" s="915"/>
      <c r="N49" s="16"/>
    </row>
    <row r="50" spans="2:14">
      <c r="B50" s="2"/>
      <c r="C50" s="2"/>
      <c r="D50" s="2"/>
      <c r="E50" s="913"/>
      <c r="F50" s="917">
        <f>+F48-F49</f>
        <v>-3463.6887999999999</v>
      </c>
      <c r="G50" s="915"/>
      <c r="H50" s="915"/>
      <c r="I50" s="915"/>
      <c r="J50" s="915"/>
      <c r="K50" s="915"/>
      <c r="N50" s="16"/>
    </row>
    <row r="51" spans="2:14">
      <c r="B51" s="2"/>
      <c r="C51" s="2"/>
      <c r="D51" s="2"/>
      <c r="E51" s="915"/>
      <c r="F51" s="9">
        <f>+H44+F49</f>
        <v>115636.32879999999</v>
      </c>
      <c r="G51" s="915"/>
      <c r="H51" s="915"/>
      <c r="I51" s="915"/>
      <c r="J51" s="915"/>
      <c r="K51" s="915"/>
      <c r="N51" s="16"/>
    </row>
    <row r="52" spans="2:14">
      <c r="B52" s="2"/>
      <c r="C52" s="2"/>
      <c r="D52" s="2"/>
      <c r="E52" s="915"/>
      <c r="F52" s="916"/>
      <c r="G52" s="2"/>
      <c r="H52" s="2"/>
      <c r="I52" s="2"/>
      <c r="J52" s="2"/>
      <c r="K52" s="2"/>
      <c r="N52" s="16"/>
    </row>
    <row r="53" spans="2:14">
      <c r="B53" s="2"/>
      <c r="C53" s="2"/>
      <c r="D53" s="2"/>
      <c r="E53" s="2"/>
      <c r="F53" s="2"/>
      <c r="G53" s="2"/>
      <c r="H53" s="2"/>
      <c r="I53" s="2"/>
      <c r="J53" s="2"/>
      <c r="K53" s="2"/>
      <c r="N53" s="16"/>
    </row>
    <row r="54" spans="2:14">
      <c r="B54" s="2"/>
      <c r="C54" s="2"/>
      <c r="D54" s="2"/>
      <c r="E54" s="2"/>
      <c r="F54" s="2"/>
      <c r="G54" s="2"/>
      <c r="H54" s="2"/>
      <c r="I54" s="2"/>
      <c r="J54" s="2"/>
      <c r="K54" s="2"/>
      <c r="N54" s="16"/>
    </row>
    <row r="55" spans="2:14">
      <c r="B55" s="2"/>
      <c r="C55" s="2"/>
      <c r="D55" s="2"/>
      <c r="E55" s="2"/>
      <c r="F55" s="2"/>
      <c r="G55" s="2"/>
      <c r="H55" s="2"/>
      <c r="I55" s="2"/>
      <c r="J55" s="2"/>
      <c r="K55" s="2"/>
      <c r="N55" s="16"/>
    </row>
  </sheetData>
  <mergeCells count="29">
    <mergeCell ref="B16:D16"/>
    <mergeCell ref="B17:D17"/>
    <mergeCell ref="B18:D18"/>
    <mergeCell ref="B19:D19"/>
    <mergeCell ref="B2:K2"/>
    <mergeCell ref="B3:K3"/>
    <mergeCell ref="B14:D15"/>
    <mergeCell ref="F14:G14"/>
    <mergeCell ref="H14:I14"/>
    <mergeCell ref="J14:K14"/>
    <mergeCell ref="D5:K5"/>
    <mergeCell ref="B20:D20"/>
    <mergeCell ref="B21:D21"/>
    <mergeCell ref="B22:D22"/>
    <mergeCell ref="B23:D23"/>
    <mergeCell ref="B28:D28"/>
    <mergeCell ref="B29:D29"/>
    <mergeCell ref="B31:D31"/>
    <mergeCell ref="B32:D32"/>
    <mergeCell ref="B39:D39"/>
    <mergeCell ref="B24:D24"/>
    <mergeCell ref="B25:D25"/>
    <mergeCell ref="B26:D26"/>
    <mergeCell ref="B27:D27"/>
    <mergeCell ref="B41:D41"/>
    <mergeCell ref="B42:D42"/>
    <mergeCell ref="B43:D43"/>
    <mergeCell ref="B44:D44"/>
    <mergeCell ref="B40:D40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ignoredErrors>
    <ignoredError sqref="J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view="pageBreakPreview" zoomScaleNormal="100" zoomScaleSheetLayoutView="100" workbookViewId="0">
      <selection activeCell="F18" sqref="F18"/>
    </sheetView>
  </sheetViews>
  <sheetFormatPr baseColWidth="10" defaultColWidth="11.42578125" defaultRowHeight="15"/>
  <cols>
    <col min="1" max="1" width="1.140625" style="238" customWidth="1"/>
    <col min="2" max="2" width="20.85546875" style="238" customWidth="1"/>
    <col min="3" max="3" width="13" style="238" customWidth="1"/>
    <col min="4" max="4" width="15.140625" style="238" customWidth="1"/>
    <col min="5" max="6" width="18" style="238" customWidth="1"/>
    <col min="7" max="7" width="19" style="238" hidden="1" customWidth="1"/>
    <col min="8" max="8" width="21.42578125" style="238" customWidth="1"/>
    <col min="9" max="9" width="33.85546875" style="238" customWidth="1"/>
    <col min="10" max="10" width="0.7109375" style="238" customWidth="1"/>
    <col min="11" max="16384" width="11.42578125" style="238"/>
  </cols>
  <sheetData>
    <row r="1" spans="2:10" ht="4.5" customHeight="1"/>
    <row r="2" spans="2:10" s="560" customFormat="1" ht="21">
      <c r="B2" s="1466" t="s">
        <v>302</v>
      </c>
      <c r="C2" s="1466"/>
      <c r="D2" s="1466"/>
      <c r="E2" s="1466"/>
      <c r="F2" s="1466"/>
      <c r="G2" s="1466"/>
      <c r="H2" s="1466"/>
      <c r="I2" s="1466"/>
      <c r="J2" s="580"/>
    </row>
    <row r="3" spans="2:10" s="560" customFormat="1" ht="20.25" customHeight="1">
      <c r="B3" s="1497" t="str">
        <f>+'2. Val.'!B3</f>
        <v>MES DE FEBRERO DE 2021 (16/02/2021 - 18/02/2020)</v>
      </c>
      <c r="C3" s="1498"/>
      <c r="D3" s="1498"/>
      <c r="E3" s="1498"/>
      <c r="F3" s="1498"/>
      <c r="G3" s="1498"/>
      <c r="H3" s="1498"/>
      <c r="I3" s="1498"/>
      <c r="J3" s="562"/>
    </row>
    <row r="4" spans="2:10" s="560" customFormat="1" ht="12.75">
      <c r="B4" s="698" t="s">
        <v>280</v>
      </c>
      <c r="C4" s="1126" t="str">
        <f>+'6. Prog-Pag'!C4</f>
        <v>:  REMODELACIÓN DE LOSA DEPORTIVA; EN EL(LA) IE 10384 - CHOTA EN LA LOCALIDAD CHOTA, DISTRITO DE CHOTA, PROVINCIA CHOTA, DEPARTAMENTO CAJAMARCA</v>
      </c>
      <c r="D4" s="1126"/>
      <c r="E4" s="1126"/>
      <c r="F4" s="1126"/>
      <c r="G4" s="1126"/>
      <c r="H4" s="1126"/>
      <c r="I4" s="1126"/>
      <c r="J4" s="581"/>
    </row>
    <row r="5" spans="2:10" s="560" customFormat="1" ht="12.75">
      <c r="B5" s="698" t="s">
        <v>34</v>
      </c>
      <c r="C5" s="1126" t="str">
        <f>+'6. Prog-Pag'!C6</f>
        <v>:  GERENCIA SUB REGIONAL DE CHOTA</v>
      </c>
      <c r="D5" s="1126"/>
      <c r="E5" s="1126"/>
      <c r="F5" s="1126"/>
      <c r="G5" s="1126"/>
      <c r="H5" s="1126"/>
      <c r="I5" s="1126"/>
      <c r="J5" s="562"/>
    </row>
    <row r="6" spans="2:10" s="560" customFormat="1" ht="12.75">
      <c r="B6" s="698" t="s">
        <v>184</v>
      </c>
      <c r="C6" s="1126" t="str">
        <f>+'6. Prog-Pag'!C7</f>
        <v>:  DISTRITO DE CHOTA, PROVINCIA CHOTA, DEPARTAMENTO CAJAMARCA</v>
      </c>
      <c r="D6" s="1126"/>
      <c r="E6" s="1126"/>
      <c r="F6" s="1126"/>
      <c r="G6" s="1126"/>
      <c r="H6" s="1126"/>
      <c r="I6" s="1126"/>
      <c r="J6" s="562"/>
    </row>
    <row r="7" spans="2:10" s="560" customFormat="1" ht="12.75">
      <c r="B7" s="698" t="s">
        <v>35</v>
      </c>
      <c r="C7" s="1126" t="str">
        <f>+'6. Prog-Pag'!C8</f>
        <v>:  ARQING DEL NORTE CONTRATISTAS GENERALES EIRL</v>
      </c>
      <c r="D7" s="1126"/>
      <c r="E7" s="1126"/>
      <c r="F7" s="1126"/>
      <c r="G7" s="1126"/>
      <c r="H7" s="1126"/>
      <c r="I7" s="1126"/>
      <c r="J7" s="562"/>
    </row>
    <row r="8" spans="2:10" s="560" customFormat="1" ht="12.75">
      <c r="B8" s="698" t="s">
        <v>3199</v>
      </c>
      <c r="C8" s="1126" t="str">
        <f>+'6. Prog-Pag'!C9</f>
        <v>:  ARQ. CARLOS ORLANDO ACOSTA ZEÑA</v>
      </c>
      <c r="D8" s="1126"/>
      <c r="E8" s="1126"/>
      <c r="F8" s="1126"/>
      <c r="G8" s="1126"/>
      <c r="H8" s="1126"/>
      <c r="I8" s="1126"/>
      <c r="J8" s="562"/>
    </row>
    <row r="9" spans="2:10" s="560" customFormat="1" ht="12.75">
      <c r="B9" s="698" t="s">
        <v>281</v>
      </c>
      <c r="C9" s="1126" t="str">
        <f>+'6. Prog-Pag'!C10</f>
        <v>:  ING. GEINER MEJIA GALVEZ</v>
      </c>
      <c r="D9" s="1126"/>
      <c r="E9" s="1126"/>
      <c r="F9" s="1126"/>
      <c r="G9" s="1126"/>
      <c r="H9" s="1126"/>
      <c r="I9" s="1126"/>
      <c r="J9" s="562"/>
    </row>
    <row r="10" spans="2:10" s="560" customFormat="1" ht="12.75">
      <c r="B10" s="699" t="s">
        <v>282</v>
      </c>
      <c r="C10" s="704" t="s">
        <v>316</v>
      </c>
      <c r="D10" s="705">
        <f>+'6. Prog-Pag'!D11</f>
        <v>189135.592</v>
      </c>
      <c r="E10" s="706"/>
      <c r="F10" s="706"/>
      <c r="G10" s="706"/>
      <c r="H10" s="703"/>
      <c r="I10" s="707"/>
      <c r="J10" s="564"/>
    </row>
    <row r="11" spans="2:10" s="560" customFormat="1" ht="12.75">
      <c r="B11" s="699" t="s">
        <v>282</v>
      </c>
      <c r="C11" s="704" t="s">
        <v>317</v>
      </c>
      <c r="D11" s="705">
        <f>+D10/1.18</f>
        <v>160284.40000000002</v>
      </c>
      <c r="E11" s="706"/>
      <c r="F11" s="706"/>
      <c r="G11" s="706"/>
      <c r="H11" s="703"/>
      <c r="I11" s="707"/>
      <c r="J11" s="565"/>
    </row>
    <row r="13" spans="2:10" ht="15" customHeight="1">
      <c r="B13" s="1492" t="s">
        <v>8</v>
      </c>
      <c r="C13" s="759" t="s">
        <v>209</v>
      </c>
      <c r="D13" s="1492" t="s">
        <v>322</v>
      </c>
      <c r="E13" s="1495" t="s">
        <v>299</v>
      </c>
      <c r="F13" s="1496"/>
      <c r="G13" s="1492" t="s">
        <v>297</v>
      </c>
      <c r="H13" s="1499" t="s">
        <v>298</v>
      </c>
      <c r="I13" s="1499" t="s">
        <v>290</v>
      </c>
    </row>
    <row r="14" spans="2:10">
      <c r="B14" s="1493"/>
      <c r="C14" s="760" t="s">
        <v>291</v>
      </c>
      <c r="D14" s="1493"/>
      <c r="E14" s="1492" t="s">
        <v>300</v>
      </c>
      <c r="F14" s="1492" t="s">
        <v>417</v>
      </c>
      <c r="G14" s="1493"/>
      <c r="H14" s="1500"/>
      <c r="I14" s="1500"/>
    </row>
    <row r="15" spans="2:10">
      <c r="B15" s="1494"/>
      <c r="C15" s="761" t="s">
        <v>292</v>
      </c>
      <c r="D15" s="1494"/>
      <c r="E15" s="1494"/>
      <c r="F15" s="1494"/>
      <c r="G15" s="1494"/>
      <c r="H15" s="1501"/>
      <c r="I15" s="1501"/>
    </row>
    <row r="16" spans="2:10">
      <c r="B16" s="567" t="s">
        <v>320</v>
      </c>
      <c r="C16" s="568">
        <v>0.15</v>
      </c>
      <c r="D16" s="886">
        <f>+C16*$D$10</f>
        <v>28370.338800000001</v>
      </c>
      <c r="E16" s="570">
        <v>0</v>
      </c>
      <c r="F16" s="570">
        <v>0</v>
      </c>
      <c r="G16" s="709">
        <f>+D16*0.04</f>
        <v>1134.8135520000001</v>
      </c>
      <c r="H16" s="1154">
        <f>+D16-E16-F16</f>
        <v>28370.338800000001</v>
      </c>
      <c r="I16" s="572" t="s">
        <v>301</v>
      </c>
    </row>
    <row r="17" spans="2:9">
      <c r="B17" s="567" t="s">
        <v>319</v>
      </c>
      <c r="C17" s="568"/>
      <c r="D17" s="758"/>
      <c r="E17" s="570">
        <v>0</v>
      </c>
      <c r="F17" s="570">
        <v>0</v>
      </c>
      <c r="G17" s="709">
        <f>+D17*0.04</f>
        <v>0</v>
      </c>
      <c r="H17" s="758"/>
      <c r="I17" s="572"/>
    </row>
    <row r="18" spans="2:9">
      <c r="B18" s="567" t="s">
        <v>293</v>
      </c>
      <c r="C18" s="568">
        <f>+'7. C.Av.'!N38</f>
        <v>9.0300000000000005E-2</v>
      </c>
      <c r="D18" s="1096">
        <f>+'2. Val.'!K90</f>
        <v>24906.65</v>
      </c>
      <c r="E18" s="899">
        <f>+'3. A.A.Direct.'!H20*1.18</f>
        <v>2563.0698484119484</v>
      </c>
      <c r="F18" s="570">
        <v>0</v>
      </c>
      <c r="G18" s="709">
        <f>+D18*0.04</f>
        <v>996.26600000000008</v>
      </c>
      <c r="H18" s="1155">
        <f>+D18-E18-F18</f>
        <v>22343.580151588052</v>
      </c>
      <c r="I18" s="572" t="s">
        <v>309</v>
      </c>
    </row>
    <row r="19" spans="2:9">
      <c r="B19" s="567" t="s">
        <v>294</v>
      </c>
      <c r="C19" s="568"/>
      <c r="D19" s="569"/>
      <c r="E19" s="570"/>
      <c r="F19" s="570"/>
      <c r="G19" s="709"/>
      <c r="H19" s="899"/>
      <c r="I19" s="572"/>
    </row>
    <row r="20" spans="2:9">
      <c r="B20" s="567" t="s">
        <v>295</v>
      </c>
      <c r="C20" s="568"/>
      <c r="D20" s="569"/>
      <c r="E20" s="570"/>
      <c r="F20" s="570"/>
      <c r="G20" s="570"/>
      <c r="H20" s="899"/>
      <c r="I20" s="572"/>
    </row>
    <row r="21" spans="2:9">
      <c r="B21" s="567" t="s">
        <v>296</v>
      </c>
      <c r="C21" s="568"/>
      <c r="D21" s="569"/>
      <c r="E21" s="570"/>
      <c r="F21" s="570"/>
      <c r="G21" s="570"/>
      <c r="H21" s="1097"/>
      <c r="I21" s="572"/>
    </row>
    <row r="22" spans="2:9" ht="4.5" customHeight="1">
      <c r="B22" s="567"/>
      <c r="C22" s="573"/>
      <c r="D22" s="574"/>
      <c r="E22" s="570"/>
      <c r="F22" s="570"/>
      <c r="G22" s="570"/>
      <c r="H22" s="571"/>
      <c r="I22" s="572"/>
    </row>
    <row r="23" spans="2:9">
      <c r="B23" s="575" t="s">
        <v>107</v>
      </c>
      <c r="C23" s="576">
        <v>0.33</v>
      </c>
      <c r="D23" s="900">
        <f>SUM(D18:D22)</f>
        <v>24906.65</v>
      </c>
      <c r="E23" s="577">
        <f>SUM(E16:E22)</f>
        <v>2563.0698484119484</v>
      </c>
      <c r="F23" s="577">
        <f>SUM(F16:F22)</f>
        <v>0</v>
      </c>
      <c r="G23" s="577">
        <f>SUM(G16:G22)</f>
        <v>2131.0795520000001</v>
      </c>
      <c r="H23" s="900">
        <f>SUM(H16:H22)</f>
        <v>50713.918951588057</v>
      </c>
      <c r="I23" s="578"/>
    </row>
    <row r="24" spans="2:9">
      <c r="B24" s="560"/>
      <c r="C24" s="560"/>
      <c r="D24" s="560"/>
      <c r="E24" s="560"/>
      <c r="F24" s="560"/>
      <c r="G24" s="560"/>
      <c r="H24" s="560"/>
      <c r="I24" s="560"/>
    </row>
    <row r="25" spans="2:9">
      <c r="B25" s="560"/>
      <c r="C25" s="560"/>
      <c r="D25" s="560"/>
      <c r="E25" s="560"/>
      <c r="F25" s="560"/>
      <c r="G25" s="560"/>
      <c r="H25" s="560"/>
      <c r="I25" s="560"/>
    </row>
    <row r="26" spans="2:9">
      <c r="B26" s="560"/>
      <c r="C26" s="560"/>
      <c r="D26" s="579"/>
      <c r="E26" s="560"/>
      <c r="F26" s="560"/>
      <c r="G26" s="560"/>
      <c r="H26" s="560"/>
      <c r="I26" s="560"/>
    </row>
    <row r="28" spans="2:9">
      <c r="E28" s="912">
        <f>+'3. A.A.Direct.'!G21</f>
        <v>7712.5533262232311</v>
      </c>
    </row>
    <row r="29" spans="2:9">
      <c r="H29" s="914">
        <f>+H20*0.18</f>
        <v>0</v>
      </c>
    </row>
    <row r="30" spans="2:9">
      <c r="H30" s="914">
        <f>+H20+H29</f>
        <v>0</v>
      </c>
    </row>
  </sheetData>
  <mergeCells count="10">
    <mergeCell ref="B2:I2"/>
    <mergeCell ref="G13:G15"/>
    <mergeCell ref="E13:F13"/>
    <mergeCell ref="E14:E15"/>
    <mergeCell ref="F14:F15"/>
    <mergeCell ref="B3:I3"/>
    <mergeCell ref="B13:B15"/>
    <mergeCell ref="D13:D15"/>
    <mergeCell ref="H13:H15"/>
    <mergeCell ref="I13:I15"/>
  </mergeCells>
  <conditionalFormatting sqref="I16:I22">
    <cfRule type="cellIs" dxfId="26" priority="1" operator="equal">
      <formula>"PENDIENTE"</formula>
    </cfRule>
    <cfRule type="cellIs" dxfId="25" priority="2" operator="equal">
      <formula>"PRESENTE"</formula>
    </cfRule>
    <cfRule type="cellIs" dxfId="24" priority="3" operator="equal">
      <formula>"PRESENTE"</formula>
    </cfRule>
    <cfRule type="cellIs" dxfId="23" priority="4" operator="equal">
      <formula>"PAGADO"</formula>
    </cfRule>
  </conditionalFormatting>
  <printOptions horizontalCentered="1"/>
  <pageMargins left="0.51181102362204722" right="0.51181102362204722" top="0.9448818897637796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Normal="100" zoomScaleSheetLayoutView="100" workbookViewId="0">
      <selection activeCell="F18" sqref="F18"/>
    </sheetView>
  </sheetViews>
  <sheetFormatPr baseColWidth="10" defaultColWidth="11.42578125" defaultRowHeight="15"/>
  <cols>
    <col min="1" max="1" width="1.140625" style="238" customWidth="1"/>
    <col min="2" max="2" width="20.85546875" style="238" customWidth="1"/>
    <col min="3" max="3" width="9.85546875" style="238" customWidth="1"/>
    <col min="4" max="4" width="15.140625" style="238" customWidth="1"/>
    <col min="5" max="5" width="11.5703125" style="238" customWidth="1"/>
    <col min="6" max="6" width="13.28515625" style="238" customWidth="1"/>
    <col min="7" max="7" width="11.28515625" style="238" customWidth="1"/>
    <col min="8" max="8" width="14.7109375" style="238" customWidth="1"/>
    <col min="9" max="9" width="11.140625" style="238" customWidth="1"/>
    <col min="10" max="10" width="11.42578125" style="238" customWidth="1"/>
    <col min="11" max="11" width="12.42578125" style="238" customWidth="1"/>
    <col min="12" max="12" width="12.28515625" style="238" customWidth="1"/>
    <col min="13" max="13" width="13.5703125" style="238" customWidth="1"/>
    <col min="14" max="16384" width="11.42578125" style="238"/>
  </cols>
  <sheetData>
    <row r="1" spans="1:16" ht="4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s="560" customFormat="1" ht="21">
      <c r="B2" s="1510" t="s">
        <v>3075</v>
      </c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</row>
    <row r="3" spans="1:16" s="560" customFormat="1" ht="20.25" customHeight="1">
      <c r="B3" s="1497" t="str">
        <f>+'2. Val.'!B3</f>
        <v>MES DE FEBRERO DE 2021 (16/02/2021 - 18/02/2020)</v>
      </c>
      <c r="C3" s="1497"/>
      <c r="D3" s="1497"/>
      <c r="E3" s="1497"/>
      <c r="F3" s="1497"/>
      <c r="G3" s="1497"/>
      <c r="H3" s="1497"/>
      <c r="I3" s="1497"/>
      <c r="J3" s="1497"/>
      <c r="K3" s="1497"/>
      <c r="L3" s="1497"/>
      <c r="M3" s="1497"/>
    </row>
    <row r="4" spans="1:16" s="560" customFormat="1" ht="13.9" customHeight="1">
      <c r="B4" s="1094" t="s">
        <v>280</v>
      </c>
      <c r="C4" s="1515" t="str">
        <f>+'6. Prog-Pag'!C4</f>
        <v>:  REMODELACIÓN DE LOSA DEPORTIVA; EN EL(LA) IE 10384 - CHOTA EN LA LOCALIDAD CHOTA, DISTRITO DE CHOTA, PROVINCIA CHOTA, DEPARTAMENTO CAJAMARCA</v>
      </c>
      <c r="D4" s="1515"/>
      <c r="E4" s="1515"/>
      <c r="F4" s="1515"/>
      <c r="G4" s="1515"/>
      <c r="H4" s="1515"/>
      <c r="I4" s="1515"/>
      <c r="J4" s="1515"/>
      <c r="K4" s="1515"/>
      <c r="L4" s="1515"/>
      <c r="M4" s="1515"/>
    </row>
    <row r="5" spans="1:16" s="560" customFormat="1" ht="12.75">
      <c r="B5" s="698" t="s">
        <v>34</v>
      </c>
      <c r="C5" s="700" t="str">
        <f>+'2. Val.'!C5</f>
        <v>:  GERENCIA SUB REGIONAL DE CHOTA</v>
      </c>
      <c r="D5" s="701"/>
      <c r="E5" s="701"/>
      <c r="F5" s="701"/>
      <c r="G5" s="701"/>
      <c r="H5" s="701"/>
      <c r="I5" s="699"/>
      <c r="J5" s="562"/>
    </row>
    <row r="6" spans="1:16" s="560" customFormat="1" ht="12.75">
      <c r="B6" s="698" t="s">
        <v>184</v>
      </c>
      <c r="C6" s="700" t="str">
        <f>+'2. Val.'!C6</f>
        <v>:  DISTRITO DE CHOTA, PROVINCIA CHOTA, DEPARTAMENTO CAJAMARCA</v>
      </c>
      <c r="D6" s="703"/>
      <c r="E6" s="36"/>
      <c r="F6" s="36"/>
      <c r="G6" s="36"/>
      <c r="H6" s="702"/>
      <c r="I6" s="699"/>
      <c r="J6" s="562"/>
    </row>
    <row r="7" spans="1:16" s="560" customFormat="1" ht="12.75">
      <c r="B7" s="698" t="s">
        <v>35</v>
      </c>
      <c r="C7" s="700" t="str">
        <f>+'2. Val.'!C7</f>
        <v>:  ARQING DEL NORTE CONTRATISTAS GENERALES EIRL</v>
      </c>
      <c r="D7" s="703"/>
      <c r="E7" s="36"/>
      <c r="F7" s="36"/>
      <c r="G7" s="36"/>
      <c r="H7" s="702"/>
      <c r="I7" s="699"/>
      <c r="J7" s="562"/>
    </row>
    <row r="8" spans="1:16" s="560" customFormat="1" ht="12.75">
      <c r="B8" s="698" t="s">
        <v>281</v>
      </c>
      <c r="C8" s="700" t="str">
        <f>+'2. Val.'!C8</f>
        <v>:  ARQ. CARLOS ORLANDO ACOSTA ZEÑA</v>
      </c>
      <c r="D8" s="703"/>
      <c r="E8" s="36"/>
      <c r="F8" s="36"/>
      <c r="G8" s="36"/>
      <c r="H8" s="702"/>
      <c r="I8" s="699"/>
      <c r="J8" s="562"/>
    </row>
    <row r="9" spans="1:16" s="560" customFormat="1" ht="12.75">
      <c r="B9" s="698" t="s">
        <v>281</v>
      </c>
      <c r="C9" s="700" t="str">
        <f>+'2. Val.'!C9</f>
        <v>:  ING. GEINER MEJIA GALVEZ</v>
      </c>
      <c r="D9" s="703"/>
      <c r="E9" s="36"/>
      <c r="F9" s="36"/>
      <c r="G9" s="36"/>
      <c r="H9" s="702"/>
      <c r="I9" s="699"/>
      <c r="J9" s="562"/>
    </row>
    <row r="10" spans="1:16" s="560" customFormat="1" ht="12.75">
      <c r="B10" s="699" t="s">
        <v>282</v>
      </c>
      <c r="C10" s="704" t="s">
        <v>316</v>
      </c>
      <c r="D10" s="705">
        <f>+'6. Prog-Pag'!D11</f>
        <v>189135.592</v>
      </c>
      <c r="E10" s="706"/>
      <c r="F10" s="706"/>
      <c r="G10" s="706"/>
      <c r="H10" s="703"/>
      <c r="I10" s="707"/>
      <c r="J10" s="564"/>
    </row>
    <row r="11" spans="1:16" s="560" customFormat="1" ht="12.75">
      <c r="B11" s="699" t="s">
        <v>282</v>
      </c>
      <c r="C11" s="704" t="s">
        <v>317</v>
      </c>
      <c r="D11" s="705">
        <f>+D10/1.18</f>
        <v>160284.40000000002</v>
      </c>
      <c r="E11" s="706"/>
      <c r="F11" s="706"/>
      <c r="G11" s="706"/>
      <c r="H11" s="703"/>
      <c r="I11" s="707"/>
      <c r="J11" s="565"/>
    </row>
    <row r="12" spans="1:16" ht="15.75" thickBo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6" ht="14.45" customHeight="1">
      <c r="A13" s="40"/>
      <c r="B13" s="1504" t="s">
        <v>3062</v>
      </c>
      <c r="C13" s="1506" t="s">
        <v>3063</v>
      </c>
      <c r="D13" s="1506" t="s">
        <v>3064</v>
      </c>
      <c r="E13" s="1513" t="s">
        <v>3065</v>
      </c>
      <c r="F13" s="1502" t="s">
        <v>3066</v>
      </c>
      <c r="G13" s="1503"/>
      <c r="H13" s="1502" t="s">
        <v>3067</v>
      </c>
      <c r="I13" s="1503"/>
      <c r="J13" s="1504" t="s">
        <v>3068</v>
      </c>
      <c r="K13" s="1506" t="s">
        <v>3069</v>
      </c>
      <c r="L13" s="1127" t="s">
        <v>3070</v>
      </c>
      <c r="M13" s="1511" t="s">
        <v>3071</v>
      </c>
    </row>
    <row r="14" spans="1:16" ht="15.75" thickBot="1">
      <c r="A14" s="40"/>
      <c r="B14" s="1505"/>
      <c r="C14" s="1507"/>
      <c r="D14" s="1507"/>
      <c r="E14" s="1514"/>
      <c r="F14" s="1128" t="s">
        <v>3072</v>
      </c>
      <c r="G14" s="1129" t="s">
        <v>3073</v>
      </c>
      <c r="H14" s="1130" t="s">
        <v>3072</v>
      </c>
      <c r="I14" s="1129" t="s">
        <v>3073</v>
      </c>
      <c r="J14" s="1505"/>
      <c r="K14" s="1507"/>
      <c r="L14" s="1131">
        <v>0.18</v>
      </c>
      <c r="M14" s="1512"/>
    </row>
    <row r="15" spans="1:16">
      <c r="A15" s="40"/>
      <c r="B15" s="1132" t="s">
        <v>3212</v>
      </c>
      <c r="C15" s="1133" t="s">
        <v>125</v>
      </c>
      <c r="D15" s="1134">
        <f>+'3. A.A.Direct.'!E20</f>
        <v>14480.62</v>
      </c>
      <c r="E15" s="1135">
        <v>0</v>
      </c>
      <c r="F15" s="1136">
        <v>0</v>
      </c>
      <c r="G15" s="1137">
        <v>0</v>
      </c>
      <c r="H15" s="1138">
        <f>+'3. A.A.Direct.'!H20</f>
        <v>2172.0930918745325</v>
      </c>
      <c r="I15" s="1137">
        <v>0</v>
      </c>
      <c r="J15" s="1136">
        <v>0</v>
      </c>
      <c r="K15" s="1139">
        <f t="shared" ref="K15:K18" si="0">+D15+E15-F15-G15-H15-I15-J15</f>
        <v>12308.526908125468</v>
      </c>
      <c r="L15" s="1140">
        <f t="shared" ref="L15:L18" si="1">ROUND(K15*L$14,2)</f>
        <v>2215.5300000000002</v>
      </c>
      <c r="M15" s="1141">
        <f t="shared" ref="M15:M18" si="2">L15+K15</f>
        <v>14524.056908125469</v>
      </c>
    </row>
    <row r="16" spans="1:16">
      <c r="A16" s="40"/>
      <c r="B16" s="1142" t="s">
        <v>3213</v>
      </c>
      <c r="C16" s="1133" t="s">
        <v>126</v>
      </c>
      <c r="D16" s="1134">
        <f>+'3. A.A.Direct.'!E21</f>
        <v>51417.02</v>
      </c>
      <c r="E16" s="1135">
        <v>0</v>
      </c>
      <c r="F16" s="1136">
        <v>0</v>
      </c>
      <c r="G16" s="1137">
        <v>0</v>
      </c>
      <c r="H16" s="1136">
        <f>+'3. A.A.Direct.'!H21</f>
        <v>7712.55</v>
      </c>
      <c r="I16" s="1137">
        <v>0</v>
      </c>
      <c r="J16" s="1136">
        <v>0</v>
      </c>
      <c r="K16" s="1151">
        <f t="shared" si="0"/>
        <v>43704.469999999994</v>
      </c>
      <c r="L16" s="1151">
        <f t="shared" si="1"/>
        <v>7866.8</v>
      </c>
      <c r="M16" s="1137">
        <f t="shared" si="2"/>
        <v>51571.27</v>
      </c>
      <c r="O16" s="1093">
        <f>+K16+L16</f>
        <v>51571.27</v>
      </c>
      <c r="P16" s="1093">
        <f>+K15+L15</f>
        <v>14524.056908125469</v>
      </c>
    </row>
    <row r="17" spans="1:13">
      <c r="A17" s="40"/>
      <c r="B17" s="1142" t="s">
        <v>3214</v>
      </c>
      <c r="C17" s="1133" t="s">
        <v>127</v>
      </c>
      <c r="D17" s="1134">
        <f>+'3. A.A.Direct.'!E22</f>
        <v>21107.33</v>
      </c>
      <c r="E17" s="1135">
        <v>0</v>
      </c>
      <c r="F17" s="1136">
        <v>0</v>
      </c>
      <c r="G17" s="1137">
        <v>0</v>
      </c>
      <c r="H17" s="1136">
        <f>+'3. A.A.Direct.'!H22</f>
        <v>3166.1</v>
      </c>
      <c r="I17" s="1137">
        <v>0</v>
      </c>
      <c r="J17" s="1136">
        <v>0</v>
      </c>
      <c r="K17" s="1151">
        <f t="shared" si="0"/>
        <v>17941.230000000003</v>
      </c>
      <c r="L17" s="1151">
        <f t="shared" si="1"/>
        <v>3229.42</v>
      </c>
      <c r="M17" s="1137">
        <f t="shared" si="2"/>
        <v>21170.65</v>
      </c>
    </row>
    <row r="18" spans="1:13" ht="15.75" thickBot="1">
      <c r="A18" s="40"/>
      <c r="B18" s="1142" t="s">
        <v>3215</v>
      </c>
      <c r="C18" s="1133" t="s">
        <v>128</v>
      </c>
      <c r="D18" s="1134">
        <f>+'3. A.A.Direct.'!E23</f>
        <v>0</v>
      </c>
      <c r="E18" s="1135">
        <v>0</v>
      </c>
      <c r="F18" s="1136">
        <v>0</v>
      </c>
      <c r="G18" s="1137">
        <v>0</v>
      </c>
      <c r="H18" s="1136">
        <f>+'3. A.A.Direct.'!H23</f>
        <v>0</v>
      </c>
      <c r="I18" s="1137">
        <v>0</v>
      </c>
      <c r="J18" s="1136">
        <v>0</v>
      </c>
      <c r="K18" s="1151">
        <f t="shared" si="0"/>
        <v>0</v>
      </c>
      <c r="L18" s="1151">
        <f t="shared" si="1"/>
        <v>0</v>
      </c>
      <c r="M18" s="1137">
        <f t="shared" si="2"/>
        <v>0</v>
      </c>
    </row>
    <row r="19" spans="1:13" ht="15.75" thickBot="1">
      <c r="A19" s="40"/>
      <c r="B19" s="1508" t="s">
        <v>3074</v>
      </c>
      <c r="C19" s="1509"/>
      <c r="D19" s="1143">
        <f>SUM(D15:D18)</f>
        <v>87004.97</v>
      </c>
      <c r="E19" s="1144"/>
      <c r="F19" s="1145"/>
      <c r="G19" s="1144"/>
      <c r="H19" s="1146">
        <f>SUM(H15:H18)</f>
        <v>13050.743091874532</v>
      </c>
      <c r="I19" s="1147">
        <f t="shared" ref="I19:J19" si="3">SUM(I15:I16)</f>
        <v>0</v>
      </c>
      <c r="J19" s="1146">
        <f t="shared" si="3"/>
        <v>0</v>
      </c>
      <c r="K19" s="1148">
        <f>SUM(K15:K18)</f>
        <v>73954.226908125464</v>
      </c>
      <c r="L19" s="1149">
        <f>SUM(L15:L18)</f>
        <v>13311.75</v>
      </c>
      <c r="M19" s="1150">
        <f>SUM(M15:M18)</f>
        <v>87265.976908125478</v>
      </c>
    </row>
    <row r="24" spans="1:13">
      <c r="L24" s="1092" t="e">
        <f>+#REF!+#REF!</f>
        <v>#REF!</v>
      </c>
      <c r="M24" s="1092"/>
    </row>
    <row r="25" spans="1:13">
      <c r="J25" s="1092">
        <f>+H16+D16</f>
        <v>59129.57</v>
      </c>
      <c r="L25" s="238">
        <f>+K15+L15</f>
        <v>14524.056908125469</v>
      </c>
    </row>
    <row r="26" spans="1:13">
      <c r="M26" s="1093">
        <f>+H15+L15</f>
        <v>4387.6230918745332</v>
      </c>
    </row>
    <row r="28" spans="1:13">
      <c r="I28" s="238">
        <f>+'1. Res.'!G42</f>
        <v>21170.65</v>
      </c>
      <c r="L28" s="1093">
        <f>+H15+K15</f>
        <v>14480.62</v>
      </c>
    </row>
    <row r="29" spans="1:13">
      <c r="I29" s="1092">
        <f>+K15+L15</f>
        <v>14524.056908125469</v>
      </c>
    </row>
  </sheetData>
  <mergeCells count="13">
    <mergeCell ref="H13:I13"/>
    <mergeCell ref="J13:J14"/>
    <mergeCell ref="K13:K14"/>
    <mergeCell ref="B19:C19"/>
    <mergeCell ref="B2:M2"/>
    <mergeCell ref="M13:M14"/>
    <mergeCell ref="B13:B14"/>
    <mergeCell ref="C13:C14"/>
    <mergeCell ref="D13:D14"/>
    <mergeCell ref="E13:E14"/>
    <mergeCell ref="F13:G13"/>
    <mergeCell ref="C4:M4"/>
    <mergeCell ref="B3:M3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Normal="100" zoomScaleSheetLayoutView="100" workbookViewId="0">
      <selection activeCell="F18" sqref="F18"/>
    </sheetView>
  </sheetViews>
  <sheetFormatPr baseColWidth="10" defaultColWidth="11.42578125" defaultRowHeight="12.75"/>
  <cols>
    <col min="1" max="1" width="1.28515625" style="236" customWidth="1"/>
    <col min="2" max="2" width="17.28515625" style="236" customWidth="1"/>
    <col min="3" max="3" width="3.42578125" style="236" customWidth="1"/>
    <col min="4" max="4" width="34.28515625" style="236" customWidth="1"/>
    <col min="5" max="6" width="26.28515625" style="236" customWidth="1"/>
    <col min="7" max="7" width="1.5703125" style="236" customWidth="1"/>
    <col min="8" max="16384" width="11.42578125" style="236"/>
  </cols>
  <sheetData>
    <row r="1" spans="1:10" s="187" customFormat="1" ht="26.25" customHeight="1">
      <c r="B1" s="1521" t="s">
        <v>3077</v>
      </c>
      <c r="C1" s="1521"/>
      <c r="D1" s="1521"/>
      <c r="E1" s="1521"/>
      <c r="F1" s="1521"/>
    </row>
    <row r="2" spans="1:10" s="187" customFormat="1" ht="15.75">
      <c r="B2" s="1487" t="str">
        <f>+'7. C.Av.'!B2</f>
        <v>MES DE FEBRERO DE 2021 (16/02/2021 - 18/02/2020)</v>
      </c>
      <c r="C2" s="1488"/>
      <c r="D2" s="1488"/>
      <c r="E2" s="1488"/>
      <c r="F2" s="1488"/>
    </row>
    <row r="3" spans="1:10" ht="5.25" customHeight="1"/>
    <row r="4" spans="1:10" s="238" customFormat="1" ht="33.75" customHeight="1">
      <c r="B4" s="67" t="str">
        <f>+'3. A.A.Direct.'!B4</f>
        <v>OBRA</v>
      </c>
      <c r="C4" s="68" t="s">
        <v>6</v>
      </c>
      <c r="D4" s="1490" t="str">
        <f>+'3. A.A.Direct.'!D4</f>
        <v>REMODELACIÓN DE LOSA DEPORTIVA; EN EL(LA) IE 10384 - CHOTA EN LA LOCALIDAD CHOTA, DISTRITO DE CHOTA, PROVINCIA CHOTA, DEPARTAMENTO CAJAMARCA</v>
      </c>
      <c r="E4" s="1490"/>
      <c r="F4" s="1491"/>
      <c r="H4" s="182"/>
      <c r="I4" s="1489"/>
      <c r="J4" s="1489"/>
    </row>
    <row r="5" spans="1:10" s="238" customFormat="1" ht="15">
      <c r="B5" s="67" t="str">
        <f>+'3. A.A.Direct.'!B5</f>
        <v>ENTIDAD</v>
      </c>
      <c r="C5" s="40" t="s">
        <v>6</v>
      </c>
      <c r="D5" s="276" t="str">
        <f>+'3. A.A.Direct.'!D5</f>
        <v>GERENCIA SUB REGIONAL DE CHOTA</v>
      </c>
      <c r="E5" s="276"/>
      <c r="F5" s="732"/>
      <c r="H5" s="182"/>
      <c r="I5" s="1489"/>
      <c r="J5" s="1489"/>
    </row>
    <row r="6" spans="1:10" s="238" customFormat="1" ht="15">
      <c r="B6" s="67" t="str">
        <f>+'3. A.A.Direct.'!B6</f>
        <v>UBICACIÓN</v>
      </c>
      <c r="C6" s="40" t="s">
        <v>6</v>
      </c>
      <c r="D6" s="276" t="str">
        <f>+'3. A.A.Direct.'!D6</f>
        <v>DISTRITO DE CHOTA, PROVINCIA CHOTA, DEPARTAMENTO CAJAMARCA</v>
      </c>
      <c r="E6" s="276"/>
      <c r="F6" s="732"/>
      <c r="H6" s="182"/>
      <c r="I6" s="177"/>
      <c r="J6" s="3"/>
    </row>
    <row r="7" spans="1:10" s="238" customFormat="1" ht="15">
      <c r="B7" s="67" t="str">
        <f>+'3. A.A.Direct.'!B7</f>
        <v>CONTRATISTA</v>
      </c>
      <c r="C7" s="40" t="s">
        <v>6</v>
      </c>
      <c r="D7" s="276" t="str">
        <f>+'3. A.A.Direct.'!D7</f>
        <v>ARQING DEL NORTE CONTRATISTAS GENERALES EIRL</v>
      </c>
      <c r="E7" s="276"/>
    </row>
    <row r="8" spans="1:10" s="238" customFormat="1" ht="15">
      <c r="B8" s="67" t="str">
        <f>+'3. A.A.Direct.'!B8</f>
        <v>RESIDENTE</v>
      </c>
      <c r="C8" s="40" t="s">
        <v>6</v>
      </c>
      <c r="D8" s="276" t="str">
        <f>+'3. A.A.Direct.'!D8</f>
        <v>ARQ. CARLOS ORLANDO ACOSTA ZEÑA</v>
      </c>
      <c r="E8" s="276"/>
    </row>
    <row r="9" spans="1:10" s="238" customFormat="1" ht="15">
      <c r="B9" s="67" t="str">
        <f>+'3. A.A.Direct.'!B9</f>
        <v>SUPERVISOR</v>
      </c>
      <c r="C9" s="40" t="s">
        <v>6</v>
      </c>
      <c r="D9" s="276" t="str">
        <f>+'3. A.A.Direct.'!D9</f>
        <v>ING. GEINER MEJIA GALVEZ</v>
      </c>
      <c r="E9" s="276"/>
    </row>
    <row r="10" spans="1:10" ht="6" customHeight="1">
      <c r="A10" s="239"/>
      <c r="B10" s="239"/>
      <c r="C10" s="239"/>
      <c r="D10" s="239"/>
      <c r="E10" s="239"/>
      <c r="F10" s="239"/>
    </row>
    <row r="11" spans="1:10" s="241" customFormat="1" ht="18.75" customHeight="1" thickBot="1">
      <c r="B11" s="1520" t="s">
        <v>194</v>
      </c>
      <c r="C11" s="1520"/>
      <c r="D11" s="1520"/>
      <c r="E11" s="1520"/>
      <c r="F11" s="1520"/>
    </row>
    <row r="12" spans="1:10" ht="18" customHeight="1">
      <c r="B12" s="748"/>
      <c r="C12" s="749"/>
      <c r="D12" s="750" t="s">
        <v>207</v>
      </c>
      <c r="E12" s="751" t="s">
        <v>278</v>
      </c>
      <c r="F12" s="1481" t="s">
        <v>187</v>
      </c>
    </row>
    <row r="13" spans="1:10">
      <c r="B13" s="1518" t="s">
        <v>3211</v>
      </c>
      <c r="C13" s="1519"/>
      <c r="D13" s="752" t="s">
        <v>208</v>
      </c>
      <c r="E13" s="752" t="s">
        <v>277</v>
      </c>
      <c r="F13" s="1482"/>
    </row>
    <row r="14" spans="1:10" ht="11.25" customHeight="1" thickBot="1">
      <c r="B14" s="753"/>
      <c r="C14" s="754"/>
      <c r="D14" s="755" t="s">
        <v>161</v>
      </c>
      <c r="E14" s="755" t="s">
        <v>17</v>
      </c>
      <c r="F14" s="1483"/>
    </row>
    <row r="15" spans="1:10" ht="3" customHeight="1">
      <c r="B15" s="256">
        <v>43851</v>
      </c>
      <c r="C15" s="257"/>
      <c r="D15" s="258">
        <v>0</v>
      </c>
      <c r="E15" s="258"/>
      <c r="F15" s="285"/>
    </row>
    <row r="16" spans="1:10" s="241" customFormat="1" ht="15" customHeight="1">
      <c r="B16" s="1516" t="str">
        <f>+'3. A.A.Direct.'!C20</f>
        <v>19/01/2021 - 31/01/2021</v>
      </c>
      <c r="C16" s="1517"/>
      <c r="D16" s="263">
        <v>14822.96</v>
      </c>
      <c r="E16" s="763">
        <f>+D16/$D$21</f>
        <v>9.2479118367102459E-2</v>
      </c>
      <c r="F16" s="764" t="s">
        <v>188</v>
      </c>
    </row>
    <row r="17" spans="2:12" s="241" customFormat="1" ht="15" customHeight="1">
      <c r="B17" s="1516" t="str">
        <f>+'3. A.A.Direct.'!C21</f>
        <v>01/02/2021 - 15/02/2021</v>
      </c>
      <c r="C17" s="1517"/>
      <c r="D17" s="263">
        <v>46873.05</v>
      </c>
      <c r="E17" s="763">
        <f>+D17/$D$21</f>
        <v>0.29243675616591508</v>
      </c>
      <c r="F17" s="764" t="s">
        <v>189</v>
      </c>
    </row>
    <row r="18" spans="2:12" s="241" customFormat="1" ht="15" customHeight="1">
      <c r="B18" s="1516" t="str">
        <f>+'3. A.A.Direct.'!C22</f>
        <v>16/02/2021 - 28/02/2021</v>
      </c>
      <c r="C18" s="1517"/>
      <c r="D18" s="263">
        <v>94383.140000000014</v>
      </c>
      <c r="E18" s="763">
        <f>+D18/$D$21</f>
        <v>0.58884794777283378</v>
      </c>
      <c r="F18" s="764" t="s">
        <v>190</v>
      </c>
      <c r="G18" s="762"/>
    </row>
    <row r="19" spans="2:12" s="241" customFormat="1" ht="15" customHeight="1">
      <c r="B19" s="1516" t="str">
        <f>+'3. A.A.Direct.'!C23</f>
        <v>01/03/2021 - 04/03/2021</v>
      </c>
      <c r="C19" s="1517"/>
      <c r="D19" s="355">
        <v>4205.25</v>
      </c>
      <c r="E19" s="763">
        <f>+D19/$D$21</f>
        <v>2.6236177694148648E-2</v>
      </c>
      <c r="F19" s="764" t="s">
        <v>191</v>
      </c>
      <c r="G19" s="762"/>
    </row>
    <row r="20" spans="2:12" ht="15" customHeight="1">
      <c r="B20" s="264"/>
      <c r="C20" s="265"/>
      <c r="D20" s="266"/>
      <c r="E20" s="266"/>
      <c r="F20" s="267"/>
    </row>
    <row r="21" spans="2:12" ht="13.5" thickBot="1">
      <c r="B21" s="765" t="s">
        <v>107</v>
      </c>
      <c r="C21" s="766"/>
      <c r="D21" s="901">
        <f>SUM(D15:D20)</f>
        <v>160284.40000000002</v>
      </c>
      <c r="E21" s="767">
        <f>SUM(E15:E20)</f>
        <v>1</v>
      </c>
      <c r="F21" s="286"/>
    </row>
    <row r="24" spans="2:12">
      <c r="H24" s="850">
        <v>0.22136535791909109</v>
      </c>
      <c r="I24" s="850">
        <v>0.14494477572452297</v>
      </c>
      <c r="J24" s="850">
        <v>0.11457372721973191</v>
      </c>
      <c r="K24" s="850">
        <v>8.4375588192150866E-2</v>
      </c>
      <c r="L24" s="850">
        <v>2.341461842660671E-2</v>
      </c>
    </row>
    <row r="25" spans="2:12">
      <c r="D25" s="850">
        <v>4.9621223743007798E-3</v>
      </c>
      <c r="E25" s="850">
        <v>7.2435378537782577E-2</v>
      </c>
      <c r="F25" s="850">
        <v>0.10685191152581967</v>
      </c>
    </row>
    <row r="26" spans="2:12">
      <c r="F26" s="850">
        <v>0.22707652007999365</v>
      </c>
    </row>
  </sheetData>
  <mergeCells count="12">
    <mergeCell ref="I4:J4"/>
    <mergeCell ref="I5:J5"/>
    <mergeCell ref="B11:F11"/>
    <mergeCell ref="F12:F14"/>
    <mergeCell ref="B1:F1"/>
    <mergeCell ref="B2:F2"/>
    <mergeCell ref="D4:F4"/>
    <mergeCell ref="B16:C16"/>
    <mergeCell ref="B13:C13"/>
    <mergeCell ref="B17:C17"/>
    <mergeCell ref="B18:C18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E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25"/>
  <sheetViews>
    <sheetView view="pageBreakPreview" zoomScaleNormal="90" zoomScaleSheetLayoutView="100" workbookViewId="0">
      <selection activeCell="F18" sqref="F18"/>
    </sheetView>
  </sheetViews>
  <sheetFormatPr baseColWidth="10" defaultRowHeight="15"/>
  <cols>
    <col min="1" max="1" width="1" style="40" customWidth="1"/>
    <col min="2" max="2" width="13.28515625" style="40" customWidth="1"/>
    <col min="3" max="3" width="7.140625" style="40" customWidth="1"/>
    <col min="4" max="4" width="46.140625" style="40" customWidth="1"/>
    <col min="5" max="5" width="11.28515625" style="40" customWidth="1"/>
    <col min="6" max="6" width="11.140625" style="40" hidden="1" customWidth="1"/>
    <col min="7" max="7" width="13.7109375" style="40" customWidth="1"/>
    <col min="8" max="8" width="13.28515625" style="40" hidden="1" customWidth="1"/>
    <col min="9" max="9" width="13.42578125" style="40" hidden="1" customWidth="1"/>
    <col min="10" max="10" width="10" style="40" hidden="1" customWidth="1"/>
    <col min="11" max="11" width="0.7109375" style="40" customWidth="1"/>
    <col min="12" max="239" width="11.42578125" style="40"/>
    <col min="240" max="240" width="3" style="40" customWidth="1"/>
    <col min="241" max="241" width="11.42578125" style="40"/>
    <col min="242" max="242" width="11.140625" style="40" customWidth="1"/>
    <col min="243" max="243" width="41.140625" style="40" customWidth="1"/>
    <col min="244" max="244" width="12.5703125" style="40" customWidth="1"/>
    <col min="245" max="245" width="11.140625" style="40" customWidth="1"/>
    <col min="246" max="246" width="13.7109375" style="40" customWidth="1"/>
    <col min="247" max="247" width="13.28515625" style="40" customWidth="1"/>
    <col min="248" max="259" width="0" style="40" hidden="1" customWidth="1"/>
    <col min="260" max="260" width="15" style="40" bestFit="1" customWidth="1"/>
    <col min="261" max="261" width="10" style="40" customWidth="1"/>
    <col min="262" max="262" width="2.140625" style="40" customWidth="1"/>
    <col min="263" max="495" width="11.42578125" style="40"/>
    <col min="496" max="496" width="3" style="40" customWidth="1"/>
    <col min="497" max="497" width="11.42578125" style="40"/>
    <col min="498" max="498" width="11.140625" style="40" customWidth="1"/>
    <col min="499" max="499" width="41.140625" style="40" customWidth="1"/>
    <col min="500" max="500" width="12.5703125" style="40" customWidth="1"/>
    <col min="501" max="501" width="11.140625" style="40" customWidth="1"/>
    <col min="502" max="502" width="13.7109375" style="40" customWidth="1"/>
    <col min="503" max="503" width="13.28515625" style="40" customWidth="1"/>
    <col min="504" max="515" width="0" style="40" hidden="1" customWidth="1"/>
    <col min="516" max="516" width="15" style="40" bestFit="1" customWidth="1"/>
    <col min="517" max="517" width="10" style="40" customWidth="1"/>
    <col min="518" max="518" width="2.140625" style="40" customWidth="1"/>
    <col min="519" max="751" width="11.42578125" style="40"/>
    <col min="752" max="752" width="3" style="40" customWidth="1"/>
    <col min="753" max="753" width="11.42578125" style="40"/>
    <col min="754" max="754" width="11.140625" style="40" customWidth="1"/>
    <col min="755" max="755" width="41.140625" style="40" customWidth="1"/>
    <col min="756" max="756" width="12.5703125" style="40" customWidth="1"/>
    <col min="757" max="757" width="11.140625" style="40" customWidth="1"/>
    <col min="758" max="758" width="13.7109375" style="40" customWidth="1"/>
    <col min="759" max="759" width="13.28515625" style="40" customWidth="1"/>
    <col min="760" max="771" width="0" style="40" hidden="1" customWidth="1"/>
    <col min="772" max="772" width="15" style="40" bestFit="1" customWidth="1"/>
    <col min="773" max="773" width="10" style="40" customWidth="1"/>
    <col min="774" max="774" width="2.140625" style="40" customWidth="1"/>
    <col min="775" max="1007" width="11.42578125" style="40"/>
    <col min="1008" max="1008" width="3" style="40" customWidth="1"/>
    <col min="1009" max="1009" width="11.42578125" style="40"/>
    <col min="1010" max="1010" width="11.140625" style="40" customWidth="1"/>
    <col min="1011" max="1011" width="41.140625" style="40" customWidth="1"/>
    <col min="1012" max="1012" width="12.5703125" style="40" customWidth="1"/>
    <col min="1013" max="1013" width="11.140625" style="40" customWidth="1"/>
    <col min="1014" max="1014" width="13.7109375" style="40" customWidth="1"/>
    <col min="1015" max="1015" width="13.28515625" style="40" customWidth="1"/>
    <col min="1016" max="1027" width="0" style="40" hidden="1" customWidth="1"/>
    <col min="1028" max="1028" width="15" style="40" bestFit="1" customWidth="1"/>
    <col min="1029" max="1029" width="10" style="40" customWidth="1"/>
    <col min="1030" max="1030" width="2.140625" style="40" customWidth="1"/>
    <col min="1031" max="1263" width="11.42578125" style="40"/>
    <col min="1264" max="1264" width="3" style="40" customWidth="1"/>
    <col min="1265" max="1265" width="11.42578125" style="40"/>
    <col min="1266" max="1266" width="11.140625" style="40" customWidth="1"/>
    <col min="1267" max="1267" width="41.140625" style="40" customWidth="1"/>
    <col min="1268" max="1268" width="12.5703125" style="40" customWidth="1"/>
    <col min="1269" max="1269" width="11.140625" style="40" customWidth="1"/>
    <col min="1270" max="1270" width="13.7109375" style="40" customWidth="1"/>
    <col min="1271" max="1271" width="13.28515625" style="40" customWidth="1"/>
    <col min="1272" max="1283" width="0" style="40" hidden="1" customWidth="1"/>
    <col min="1284" max="1284" width="15" style="40" bestFit="1" customWidth="1"/>
    <col min="1285" max="1285" width="10" style="40" customWidth="1"/>
    <col min="1286" max="1286" width="2.140625" style="40" customWidth="1"/>
    <col min="1287" max="1519" width="11.42578125" style="40"/>
    <col min="1520" max="1520" width="3" style="40" customWidth="1"/>
    <col min="1521" max="1521" width="11.42578125" style="40"/>
    <col min="1522" max="1522" width="11.140625" style="40" customWidth="1"/>
    <col min="1523" max="1523" width="41.140625" style="40" customWidth="1"/>
    <col min="1524" max="1524" width="12.5703125" style="40" customWidth="1"/>
    <col min="1525" max="1525" width="11.140625" style="40" customWidth="1"/>
    <col min="1526" max="1526" width="13.7109375" style="40" customWidth="1"/>
    <col min="1527" max="1527" width="13.28515625" style="40" customWidth="1"/>
    <col min="1528" max="1539" width="0" style="40" hidden="1" customWidth="1"/>
    <col min="1540" max="1540" width="15" style="40" bestFit="1" customWidth="1"/>
    <col min="1541" max="1541" width="10" style="40" customWidth="1"/>
    <col min="1542" max="1542" width="2.140625" style="40" customWidth="1"/>
    <col min="1543" max="1775" width="11.42578125" style="40"/>
    <col min="1776" max="1776" width="3" style="40" customWidth="1"/>
    <col min="1777" max="1777" width="11.42578125" style="40"/>
    <col min="1778" max="1778" width="11.140625" style="40" customWidth="1"/>
    <col min="1779" max="1779" width="41.140625" style="40" customWidth="1"/>
    <col min="1780" max="1780" width="12.5703125" style="40" customWidth="1"/>
    <col min="1781" max="1781" width="11.140625" style="40" customWidth="1"/>
    <col min="1782" max="1782" width="13.7109375" style="40" customWidth="1"/>
    <col min="1783" max="1783" width="13.28515625" style="40" customWidth="1"/>
    <col min="1784" max="1795" width="0" style="40" hidden="1" customWidth="1"/>
    <col min="1796" max="1796" width="15" style="40" bestFit="1" customWidth="1"/>
    <col min="1797" max="1797" width="10" style="40" customWidth="1"/>
    <col min="1798" max="1798" width="2.140625" style="40" customWidth="1"/>
    <col min="1799" max="2031" width="11.42578125" style="40"/>
    <col min="2032" max="2032" width="3" style="40" customWidth="1"/>
    <col min="2033" max="2033" width="11.42578125" style="40"/>
    <col min="2034" max="2034" width="11.140625" style="40" customWidth="1"/>
    <col min="2035" max="2035" width="41.140625" style="40" customWidth="1"/>
    <col min="2036" max="2036" width="12.5703125" style="40" customWidth="1"/>
    <col min="2037" max="2037" width="11.140625" style="40" customWidth="1"/>
    <col min="2038" max="2038" width="13.7109375" style="40" customWidth="1"/>
    <col min="2039" max="2039" width="13.28515625" style="40" customWidth="1"/>
    <col min="2040" max="2051" width="0" style="40" hidden="1" customWidth="1"/>
    <col min="2052" max="2052" width="15" style="40" bestFit="1" customWidth="1"/>
    <col min="2053" max="2053" width="10" style="40" customWidth="1"/>
    <col min="2054" max="2054" width="2.140625" style="40" customWidth="1"/>
    <col min="2055" max="2287" width="11.42578125" style="40"/>
    <col min="2288" max="2288" width="3" style="40" customWidth="1"/>
    <col min="2289" max="2289" width="11.42578125" style="40"/>
    <col min="2290" max="2290" width="11.140625" style="40" customWidth="1"/>
    <col min="2291" max="2291" width="41.140625" style="40" customWidth="1"/>
    <col min="2292" max="2292" width="12.5703125" style="40" customWidth="1"/>
    <col min="2293" max="2293" width="11.140625" style="40" customWidth="1"/>
    <col min="2294" max="2294" width="13.7109375" style="40" customWidth="1"/>
    <col min="2295" max="2295" width="13.28515625" style="40" customWidth="1"/>
    <col min="2296" max="2307" width="0" style="40" hidden="1" customWidth="1"/>
    <col min="2308" max="2308" width="15" style="40" bestFit="1" customWidth="1"/>
    <col min="2309" max="2309" width="10" style="40" customWidth="1"/>
    <col min="2310" max="2310" width="2.140625" style="40" customWidth="1"/>
    <col min="2311" max="2543" width="11.42578125" style="40"/>
    <col min="2544" max="2544" width="3" style="40" customWidth="1"/>
    <col min="2545" max="2545" width="11.42578125" style="40"/>
    <col min="2546" max="2546" width="11.140625" style="40" customWidth="1"/>
    <col min="2547" max="2547" width="41.140625" style="40" customWidth="1"/>
    <col min="2548" max="2548" width="12.5703125" style="40" customWidth="1"/>
    <col min="2549" max="2549" width="11.140625" style="40" customWidth="1"/>
    <col min="2550" max="2550" width="13.7109375" style="40" customWidth="1"/>
    <col min="2551" max="2551" width="13.28515625" style="40" customWidth="1"/>
    <col min="2552" max="2563" width="0" style="40" hidden="1" customWidth="1"/>
    <col min="2564" max="2564" width="15" style="40" bestFit="1" customWidth="1"/>
    <col min="2565" max="2565" width="10" style="40" customWidth="1"/>
    <col min="2566" max="2566" width="2.140625" style="40" customWidth="1"/>
    <col min="2567" max="2799" width="11.42578125" style="40"/>
    <col min="2800" max="2800" width="3" style="40" customWidth="1"/>
    <col min="2801" max="2801" width="11.42578125" style="40"/>
    <col min="2802" max="2802" width="11.140625" style="40" customWidth="1"/>
    <col min="2803" max="2803" width="41.140625" style="40" customWidth="1"/>
    <col min="2804" max="2804" width="12.5703125" style="40" customWidth="1"/>
    <col min="2805" max="2805" width="11.140625" style="40" customWidth="1"/>
    <col min="2806" max="2806" width="13.7109375" style="40" customWidth="1"/>
    <col min="2807" max="2807" width="13.28515625" style="40" customWidth="1"/>
    <col min="2808" max="2819" width="0" style="40" hidden="1" customWidth="1"/>
    <col min="2820" max="2820" width="15" style="40" bestFit="1" customWidth="1"/>
    <col min="2821" max="2821" width="10" style="40" customWidth="1"/>
    <col min="2822" max="2822" width="2.140625" style="40" customWidth="1"/>
    <col min="2823" max="3055" width="11.42578125" style="40"/>
    <col min="3056" max="3056" width="3" style="40" customWidth="1"/>
    <col min="3057" max="3057" width="11.42578125" style="40"/>
    <col min="3058" max="3058" width="11.140625" style="40" customWidth="1"/>
    <col min="3059" max="3059" width="41.140625" style="40" customWidth="1"/>
    <col min="3060" max="3060" width="12.5703125" style="40" customWidth="1"/>
    <col min="3061" max="3061" width="11.140625" style="40" customWidth="1"/>
    <col min="3062" max="3062" width="13.7109375" style="40" customWidth="1"/>
    <col min="3063" max="3063" width="13.28515625" style="40" customWidth="1"/>
    <col min="3064" max="3075" width="0" style="40" hidden="1" customWidth="1"/>
    <col min="3076" max="3076" width="15" style="40" bestFit="1" customWidth="1"/>
    <col min="3077" max="3077" width="10" style="40" customWidth="1"/>
    <col min="3078" max="3078" width="2.140625" style="40" customWidth="1"/>
    <col min="3079" max="3311" width="11.42578125" style="40"/>
    <col min="3312" max="3312" width="3" style="40" customWidth="1"/>
    <col min="3313" max="3313" width="11.42578125" style="40"/>
    <col min="3314" max="3314" width="11.140625" style="40" customWidth="1"/>
    <col min="3315" max="3315" width="41.140625" style="40" customWidth="1"/>
    <col min="3316" max="3316" width="12.5703125" style="40" customWidth="1"/>
    <col min="3317" max="3317" width="11.140625" style="40" customWidth="1"/>
    <col min="3318" max="3318" width="13.7109375" style="40" customWidth="1"/>
    <col min="3319" max="3319" width="13.28515625" style="40" customWidth="1"/>
    <col min="3320" max="3331" width="0" style="40" hidden="1" customWidth="1"/>
    <col min="3332" max="3332" width="15" style="40" bestFit="1" customWidth="1"/>
    <col min="3333" max="3333" width="10" style="40" customWidth="1"/>
    <col min="3334" max="3334" width="2.140625" style="40" customWidth="1"/>
    <col min="3335" max="3567" width="11.42578125" style="40"/>
    <col min="3568" max="3568" width="3" style="40" customWidth="1"/>
    <col min="3569" max="3569" width="11.42578125" style="40"/>
    <col min="3570" max="3570" width="11.140625" style="40" customWidth="1"/>
    <col min="3571" max="3571" width="41.140625" style="40" customWidth="1"/>
    <col min="3572" max="3572" width="12.5703125" style="40" customWidth="1"/>
    <col min="3573" max="3573" width="11.140625" style="40" customWidth="1"/>
    <col min="3574" max="3574" width="13.7109375" style="40" customWidth="1"/>
    <col min="3575" max="3575" width="13.28515625" style="40" customWidth="1"/>
    <col min="3576" max="3587" width="0" style="40" hidden="1" customWidth="1"/>
    <col min="3588" max="3588" width="15" style="40" bestFit="1" customWidth="1"/>
    <col min="3589" max="3589" width="10" style="40" customWidth="1"/>
    <col min="3590" max="3590" width="2.140625" style="40" customWidth="1"/>
    <col min="3591" max="3823" width="11.42578125" style="40"/>
    <col min="3824" max="3824" width="3" style="40" customWidth="1"/>
    <col min="3825" max="3825" width="11.42578125" style="40"/>
    <col min="3826" max="3826" width="11.140625" style="40" customWidth="1"/>
    <col min="3827" max="3827" width="41.140625" style="40" customWidth="1"/>
    <col min="3828" max="3828" width="12.5703125" style="40" customWidth="1"/>
    <col min="3829" max="3829" width="11.140625" style="40" customWidth="1"/>
    <col min="3830" max="3830" width="13.7109375" style="40" customWidth="1"/>
    <col min="3831" max="3831" width="13.28515625" style="40" customWidth="1"/>
    <col min="3832" max="3843" width="0" style="40" hidden="1" customWidth="1"/>
    <col min="3844" max="3844" width="15" style="40" bestFit="1" customWidth="1"/>
    <col min="3845" max="3845" width="10" style="40" customWidth="1"/>
    <col min="3846" max="3846" width="2.140625" style="40" customWidth="1"/>
    <col min="3847" max="4079" width="11.42578125" style="40"/>
    <col min="4080" max="4080" width="3" style="40" customWidth="1"/>
    <col min="4081" max="4081" width="11.42578125" style="40"/>
    <col min="4082" max="4082" width="11.140625" style="40" customWidth="1"/>
    <col min="4083" max="4083" width="41.140625" style="40" customWidth="1"/>
    <col min="4084" max="4084" width="12.5703125" style="40" customWidth="1"/>
    <col min="4085" max="4085" width="11.140625" style="40" customWidth="1"/>
    <col min="4086" max="4086" width="13.7109375" style="40" customWidth="1"/>
    <col min="4087" max="4087" width="13.28515625" style="40" customWidth="1"/>
    <col min="4088" max="4099" width="0" style="40" hidden="1" customWidth="1"/>
    <col min="4100" max="4100" width="15" style="40" bestFit="1" customWidth="1"/>
    <col min="4101" max="4101" width="10" style="40" customWidth="1"/>
    <col min="4102" max="4102" width="2.140625" style="40" customWidth="1"/>
    <col min="4103" max="4335" width="11.42578125" style="40"/>
    <col min="4336" max="4336" width="3" style="40" customWidth="1"/>
    <col min="4337" max="4337" width="11.42578125" style="40"/>
    <col min="4338" max="4338" width="11.140625" style="40" customWidth="1"/>
    <col min="4339" max="4339" width="41.140625" style="40" customWidth="1"/>
    <col min="4340" max="4340" width="12.5703125" style="40" customWidth="1"/>
    <col min="4341" max="4341" width="11.140625" style="40" customWidth="1"/>
    <col min="4342" max="4342" width="13.7109375" style="40" customWidth="1"/>
    <col min="4343" max="4343" width="13.28515625" style="40" customWidth="1"/>
    <col min="4344" max="4355" width="0" style="40" hidden="1" customWidth="1"/>
    <col min="4356" max="4356" width="15" style="40" bestFit="1" customWidth="1"/>
    <col min="4357" max="4357" width="10" style="40" customWidth="1"/>
    <col min="4358" max="4358" width="2.140625" style="40" customWidth="1"/>
    <col min="4359" max="4591" width="11.42578125" style="40"/>
    <col min="4592" max="4592" width="3" style="40" customWidth="1"/>
    <col min="4593" max="4593" width="11.42578125" style="40"/>
    <col min="4594" max="4594" width="11.140625" style="40" customWidth="1"/>
    <col min="4595" max="4595" width="41.140625" style="40" customWidth="1"/>
    <col min="4596" max="4596" width="12.5703125" style="40" customWidth="1"/>
    <col min="4597" max="4597" width="11.140625" style="40" customWidth="1"/>
    <col min="4598" max="4598" width="13.7109375" style="40" customWidth="1"/>
    <col min="4599" max="4599" width="13.28515625" style="40" customWidth="1"/>
    <col min="4600" max="4611" width="0" style="40" hidden="1" customWidth="1"/>
    <col min="4612" max="4612" width="15" style="40" bestFit="1" customWidth="1"/>
    <col min="4613" max="4613" width="10" style="40" customWidth="1"/>
    <col min="4614" max="4614" width="2.140625" style="40" customWidth="1"/>
    <col min="4615" max="4847" width="11.42578125" style="40"/>
    <col min="4848" max="4848" width="3" style="40" customWidth="1"/>
    <col min="4849" max="4849" width="11.42578125" style="40"/>
    <col min="4850" max="4850" width="11.140625" style="40" customWidth="1"/>
    <col min="4851" max="4851" width="41.140625" style="40" customWidth="1"/>
    <col min="4852" max="4852" width="12.5703125" style="40" customWidth="1"/>
    <col min="4853" max="4853" width="11.140625" style="40" customWidth="1"/>
    <col min="4854" max="4854" width="13.7109375" style="40" customWidth="1"/>
    <col min="4855" max="4855" width="13.28515625" style="40" customWidth="1"/>
    <col min="4856" max="4867" width="0" style="40" hidden="1" customWidth="1"/>
    <col min="4868" max="4868" width="15" style="40" bestFit="1" customWidth="1"/>
    <col min="4869" max="4869" width="10" style="40" customWidth="1"/>
    <col min="4870" max="4870" width="2.140625" style="40" customWidth="1"/>
    <col min="4871" max="5103" width="11.42578125" style="40"/>
    <col min="5104" max="5104" width="3" style="40" customWidth="1"/>
    <col min="5105" max="5105" width="11.42578125" style="40"/>
    <col min="5106" max="5106" width="11.140625" style="40" customWidth="1"/>
    <col min="5107" max="5107" width="41.140625" style="40" customWidth="1"/>
    <col min="5108" max="5108" width="12.5703125" style="40" customWidth="1"/>
    <col min="5109" max="5109" width="11.140625" style="40" customWidth="1"/>
    <col min="5110" max="5110" width="13.7109375" style="40" customWidth="1"/>
    <col min="5111" max="5111" width="13.28515625" style="40" customWidth="1"/>
    <col min="5112" max="5123" width="0" style="40" hidden="1" customWidth="1"/>
    <col min="5124" max="5124" width="15" style="40" bestFit="1" customWidth="1"/>
    <col min="5125" max="5125" width="10" style="40" customWidth="1"/>
    <col min="5126" max="5126" width="2.140625" style="40" customWidth="1"/>
    <col min="5127" max="5359" width="11.42578125" style="40"/>
    <col min="5360" max="5360" width="3" style="40" customWidth="1"/>
    <col min="5361" max="5361" width="11.42578125" style="40"/>
    <col min="5362" max="5362" width="11.140625" style="40" customWidth="1"/>
    <col min="5363" max="5363" width="41.140625" style="40" customWidth="1"/>
    <col min="5364" max="5364" width="12.5703125" style="40" customWidth="1"/>
    <col min="5365" max="5365" width="11.140625" style="40" customWidth="1"/>
    <col min="5366" max="5366" width="13.7109375" style="40" customWidth="1"/>
    <col min="5367" max="5367" width="13.28515625" style="40" customWidth="1"/>
    <col min="5368" max="5379" width="0" style="40" hidden="1" customWidth="1"/>
    <col min="5380" max="5380" width="15" style="40" bestFit="1" customWidth="1"/>
    <col min="5381" max="5381" width="10" style="40" customWidth="1"/>
    <col min="5382" max="5382" width="2.140625" style="40" customWidth="1"/>
    <col min="5383" max="5615" width="11.42578125" style="40"/>
    <col min="5616" max="5616" width="3" style="40" customWidth="1"/>
    <col min="5617" max="5617" width="11.42578125" style="40"/>
    <col min="5618" max="5618" width="11.140625" style="40" customWidth="1"/>
    <col min="5619" max="5619" width="41.140625" style="40" customWidth="1"/>
    <col min="5620" max="5620" width="12.5703125" style="40" customWidth="1"/>
    <col min="5621" max="5621" width="11.140625" style="40" customWidth="1"/>
    <col min="5622" max="5622" width="13.7109375" style="40" customWidth="1"/>
    <col min="5623" max="5623" width="13.28515625" style="40" customWidth="1"/>
    <col min="5624" max="5635" width="0" style="40" hidden="1" customWidth="1"/>
    <col min="5636" max="5636" width="15" style="40" bestFit="1" customWidth="1"/>
    <col min="5637" max="5637" width="10" style="40" customWidth="1"/>
    <col min="5638" max="5638" width="2.140625" style="40" customWidth="1"/>
    <col min="5639" max="5871" width="11.42578125" style="40"/>
    <col min="5872" max="5872" width="3" style="40" customWidth="1"/>
    <col min="5873" max="5873" width="11.42578125" style="40"/>
    <col min="5874" max="5874" width="11.140625" style="40" customWidth="1"/>
    <col min="5875" max="5875" width="41.140625" style="40" customWidth="1"/>
    <col min="5876" max="5876" width="12.5703125" style="40" customWidth="1"/>
    <col min="5877" max="5877" width="11.140625" style="40" customWidth="1"/>
    <col min="5878" max="5878" width="13.7109375" style="40" customWidth="1"/>
    <col min="5879" max="5879" width="13.28515625" style="40" customWidth="1"/>
    <col min="5880" max="5891" width="0" style="40" hidden="1" customWidth="1"/>
    <col min="5892" max="5892" width="15" style="40" bestFit="1" customWidth="1"/>
    <col min="5893" max="5893" width="10" style="40" customWidth="1"/>
    <col min="5894" max="5894" width="2.140625" style="40" customWidth="1"/>
    <col min="5895" max="6127" width="11.42578125" style="40"/>
    <col min="6128" max="6128" width="3" style="40" customWidth="1"/>
    <col min="6129" max="6129" width="11.42578125" style="40"/>
    <col min="6130" max="6130" width="11.140625" style="40" customWidth="1"/>
    <col min="6131" max="6131" width="41.140625" style="40" customWidth="1"/>
    <col min="6132" max="6132" width="12.5703125" style="40" customWidth="1"/>
    <col min="6133" max="6133" width="11.140625" style="40" customWidth="1"/>
    <col min="6134" max="6134" width="13.7109375" style="40" customWidth="1"/>
    <col min="6135" max="6135" width="13.28515625" style="40" customWidth="1"/>
    <col min="6136" max="6147" width="0" style="40" hidden="1" customWidth="1"/>
    <col min="6148" max="6148" width="15" style="40" bestFit="1" customWidth="1"/>
    <col min="6149" max="6149" width="10" style="40" customWidth="1"/>
    <col min="6150" max="6150" width="2.140625" style="40" customWidth="1"/>
    <col min="6151" max="6383" width="11.42578125" style="40"/>
    <col min="6384" max="6384" width="3" style="40" customWidth="1"/>
    <col min="6385" max="6385" width="11.42578125" style="40"/>
    <col min="6386" max="6386" width="11.140625" style="40" customWidth="1"/>
    <col min="6387" max="6387" width="41.140625" style="40" customWidth="1"/>
    <col min="6388" max="6388" width="12.5703125" style="40" customWidth="1"/>
    <col min="6389" max="6389" width="11.140625" style="40" customWidth="1"/>
    <col min="6390" max="6390" width="13.7109375" style="40" customWidth="1"/>
    <col min="6391" max="6391" width="13.28515625" style="40" customWidth="1"/>
    <col min="6392" max="6403" width="0" style="40" hidden="1" customWidth="1"/>
    <col min="6404" max="6404" width="15" style="40" bestFit="1" customWidth="1"/>
    <col min="6405" max="6405" width="10" style="40" customWidth="1"/>
    <col min="6406" max="6406" width="2.140625" style="40" customWidth="1"/>
    <col min="6407" max="6639" width="11.42578125" style="40"/>
    <col min="6640" max="6640" width="3" style="40" customWidth="1"/>
    <col min="6641" max="6641" width="11.42578125" style="40"/>
    <col min="6642" max="6642" width="11.140625" style="40" customWidth="1"/>
    <col min="6643" max="6643" width="41.140625" style="40" customWidth="1"/>
    <col min="6644" max="6644" width="12.5703125" style="40" customWidth="1"/>
    <col min="6645" max="6645" width="11.140625" style="40" customWidth="1"/>
    <col min="6646" max="6646" width="13.7109375" style="40" customWidth="1"/>
    <col min="6647" max="6647" width="13.28515625" style="40" customWidth="1"/>
    <col min="6648" max="6659" width="0" style="40" hidden="1" customWidth="1"/>
    <col min="6660" max="6660" width="15" style="40" bestFit="1" customWidth="1"/>
    <col min="6661" max="6661" width="10" style="40" customWidth="1"/>
    <col min="6662" max="6662" width="2.140625" style="40" customWidth="1"/>
    <col min="6663" max="6895" width="11.42578125" style="40"/>
    <col min="6896" max="6896" width="3" style="40" customWidth="1"/>
    <col min="6897" max="6897" width="11.42578125" style="40"/>
    <col min="6898" max="6898" width="11.140625" style="40" customWidth="1"/>
    <col min="6899" max="6899" width="41.140625" style="40" customWidth="1"/>
    <col min="6900" max="6900" width="12.5703125" style="40" customWidth="1"/>
    <col min="6901" max="6901" width="11.140625" style="40" customWidth="1"/>
    <col min="6902" max="6902" width="13.7109375" style="40" customWidth="1"/>
    <col min="6903" max="6903" width="13.28515625" style="40" customWidth="1"/>
    <col min="6904" max="6915" width="0" style="40" hidden="1" customWidth="1"/>
    <col min="6916" max="6916" width="15" style="40" bestFit="1" customWidth="1"/>
    <col min="6917" max="6917" width="10" style="40" customWidth="1"/>
    <col min="6918" max="6918" width="2.140625" style="40" customWidth="1"/>
    <col min="6919" max="7151" width="11.42578125" style="40"/>
    <col min="7152" max="7152" width="3" style="40" customWidth="1"/>
    <col min="7153" max="7153" width="11.42578125" style="40"/>
    <col min="7154" max="7154" width="11.140625" style="40" customWidth="1"/>
    <col min="7155" max="7155" width="41.140625" style="40" customWidth="1"/>
    <col min="7156" max="7156" width="12.5703125" style="40" customWidth="1"/>
    <col min="7157" max="7157" width="11.140625" style="40" customWidth="1"/>
    <col min="7158" max="7158" width="13.7109375" style="40" customWidth="1"/>
    <col min="7159" max="7159" width="13.28515625" style="40" customWidth="1"/>
    <col min="7160" max="7171" width="0" style="40" hidden="1" customWidth="1"/>
    <col min="7172" max="7172" width="15" style="40" bestFit="1" customWidth="1"/>
    <col min="7173" max="7173" width="10" style="40" customWidth="1"/>
    <col min="7174" max="7174" width="2.140625" style="40" customWidth="1"/>
    <col min="7175" max="7407" width="11.42578125" style="40"/>
    <col min="7408" max="7408" width="3" style="40" customWidth="1"/>
    <col min="7409" max="7409" width="11.42578125" style="40"/>
    <col min="7410" max="7410" width="11.140625" style="40" customWidth="1"/>
    <col min="7411" max="7411" width="41.140625" style="40" customWidth="1"/>
    <col min="7412" max="7412" width="12.5703125" style="40" customWidth="1"/>
    <col min="7413" max="7413" width="11.140625" style="40" customWidth="1"/>
    <col min="7414" max="7414" width="13.7109375" style="40" customWidth="1"/>
    <col min="7415" max="7415" width="13.28515625" style="40" customWidth="1"/>
    <col min="7416" max="7427" width="0" style="40" hidden="1" customWidth="1"/>
    <col min="7428" max="7428" width="15" style="40" bestFit="1" customWidth="1"/>
    <col min="7429" max="7429" width="10" style="40" customWidth="1"/>
    <col min="7430" max="7430" width="2.140625" style="40" customWidth="1"/>
    <col min="7431" max="7663" width="11.42578125" style="40"/>
    <col min="7664" max="7664" width="3" style="40" customWidth="1"/>
    <col min="7665" max="7665" width="11.42578125" style="40"/>
    <col min="7666" max="7666" width="11.140625" style="40" customWidth="1"/>
    <col min="7667" max="7667" width="41.140625" style="40" customWidth="1"/>
    <col min="7668" max="7668" width="12.5703125" style="40" customWidth="1"/>
    <col min="7669" max="7669" width="11.140625" style="40" customWidth="1"/>
    <col min="7670" max="7670" width="13.7109375" style="40" customWidth="1"/>
    <col min="7671" max="7671" width="13.28515625" style="40" customWidth="1"/>
    <col min="7672" max="7683" width="0" style="40" hidden="1" customWidth="1"/>
    <col min="7684" max="7684" width="15" style="40" bestFit="1" customWidth="1"/>
    <col min="7685" max="7685" width="10" style="40" customWidth="1"/>
    <col min="7686" max="7686" width="2.140625" style="40" customWidth="1"/>
    <col min="7687" max="7919" width="11.42578125" style="40"/>
    <col min="7920" max="7920" width="3" style="40" customWidth="1"/>
    <col min="7921" max="7921" width="11.42578125" style="40"/>
    <col min="7922" max="7922" width="11.140625" style="40" customWidth="1"/>
    <col min="7923" max="7923" width="41.140625" style="40" customWidth="1"/>
    <col min="7924" max="7924" width="12.5703125" style="40" customWidth="1"/>
    <col min="7925" max="7925" width="11.140625" style="40" customWidth="1"/>
    <col min="7926" max="7926" width="13.7109375" style="40" customWidth="1"/>
    <col min="7927" max="7927" width="13.28515625" style="40" customWidth="1"/>
    <col min="7928" max="7939" width="0" style="40" hidden="1" customWidth="1"/>
    <col min="7940" max="7940" width="15" style="40" bestFit="1" customWidth="1"/>
    <col min="7941" max="7941" width="10" style="40" customWidth="1"/>
    <col min="7942" max="7942" width="2.140625" style="40" customWidth="1"/>
    <col min="7943" max="8175" width="11.42578125" style="40"/>
    <col min="8176" max="8176" width="3" style="40" customWidth="1"/>
    <col min="8177" max="8177" width="11.42578125" style="40"/>
    <col min="8178" max="8178" width="11.140625" style="40" customWidth="1"/>
    <col min="8179" max="8179" width="41.140625" style="40" customWidth="1"/>
    <col min="8180" max="8180" width="12.5703125" style="40" customWidth="1"/>
    <col min="8181" max="8181" width="11.140625" style="40" customWidth="1"/>
    <col min="8182" max="8182" width="13.7109375" style="40" customWidth="1"/>
    <col min="8183" max="8183" width="13.28515625" style="40" customWidth="1"/>
    <col min="8184" max="8195" width="0" style="40" hidden="1" customWidth="1"/>
    <col min="8196" max="8196" width="15" style="40" bestFit="1" customWidth="1"/>
    <col min="8197" max="8197" width="10" style="40" customWidth="1"/>
    <col min="8198" max="8198" width="2.140625" style="40" customWidth="1"/>
    <col min="8199" max="8431" width="11.42578125" style="40"/>
    <col min="8432" max="8432" width="3" style="40" customWidth="1"/>
    <col min="8433" max="8433" width="11.42578125" style="40"/>
    <col min="8434" max="8434" width="11.140625" style="40" customWidth="1"/>
    <col min="8435" max="8435" width="41.140625" style="40" customWidth="1"/>
    <col min="8436" max="8436" width="12.5703125" style="40" customWidth="1"/>
    <col min="8437" max="8437" width="11.140625" style="40" customWidth="1"/>
    <col min="8438" max="8438" width="13.7109375" style="40" customWidth="1"/>
    <col min="8439" max="8439" width="13.28515625" style="40" customWidth="1"/>
    <col min="8440" max="8451" width="0" style="40" hidden="1" customWidth="1"/>
    <col min="8452" max="8452" width="15" style="40" bestFit="1" customWidth="1"/>
    <col min="8453" max="8453" width="10" style="40" customWidth="1"/>
    <col min="8454" max="8454" width="2.140625" style="40" customWidth="1"/>
    <col min="8455" max="8687" width="11.42578125" style="40"/>
    <col min="8688" max="8688" width="3" style="40" customWidth="1"/>
    <col min="8689" max="8689" width="11.42578125" style="40"/>
    <col min="8690" max="8690" width="11.140625" style="40" customWidth="1"/>
    <col min="8691" max="8691" width="41.140625" style="40" customWidth="1"/>
    <col min="8692" max="8692" width="12.5703125" style="40" customWidth="1"/>
    <col min="8693" max="8693" width="11.140625" style="40" customWidth="1"/>
    <col min="8694" max="8694" width="13.7109375" style="40" customWidth="1"/>
    <col min="8695" max="8695" width="13.28515625" style="40" customWidth="1"/>
    <col min="8696" max="8707" width="0" style="40" hidden="1" customWidth="1"/>
    <col min="8708" max="8708" width="15" style="40" bestFit="1" customWidth="1"/>
    <col min="8709" max="8709" width="10" style="40" customWidth="1"/>
    <col min="8710" max="8710" width="2.140625" style="40" customWidth="1"/>
    <col min="8711" max="8943" width="11.42578125" style="40"/>
    <col min="8944" max="8944" width="3" style="40" customWidth="1"/>
    <col min="8945" max="8945" width="11.42578125" style="40"/>
    <col min="8946" max="8946" width="11.140625" style="40" customWidth="1"/>
    <col min="8947" max="8947" width="41.140625" style="40" customWidth="1"/>
    <col min="8948" max="8948" width="12.5703125" style="40" customWidth="1"/>
    <col min="8949" max="8949" width="11.140625" style="40" customWidth="1"/>
    <col min="8950" max="8950" width="13.7109375" style="40" customWidth="1"/>
    <col min="8951" max="8951" width="13.28515625" style="40" customWidth="1"/>
    <col min="8952" max="8963" width="0" style="40" hidden="1" customWidth="1"/>
    <col min="8964" max="8964" width="15" style="40" bestFit="1" customWidth="1"/>
    <col min="8965" max="8965" width="10" style="40" customWidth="1"/>
    <col min="8966" max="8966" width="2.140625" style="40" customWidth="1"/>
    <col min="8967" max="9199" width="11.42578125" style="40"/>
    <col min="9200" max="9200" width="3" style="40" customWidth="1"/>
    <col min="9201" max="9201" width="11.42578125" style="40"/>
    <col min="9202" max="9202" width="11.140625" style="40" customWidth="1"/>
    <col min="9203" max="9203" width="41.140625" style="40" customWidth="1"/>
    <col min="9204" max="9204" width="12.5703125" style="40" customWidth="1"/>
    <col min="9205" max="9205" width="11.140625" style="40" customWidth="1"/>
    <col min="9206" max="9206" width="13.7109375" style="40" customWidth="1"/>
    <col min="9207" max="9207" width="13.28515625" style="40" customWidth="1"/>
    <col min="9208" max="9219" width="0" style="40" hidden="1" customWidth="1"/>
    <col min="9220" max="9220" width="15" style="40" bestFit="1" customWidth="1"/>
    <col min="9221" max="9221" width="10" style="40" customWidth="1"/>
    <col min="9222" max="9222" width="2.140625" style="40" customWidth="1"/>
    <col min="9223" max="9455" width="11.42578125" style="40"/>
    <col min="9456" max="9456" width="3" style="40" customWidth="1"/>
    <col min="9457" max="9457" width="11.42578125" style="40"/>
    <col min="9458" max="9458" width="11.140625" style="40" customWidth="1"/>
    <col min="9459" max="9459" width="41.140625" style="40" customWidth="1"/>
    <col min="9460" max="9460" width="12.5703125" style="40" customWidth="1"/>
    <col min="9461" max="9461" width="11.140625" style="40" customWidth="1"/>
    <col min="9462" max="9462" width="13.7109375" style="40" customWidth="1"/>
    <col min="9463" max="9463" width="13.28515625" style="40" customWidth="1"/>
    <col min="9464" max="9475" width="0" style="40" hidden="1" customWidth="1"/>
    <col min="9476" max="9476" width="15" style="40" bestFit="1" customWidth="1"/>
    <col min="9477" max="9477" width="10" style="40" customWidth="1"/>
    <col min="9478" max="9478" width="2.140625" style="40" customWidth="1"/>
    <col min="9479" max="9711" width="11.42578125" style="40"/>
    <col min="9712" max="9712" width="3" style="40" customWidth="1"/>
    <col min="9713" max="9713" width="11.42578125" style="40"/>
    <col min="9714" max="9714" width="11.140625" style="40" customWidth="1"/>
    <col min="9715" max="9715" width="41.140625" style="40" customWidth="1"/>
    <col min="9716" max="9716" width="12.5703125" style="40" customWidth="1"/>
    <col min="9717" max="9717" width="11.140625" style="40" customWidth="1"/>
    <col min="9718" max="9718" width="13.7109375" style="40" customWidth="1"/>
    <col min="9719" max="9719" width="13.28515625" style="40" customWidth="1"/>
    <col min="9720" max="9731" width="0" style="40" hidden="1" customWidth="1"/>
    <col min="9732" max="9732" width="15" style="40" bestFit="1" customWidth="1"/>
    <col min="9733" max="9733" width="10" style="40" customWidth="1"/>
    <col min="9734" max="9734" width="2.140625" style="40" customWidth="1"/>
    <col min="9735" max="9967" width="11.42578125" style="40"/>
    <col min="9968" max="9968" width="3" style="40" customWidth="1"/>
    <col min="9969" max="9969" width="11.42578125" style="40"/>
    <col min="9970" max="9970" width="11.140625" style="40" customWidth="1"/>
    <col min="9971" max="9971" width="41.140625" style="40" customWidth="1"/>
    <col min="9972" max="9972" width="12.5703125" style="40" customWidth="1"/>
    <col min="9973" max="9973" width="11.140625" style="40" customWidth="1"/>
    <col min="9974" max="9974" width="13.7109375" style="40" customWidth="1"/>
    <col min="9975" max="9975" width="13.28515625" style="40" customWidth="1"/>
    <col min="9976" max="9987" width="0" style="40" hidden="1" customWidth="1"/>
    <col min="9988" max="9988" width="15" style="40" bestFit="1" customWidth="1"/>
    <col min="9989" max="9989" width="10" style="40" customWidth="1"/>
    <col min="9990" max="9990" width="2.140625" style="40" customWidth="1"/>
    <col min="9991" max="10223" width="11.42578125" style="40"/>
    <col min="10224" max="10224" width="3" style="40" customWidth="1"/>
    <col min="10225" max="10225" width="11.42578125" style="40"/>
    <col min="10226" max="10226" width="11.140625" style="40" customWidth="1"/>
    <col min="10227" max="10227" width="41.140625" style="40" customWidth="1"/>
    <col min="10228" max="10228" width="12.5703125" style="40" customWidth="1"/>
    <col min="10229" max="10229" width="11.140625" style="40" customWidth="1"/>
    <col min="10230" max="10230" width="13.7109375" style="40" customWidth="1"/>
    <col min="10231" max="10231" width="13.28515625" style="40" customWidth="1"/>
    <col min="10232" max="10243" width="0" style="40" hidden="1" customWidth="1"/>
    <col min="10244" max="10244" width="15" style="40" bestFit="1" customWidth="1"/>
    <col min="10245" max="10245" width="10" style="40" customWidth="1"/>
    <col min="10246" max="10246" width="2.140625" style="40" customWidth="1"/>
    <col min="10247" max="10479" width="11.42578125" style="40"/>
    <col min="10480" max="10480" width="3" style="40" customWidth="1"/>
    <col min="10481" max="10481" width="11.42578125" style="40"/>
    <col min="10482" max="10482" width="11.140625" style="40" customWidth="1"/>
    <col min="10483" max="10483" width="41.140625" style="40" customWidth="1"/>
    <col min="10484" max="10484" width="12.5703125" style="40" customWidth="1"/>
    <col min="10485" max="10485" width="11.140625" style="40" customWidth="1"/>
    <col min="10486" max="10486" width="13.7109375" style="40" customWidth="1"/>
    <col min="10487" max="10487" width="13.28515625" style="40" customWidth="1"/>
    <col min="10488" max="10499" width="0" style="40" hidden="1" customWidth="1"/>
    <col min="10500" max="10500" width="15" style="40" bestFit="1" customWidth="1"/>
    <col min="10501" max="10501" width="10" style="40" customWidth="1"/>
    <col min="10502" max="10502" width="2.140625" style="40" customWidth="1"/>
    <col min="10503" max="10735" width="11.42578125" style="40"/>
    <col min="10736" max="10736" width="3" style="40" customWidth="1"/>
    <col min="10737" max="10737" width="11.42578125" style="40"/>
    <col min="10738" max="10738" width="11.140625" style="40" customWidth="1"/>
    <col min="10739" max="10739" width="41.140625" style="40" customWidth="1"/>
    <col min="10740" max="10740" width="12.5703125" style="40" customWidth="1"/>
    <col min="10741" max="10741" width="11.140625" style="40" customWidth="1"/>
    <col min="10742" max="10742" width="13.7109375" style="40" customWidth="1"/>
    <col min="10743" max="10743" width="13.28515625" style="40" customWidth="1"/>
    <col min="10744" max="10755" width="0" style="40" hidden="1" customWidth="1"/>
    <col min="10756" max="10756" width="15" style="40" bestFit="1" customWidth="1"/>
    <col min="10757" max="10757" width="10" style="40" customWidth="1"/>
    <col min="10758" max="10758" width="2.140625" style="40" customWidth="1"/>
    <col min="10759" max="10991" width="11.42578125" style="40"/>
    <col min="10992" max="10992" width="3" style="40" customWidth="1"/>
    <col min="10993" max="10993" width="11.42578125" style="40"/>
    <col min="10994" max="10994" width="11.140625" style="40" customWidth="1"/>
    <col min="10995" max="10995" width="41.140625" style="40" customWidth="1"/>
    <col min="10996" max="10996" width="12.5703125" style="40" customWidth="1"/>
    <col min="10997" max="10997" width="11.140625" style="40" customWidth="1"/>
    <col min="10998" max="10998" width="13.7109375" style="40" customWidth="1"/>
    <col min="10999" max="10999" width="13.28515625" style="40" customWidth="1"/>
    <col min="11000" max="11011" width="0" style="40" hidden="1" customWidth="1"/>
    <col min="11012" max="11012" width="15" style="40" bestFit="1" customWidth="1"/>
    <col min="11013" max="11013" width="10" style="40" customWidth="1"/>
    <col min="11014" max="11014" width="2.140625" style="40" customWidth="1"/>
    <col min="11015" max="11247" width="11.42578125" style="40"/>
    <col min="11248" max="11248" width="3" style="40" customWidth="1"/>
    <col min="11249" max="11249" width="11.42578125" style="40"/>
    <col min="11250" max="11250" width="11.140625" style="40" customWidth="1"/>
    <col min="11251" max="11251" width="41.140625" style="40" customWidth="1"/>
    <col min="11252" max="11252" width="12.5703125" style="40" customWidth="1"/>
    <col min="11253" max="11253" width="11.140625" style="40" customWidth="1"/>
    <col min="11254" max="11254" width="13.7109375" style="40" customWidth="1"/>
    <col min="11255" max="11255" width="13.28515625" style="40" customWidth="1"/>
    <col min="11256" max="11267" width="0" style="40" hidden="1" customWidth="1"/>
    <col min="11268" max="11268" width="15" style="40" bestFit="1" customWidth="1"/>
    <col min="11269" max="11269" width="10" style="40" customWidth="1"/>
    <col min="11270" max="11270" width="2.140625" style="40" customWidth="1"/>
    <col min="11271" max="11503" width="11.42578125" style="40"/>
    <col min="11504" max="11504" width="3" style="40" customWidth="1"/>
    <col min="11505" max="11505" width="11.42578125" style="40"/>
    <col min="11506" max="11506" width="11.140625" style="40" customWidth="1"/>
    <col min="11507" max="11507" width="41.140625" style="40" customWidth="1"/>
    <col min="11508" max="11508" width="12.5703125" style="40" customWidth="1"/>
    <col min="11509" max="11509" width="11.140625" style="40" customWidth="1"/>
    <col min="11510" max="11510" width="13.7109375" style="40" customWidth="1"/>
    <col min="11511" max="11511" width="13.28515625" style="40" customWidth="1"/>
    <col min="11512" max="11523" width="0" style="40" hidden="1" customWidth="1"/>
    <col min="11524" max="11524" width="15" style="40" bestFit="1" customWidth="1"/>
    <col min="11525" max="11525" width="10" style="40" customWidth="1"/>
    <col min="11526" max="11526" width="2.140625" style="40" customWidth="1"/>
    <col min="11527" max="11759" width="11.42578125" style="40"/>
    <col min="11760" max="11760" width="3" style="40" customWidth="1"/>
    <col min="11761" max="11761" width="11.42578125" style="40"/>
    <col min="11762" max="11762" width="11.140625" style="40" customWidth="1"/>
    <col min="11763" max="11763" width="41.140625" style="40" customWidth="1"/>
    <col min="11764" max="11764" width="12.5703125" style="40" customWidth="1"/>
    <col min="11765" max="11765" width="11.140625" style="40" customWidth="1"/>
    <col min="11766" max="11766" width="13.7109375" style="40" customWidth="1"/>
    <col min="11767" max="11767" width="13.28515625" style="40" customWidth="1"/>
    <col min="11768" max="11779" width="0" style="40" hidden="1" customWidth="1"/>
    <col min="11780" max="11780" width="15" style="40" bestFit="1" customWidth="1"/>
    <col min="11781" max="11781" width="10" style="40" customWidth="1"/>
    <col min="11782" max="11782" width="2.140625" style="40" customWidth="1"/>
    <col min="11783" max="12015" width="11.42578125" style="40"/>
    <col min="12016" max="12016" width="3" style="40" customWidth="1"/>
    <col min="12017" max="12017" width="11.42578125" style="40"/>
    <col min="12018" max="12018" width="11.140625" style="40" customWidth="1"/>
    <col min="12019" max="12019" width="41.140625" style="40" customWidth="1"/>
    <col min="12020" max="12020" width="12.5703125" style="40" customWidth="1"/>
    <col min="12021" max="12021" width="11.140625" style="40" customWidth="1"/>
    <col min="12022" max="12022" width="13.7109375" style="40" customWidth="1"/>
    <col min="12023" max="12023" width="13.28515625" style="40" customWidth="1"/>
    <col min="12024" max="12035" width="0" style="40" hidden="1" customWidth="1"/>
    <col min="12036" max="12036" width="15" style="40" bestFit="1" customWidth="1"/>
    <col min="12037" max="12037" width="10" style="40" customWidth="1"/>
    <col min="12038" max="12038" width="2.140625" style="40" customWidth="1"/>
    <col min="12039" max="12271" width="11.42578125" style="40"/>
    <col min="12272" max="12272" width="3" style="40" customWidth="1"/>
    <col min="12273" max="12273" width="11.42578125" style="40"/>
    <col min="12274" max="12274" width="11.140625" style="40" customWidth="1"/>
    <col min="12275" max="12275" width="41.140625" style="40" customWidth="1"/>
    <col min="12276" max="12276" width="12.5703125" style="40" customWidth="1"/>
    <col min="12277" max="12277" width="11.140625" style="40" customWidth="1"/>
    <col min="12278" max="12278" width="13.7109375" style="40" customWidth="1"/>
    <col min="12279" max="12279" width="13.28515625" style="40" customWidth="1"/>
    <col min="12280" max="12291" width="0" style="40" hidden="1" customWidth="1"/>
    <col min="12292" max="12292" width="15" style="40" bestFit="1" customWidth="1"/>
    <col min="12293" max="12293" width="10" style="40" customWidth="1"/>
    <col min="12294" max="12294" width="2.140625" style="40" customWidth="1"/>
    <col min="12295" max="12527" width="11.42578125" style="40"/>
    <col min="12528" max="12528" width="3" style="40" customWidth="1"/>
    <col min="12529" max="12529" width="11.42578125" style="40"/>
    <col min="12530" max="12530" width="11.140625" style="40" customWidth="1"/>
    <col min="12531" max="12531" width="41.140625" style="40" customWidth="1"/>
    <col min="12532" max="12532" width="12.5703125" style="40" customWidth="1"/>
    <col min="12533" max="12533" width="11.140625" style="40" customWidth="1"/>
    <col min="12534" max="12534" width="13.7109375" style="40" customWidth="1"/>
    <col min="12535" max="12535" width="13.28515625" style="40" customWidth="1"/>
    <col min="12536" max="12547" width="0" style="40" hidden="1" customWidth="1"/>
    <col min="12548" max="12548" width="15" style="40" bestFit="1" customWidth="1"/>
    <col min="12549" max="12549" width="10" style="40" customWidth="1"/>
    <col min="12550" max="12550" width="2.140625" style="40" customWidth="1"/>
    <col min="12551" max="12783" width="11.42578125" style="40"/>
    <col min="12784" max="12784" width="3" style="40" customWidth="1"/>
    <col min="12785" max="12785" width="11.42578125" style="40"/>
    <col min="12786" max="12786" width="11.140625" style="40" customWidth="1"/>
    <col min="12787" max="12787" width="41.140625" style="40" customWidth="1"/>
    <col min="12788" max="12788" width="12.5703125" style="40" customWidth="1"/>
    <col min="12789" max="12789" width="11.140625" style="40" customWidth="1"/>
    <col min="12790" max="12790" width="13.7109375" style="40" customWidth="1"/>
    <col min="12791" max="12791" width="13.28515625" style="40" customWidth="1"/>
    <col min="12792" max="12803" width="0" style="40" hidden="1" customWidth="1"/>
    <col min="12804" max="12804" width="15" style="40" bestFit="1" customWidth="1"/>
    <col min="12805" max="12805" width="10" style="40" customWidth="1"/>
    <col min="12806" max="12806" width="2.140625" style="40" customWidth="1"/>
    <col min="12807" max="13039" width="11.42578125" style="40"/>
    <col min="13040" max="13040" width="3" style="40" customWidth="1"/>
    <col min="13041" max="13041" width="11.42578125" style="40"/>
    <col min="13042" max="13042" width="11.140625" style="40" customWidth="1"/>
    <col min="13043" max="13043" width="41.140625" style="40" customWidth="1"/>
    <col min="13044" max="13044" width="12.5703125" style="40" customWidth="1"/>
    <col min="13045" max="13045" width="11.140625" style="40" customWidth="1"/>
    <col min="13046" max="13046" width="13.7109375" style="40" customWidth="1"/>
    <col min="13047" max="13047" width="13.28515625" style="40" customWidth="1"/>
    <col min="13048" max="13059" width="0" style="40" hidden="1" customWidth="1"/>
    <col min="13060" max="13060" width="15" style="40" bestFit="1" customWidth="1"/>
    <col min="13061" max="13061" width="10" style="40" customWidth="1"/>
    <col min="13062" max="13062" width="2.140625" style="40" customWidth="1"/>
    <col min="13063" max="13295" width="11.42578125" style="40"/>
    <col min="13296" max="13296" width="3" style="40" customWidth="1"/>
    <col min="13297" max="13297" width="11.42578125" style="40"/>
    <col min="13298" max="13298" width="11.140625" style="40" customWidth="1"/>
    <col min="13299" max="13299" width="41.140625" style="40" customWidth="1"/>
    <col min="13300" max="13300" width="12.5703125" style="40" customWidth="1"/>
    <col min="13301" max="13301" width="11.140625" style="40" customWidth="1"/>
    <col min="13302" max="13302" width="13.7109375" style="40" customWidth="1"/>
    <col min="13303" max="13303" width="13.28515625" style="40" customWidth="1"/>
    <col min="13304" max="13315" width="0" style="40" hidden="1" customWidth="1"/>
    <col min="13316" max="13316" width="15" style="40" bestFit="1" customWidth="1"/>
    <col min="13317" max="13317" width="10" style="40" customWidth="1"/>
    <col min="13318" max="13318" width="2.140625" style="40" customWidth="1"/>
    <col min="13319" max="13551" width="11.42578125" style="40"/>
    <col min="13552" max="13552" width="3" style="40" customWidth="1"/>
    <col min="13553" max="13553" width="11.42578125" style="40"/>
    <col min="13554" max="13554" width="11.140625" style="40" customWidth="1"/>
    <col min="13555" max="13555" width="41.140625" style="40" customWidth="1"/>
    <col min="13556" max="13556" width="12.5703125" style="40" customWidth="1"/>
    <col min="13557" max="13557" width="11.140625" style="40" customWidth="1"/>
    <col min="13558" max="13558" width="13.7109375" style="40" customWidth="1"/>
    <col min="13559" max="13559" width="13.28515625" style="40" customWidth="1"/>
    <col min="13560" max="13571" width="0" style="40" hidden="1" customWidth="1"/>
    <col min="13572" max="13572" width="15" style="40" bestFit="1" customWidth="1"/>
    <col min="13573" max="13573" width="10" style="40" customWidth="1"/>
    <col min="13574" max="13574" width="2.140625" style="40" customWidth="1"/>
    <col min="13575" max="13807" width="11.42578125" style="40"/>
    <col min="13808" max="13808" width="3" style="40" customWidth="1"/>
    <col min="13809" max="13809" width="11.42578125" style="40"/>
    <col min="13810" max="13810" width="11.140625" style="40" customWidth="1"/>
    <col min="13811" max="13811" width="41.140625" style="40" customWidth="1"/>
    <col min="13812" max="13812" width="12.5703125" style="40" customWidth="1"/>
    <col min="13813" max="13813" width="11.140625" style="40" customWidth="1"/>
    <col min="13814" max="13814" width="13.7109375" style="40" customWidth="1"/>
    <col min="13815" max="13815" width="13.28515625" style="40" customWidth="1"/>
    <col min="13816" max="13827" width="0" style="40" hidden="1" customWidth="1"/>
    <col min="13828" max="13828" width="15" style="40" bestFit="1" customWidth="1"/>
    <col min="13829" max="13829" width="10" style="40" customWidth="1"/>
    <col min="13830" max="13830" width="2.140625" style="40" customWidth="1"/>
    <col min="13831" max="14063" width="11.42578125" style="40"/>
    <col min="14064" max="14064" width="3" style="40" customWidth="1"/>
    <col min="14065" max="14065" width="11.42578125" style="40"/>
    <col min="14066" max="14066" width="11.140625" style="40" customWidth="1"/>
    <col min="14067" max="14067" width="41.140625" style="40" customWidth="1"/>
    <col min="14068" max="14068" width="12.5703125" style="40" customWidth="1"/>
    <col min="14069" max="14069" width="11.140625" style="40" customWidth="1"/>
    <col min="14070" max="14070" width="13.7109375" style="40" customWidth="1"/>
    <col min="14071" max="14071" width="13.28515625" style="40" customWidth="1"/>
    <col min="14072" max="14083" width="0" style="40" hidden="1" customWidth="1"/>
    <col min="14084" max="14084" width="15" style="40" bestFit="1" customWidth="1"/>
    <col min="14085" max="14085" width="10" style="40" customWidth="1"/>
    <col min="14086" max="14086" width="2.140625" style="40" customWidth="1"/>
    <col min="14087" max="14319" width="11.42578125" style="40"/>
    <col min="14320" max="14320" width="3" style="40" customWidth="1"/>
    <col min="14321" max="14321" width="11.42578125" style="40"/>
    <col min="14322" max="14322" width="11.140625" style="40" customWidth="1"/>
    <col min="14323" max="14323" width="41.140625" style="40" customWidth="1"/>
    <col min="14324" max="14324" width="12.5703125" style="40" customWidth="1"/>
    <col min="14325" max="14325" width="11.140625" style="40" customWidth="1"/>
    <col min="14326" max="14326" width="13.7109375" style="40" customWidth="1"/>
    <col min="14327" max="14327" width="13.28515625" style="40" customWidth="1"/>
    <col min="14328" max="14339" width="0" style="40" hidden="1" customWidth="1"/>
    <col min="14340" max="14340" width="15" style="40" bestFit="1" customWidth="1"/>
    <col min="14341" max="14341" width="10" style="40" customWidth="1"/>
    <col min="14342" max="14342" width="2.140625" style="40" customWidth="1"/>
    <col min="14343" max="14575" width="11.42578125" style="40"/>
    <col min="14576" max="14576" width="3" style="40" customWidth="1"/>
    <col min="14577" max="14577" width="11.42578125" style="40"/>
    <col min="14578" max="14578" width="11.140625" style="40" customWidth="1"/>
    <col min="14579" max="14579" width="41.140625" style="40" customWidth="1"/>
    <col min="14580" max="14580" width="12.5703125" style="40" customWidth="1"/>
    <col min="14581" max="14581" width="11.140625" style="40" customWidth="1"/>
    <col min="14582" max="14582" width="13.7109375" style="40" customWidth="1"/>
    <col min="14583" max="14583" width="13.28515625" style="40" customWidth="1"/>
    <col min="14584" max="14595" width="0" style="40" hidden="1" customWidth="1"/>
    <col min="14596" max="14596" width="15" style="40" bestFit="1" customWidth="1"/>
    <col min="14597" max="14597" width="10" style="40" customWidth="1"/>
    <col min="14598" max="14598" width="2.140625" style="40" customWidth="1"/>
    <col min="14599" max="14831" width="11.42578125" style="40"/>
    <col min="14832" max="14832" width="3" style="40" customWidth="1"/>
    <col min="14833" max="14833" width="11.42578125" style="40"/>
    <col min="14834" max="14834" width="11.140625" style="40" customWidth="1"/>
    <col min="14835" max="14835" width="41.140625" style="40" customWidth="1"/>
    <col min="14836" max="14836" width="12.5703125" style="40" customWidth="1"/>
    <col min="14837" max="14837" width="11.140625" style="40" customWidth="1"/>
    <col min="14838" max="14838" width="13.7109375" style="40" customWidth="1"/>
    <col min="14839" max="14839" width="13.28515625" style="40" customWidth="1"/>
    <col min="14840" max="14851" width="0" style="40" hidden="1" customWidth="1"/>
    <col min="14852" max="14852" width="15" style="40" bestFit="1" customWidth="1"/>
    <col min="14853" max="14853" width="10" style="40" customWidth="1"/>
    <col min="14854" max="14854" width="2.140625" style="40" customWidth="1"/>
    <col min="14855" max="15087" width="11.42578125" style="40"/>
    <col min="15088" max="15088" width="3" style="40" customWidth="1"/>
    <col min="15089" max="15089" width="11.42578125" style="40"/>
    <col min="15090" max="15090" width="11.140625" style="40" customWidth="1"/>
    <col min="15091" max="15091" width="41.140625" style="40" customWidth="1"/>
    <col min="15092" max="15092" width="12.5703125" style="40" customWidth="1"/>
    <col min="15093" max="15093" width="11.140625" style="40" customWidth="1"/>
    <col min="15094" max="15094" width="13.7109375" style="40" customWidth="1"/>
    <col min="15095" max="15095" width="13.28515625" style="40" customWidth="1"/>
    <col min="15096" max="15107" width="0" style="40" hidden="1" customWidth="1"/>
    <col min="15108" max="15108" width="15" style="40" bestFit="1" customWidth="1"/>
    <col min="15109" max="15109" width="10" style="40" customWidth="1"/>
    <col min="15110" max="15110" width="2.140625" style="40" customWidth="1"/>
    <col min="15111" max="15343" width="11.42578125" style="40"/>
    <col min="15344" max="15344" width="3" style="40" customWidth="1"/>
    <col min="15345" max="15345" width="11.42578125" style="40"/>
    <col min="15346" max="15346" width="11.140625" style="40" customWidth="1"/>
    <col min="15347" max="15347" width="41.140625" style="40" customWidth="1"/>
    <col min="15348" max="15348" width="12.5703125" style="40" customWidth="1"/>
    <col min="15349" max="15349" width="11.140625" style="40" customWidth="1"/>
    <col min="15350" max="15350" width="13.7109375" style="40" customWidth="1"/>
    <col min="15351" max="15351" width="13.28515625" style="40" customWidth="1"/>
    <col min="15352" max="15363" width="0" style="40" hidden="1" customWidth="1"/>
    <col min="15364" max="15364" width="15" style="40" bestFit="1" customWidth="1"/>
    <col min="15365" max="15365" width="10" style="40" customWidth="1"/>
    <col min="15366" max="15366" width="2.140625" style="40" customWidth="1"/>
    <col min="15367" max="15599" width="11.42578125" style="40"/>
    <col min="15600" max="15600" width="3" style="40" customWidth="1"/>
    <col min="15601" max="15601" width="11.42578125" style="40"/>
    <col min="15602" max="15602" width="11.140625" style="40" customWidth="1"/>
    <col min="15603" max="15603" width="41.140625" style="40" customWidth="1"/>
    <col min="15604" max="15604" width="12.5703125" style="40" customWidth="1"/>
    <col min="15605" max="15605" width="11.140625" style="40" customWidth="1"/>
    <col min="15606" max="15606" width="13.7109375" style="40" customWidth="1"/>
    <col min="15607" max="15607" width="13.28515625" style="40" customWidth="1"/>
    <col min="15608" max="15619" width="0" style="40" hidden="1" customWidth="1"/>
    <col min="15620" max="15620" width="15" style="40" bestFit="1" customWidth="1"/>
    <col min="15621" max="15621" width="10" style="40" customWidth="1"/>
    <col min="15622" max="15622" width="2.140625" style="40" customWidth="1"/>
    <col min="15623" max="15855" width="11.42578125" style="40"/>
    <col min="15856" max="15856" width="3" style="40" customWidth="1"/>
    <col min="15857" max="15857" width="11.42578125" style="40"/>
    <col min="15858" max="15858" width="11.140625" style="40" customWidth="1"/>
    <col min="15859" max="15859" width="41.140625" style="40" customWidth="1"/>
    <col min="15860" max="15860" width="12.5703125" style="40" customWidth="1"/>
    <col min="15861" max="15861" width="11.140625" style="40" customWidth="1"/>
    <col min="15862" max="15862" width="13.7109375" style="40" customWidth="1"/>
    <col min="15863" max="15863" width="13.28515625" style="40" customWidth="1"/>
    <col min="15864" max="15875" width="0" style="40" hidden="1" customWidth="1"/>
    <col min="15876" max="15876" width="15" style="40" bestFit="1" customWidth="1"/>
    <col min="15877" max="15877" width="10" style="40" customWidth="1"/>
    <col min="15878" max="15878" width="2.140625" style="40" customWidth="1"/>
    <col min="15879" max="16111" width="11.42578125" style="40"/>
    <col min="16112" max="16112" width="3" style="40" customWidth="1"/>
    <col min="16113" max="16113" width="11.42578125" style="40"/>
    <col min="16114" max="16114" width="11.140625" style="40" customWidth="1"/>
    <col min="16115" max="16115" width="41.140625" style="40" customWidth="1"/>
    <col min="16116" max="16116" width="12.5703125" style="40" customWidth="1"/>
    <col min="16117" max="16117" width="11.140625" style="40" customWidth="1"/>
    <col min="16118" max="16118" width="13.7109375" style="40" customWidth="1"/>
    <col min="16119" max="16119" width="13.28515625" style="40" customWidth="1"/>
    <col min="16120" max="16131" width="0" style="40" hidden="1" customWidth="1"/>
    <col min="16132" max="16132" width="15" style="40" bestFit="1" customWidth="1"/>
    <col min="16133" max="16133" width="10" style="40" customWidth="1"/>
    <col min="16134" max="16134" width="2.140625" style="40" customWidth="1"/>
    <col min="16135" max="16384" width="11.42578125" style="40"/>
  </cols>
  <sheetData>
    <row r="1" spans="2:10" ht="22.5" customHeight="1">
      <c r="B1" s="1526" t="s">
        <v>3222</v>
      </c>
      <c r="C1" s="1526"/>
      <c r="D1" s="1526"/>
      <c r="E1" s="1526"/>
      <c r="F1" s="1526"/>
      <c r="G1" s="1526"/>
      <c r="H1" s="1526"/>
      <c r="I1" s="1526"/>
      <c r="J1" s="1526"/>
    </row>
    <row r="2" spans="2:10" ht="15.75">
      <c r="B2" s="1527" t="str">
        <f>+'1. Res.'!B3</f>
        <v>MES DE FEBRERO DE 2021 (16/02/2021 - 18/02/2020)</v>
      </c>
      <c r="C2" s="1528"/>
      <c r="D2" s="1528"/>
      <c r="E2" s="1528"/>
      <c r="F2" s="1528"/>
      <c r="G2" s="1528"/>
      <c r="H2" s="1528"/>
      <c r="I2" s="1528"/>
      <c r="J2" s="1528"/>
    </row>
    <row r="3" spans="2:10" ht="6.75" customHeight="1">
      <c r="B3" s="2"/>
      <c r="C3" s="2"/>
      <c r="D3" s="2"/>
      <c r="E3" s="2"/>
      <c r="F3" s="2"/>
      <c r="G3" s="2"/>
      <c r="H3" s="2"/>
      <c r="I3" s="2"/>
      <c r="J3" s="2"/>
    </row>
    <row r="4" spans="2:10" s="68" customFormat="1" ht="25.5" customHeight="1">
      <c r="B4" s="67" t="str">
        <f>+'2. Val.'!B4</f>
        <v>OBRA</v>
      </c>
      <c r="C4" s="70" t="s">
        <v>6</v>
      </c>
      <c r="D4" s="1523" t="str">
        <f>+'1. Res.'!D5</f>
        <v>REMODELACIÓN DE LOSA DEPORTIVA; EN EL(LA) IE 10384 - CHOTA EN LA LOCALIDAD CHOTA, DISTRITO DE CHOTA, PROVINCIA CHOTA, DEPARTAMENTO CAJAMARCA</v>
      </c>
      <c r="E4" s="1523"/>
      <c r="F4" s="1523"/>
      <c r="G4" s="1523"/>
      <c r="H4" s="1523"/>
      <c r="I4" s="1523"/>
      <c r="J4" s="1523"/>
    </row>
    <row r="5" spans="2:10">
      <c r="B5" s="2" t="str">
        <f>+'2. Val.'!B5</f>
        <v>ENTIDAD</v>
      </c>
      <c r="C5" s="769" t="s">
        <v>6</v>
      </c>
      <c r="D5" s="35" t="str">
        <f>+'1. Res.'!D6</f>
        <v>GERENCIA SUB REGIONAL DE CHOTA</v>
      </c>
      <c r="E5" s="35"/>
      <c r="F5" s="35"/>
      <c r="G5" s="745"/>
      <c r="H5" s="745"/>
      <c r="I5" s="745"/>
      <c r="J5" s="745"/>
    </row>
    <row r="6" spans="2:10">
      <c r="B6" s="2" t="str">
        <f>+'2. Val.'!B6</f>
        <v>UBICACIÓN</v>
      </c>
      <c r="C6" s="769" t="s">
        <v>6</v>
      </c>
      <c r="D6" s="35" t="str">
        <f>+'1. Res.'!D7</f>
        <v>DISTRITO DE CHOTA, PROVINCIA CHOTA, DEPARTAMENTO CAJAMARCA</v>
      </c>
      <c r="E6" s="35"/>
      <c r="F6" s="35"/>
      <c r="G6" s="745"/>
      <c r="H6" s="745"/>
      <c r="I6" s="745"/>
      <c r="J6" s="745"/>
    </row>
    <row r="7" spans="2:10">
      <c r="B7" s="2" t="str">
        <f>+'2. Val.'!B7</f>
        <v>CONTRATISTA</v>
      </c>
      <c r="C7" s="769" t="s">
        <v>6</v>
      </c>
      <c r="D7" s="35" t="str">
        <f>+'1. Res.'!D10</f>
        <v>ARQING DEL NORTE CONTRATISTAS GENERALES EIRL</v>
      </c>
      <c r="E7" s="35"/>
      <c r="F7" s="35"/>
      <c r="G7" s="745"/>
      <c r="H7" s="745"/>
      <c r="I7" s="745"/>
      <c r="J7" s="745"/>
    </row>
    <row r="8" spans="2:10">
      <c r="B8" s="2" t="str">
        <f>+'2. Val.'!B8</f>
        <v>RESIDENTE</v>
      </c>
      <c r="C8" s="769" t="s">
        <v>6</v>
      </c>
      <c r="D8" s="35" t="str">
        <f>+'1. Res.'!D11</f>
        <v>ARQ. CARLOS ORLANDO ACOSTA ZEÑA</v>
      </c>
      <c r="E8" s="35"/>
      <c r="F8" s="35"/>
      <c r="G8" s="745"/>
      <c r="H8" s="745"/>
      <c r="I8" s="745"/>
      <c r="J8" s="745"/>
    </row>
    <row r="9" spans="2:10">
      <c r="B9" s="2" t="str">
        <f>+'2. Val.'!B9</f>
        <v>SUPERVISOR</v>
      </c>
      <c r="C9" s="769" t="s">
        <v>6</v>
      </c>
      <c r="D9" s="35" t="str">
        <f>+'1. Res.'!D12</f>
        <v>ING. GEINER MEJIA GALVEZ</v>
      </c>
      <c r="E9" s="35"/>
      <c r="F9" s="35"/>
      <c r="G9" s="745"/>
      <c r="H9" s="745"/>
      <c r="I9" s="745"/>
      <c r="J9" s="745"/>
    </row>
    <row r="10" spans="2:10">
      <c r="B10" s="2" t="s">
        <v>131</v>
      </c>
      <c r="C10" s="769" t="s">
        <v>6</v>
      </c>
      <c r="D10" s="35" t="s">
        <v>3216</v>
      </c>
      <c r="E10" s="35"/>
      <c r="F10" s="35"/>
      <c r="G10" s="134"/>
      <c r="H10" s="134"/>
      <c r="I10" s="134"/>
      <c r="J10" s="134"/>
    </row>
    <row r="11" spans="2:10" s="44" customFormat="1" ht="6" customHeight="1">
      <c r="B11" s="43"/>
    </row>
    <row r="12" spans="2:10" s="44" customFormat="1">
      <c r="B12" s="298" t="s">
        <v>3217</v>
      </c>
      <c r="C12" s="299"/>
      <c r="D12" s="299"/>
      <c r="E12" s="299"/>
      <c r="F12" s="299"/>
      <c r="G12" s="299"/>
      <c r="H12" s="299"/>
      <c r="I12" s="300"/>
      <c r="J12" s="301"/>
    </row>
    <row r="13" spans="2:10" ht="10.5" customHeight="1">
      <c r="B13" s="2"/>
      <c r="C13" s="2"/>
      <c r="D13" s="2"/>
      <c r="E13" s="2"/>
      <c r="F13" s="2"/>
      <c r="G13" s="2"/>
      <c r="H13" s="2"/>
      <c r="I13" s="2"/>
      <c r="J13" s="2"/>
    </row>
    <row r="14" spans="2:10">
      <c r="B14" s="1524" t="s">
        <v>409</v>
      </c>
      <c r="C14" s="746" t="s">
        <v>398</v>
      </c>
      <c r="D14" s="1524" t="s">
        <v>410</v>
      </c>
      <c r="E14" s="1524" t="s">
        <v>69</v>
      </c>
      <c r="F14" s="1524"/>
      <c r="G14" s="1524" t="s">
        <v>70</v>
      </c>
      <c r="H14" s="746" t="s">
        <v>407</v>
      </c>
      <c r="I14" s="746" t="s">
        <v>408</v>
      </c>
      <c r="J14" s="1524" t="s">
        <v>71</v>
      </c>
    </row>
    <row r="15" spans="2:10">
      <c r="B15" s="1525"/>
      <c r="C15" s="747" t="s">
        <v>72</v>
      </c>
      <c r="D15" s="1525"/>
      <c r="E15" s="1525"/>
      <c r="F15" s="1525"/>
      <c r="G15" s="1525"/>
      <c r="H15" s="747" t="s">
        <v>406</v>
      </c>
      <c r="I15" s="747" t="s">
        <v>411</v>
      </c>
      <c r="J15" s="1525"/>
    </row>
    <row r="16" spans="2:10">
      <c r="B16" s="1529">
        <v>1</v>
      </c>
      <c r="C16" s="60">
        <v>21</v>
      </c>
      <c r="D16" s="302" t="s">
        <v>80</v>
      </c>
      <c r="E16" s="1532">
        <v>0.11799999999999999</v>
      </c>
      <c r="F16" s="45">
        <f>E16</f>
        <v>0.11799999999999999</v>
      </c>
      <c r="G16" s="46">
        <v>24.576000000000001</v>
      </c>
      <c r="H16" s="47">
        <v>582.52</v>
      </c>
      <c r="I16" s="46">
        <v>602.11</v>
      </c>
      <c r="J16" s="63">
        <f t="shared" ref="J16:J22" si="0">ROUND($E16*(I16*$G16/100)/($G16*$H16/100),3)</f>
        <v>0.122</v>
      </c>
    </row>
    <row r="17" spans="2:10">
      <c r="B17" s="1530"/>
      <c r="C17" s="61">
        <v>30</v>
      </c>
      <c r="D17" s="303" t="s">
        <v>3218</v>
      </c>
      <c r="E17" s="1533"/>
      <c r="F17" s="50">
        <f>SUM(E17:E17)</f>
        <v>0</v>
      </c>
      <c r="G17" s="55">
        <v>50</v>
      </c>
      <c r="H17" s="51">
        <v>476.04</v>
      </c>
      <c r="I17" s="69">
        <v>476.04</v>
      </c>
      <c r="J17" s="52">
        <f t="shared" si="0"/>
        <v>0</v>
      </c>
    </row>
    <row r="18" spans="2:10">
      <c r="B18" s="1531"/>
      <c r="C18" s="61">
        <v>48</v>
      </c>
      <c r="D18" s="303" t="s">
        <v>3219</v>
      </c>
      <c r="E18" s="1534"/>
      <c r="F18" s="53">
        <f>SUM(E18:E18)</f>
        <v>0</v>
      </c>
      <c r="G18" s="55">
        <v>25.423999999999999</v>
      </c>
      <c r="H18" s="54">
        <v>513.58000000000004</v>
      </c>
      <c r="I18" s="69">
        <v>527.89</v>
      </c>
      <c r="J18" s="52">
        <f t="shared" si="0"/>
        <v>0</v>
      </c>
    </row>
    <row r="19" spans="2:10">
      <c r="B19" s="48">
        <v>2</v>
      </c>
      <c r="C19" s="61">
        <v>61</v>
      </c>
      <c r="D19" s="303" t="s">
        <v>3220</v>
      </c>
      <c r="E19" s="65">
        <v>0.18099999999999999</v>
      </c>
      <c r="F19" s="50">
        <f>SUM(E19:E19)</f>
        <v>0.18099999999999999</v>
      </c>
      <c r="G19" s="55">
        <v>100</v>
      </c>
      <c r="H19" s="54">
        <v>450.97</v>
      </c>
      <c r="I19" s="69">
        <v>447.09</v>
      </c>
      <c r="J19" s="52">
        <f t="shared" si="0"/>
        <v>0.17899999999999999</v>
      </c>
    </row>
    <row r="20" spans="2:10">
      <c r="B20" s="49">
        <v>3</v>
      </c>
      <c r="C20" s="61">
        <v>51</v>
      </c>
      <c r="D20" s="303" t="s">
        <v>3221</v>
      </c>
      <c r="E20" s="64">
        <v>0.32200000000000001</v>
      </c>
      <c r="F20" s="50">
        <v>9.7000000000000003E-2</v>
      </c>
      <c r="G20" s="55">
        <v>100</v>
      </c>
      <c r="H20" s="51">
        <v>431.66</v>
      </c>
      <c r="I20" s="55">
        <v>436.21</v>
      </c>
      <c r="J20" s="52">
        <f t="shared" si="0"/>
        <v>0.32500000000000001</v>
      </c>
    </row>
    <row r="21" spans="2:10">
      <c r="B21" s="48">
        <v>4</v>
      </c>
      <c r="C21" s="61">
        <v>47</v>
      </c>
      <c r="D21" s="303" t="s">
        <v>78</v>
      </c>
      <c r="E21" s="64">
        <v>0.16800000000000001</v>
      </c>
      <c r="F21" s="50">
        <f>SUM(E21:E21)</f>
        <v>0.16800000000000001</v>
      </c>
      <c r="G21" s="55">
        <v>100</v>
      </c>
      <c r="H21" s="55">
        <v>718.6</v>
      </c>
      <c r="I21" s="55">
        <v>744.41</v>
      </c>
      <c r="J21" s="52">
        <f t="shared" si="0"/>
        <v>0.17399999999999999</v>
      </c>
    </row>
    <row r="22" spans="2:10">
      <c r="B22" s="56">
        <v>5</v>
      </c>
      <c r="C22" s="62" t="s">
        <v>73</v>
      </c>
      <c r="D22" s="304" t="s">
        <v>83</v>
      </c>
      <c r="E22" s="66">
        <v>0.21099999999999999</v>
      </c>
      <c r="F22" s="57">
        <f>E22</f>
        <v>0.21099999999999999</v>
      </c>
      <c r="G22" s="58">
        <v>100</v>
      </c>
      <c r="H22" s="58">
        <v>445.61</v>
      </c>
      <c r="I22" s="58">
        <v>450.26</v>
      </c>
      <c r="J22" s="52">
        <f t="shared" si="0"/>
        <v>0.21299999999999999</v>
      </c>
    </row>
    <row r="23" spans="2:10">
      <c r="B23" s="1522" t="s">
        <v>71</v>
      </c>
      <c r="C23" s="1522"/>
      <c r="D23" s="1522"/>
      <c r="E23" s="1522"/>
      <c r="F23" s="1522"/>
      <c r="G23" s="1522"/>
      <c r="H23" s="1522"/>
      <c r="I23" s="1522"/>
      <c r="J23" s="59">
        <f>ROUND(SUM(J16:J22),3)</f>
        <v>1.0129999999999999</v>
      </c>
    </row>
    <row r="24" spans="2:10" ht="5.25" customHeight="1"/>
    <row r="25" spans="2:10">
      <c r="C25" s="1153" t="s">
        <v>3223</v>
      </c>
    </row>
  </sheetData>
  <mergeCells count="11">
    <mergeCell ref="B23:I23"/>
    <mergeCell ref="D4:J4"/>
    <mergeCell ref="J14:J15"/>
    <mergeCell ref="B1:J1"/>
    <mergeCell ref="B2:J2"/>
    <mergeCell ref="B14:B15"/>
    <mergeCell ref="D14:D15"/>
    <mergeCell ref="E14:F15"/>
    <mergeCell ref="G14:G15"/>
    <mergeCell ref="B16:B18"/>
    <mergeCell ref="E16:E18"/>
  </mergeCells>
  <pageMargins left="0.7" right="0.7" top="0.75" bottom="0.75" header="0.3" footer="0.3"/>
  <pageSetup paperSize="9" scale="67" orientation="portrait" r:id="rId1"/>
  <ignoredErrors>
    <ignoredError sqref="C2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M54"/>
  <sheetViews>
    <sheetView view="pageBreakPreview" topLeftCell="A16" zoomScaleNormal="90" zoomScaleSheetLayoutView="100" workbookViewId="0">
      <selection activeCell="C18" sqref="C18:D18"/>
    </sheetView>
  </sheetViews>
  <sheetFormatPr baseColWidth="10" defaultRowHeight="15"/>
  <cols>
    <col min="1" max="1" width="0.5703125" style="40" customWidth="1"/>
    <col min="2" max="2" width="11.7109375" style="40" customWidth="1"/>
    <col min="3" max="3" width="10.28515625" style="40" customWidth="1"/>
    <col min="4" max="4" width="13.5703125" style="40" customWidth="1"/>
    <col min="5" max="5" width="13" style="40" customWidth="1"/>
    <col min="6" max="6" width="8.5703125" style="40" customWidth="1"/>
    <col min="7" max="7" width="11.7109375" style="40" customWidth="1"/>
    <col min="8" max="8" width="12.5703125" style="40" customWidth="1"/>
    <col min="9" max="9" width="13.5703125" style="40" customWidth="1"/>
    <col min="10" max="12" width="11.28515625" style="40" customWidth="1"/>
    <col min="13" max="13" width="0.7109375" style="40" customWidth="1"/>
    <col min="14" max="255" width="11.42578125" style="40"/>
    <col min="256" max="256" width="2.7109375" style="40" customWidth="1"/>
    <col min="257" max="257" width="9.140625" style="40" customWidth="1"/>
    <col min="258" max="258" width="10.42578125" style="40" customWidth="1"/>
    <col min="259" max="260" width="14.5703125" style="40" customWidth="1"/>
    <col min="261" max="261" width="9.85546875" style="40" customWidth="1"/>
    <col min="262" max="262" width="13.140625" style="40" customWidth="1"/>
    <col min="263" max="263" width="12.5703125" style="40" customWidth="1"/>
    <col min="264" max="264" width="13.5703125" style="40" customWidth="1"/>
    <col min="265" max="265" width="15.28515625" style="40" customWidth="1"/>
    <col min="266" max="266" width="13" style="40" customWidth="1"/>
    <col min="267" max="267" width="13.140625" style="40" customWidth="1"/>
    <col min="268" max="511" width="11.42578125" style="40"/>
    <col min="512" max="512" width="2.7109375" style="40" customWidth="1"/>
    <col min="513" max="513" width="9.140625" style="40" customWidth="1"/>
    <col min="514" max="514" width="10.42578125" style="40" customWidth="1"/>
    <col min="515" max="516" width="14.5703125" style="40" customWidth="1"/>
    <col min="517" max="517" width="9.85546875" style="40" customWidth="1"/>
    <col min="518" max="518" width="13.140625" style="40" customWidth="1"/>
    <col min="519" max="519" width="12.5703125" style="40" customWidth="1"/>
    <col min="520" max="520" width="13.5703125" style="40" customWidth="1"/>
    <col min="521" max="521" width="15.28515625" style="40" customWidth="1"/>
    <col min="522" max="522" width="13" style="40" customWidth="1"/>
    <col min="523" max="523" width="13.140625" style="40" customWidth="1"/>
    <col min="524" max="767" width="11.42578125" style="40"/>
    <col min="768" max="768" width="2.7109375" style="40" customWidth="1"/>
    <col min="769" max="769" width="9.140625" style="40" customWidth="1"/>
    <col min="770" max="770" width="10.42578125" style="40" customWidth="1"/>
    <col min="771" max="772" width="14.5703125" style="40" customWidth="1"/>
    <col min="773" max="773" width="9.85546875" style="40" customWidth="1"/>
    <col min="774" max="774" width="13.140625" style="40" customWidth="1"/>
    <col min="775" max="775" width="12.5703125" style="40" customWidth="1"/>
    <col min="776" max="776" width="13.5703125" style="40" customWidth="1"/>
    <col min="777" max="777" width="15.28515625" style="40" customWidth="1"/>
    <col min="778" max="778" width="13" style="40" customWidth="1"/>
    <col min="779" max="779" width="13.140625" style="40" customWidth="1"/>
    <col min="780" max="1023" width="11.42578125" style="40"/>
    <col min="1024" max="1024" width="2.7109375" style="40" customWidth="1"/>
    <col min="1025" max="1025" width="9.140625" style="40" customWidth="1"/>
    <col min="1026" max="1026" width="10.42578125" style="40" customWidth="1"/>
    <col min="1027" max="1028" width="14.5703125" style="40" customWidth="1"/>
    <col min="1029" max="1029" width="9.85546875" style="40" customWidth="1"/>
    <col min="1030" max="1030" width="13.140625" style="40" customWidth="1"/>
    <col min="1031" max="1031" width="12.5703125" style="40" customWidth="1"/>
    <col min="1032" max="1032" width="13.5703125" style="40" customWidth="1"/>
    <col min="1033" max="1033" width="15.28515625" style="40" customWidth="1"/>
    <col min="1034" max="1034" width="13" style="40" customWidth="1"/>
    <col min="1035" max="1035" width="13.140625" style="40" customWidth="1"/>
    <col min="1036" max="1279" width="11.42578125" style="40"/>
    <col min="1280" max="1280" width="2.7109375" style="40" customWidth="1"/>
    <col min="1281" max="1281" width="9.140625" style="40" customWidth="1"/>
    <col min="1282" max="1282" width="10.42578125" style="40" customWidth="1"/>
    <col min="1283" max="1284" width="14.5703125" style="40" customWidth="1"/>
    <col min="1285" max="1285" width="9.85546875" style="40" customWidth="1"/>
    <col min="1286" max="1286" width="13.140625" style="40" customWidth="1"/>
    <col min="1287" max="1287" width="12.5703125" style="40" customWidth="1"/>
    <col min="1288" max="1288" width="13.5703125" style="40" customWidth="1"/>
    <col min="1289" max="1289" width="15.28515625" style="40" customWidth="1"/>
    <col min="1290" max="1290" width="13" style="40" customWidth="1"/>
    <col min="1291" max="1291" width="13.140625" style="40" customWidth="1"/>
    <col min="1292" max="1535" width="11.42578125" style="40"/>
    <col min="1536" max="1536" width="2.7109375" style="40" customWidth="1"/>
    <col min="1537" max="1537" width="9.140625" style="40" customWidth="1"/>
    <col min="1538" max="1538" width="10.42578125" style="40" customWidth="1"/>
    <col min="1539" max="1540" width="14.5703125" style="40" customWidth="1"/>
    <col min="1541" max="1541" width="9.85546875" style="40" customWidth="1"/>
    <col min="1542" max="1542" width="13.140625" style="40" customWidth="1"/>
    <col min="1543" max="1543" width="12.5703125" style="40" customWidth="1"/>
    <col min="1544" max="1544" width="13.5703125" style="40" customWidth="1"/>
    <col min="1545" max="1545" width="15.28515625" style="40" customWidth="1"/>
    <col min="1546" max="1546" width="13" style="40" customWidth="1"/>
    <col min="1547" max="1547" width="13.140625" style="40" customWidth="1"/>
    <col min="1548" max="1791" width="11.42578125" style="40"/>
    <col min="1792" max="1792" width="2.7109375" style="40" customWidth="1"/>
    <col min="1793" max="1793" width="9.140625" style="40" customWidth="1"/>
    <col min="1794" max="1794" width="10.42578125" style="40" customWidth="1"/>
    <col min="1795" max="1796" width="14.5703125" style="40" customWidth="1"/>
    <col min="1797" max="1797" width="9.85546875" style="40" customWidth="1"/>
    <col min="1798" max="1798" width="13.140625" style="40" customWidth="1"/>
    <col min="1799" max="1799" width="12.5703125" style="40" customWidth="1"/>
    <col min="1800" max="1800" width="13.5703125" style="40" customWidth="1"/>
    <col min="1801" max="1801" width="15.28515625" style="40" customWidth="1"/>
    <col min="1802" max="1802" width="13" style="40" customWidth="1"/>
    <col min="1803" max="1803" width="13.140625" style="40" customWidth="1"/>
    <col min="1804" max="2047" width="11.42578125" style="40"/>
    <col min="2048" max="2048" width="2.7109375" style="40" customWidth="1"/>
    <col min="2049" max="2049" width="9.140625" style="40" customWidth="1"/>
    <col min="2050" max="2050" width="10.42578125" style="40" customWidth="1"/>
    <col min="2051" max="2052" width="14.5703125" style="40" customWidth="1"/>
    <col min="2053" max="2053" width="9.85546875" style="40" customWidth="1"/>
    <col min="2054" max="2054" width="13.140625" style="40" customWidth="1"/>
    <col min="2055" max="2055" width="12.5703125" style="40" customWidth="1"/>
    <col min="2056" max="2056" width="13.5703125" style="40" customWidth="1"/>
    <col min="2057" max="2057" width="15.28515625" style="40" customWidth="1"/>
    <col min="2058" max="2058" width="13" style="40" customWidth="1"/>
    <col min="2059" max="2059" width="13.140625" style="40" customWidth="1"/>
    <col min="2060" max="2303" width="11.42578125" style="40"/>
    <col min="2304" max="2304" width="2.7109375" style="40" customWidth="1"/>
    <col min="2305" max="2305" width="9.140625" style="40" customWidth="1"/>
    <col min="2306" max="2306" width="10.42578125" style="40" customWidth="1"/>
    <col min="2307" max="2308" width="14.5703125" style="40" customWidth="1"/>
    <col min="2309" max="2309" width="9.85546875" style="40" customWidth="1"/>
    <col min="2310" max="2310" width="13.140625" style="40" customWidth="1"/>
    <col min="2311" max="2311" width="12.5703125" style="40" customWidth="1"/>
    <col min="2312" max="2312" width="13.5703125" style="40" customWidth="1"/>
    <col min="2313" max="2313" width="15.28515625" style="40" customWidth="1"/>
    <col min="2314" max="2314" width="13" style="40" customWidth="1"/>
    <col min="2315" max="2315" width="13.140625" style="40" customWidth="1"/>
    <col min="2316" max="2559" width="11.42578125" style="40"/>
    <col min="2560" max="2560" width="2.7109375" style="40" customWidth="1"/>
    <col min="2561" max="2561" width="9.140625" style="40" customWidth="1"/>
    <col min="2562" max="2562" width="10.42578125" style="40" customWidth="1"/>
    <col min="2563" max="2564" width="14.5703125" style="40" customWidth="1"/>
    <col min="2565" max="2565" width="9.85546875" style="40" customWidth="1"/>
    <col min="2566" max="2566" width="13.140625" style="40" customWidth="1"/>
    <col min="2567" max="2567" width="12.5703125" style="40" customWidth="1"/>
    <col min="2568" max="2568" width="13.5703125" style="40" customWidth="1"/>
    <col min="2569" max="2569" width="15.28515625" style="40" customWidth="1"/>
    <col min="2570" max="2570" width="13" style="40" customWidth="1"/>
    <col min="2571" max="2571" width="13.140625" style="40" customWidth="1"/>
    <col min="2572" max="2815" width="11.42578125" style="40"/>
    <col min="2816" max="2816" width="2.7109375" style="40" customWidth="1"/>
    <col min="2817" max="2817" width="9.140625" style="40" customWidth="1"/>
    <col min="2818" max="2818" width="10.42578125" style="40" customWidth="1"/>
    <col min="2819" max="2820" width="14.5703125" style="40" customWidth="1"/>
    <col min="2821" max="2821" width="9.85546875" style="40" customWidth="1"/>
    <col min="2822" max="2822" width="13.140625" style="40" customWidth="1"/>
    <col min="2823" max="2823" width="12.5703125" style="40" customWidth="1"/>
    <col min="2824" max="2824" width="13.5703125" style="40" customWidth="1"/>
    <col min="2825" max="2825" width="15.28515625" style="40" customWidth="1"/>
    <col min="2826" max="2826" width="13" style="40" customWidth="1"/>
    <col min="2827" max="2827" width="13.140625" style="40" customWidth="1"/>
    <col min="2828" max="3071" width="11.42578125" style="40"/>
    <col min="3072" max="3072" width="2.7109375" style="40" customWidth="1"/>
    <col min="3073" max="3073" width="9.140625" style="40" customWidth="1"/>
    <col min="3074" max="3074" width="10.42578125" style="40" customWidth="1"/>
    <col min="3075" max="3076" width="14.5703125" style="40" customWidth="1"/>
    <col min="3077" max="3077" width="9.85546875" style="40" customWidth="1"/>
    <col min="3078" max="3078" width="13.140625" style="40" customWidth="1"/>
    <col min="3079" max="3079" width="12.5703125" style="40" customWidth="1"/>
    <col min="3080" max="3080" width="13.5703125" style="40" customWidth="1"/>
    <col min="3081" max="3081" width="15.28515625" style="40" customWidth="1"/>
    <col min="3082" max="3082" width="13" style="40" customWidth="1"/>
    <col min="3083" max="3083" width="13.140625" style="40" customWidth="1"/>
    <col min="3084" max="3327" width="11.42578125" style="40"/>
    <col min="3328" max="3328" width="2.7109375" style="40" customWidth="1"/>
    <col min="3329" max="3329" width="9.140625" style="40" customWidth="1"/>
    <col min="3330" max="3330" width="10.42578125" style="40" customWidth="1"/>
    <col min="3331" max="3332" width="14.5703125" style="40" customWidth="1"/>
    <col min="3333" max="3333" width="9.85546875" style="40" customWidth="1"/>
    <col min="3334" max="3334" width="13.140625" style="40" customWidth="1"/>
    <col min="3335" max="3335" width="12.5703125" style="40" customWidth="1"/>
    <col min="3336" max="3336" width="13.5703125" style="40" customWidth="1"/>
    <col min="3337" max="3337" width="15.28515625" style="40" customWidth="1"/>
    <col min="3338" max="3338" width="13" style="40" customWidth="1"/>
    <col min="3339" max="3339" width="13.140625" style="40" customWidth="1"/>
    <col min="3340" max="3583" width="11.42578125" style="40"/>
    <col min="3584" max="3584" width="2.7109375" style="40" customWidth="1"/>
    <col min="3585" max="3585" width="9.140625" style="40" customWidth="1"/>
    <col min="3586" max="3586" width="10.42578125" style="40" customWidth="1"/>
    <col min="3587" max="3588" width="14.5703125" style="40" customWidth="1"/>
    <col min="3589" max="3589" width="9.85546875" style="40" customWidth="1"/>
    <col min="3590" max="3590" width="13.140625" style="40" customWidth="1"/>
    <col min="3591" max="3591" width="12.5703125" style="40" customWidth="1"/>
    <col min="3592" max="3592" width="13.5703125" style="40" customWidth="1"/>
    <col min="3593" max="3593" width="15.28515625" style="40" customWidth="1"/>
    <col min="3594" max="3594" width="13" style="40" customWidth="1"/>
    <col min="3595" max="3595" width="13.140625" style="40" customWidth="1"/>
    <col min="3596" max="3839" width="11.42578125" style="40"/>
    <col min="3840" max="3840" width="2.7109375" style="40" customWidth="1"/>
    <col min="3841" max="3841" width="9.140625" style="40" customWidth="1"/>
    <col min="3842" max="3842" width="10.42578125" style="40" customWidth="1"/>
    <col min="3843" max="3844" width="14.5703125" style="40" customWidth="1"/>
    <col min="3845" max="3845" width="9.85546875" style="40" customWidth="1"/>
    <col min="3846" max="3846" width="13.140625" style="40" customWidth="1"/>
    <col min="3847" max="3847" width="12.5703125" style="40" customWidth="1"/>
    <col min="3848" max="3848" width="13.5703125" style="40" customWidth="1"/>
    <col min="3849" max="3849" width="15.28515625" style="40" customWidth="1"/>
    <col min="3850" max="3850" width="13" style="40" customWidth="1"/>
    <col min="3851" max="3851" width="13.140625" style="40" customWidth="1"/>
    <col min="3852" max="4095" width="11.42578125" style="40"/>
    <col min="4096" max="4096" width="2.7109375" style="40" customWidth="1"/>
    <col min="4097" max="4097" width="9.140625" style="40" customWidth="1"/>
    <col min="4098" max="4098" width="10.42578125" style="40" customWidth="1"/>
    <col min="4099" max="4100" width="14.5703125" style="40" customWidth="1"/>
    <col min="4101" max="4101" width="9.85546875" style="40" customWidth="1"/>
    <col min="4102" max="4102" width="13.140625" style="40" customWidth="1"/>
    <col min="4103" max="4103" width="12.5703125" style="40" customWidth="1"/>
    <col min="4104" max="4104" width="13.5703125" style="40" customWidth="1"/>
    <col min="4105" max="4105" width="15.28515625" style="40" customWidth="1"/>
    <col min="4106" max="4106" width="13" style="40" customWidth="1"/>
    <col min="4107" max="4107" width="13.140625" style="40" customWidth="1"/>
    <col min="4108" max="4351" width="11.42578125" style="40"/>
    <col min="4352" max="4352" width="2.7109375" style="40" customWidth="1"/>
    <col min="4353" max="4353" width="9.140625" style="40" customWidth="1"/>
    <col min="4354" max="4354" width="10.42578125" style="40" customWidth="1"/>
    <col min="4355" max="4356" width="14.5703125" style="40" customWidth="1"/>
    <col min="4357" max="4357" width="9.85546875" style="40" customWidth="1"/>
    <col min="4358" max="4358" width="13.140625" style="40" customWidth="1"/>
    <col min="4359" max="4359" width="12.5703125" style="40" customWidth="1"/>
    <col min="4360" max="4360" width="13.5703125" style="40" customWidth="1"/>
    <col min="4361" max="4361" width="15.28515625" style="40" customWidth="1"/>
    <col min="4362" max="4362" width="13" style="40" customWidth="1"/>
    <col min="4363" max="4363" width="13.140625" style="40" customWidth="1"/>
    <col min="4364" max="4607" width="11.42578125" style="40"/>
    <col min="4608" max="4608" width="2.7109375" style="40" customWidth="1"/>
    <col min="4609" max="4609" width="9.140625" style="40" customWidth="1"/>
    <col min="4610" max="4610" width="10.42578125" style="40" customWidth="1"/>
    <col min="4611" max="4612" width="14.5703125" style="40" customWidth="1"/>
    <col min="4613" max="4613" width="9.85546875" style="40" customWidth="1"/>
    <col min="4614" max="4614" width="13.140625" style="40" customWidth="1"/>
    <col min="4615" max="4615" width="12.5703125" style="40" customWidth="1"/>
    <col min="4616" max="4616" width="13.5703125" style="40" customWidth="1"/>
    <col min="4617" max="4617" width="15.28515625" style="40" customWidth="1"/>
    <col min="4618" max="4618" width="13" style="40" customWidth="1"/>
    <col min="4619" max="4619" width="13.140625" style="40" customWidth="1"/>
    <col min="4620" max="4863" width="11.42578125" style="40"/>
    <col min="4864" max="4864" width="2.7109375" style="40" customWidth="1"/>
    <col min="4865" max="4865" width="9.140625" style="40" customWidth="1"/>
    <col min="4866" max="4866" width="10.42578125" style="40" customWidth="1"/>
    <col min="4867" max="4868" width="14.5703125" style="40" customWidth="1"/>
    <col min="4869" max="4869" width="9.85546875" style="40" customWidth="1"/>
    <col min="4870" max="4870" width="13.140625" style="40" customWidth="1"/>
    <col min="4871" max="4871" width="12.5703125" style="40" customWidth="1"/>
    <col min="4872" max="4872" width="13.5703125" style="40" customWidth="1"/>
    <col min="4873" max="4873" width="15.28515625" style="40" customWidth="1"/>
    <col min="4874" max="4874" width="13" style="40" customWidth="1"/>
    <col min="4875" max="4875" width="13.140625" style="40" customWidth="1"/>
    <col min="4876" max="5119" width="11.42578125" style="40"/>
    <col min="5120" max="5120" width="2.7109375" style="40" customWidth="1"/>
    <col min="5121" max="5121" width="9.140625" style="40" customWidth="1"/>
    <col min="5122" max="5122" width="10.42578125" style="40" customWidth="1"/>
    <col min="5123" max="5124" width="14.5703125" style="40" customWidth="1"/>
    <col min="5125" max="5125" width="9.85546875" style="40" customWidth="1"/>
    <col min="5126" max="5126" width="13.140625" style="40" customWidth="1"/>
    <col min="5127" max="5127" width="12.5703125" style="40" customWidth="1"/>
    <col min="5128" max="5128" width="13.5703125" style="40" customWidth="1"/>
    <col min="5129" max="5129" width="15.28515625" style="40" customWidth="1"/>
    <col min="5130" max="5130" width="13" style="40" customWidth="1"/>
    <col min="5131" max="5131" width="13.140625" style="40" customWidth="1"/>
    <col min="5132" max="5375" width="11.42578125" style="40"/>
    <col min="5376" max="5376" width="2.7109375" style="40" customWidth="1"/>
    <col min="5377" max="5377" width="9.140625" style="40" customWidth="1"/>
    <col min="5378" max="5378" width="10.42578125" style="40" customWidth="1"/>
    <col min="5379" max="5380" width="14.5703125" style="40" customWidth="1"/>
    <col min="5381" max="5381" width="9.85546875" style="40" customWidth="1"/>
    <col min="5382" max="5382" width="13.140625" style="40" customWidth="1"/>
    <col min="5383" max="5383" width="12.5703125" style="40" customWidth="1"/>
    <col min="5384" max="5384" width="13.5703125" style="40" customWidth="1"/>
    <col min="5385" max="5385" width="15.28515625" style="40" customWidth="1"/>
    <col min="5386" max="5386" width="13" style="40" customWidth="1"/>
    <col min="5387" max="5387" width="13.140625" style="40" customWidth="1"/>
    <col min="5388" max="5631" width="11.42578125" style="40"/>
    <col min="5632" max="5632" width="2.7109375" style="40" customWidth="1"/>
    <col min="5633" max="5633" width="9.140625" style="40" customWidth="1"/>
    <col min="5634" max="5634" width="10.42578125" style="40" customWidth="1"/>
    <col min="5635" max="5636" width="14.5703125" style="40" customWidth="1"/>
    <col min="5637" max="5637" width="9.85546875" style="40" customWidth="1"/>
    <col min="5638" max="5638" width="13.140625" style="40" customWidth="1"/>
    <col min="5639" max="5639" width="12.5703125" style="40" customWidth="1"/>
    <col min="5640" max="5640" width="13.5703125" style="40" customWidth="1"/>
    <col min="5641" max="5641" width="15.28515625" style="40" customWidth="1"/>
    <col min="5642" max="5642" width="13" style="40" customWidth="1"/>
    <col min="5643" max="5643" width="13.140625" style="40" customWidth="1"/>
    <col min="5644" max="5887" width="11.42578125" style="40"/>
    <col min="5888" max="5888" width="2.7109375" style="40" customWidth="1"/>
    <col min="5889" max="5889" width="9.140625" style="40" customWidth="1"/>
    <col min="5890" max="5890" width="10.42578125" style="40" customWidth="1"/>
    <col min="5891" max="5892" width="14.5703125" style="40" customWidth="1"/>
    <col min="5893" max="5893" width="9.85546875" style="40" customWidth="1"/>
    <col min="5894" max="5894" width="13.140625" style="40" customWidth="1"/>
    <col min="5895" max="5895" width="12.5703125" style="40" customWidth="1"/>
    <col min="5896" max="5896" width="13.5703125" style="40" customWidth="1"/>
    <col min="5897" max="5897" width="15.28515625" style="40" customWidth="1"/>
    <col min="5898" max="5898" width="13" style="40" customWidth="1"/>
    <col min="5899" max="5899" width="13.140625" style="40" customWidth="1"/>
    <col min="5900" max="6143" width="11.42578125" style="40"/>
    <col min="6144" max="6144" width="2.7109375" style="40" customWidth="1"/>
    <col min="6145" max="6145" width="9.140625" style="40" customWidth="1"/>
    <col min="6146" max="6146" width="10.42578125" style="40" customWidth="1"/>
    <col min="6147" max="6148" width="14.5703125" style="40" customWidth="1"/>
    <col min="6149" max="6149" width="9.85546875" style="40" customWidth="1"/>
    <col min="6150" max="6150" width="13.140625" style="40" customWidth="1"/>
    <col min="6151" max="6151" width="12.5703125" style="40" customWidth="1"/>
    <col min="6152" max="6152" width="13.5703125" style="40" customWidth="1"/>
    <col min="6153" max="6153" width="15.28515625" style="40" customWidth="1"/>
    <col min="6154" max="6154" width="13" style="40" customWidth="1"/>
    <col min="6155" max="6155" width="13.140625" style="40" customWidth="1"/>
    <col min="6156" max="6399" width="11.42578125" style="40"/>
    <col min="6400" max="6400" width="2.7109375" style="40" customWidth="1"/>
    <col min="6401" max="6401" width="9.140625" style="40" customWidth="1"/>
    <col min="6402" max="6402" width="10.42578125" style="40" customWidth="1"/>
    <col min="6403" max="6404" width="14.5703125" style="40" customWidth="1"/>
    <col min="6405" max="6405" width="9.85546875" style="40" customWidth="1"/>
    <col min="6406" max="6406" width="13.140625" style="40" customWidth="1"/>
    <col min="6407" max="6407" width="12.5703125" style="40" customWidth="1"/>
    <col min="6408" max="6408" width="13.5703125" style="40" customWidth="1"/>
    <col min="6409" max="6409" width="15.28515625" style="40" customWidth="1"/>
    <col min="6410" max="6410" width="13" style="40" customWidth="1"/>
    <col min="6411" max="6411" width="13.140625" style="40" customWidth="1"/>
    <col min="6412" max="6655" width="11.42578125" style="40"/>
    <col min="6656" max="6656" width="2.7109375" style="40" customWidth="1"/>
    <col min="6657" max="6657" width="9.140625" style="40" customWidth="1"/>
    <col min="6658" max="6658" width="10.42578125" style="40" customWidth="1"/>
    <col min="6659" max="6660" width="14.5703125" style="40" customWidth="1"/>
    <col min="6661" max="6661" width="9.85546875" style="40" customWidth="1"/>
    <col min="6662" max="6662" width="13.140625" style="40" customWidth="1"/>
    <col min="6663" max="6663" width="12.5703125" style="40" customWidth="1"/>
    <col min="6664" max="6664" width="13.5703125" style="40" customWidth="1"/>
    <col min="6665" max="6665" width="15.28515625" style="40" customWidth="1"/>
    <col min="6666" max="6666" width="13" style="40" customWidth="1"/>
    <col min="6667" max="6667" width="13.140625" style="40" customWidth="1"/>
    <col min="6668" max="6911" width="11.42578125" style="40"/>
    <col min="6912" max="6912" width="2.7109375" style="40" customWidth="1"/>
    <col min="6913" max="6913" width="9.140625" style="40" customWidth="1"/>
    <col min="6914" max="6914" width="10.42578125" style="40" customWidth="1"/>
    <col min="6915" max="6916" width="14.5703125" style="40" customWidth="1"/>
    <col min="6917" max="6917" width="9.85546875" style="40" customWidth="1"/>
    <col min="6918" max="6918" width="13.140625" style="40" customWidth="1"/>
    <col min="6919" max="6919" width="12.5703125" style="40" customWidth="1"/>
    <col min="6920" max="6920" width="13.5703125" style="40" customWidth="1"/>
    <col min="6921" max="6921" width="15.28515625" style="40" customWidth="1"/>
    <col min="6922" max="6922" width="13" style="40" customWidth="1"/>
    <col min="6923" max="6923" width="13.140625" style="40" customWidth="1"/>
    <col min="6924" max="7167" width="11.42578125" style="40"/>
    <col min="7168" max="7168" width="2.7109375" style="40" customWidth="1"/>
    <col min="7169" max="7169" width="9.140625" style="40" customWidth="1"/>
    <col min="7170" max="7170" width="10.42578125" style="40" customWidth="1"/>
    <col min="7171" max="7172" width="14.5703125" style="40" customWidth="1"/>
    <col min="7173" max="7173" width="9.85546875" style="40" customWidth="1"/>
    <col min="7174" max="7174" width="13.140625" style="40" customWidth="1"/>
    <col min="7175" max="7175" width="12.5703125" style="40" customWidth="1"/>
    <col min="7176" max="7176" width="13.5703125" style="40" customWidth="1"/>
    <col min="7177" max="7177" width="15.28515625" style="40" customWidth="1"/>
    <col min="7178" max="7178" width="13" style="40" customWidth="1"/>
    <col min="7179" max="7179" width="13.140625" style="40" customWidth="1"/>
    <col min="7180" max="7423" width="11.42578125" style="40"/>
    <col min="7424" max="7424" width="2.7109375" style="40" customWidth="1"/>
    <col min="7425" max="7425" width="9.140625" style="40" customWidth="1"/>
    <col min="7426" max="7426" width="10.42578125" style="40" customWidth="1"/>
    <col min="7427" max="7428" width="14.5703125" style="40" customWidth="1"/>
    <col min="7429" max="7429" width="9.85546875" style="40" customWidth="1"/>
    <col min="7430" max="7430" width="13.140625" style="40" customWidth="1"/>
    <col min="7431" max="7431" width="12.5703125" style="40" customWidth="1"/>
    <col min="7432" max="7432" width="13.5703125" style="40" customWidth="1"/>
    <col min="7433" max="7433" width="15.28515625" style="40" customWidth="1"/>
    <col min="7434" max="7434" width="13" style="40" customWidth="1"/>
    <col min="7435" max="7435" width="13.140625" style="40" customWidth="1"/>
    <col min="7436" max="7679" width="11.42578125" style="40"/>
    <col min="7680" max="7680" width="2.7109375" style="40" customWidth="1"/>
    <col min="7681" max="7681" width="9.140625" style="40" customWidth="1"/>
    <col min="7682" max="7682" width="10.42578125" style="40" customWidth="1"/>
    <col min="7683" max="7684" width="14.5703125" style="40" customWidth="1"/>
    <col min="7685" max="7685" width="9.85546875" style="40" customWidth="1"/>
    <col min="7686" max="7686" width="13.140625" style="40" customWidth="1"/>
    <col min="7687" max="7687" width="12.5703125" style="40" customWidth="1"/>
    <col min="7688" max="7688" width="13.5703125" style="40" customWidth="1"/>
    <col min="7689" max="7689" width="15.28515625" style="40" customWidth="1"/>
    <col min="7690" max="7690" width="13" style="40" customWidth="1"/>
    <col min="7691" max="7691" width="13.140625" style="40" customWidth="1"/>
    <col min="7692" max="7935" width="11.42578125" style="40"/>
    <col min="7936" max="7936" width="2.7109375" style="40" customWidth="1"/>
    <col min="7937" max="7937" width="9.140625" style="40" customWidth="1"/>
    <col min="7938" max="7938" width="10.42578125" style="40" customWidth="1"/>
    <col min="7939" max="7940" width="14.5703125" style="40" customWidth="1"/>
    <col min="7941" max="7941" width="9.85546875" style="40" customWidth="1"/>
    <col min="7942" max="7942" width="13.140625" style="40" customWidth="1"/>
    <col min="7943" max="7943" width="12.5703125" style="40" customWidth="1"/>
    <col min="7944" max="7944" width="13.5703125" style="40" customWidth="1"/>
    <col min="7945" max="7945" width="15.28515625" style="40" customWidth="1"/>
    <col min="7946" max="7946" width="13" style="40" customWidth="1"/>
    <col min="7947" max="7947" width="13.140625" style="40" customWidth="1"/>
    <col min="7948" max="8191" width="11.42578125" style="40"/>
    <col min="8192" max="8192" width="2.7109375" style="40" customWidth="1"/>
    <col min="8193" max="8193" width="9.140625" style="40" customWidth="1"/>
    <col min="8194" max="8194" width="10.42578125" style="40" customWidth="1"/>
    <col min="8195" max="8196" width="14.5703125" style="40" customWidth="1"/>
    <col min="8197" max="8197" width="9.85546875" style="40" customWidth="1"/>
    <col min="8198" max="8198" width="13.140625" style="40" customWidth="1"/>
    <col min="8199" max="8199" width="12.5703125" style="40" customWidth="1"/>
    <col min="8200" max="8200" width="13.5703125" style="40" customWidth="1"/>
    <col min="8201" max="8201" width="15.28515625" style="40" customWidth="1"/>
    <col min="8202" max="8202" width="13" style="40" customWidth="1"/>
    <col min="8203" max="8203" width="13.140625" style="40" customWidth="1"/>
    <col min="8204" max="8447" width="11.42578125" style="40"/>
    <col min="8448" max="8448" width="2.7109375" style="40" customWidth="1"/>
    <col min="8449" max="8449" width="9.140625" style="40" customWidth="1"/>
    <col min="8450" max="8450" width="10.42578125" style="40" customWidth="1"/>
    <col min="8451" max="8452" width="14.5703125" style="40" customWidth="1"/>
    <col min="8453" max="8453" width="9.85546875" style="40" customWidth="1"/>
    <col min="8454" max="8454" width="13.140625" style="40" customWidth="1"/>
    <col min="8455" max="8455" width="12.5703125" style="40" customWidth="1"/>
    <col min="8456" max="8456" width="13.5703125" style="40" customWidth="1"/>
    <col min="8457" max="8457" width="15.28515625" style="40" customWidth="1"/>
    <col min="8458" max="8458" width="13" style="40" customWidth="1"/>
    <col min="8459" max="8459" width="13.140625" style="40" customWidth="1"/>
    <col min="8460" max="8703" width="11.42578125" style="40"/>
    <col min="8704" max="8704" width="2.7109375" style="40" customWidth="1"/>
    <col min="8705" max="8705" width="9.140625" style="40" customWidth="1"/>
    <col min="8706" max="8706" width="10.42578125" style="40" customWidth="1"/>
    <col min="8707" max="8708" width="14.5703125" style="40" customWidth="1"/>
    <col min="8709" max="8709" width="9.85546875" style="40" customWidth="1"/>
    <col min="8710" max="8710" width="13.140625" style="40" customWidth="1"/>
    <col min="8711" max="8711" width="12.5703125" style="40" customWidth="1"/>
    <col min="8712" max="8712" width="13.5703125" style="40" customWidth="1"/>
    <col min="8713" max="8713" width="15.28515625" style="40" customWidth="1"/>
    <col min="8714" max="8714" width="13" style="40" customWidth="1"/>
    <col min="8715" max="8715" width="13.140625" style="40" customWidth="1"/>
    <col min="8716" max="8959" width="11.42578125" style="40"/>
    <col min="8960" max="8960" width="2.7109375" style="40" customWidth="1"/>
    <col min="8961" max="8961" width="9.140625" style="40" customWidth="1"/>
    <col min="8962" max="8962" width="10.42578125" style="40" customWidth="1"/>
    <col min="8963" max="8964" width="14.5703125" style="40" customWidth="1"/>
    <col min="8965" max="8965" width="9.85546875" style="40" customWidth="1"/>
    <col min="8966" max="8966" width="13.140625" style="40" customWidth="1"/>
    <col min="8967" max="8967" width="12.5703125" style="40" customWidth="1"/>
    <col min="8968" max="8968" width="13.5703125" style="40" customWidth="1"/>
    <col min="8969" max="8969" width="15.28515625" style="40" customWidth="1"/>
    <col min="8970" max="8970" width="13" style="40" customWidth="1"/>
    <col min="8971" max="8971" width="13.140625" style="40" customWidth="1"/>
    <col min="8972" max="9215" width="11.42578125" style="40"/>
    <col min="9216" max="9216" width="2.7109375" style="40" customWidth="1"/>
    <col min="9217" max="9217" width="9.140625" style="40" customWidth="1"/>
    <col min="9218" max="9218" width="10.42578125" style="40" customWidth="1"/>
    <col min="9219" max="9220" width="14.5703125" style="40" customWidth="1"/>
    <col min="9221" max="9221" width="9.85546875" style="40" customWidth="1"/>
    <col min="9222" max="9222" width="13.140625" style="40" customWidth="1"/>
    <col min="9223" max="9223" width="12.5703125" style="40" customWidth="1"/>
    <col min="9224" max="9224" width="13.5703125" style="40" customWidth="1"/>
    <col min="9225" max="9225" width="15.28515625" style="40" customWidth="1"/>
    <col min="9226" max="9226" width="13" style="40" customWidth="1"/>
    <col min="9227" max="9227" width="13.140625" style="40" customWidth="1"/>
    <col min="9228" max="9471" width="11.42578125" style="40"/>
    <col min="9472" max="9472" width="2.7109375" style="40" customWidth="1"/>
    <col min="9473" max="9473" width="9.140625" style="40" customWidth="1"/>
    <col min="9474" max="9474" width="10.42578125" style="40" customWidth="1"/>
    <col min="9475" max="9476" width="14.5703125" style="40" customWidth="1"/>
    <col min="9477" max="9477" width="9.85546875" style="40" customWidth="1"/>
    <col min="9478" max="9478" width="13.140625" style="40" customWidth="1"/>
    <col min="9479" max="9479" width="12.5703125" style="40" customWidth="1"/>
    <col min="9480" max="9480" width="13.5703125" style="40" customWidth="1"/>
    <col min="9481" max="9481" width="15.28515625" style="40" customWidth="1"/>
    <col min="9482" max="9482" width="13" style="40" customWidth="1"/>
    <col min="9483" max="9483" width="13.140625" style="40" customWidth="1"/>
    <col min="9484" max="9727" width="11.42578125" style="40"/>
    <col min="9728" max="9728" width="2.7109375" style="40" customWidth="1"/>
    <col min="9729" max="9729" width="9.140625" style="40" customWidth="1"/>
    <col min="9730" max="9730" width="10.42578125" style="40" customWidth="1"/>
    <col min="9731" max="9732" width="14.5703125" style="40" customWidth="1"/>
    <col min="9733" max="9733" width="9.85546875" style="40" customWidth="1"/>
    <col min="9734" max="9734" width="13.140625" style="40" customWidth="1"/>
    <col min="9735" max="9735" width="12.5703125" style="40" customWidth="1"/>
    <col min="9736" max="9736" width="13.5703125" style="40" customWidth="1"/>
    <col min="9737" max="9737" width="15.28515625" style="40" customWidth="1"/>
    <col min="9738" max="9738" width="13" style="40" customWidth="1"/>
    <col min="9739" max="9739" width="13.140625" style="40" customWidth="1"/>
    <col min="9740" max="9983" width="11.42578125" style="40"/>
    <col min="9984" max="9984" width="2.7109375" style="40" customWidth="1"/>
    <col min="9985" max="9985" width="9.140625" style="40" customWidth="1"/>
    <col min="9986" max="9986" width="10.42578125" style="40" customWidth="1"/>
    <col min="9987" max="9988" width="14.5703125" style="40" customWidth="1"/>
    <col min="9989" max="9989" width="9.85546875" style="40" customWidth="1"/>
    <col min="9990" max="9990" width="13.140625" style="40" customWidth="1"/>
    <col min="9991" max="9991" width="12.5703125" style="40" customWidth="1"/>
    <col min="9992" max="9992" width="13.5703125" style="40" customWidth="1"/>
    <col min="9993" max="9993" width="15.28515625" style="40" customWidth="1"/>
    <col min="9994" max="9994" width="13" style="40" customWidth="1"/>
    <col min="9995" max="9995" width="13.140625" style="40" customWidth="1"/>
    <col min="9996" max="10239" width="11.42578125" style="40"/>
    <col min="10240" max="10240" width="2.7109375" style="40" customWidth="1"/>
    <col min="10241" max="10241" width="9.140625" style="40" customWidth="1"/>
    <col min="10242" max="10242" width="10.42578125" style="40" customWidth="1"/>
    <col min="10243" max="10244" width="14.5703125" style="40" customWidth="1"/>
    <col min="10245" max="10245" width="9.85546875" style="40" customWidth="1"/>
    <col min="10246" max="10246" width="13.140625" style="40" customWidth="1"/>
    <col min="10247" max="10247" width="12.5703125" style="40" customWidth="1"/>
    <col min="10248" max="10248" width="13.5703125" style="40" customWidth="1"/>
    <col min="10249" max="10249" width="15.28515625" style="40" customWidth="1"/>
    <col min="10250" max="10250" width="13" style="40" customWidth="1"/>
    <col min="10251" max="10251" width="13.140625" style="40" customWidth="1"/>
    <col min="10252" max="10495" width="11.42578125" style="40"/>
    <col min="10496" max="10496" width="2.7109375" style="40" customWidth="1"/>
    <col min="10497" max="10497" width="9.140625" style="40" customWidth="1"/>
    <col min="10498" max="10498" width="10.42578125" style="40" customWidth="1"/>
    <col min="10499" max="10500" width="14.5703125" style="40" customWidth="1"/>
    <col min="10501" max="10501" width="9.85546875" style="40" customWidth="1"/>
    <col min="10502" max="10502" width="13.140625" style="40" customWidth="1"/>
    <col min="10503" max="10503" width="12.5703125" style="40" customWidth="1"/>
    <col min="10504" max="10504" width="13.5703125" style="40" customWidth="1"/>
    <col min="10505" max="10505" width="15.28515625" style="40" customWidth="1"/>
    <col min="10506" max="10506" width="13" style="40" customWidth="1"/>
    <col min="10507" max="10507" width="13.140625" style="40" customWidth="1"/>
    <col min="10508" max="10751" width="11.42578125" style="40"/>
    <col min="10752" max="10752" width="2.7109375" style="40" customWidth="1"/>
    <col min="10753" max="10753" width="9.140625" style="40" customWidth="1"/>
    <col min="10754" max="10754" width="10.42578125" style="40" customWidth="1"/>
    <col min="10755" max="10756" width="14.5703125" style="40" customWidth="1"/>
    <col min="10757" max="10757" width="9.85546875" style="40" customWidth="1"/>
    <col min="10758" max="10758" width="13.140625" style="40" customWidth="1"/>
    <col min="10759" max="10759" width="12.5703125" style="40" customWidth="1"/>
    <col min="10760" max="10760" width="13.5703125" style="40" customWidth="1"/>
    <col min="10761" max="10761" width="15.28515625" style="40" customWidth="1"/>
    <col min="10762" max="10762" width="13" style="40" customWidth="1"/>
    <col min="10763" max="10763" width="13.140625" style="40" customWidth="1"/>
    <col min="10764" max="11007" width="11.42578125" style="40"/>
    <col min="11008" max="11008" width="2.7109375" style="40" customWidth="1"/>
    <col min="11009" max="11009" width="9.140625" style="40" customWidth="1"/>
    <col min="11010" max="11010" width="10.42578125" style="40" customWidth="1"/>
    <col min="11011" max="11012" width="14.5703125" style="40" customWidth="1"/>
    <col min="11013" max="11013" width="9.85546875" style="40" customWidth="1"/>
    <col min="11014" max="11014" width="13.140625" style="40" customWidth="1"/>
    <col min="11015" max="11015" width="12.5703125" style="40" customWidth="1"/>
    <col min="11016" max="11016" width="13.5703125" style="40" customWidth="1"/>
    <col min="11017" max="11017" width="15.28515625" style="40" customWidth="1"/>
    <col min="11018" max="11018" width="13" style="40" customWidth="1"/>
    <col min="11019" max="11019" width="13.140625" style="40" customWidth="1"/>
    <col min="11020" max="11263" width="11.42578125" style="40"/>
    <col min="11264" max="11264" width="2.7109375" style="40" customWidth="1"/>
    <col min="11265" max="11265" width="9.140625" style="40" customWidth="1"/>
    <col min="11266" max="11266" width="10.42578125" style="40" customWidth="1"/>
    <col min="11267" max="11268" width="14.5703125" style="40" customWidth="1"/>
    <col min="11269" max="11269" width="9.85546875" style="40" customWidth="1"/>
    <col min="11270" max="11270" width="13.140625" style="40" customWidth="1"/>
    <col min="11271" max="11271" width="12.5703125" style="40" customWidth="1"/>
    <col min="11272" max="11272" width="13.5703125" style="40" customWidth="1"/>
    <col min="11273" max="11273" width="15.28515625" style="40" customWidth="1"/>
    <col min="11274" max="11274" width="13" style="40" customWidth="1"/>
    <col min="11275" max="11275" width="13.140625" style="40" customWidth="1"/>
    <col min="11276" max="11519" width="11.42578125" style="40"/>
    <col min="11520" max="11520" width="2.7109375" style="40" customWidth="1"/>
    <col min="11521" max="11521" width="9.140625" style="40" customWidth="1"/>
    <col min="11522" max="11522" width="10.42578125" style="40" customWidth="1"/>
    <col min="11523" max="11524" width="14.5703125" style="40" customWidth="1"/>
    <col min="11525" max="11525" width="9.85546875" style="40" customWidth="1"/>
    <col min="11526" max="11526" width="13.140625" style="40" customWidth="1"/>
    <col min="11527" max="11527" width="12.5703125" style="40" customWidth="1"/>
    <col min="11528" max="11528" width="13.5703125" style="40" customWidth="1"/>
    <col min="11529" max="11529" width="15.28515625" style="40" customWidth="1"/>
    <col min="11530" max="11530" width="13" style="40" customWidth="1"/>
    <col min="11531" max="11531" width="13.140625" style="40" customWidth="1"/>
    <col min="11532" max="11775" width="11.42578125" style="40"/>
    <col min="11776" max="11776" width="2.7109375" style="40" customWidth="1"/>
    <col min="11777" max="11777" width="9.140625" style="40" customWidth="1"/>
    <col min="11778" max="11778" width="10.42578125" style="40" customWidth="1"/>
    <col min="11779" max="11780" width="14.5703125" style="40" customWidth="1"/>
    <col min="11781" max="11781" width="9.85546875" style="40" customWidth="1"/>
    <col min="11782" max="11782" width="13.140625" style="40" customWidth="1"/>
    <col min="11783" max="11783" width="12.5703125" style="40" customWidth="1"/>
    <col min="11784" max="11784" width="13.5703125" style="40" customWidth="1"/>
    <col min="11785" max="11785" width="15.28515625" style="40" customWidth="1"/>
    <col min="11786" max="11786" width="13" style="40" customWidth="1"/>
    <col min="11787" max="11787" width="13.140625" style="40" customWidth="1"/>
    <col min="11788" max="12031" width="11.42578125" style="40"/>
    <col min="12032" max="12032" width="2.7109375" style="40" customWidth="1"/>
    <col min="12033" max="12033" width="9.140625" style="40" customWidth="1"/>
    <col min="12034" max="12034" width="10.42578125" style="40" customWidth="1"/>
    <col min="12035" max="12036" width="14.5703125" style="40" customWidth="1"/>
    <col min="12037" max="12037" width="9.85546875" style="40" customWidth="1"/>
    <col min="12038" max="12038" width="13.140625" style="40" customWidth="1"/>
    <col min="12039" max="12039" width="12.5703125" style="40" customWidth="1"/>
    <col min="12040" max="12040" width="13.5703125" style="40" customWidth="1"/>
    <col min="12041" max="12041" width="15.28515625" style="40" customWidth="1"/>
    <col min="12042" max="12042" width="13" style="40" customWidth="1"/>
    <col min="12043" max="12043" width="13.140625" style="40" customWidth="1"/>
    <col min="12044" max="12287" width="11.42578125" style="40"/>
    <col min="12288" max="12288" width="2.7109375" style="40" customWidth="1"/>
    <col min="12289" max="12289" width="9.140625" style="40" customWidth="1"/>
    <col min="12290" max="12290" width="10.42578125" style="40" customWidth="1"/>
    <col min="12291" max="12292" width="14.5703125" style="40" customWidth="1"/>
    <col min="12293" max="12293" width="9.85546875" style="40" customWidth="1"/>
    <col min="12294" max="12294" width="13.140625" style="40" customWidth="1"/>
    <col min="12295" max="12295" width="12.5703125" style="40" customWidth="1"/>
    <col min="12296" max="12296" width="13.5703125" style="40" customWidth="1"/>
    <col min="12297" max="12297" width="15.28515625" style="40" customWidth="1"/>
    <col min="12298" max="12298" width="13" style="40" customWidth="1"/>
    <col min="12299" max="12299" width="13.140625" style="40" customWidth="1"/>
    <col min="12300" max="12543" width="11.42578125" style="40"/>
    <col min="12544" max="12544" width="2.7109375" style="40" customWidth="1"/>
    <col min="12545" max="12545" width="9.140625" style="40" customWidth="1"/>
    <col min="12546" max="12546" width="10.42578125" style="40" customWidth="1"/>
    <col min="12547" max="12548" width="14.5703125" style="40" customWidth="1"/>
    <col min="12549" max="12549" width="9.85546875" style="40" customWidth="1"/>
    <col min="12550" max="12550" width="13.140625" style="40" customWidth="1"/>
    <col min="12551" max="12551" width="12.5703125" style="40" customWidth="1"/>
    <col min="12552" max="12552" width="13.5703125" style="40" customWidth="1"/>
    <col min="12553" max="12553" width="15.28515625" style="40" customWidth="1"/>
    <col min="12554" max="12554" width="13" style="40" customWidth="1"/>
    <col min="12555" max="12555" width="13.140625" style="40" customWidth="1"/>
    <col min="12556" max="12799" width="11.42578125" style="40"/>
    <col min="12800" max="12800" width="2.7109375" style="40" customWidth="1"/>
    <col min="12801" max="12801" width="9.140625" style="40" customWidth="1"/>
    <col min="12802" max="12802" width="10.42578125" style="40" customWidth="1"/>
    <col min="12803" max="12804" width="14.5703125" style="40" customWidth="1"/>
    <col min="12805" max="12805" width="9.85546875" style="40" customWidth="1"/>
    <col min="12806" max="12806" width="13.140625" style="40" customWidth="1"/>
    <col min="12807" max="12807" width="12.5703125" style="40" customWidth="1"/>
    <col min="12808" max="12808" width="13.5703125" style="40" customWidth="1"/>
    <col min="12809" max="12809" width="15.28515625" style="40" customWidth="1"/>
    <col min="12810" max="12810" width="13" style="40" customWidth="1"/>
    <col min="12811" max="12811" width="13.140625" style="40" customWidth="1"/>
    <col min="12812" max="13055" width="11.42578125" style="40"/>
    <col min="13056" max="13056" width="2.7109375" style="40" customWidth="1"/>
    <col min="13057" max="13057" width="9.140625" style="40" customWidth="1"/>
    <col min="13058" max="13058" width="10.42578125" style="40" customWidth="1"/>
    <col min="13059" max="13060" width="14.5703125" style="40" customWidth="1"/>
    <col min="13061" max="13061" width="9.85546875" style="40" customWidth="1"/>
    <col min="13062" max="13062" width="13.140625" style="40" customWidth="1"/>
    <col min="13063" max="13063" width="12.5703125" style="40" customWidth="1"/>
    <col min="13064" max="13064" width="13.5703125" style="40" customWidth="1"/>
    <col min="13065" max="13065" width="15.28515625" style="40" customWidth="1"/>
    <col min="13066" max="13066" width="13" style="40" customWidth="1"/>
    <col min="13067" max="13067" width="13.140625" style="40" customWidth="1"/>
    <col min="13068" max="13311" width="11.42578125" style="40"/>
    <col min="13312" max="13312" width="2.7109375" style="40" customWidth="1"/>
    <col min="13313" max="13313" width="9.140625" style="40" customWidth="1"/>
    <col min="13314" max="13314" width="10.42578125" style="40" customWidth="1"/>
    <col min="13315" max="13316" width="14.5703125" style="40" customWidth="1"/>
    <col min="13317" max="13317" width="9.85546875" style="40" customWidth="1"/>
    <col min="13318" max="13318" width="13.140625" style="40" customWidth="1"/>
    <col min="13319" max="13319" width="12.5703125" style="40" customWidth="1"/>
    <col min="13320" max="13320" width="13.5703125" style="40" customWidth="1"/>
    <col min="13321" max="13321" width="15.28515625" style="40" customWidth="1"/>
    <col min="13322" max="13322" width="13" style="40" customWidth="1"/>
    <col min="13323" max="13323" width="13.140625" style="40" customWidth="1"/>
    <col min="13324" max="13567" width="11.42578125" style="40"/>
    <col min="13568" max="13568" width="2.7109375" style="40" customWidth="1"/>
    <col min="13569" max="13569" width="9.140625" style="40" customWidth="1"/>
    <col min="13570" max="13570" width="10.42578125" style="40" customWidth="1"/>
    <col min="13571" max="13572" width="14.5703125" style="40" customWidth="1"/>
    <col min="13573" max="13573" width="9.85546875" style="40" customWidth="1"/>
    <col min="13574" max="13574" width="13.140625" style="40" customWidth="1"/>
    <col min="13575" max="13575" width="12.5703125" style="40" customWidth="1"/>
    <col min="13576" max="13576" width="13.5703125" style="40" customWidth="1"/>
    <col min="13577" max="13577" width="15.28515625" style="40" customWidth="1"/>
    <col min="13578" max="13578" width="13" style="40" customWidth="1"/>
    <col min="13579" max="13579" width="13.140625" style="40" customWidth="1"/>
    <col min="13580" max="13823" width="11.42578125" style="40"/>
    <col min="13824" max="13824" width="2.7109375" style="40" customWidth="1"/>
    <col min="13825" max="13825" width="9.140625" style="40" customWidth="1"/>
    <col min="13826" max="13826" width="10.42578125" style="40" customWidth="1"/>
    <col min="13827" max="13828" width="14.5703125" style="40" customWidth="1"/>
    <col min="13829" max="13829" width="9.85546875" style="40" customWidth="1"/>
    <col min="13830" max="13830" width="13.140625" style="40" customWidth="1"/>
    <col min="13831" max="13831" width="12.5703125" style="40" customWidth="1"/>
    <col min="13832" max="13832" width="13.5703125" style="40" customWidth="1"/>
    <col min="13833" max="13833" width="15.28515625" style="40" customWidth="1"/>
    <col min="13834" max="13834" width="13" style="40" customWidth="1"/>
    <col min="13835" max="13835" width="13.140625" style="40" customWidth="1"/>
    <col min="13836" max="14079" width="11.42578125" style="40"/>
    <col min="14080" max="14080" width="2.7109375" style="40" customWidth="1"/>
    <col min="14081" max="14081" width="9.140625" style="40" customWidth="1"/>
    <col min="14082" max="14082" width="10.42578125" style="40" customWidth="1"/>
    <col min="14083" max="14084" width="14.5703125" style="40" customWidth="1"/>
    <col min="14085" max="14085" width="9.85546875" style="40" customWidth="1"/>
    <col min="14086" max="14086" width="13.140625" style="40" customWidth="1"/>
    <col min="14087" max="14087" width="12.5703125" style="40" customWidth="1"/>
    <col min="14088" max="14088" width="13.5703125" style="40" customWidth="1"/>
    <col min="14089" max="14089" width="15.28515625" style="40" customWidth="1"/>
    <col min="14090" max="14090" width="13" style="40" customWidth="1"/>
    <col min="14091" max="14091" width="13.140625" style="40" customWidth="1"/>
    <col min="14092" max="14335" width="11.42578125" style="40"/>
    <col min="14336" max="14336" width="2.7109375" style="40" customWidth="1"/>
    <col min="14337" max="14337" width="9.140625" style="40" customWidth="1"/>
    <col min="14338" max="14338" width="10.42578125" style="40" customWidth="1"/>
    <col min="14339" max="14340" width="14.5703125" style="40" customWidth="1"/>
    <col min="14341" max="14341" width="9.85546875" style="40" customWidth="1"/>
    <col min="14342" max="14342" width="13.140625" style="40" customWidth="1"/>
    <col min="14343" max="14343" width="12.5703125" style="40" customWidth="1"/>
    <col min="14344" max="14344" width="13.5703125" style="40" customWidth="1"/>
    <col min="14345" max="14345" width="15.28515625" style="40" customWidth="1"/>
    <col min="14346" max="14346" width="13" style="40" customWidth="1"/>
    <col min="14347" max="14347" width="13.140625" style="40" customWidth="1"/>
    <col min="14348" max="14591" width="11.42578125" style="40"/>
    <col min="14592" max="14592" width="2.7109375" style="40" customWidth="1"/>
    <col min="14593" max="14593" width="9.140625" style="40" customWidth="1"/>
    <col min="14594" max="14594" width="10.42578125" style="40" customWidth="1"/>
    <col min="14595" max="14596" width="14.5703125" style="40" customWidth="1"/>
    <col min="14597" max="14597" width="9.85546875" style="40" customWidth="1"/>
    <col min="14598" max="14598" width="13.140625" style="40" customWidth="1"/>
    <col min="14599" max="14599" width="12.5703125" style="40" customWidth="1"/>
    <col min="14600" max="14600" width="13.5703125" style="40" customWidth="1"/>
    <col min="14601" max="14601" width="15.28515625" style="40" customWidth="1"/>
    <col min="14602" max="14602" width="13" style="40" customWidth="1"/>
    <col min="14603" max="14603" width="13.140625" style="40" customWidth="1"/>
    <col min="14604" max="14847" width="11.42578125" style="40"/>
    <col min="14848" max="14848" width="2.7109375" style="40" customWidth="1"/>
    <col min="14849" max="14849" width="9.140625" style="40" customWidth="1"/>
    <col min="14850" max="14850" width="10.42578125" style="40" customWidth="1"/>
    <col min="14851" max="14852" width="14.5703125" style="40" customWidth="1"/>
    <col min="14853" max="14853" width="9.85546875" style="40" customWidth="1"/>
    <col min="14854" max="14854" width="13.140625" style="40" customWidth="1"/>
    <col min="14855" max="14855" width="12.5703125" style="40" customWidth="1"/>
    <col min="14856" max="14856" width="13.5703125" style="40" customWidth="1"/>
    <col min="14857" max="14857" width="15.28515625" style="40" customWidth="1"/>
    <col min="14858" max="14858" width="13" style="40" customWidth="1"/>
    <col min="14859" max="14859" width="13.140625" style="40" customWidth="1"/>
    <col min="14860" max="15103" width="11.42578125" style="40"/>
    <col min="15104" max="15104" width="2.7109375" style="40" customWidth="1"/>
    <col min="15105" max="15105" width="9.140625" style="40" customWidth="1"/>
    <col min="15106" max="15106" width="10.42578125" style="40" customWidth="1"/>
    <col min="15107" max="15108" width="14.5703125" style="40" customWidth="1"/>
    <col min="15109" max="15109" width="9.85546875" style="40" customWidth="1"/>
    <col min="15110" max="15110" width="13.140625" style="40" customWidth="1"/>
    <col min="15111" max="15111" width="12.5703125" style="40" customWidth="1"/>
    <col min="15112" max="15112" width="13.5703125" style="40" customWidth="1"/>
    <col min="15113" max="15113" width="15.28515625" style="40" customWidth="1"/>
    <col min="15114" max="15114" width="13" style="40" customWidth="1"/>
    <col min="15115" max="15115" width="13.140625" style="40" customWidth="1"/>
    <col min="15116" max="15359" width="11.42578125" style="40"/>
    <col min="15360" max="15360" width="2.7109375" style="40" customWidth="1"/>
    <col min="15361" max="15361" width="9.140625" style="40" customWidth="1"/>
    <col min="15362" max="15362" width="10.42578125" style="40" customWidth="1"/>
    <col min="15363" max="15364" width="14.5703125" style="40" customWidth="1"/>
    <col min="15365" max="15365" width="9.85546875" style="40" customWidth="1"/>
    <col min="15366" max="15366" width="13.140625" style="40" customWidth="1"/>
    <col min="15367" max="15367" width="12.5703125" style="40" customWidth="1"/>
    <col min="15368" max="15368" width="13.5703125" style="40" customWidth="1"/>
    <col min="15369" max="15369" width="15.28515625" style="40" customWidth="1"/>
    <col min="15370" max="15370" width="13" style="40" customWidth="1"/>
    <col min="15371" max="15371" width="13.140625" style="40" customWidth="1"/>
    <col min="15372" max="15615" width="11.42578125" style="40"/>
    <col min="15616" max="15616" width="2.7109375" style="40" customWidth="1"/>
    <col min="15617" max="15617" width="9.140625" style="40" customWidth="1"/>
    <col min="15618" max="15618" width="10.42578125" style="40" customWidth="1"/>
    <col min="15619" max="15620" width="14.5703125" style="40" customWidth="1"/>
    <col min="15621" max="15621" width="9.85546875" style="40" customWidth="1"/>
    <col min="15622" max="15622" width="13.140625" style="40" customWidth="1"/>
    <col min="15623" max="15623" width="12.5703125" style="40" customWidth="1"/>
    <col min="15624" max="15624" width="13.5703125" style="40" customWidth="1"/>
    <col min="15625" max="15625" width="15.28515625" style="40" customWidth="1"/>
    <col min="15626" max="15626" width="13" style="40" customWidth="1"/>
    <col min="15627" max="15627" width="13.140625" style="40" customWidth="1"/>
    <col min="15628" max="15871" width="11.42578125" style="40"/>
    <col min="15872" max="15872" width="2.7109375" style="40" customWidth="1"/>
    <col min="15873" max="15873" width="9.140625" style="40" customWidth="1"/>
    <col min="15874" max="15874" width="10.42578125" style="40" customWidth="1"/>
    <col min="15875" max="15876" width="14.5703125" style="40" customWidth="1"/>
    <col min="15877" max="15877" width="9.85546875" style="40" customWidth="1"/>
    <col min="15878" max="15878" width="13.140625" style="40" customWidth="1"/>
    <col min="15879" max="15879" width="12.5703125" style="40" customWidth="1"/>
    <col min="15880" max="15880" width="13.5703125" style="40" customWidth="1"/>
    <col min="15881" max="15881" width="15.28515625" style="40" customWidth="1"/>
    <col min="15882" max="15882" width="13" style="40" customWidth="1"/>
    <col min="15883" max="15883" width="13.140625" style="40" customWidth="1"/>
    <col min="15884" max="16127" width="11.42578125" style="40"/>
    <col min="16128" max="16128" width="2.7109375" style="40" customWidth="1"/>
    <col min="16129" max="16129" width="9.140625" style="40" customWidth="1"/>
    <col min="16130" max="16130" width="10.42578125" style="40" customWidth="1"/>
    <col min="16131" max="16132" width="14.5703125" style="40" customWidth="1"/>
    <col min="16133" max="16133" width="9.85546875" style="40" customWidth="1"/>
    <col min="16134" max="16134" width="13.140625" style="40" customWidth="1"/>
    <col min="16135" max="16135" width="12.5703125" style="40" customWidth="1"/>
    <col min="16136" max="16136" width="13.5703125" style="40" customWidth="1"/>
    <col min="16137" max="16137" width="15.28515625" style="40" customWidth="1"/>
    <col min="16138" max="16138" width="13" style="40" customWidth="1"/>
    <col min="16139" max="16139" width="13.140625" style="40" customWidth="1"/>
    <col min="16140" max="16384" width="11.42578125" style="40"/>
  </cols>
  <sheetData>
    <row r="1" spans="2:12" ht="9" customHeight="1"/>
    <row r="2" spans="2:12" ht="23.25">
      <c r="B2" s="1537" t="s">
        <v>211</v>
      </c>
      <c r="C2" s="1537"/>
      <c r="D2" s="1537"/>
      <c r="E2" s="1537"/>
      <c r="F2" s="1537"/>
      <c r="G2" s="1537"/>
      <c r="H2" s="1537"/>
      <c r="I2" s="1537"/>
      <c r="J2" s="1537"/>
      <c r="K2" s="1537"/>
      <c r="L2" s="1537"/>
    </row>
    <row r="3" spans="2:12" s="101" customFormat="1" ht="18.75" customHeight="1">
      <c r="B3" s="1404" t="str">
        <f>+K!B2</f>
        <v>MES DE FEBRERO DE 2021 (16/02/2021 - 18/02/2020)</v>
      </c>
      <c r="C3" s="1541"/>
      <c r="D3" s="1541"/>
      <c r="E3" s="1541"/>
      <c r="F3" s="1541"/>
      <c r="G3" s="1541"/>
      <c r="H3" s="1541"/>
      <c r="I3" s="1541"/>
      <c r="J3" s="1541"/>
      <c r="K3" s="1541"/>
      <c r="L3" s="1541"/>
    </row>
    <row r="4" spans="2:12" ht="5.25" customHeight="1"/>
    <row r="5" spans="2:12" s="68" customFormat="1" ht="27.75" customHeight="1">
      <c r="B5" s="67" t="str">
        <f>+K!B4</f>
        <v>OBRA</v>
      </c>
      <c r="C5" s="70" t="s">
        <v>6</v>
      </c>
      <c r="D5" s="1523" t="str">
        <f>+K!D4</f>
        <v>REMODELACIÓN DE LOSA DEPORTIVA; EN EL(LA) IE 10384 - CHOTA EN LA LOCALIDAD CHOTA, DISTRITO DE CHOTA, PROVINCIA CHOTA, DEPARTAMENTO CAJAMARCA</v>
      </c>
      <c r="E5" s="1523"/>
      <c r="F5" s="1523"/>
      <c r="G5" s="1523"/>
      <c r="H5" s="1523"/>
      <c r="I5" s="1523"/>
      <c r="J5" s="1523"/>
      <c r="K5" s="1523"/>
      <c r="L5" s="1523"/>
    </row>
    <row r="6" spans="2:12">
      <c r="B6" s="2" t="str">
        <f>+K!B5</f>
        <v>ENTIDAD</v>
      </c>
      <c r="C6" s="769" t="s">
        <v>6</v>
      </c>
      <c r="D6" s="35" t="str">
        <f>+K!D5</f>
        <v>GERENCIA SUB REGIONAL DE CHOTA</v>
      </c>
      <c r="E6" s="35"/>
      <c r="F6" s="35"/>
      <c r="G6" s="745"/>
      <c r="H6" s="745"/>
      <c r="I6" s="745"/>
      <c r="J6" s="745"/>
      <c r="K6" s="135"/>
      <c r="L6" s="135"/>
    </row>
    <row r="7" spans="2:12">
      <c r="B7" s="2" t="str">
        <f>+K!B6</f>
        <v>UBICACIÓN</v>
      </c>
      <c r="C7" s="769" t="s">
        <v>6</v>
      </c>
      <c r="D7" s="35" t="str">
        <f>+K!D6</f>
        <v>DISTRITO DE CHOTA, PROVINCIA CHOTA, DEPARTAMENTO CAJAMARCA</v>
      </c>
      <c r="E7" s="35"/>
      <c r="F7" s="35"/>
      <c r="G7" s="745"/>
      <c r="H7" s="745"/>
      <c r="I7" s="745"/>
      <c r="J7" s="745"/>
      <c r="K7" s="135"/>
      <c r="L7" s="135"/>
    </row>
    <row r="8" spans="2:12">
      <c r="B8" s="2" t="str">
        <f>+K!B7</f>
        <v>CONTRATISTA</v>
      </c>
      <c r="C8" s="769" t="s">
        <v>6</v>
      </c>
      <c r="D8" s="35" t="str">
        <f>+K!D7</f>
        <v>ARQING DEL NORTE CONTRATISTAS GENERALES EIRL</v>
      </c>
      <c r="E8" s="35"/>
      <c r="F8" s="35"/>
      <c r="G8" s="745"/>
      <c r="H8" s="745"/>
      <c r="I8" s="745"/>
      <c r="J8" s="745"/>
      <c r="K8" s="135"/>
      <c r="L8" s="135"/>
    </row>
    <row r="9" spans="2:12">
      <c r="B9" s="2" t="str">
        <f>+K!B9</f>
        <v>SUPERVISOR</v>
      </c>
      <c r="C9" s="769" t="s">
        <v>6</v>
      </c>
      <c r="D9" s="35" t="str">
        <f>+K!D9</f>
        <v>ING. GEINER MEJIA GALVEZ</v>
      </c>
      <c r="E9" s="35"/>
      <c r="F9" s="35"/>
      <c r="G9" s="745"/>
      <c r="H9" s="745"/>
      <c r="I9" s="745"/>
      <c r="J9" s="745"/>
      <c r="K9" s="135"/>
      <c r="L9" s="135"/>
    </row>
    <row r="10" spans="2:12">
      <c r="B10" s="2" t="str">
        <f>+K!B10</f>
        <v>FECHA BASE</v>
      </c>
      <c r="C10" s="769" t="s">
        <v>6</v>
      </c>
      <c r="D10" s="35" t="str">
        <f>+K!D10</f>
        <v>AGOSTO DEL 2020</v>
      </c>
      <c r="E10" s="35"/>
      <c r="F10" s="35"/>
      <c r="G10" s="134"/>
      <c r="H10" s="134"/>
      <c r="I10" s="134"/>
      <c r="J10" s="134"/>
      <c r="K10" s="135"/>
      <c r="L10" s="135"/>
    </row>
    <row r="11" spans="2:12" ht="6.75" customHeight="1"/>
    <row r="12" spans="2:12">
      <c r="B12" s="76" t="s">
        <v>85</v>
      </c>
      <c r="C12" s="76" t="s">
        <v>86</v>
      </c>
      <c r="D12" s="76" t="s">
        <v>87</v>
      </c>
      <c r="E12" s="76" t="s">
        <v>87</v>
      </c>
      <c r="F12" s="1538" t="s">
        <v>88</v>
      </c>
      <c r="G12" s="76" t="s">
        <v>89</v>
      </c>
      <c r="H12" s="76" t="s">
        <v>89</v>
      </c>
      <c r="I12" s="76" t="s">
        <v>90</v>
      </c>
      <c r="J12" s="1540" t="s">
        <v>91</v>
      </c>
      <c r="K12" s="1540"/>
      <c r="L12" s="76" t="s">
        <v>90</v>
      </c>
    </row>
    <row r="13" spans="2:12">
      <c r="B13" s="77" t="s">
        <v>111</v>
      </c>
      <c r="C13" s="78">
        <v>36860</v>
      </c>
      <c r="D13" s="77" t="s">
        <v>92</v>
      </c>
      <c r="E13" s="77" t="s">
        <v>93</v>
      </c>
      <c r="F13" s="1539"/>
      <c r="G13" s="77" t="s">
        <v>94</v>
      </c>
      <c r="H13" s="77" t="s">
        <v>93</v>
      </c>
      <c r="I13" s="77" t="s">
        <v>95</v>
      </c>
      <c r="J13" s="75" t="s">
        <v>96</v>
      </c>
      <c r="K13" s="75" t="s">
        <v>97</v>
      </c>
      <c r="L13" s="77" t="s">
        <v>95</v>
      </c>
    </row>
    <row r="14" spans="2:12">
      <c r="B14" s="75" t="s">
        <v>74</v>
      </c>
      <c r="C14" s="75" t="s">
        <v>98</v>
      </c>
      <c r="D14" s="75" t="s">
        <v>75</v>
      </c>
      <c r="E14" s="75" t="s">
        <v>77</v>
      </c>
      <c r="F14" s="75" t="s">
        <v>99</v>
      </c>
      <c r="G14" s="75" t="s">
        <v>100</v>
      </c>
      <c r="H14" s="75" t="s">
        <v>101</v>
      </c>
      <c r="I14" s="75" t="s">
        <v>102</v>
      </c>
      <c r="J14" s="75" t="s">
        <v>103</v>
      </c>
      <c r="K14" s="75" t="s">
        <v>104</v>
      </c>
      <c r="L14" s="75" t="s">
        <v>105</v>
      </c>
    </row>
    <row r="15" spans="2:12" ht="6.75" customHeight="1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4"/>
    </row>
    <row r="16" spans="2:12">
      <c r="B16" s="80" t="s">
        <v>384</v>
      </c>
      <c r="C16" s="81"/>
      <c r="D16" s="81"/>
      <c r="E16" s="81"/>
      <c r="F16" s="81"/>
      <c r="G16" s="81"/>
      <c r="H16" s="81"/>
      <c r="I16" s="81"/>
      <c r="J16" s="81"/>
      <c r="K16" s="81"/>
      <c r="L16" s="82"/>
    </row>
    <row r="17" spans="2:12" ht="5.25" customHeight="1">
      <c r="B17" s="83"/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2:12">
      <c r="B18" s="312">
        <v>1</v>
      </c>
      <c r="C18" s="313">
        <v>43831</v>
      </c>
      <c r="D18" s="314" t="e">
        <f>+Prog.!#REF!</f>
        <v>#REF!</v>
      </c>
      <c r="E18" s="315">
        <f>+'2. Val.'!K88</f>
        <v>21107.33</v>
      </c>
      <c r="F18" s="316">
        <f>+K!J23-1</f>
        <v>1.2999999999999901E-2</v>
      </c>
      <c r="G18" s="314" t="e">
        <f>+ROUND(D18*F18,2)</f>
        <v>#REF!</v>
      </c>
      <c r="H18" s="315">
        <f t="shared" ref="H18:H23" si="0">ROUND(+E18*F18,2)</f>
        <v>274.39999999999998</v>
      </c>
      <c r="I18" s="315">
        <f>+H18</f>
        <v>274.39999999999998</v>
      </c>
      <c r="J18" s="315">
        <v>0</v>
      </c>
      <c r="K18" s="315">
        <v>0</v>
      </c>
      <c r="L18" s="317">
        <f>+I18-J18-K18</f>
        <v>274.39999999999998</v>
      </c>
    </row>
    <row r="19" spans="2:12">
      <c r="B19" s="312">
        <v>2</v>
      </c>
      <c r="C19" s="313">
        <f>+C18+31</f>
        <v>43862</v>
      </c>
      <c r="D19" s="314" t="e">
        <f>+Prog.!#REF!</f>
        <v>#REF!</v>
      </c>
      <c r="E19" s="315">
        <v>0</v>
      </c>
      <c r="F19" s="316">
        <v>0</v>
      </c>
      <c r="G19" s="314" t="e">
        <f t="shared" ref="G19:G25" si="1">+ROUND(D19*F19,2)</f>
        <v>#REF!</v>
      </c>
      <c r="H19" s="315">
        <f t="shared" si="0"/>
        <v>0</v>
      </c>
      <c r="I19" s="315">
        <f t="shared" ref="I19:I25" si="2">+H19</f>
        <v>0</v>
      </c>
      <c r="J19" s="315">
        <v>0</v>
      </c>
      <c r="K19" s="315">
        <v>0</v>
      </c>
      <c r="L19" s="317">
        <f t="shared" ref="L19:L24" si="3">+I19-J19-K19</f>
        <v>0</v>
      </c>
    </row>
    <row r="20" spans="2:12">
      <c r="B20" s="312">
        <v>3</v>
      </c>
      <c r="C20" s="313">
        <f t="shared" ref="C20:C25" si="4">+C19+31</f>
        <v>43893</v>
      </c>
      <c r="D20" s="314" t="e">
        <f>+Prog.!#REF!</f>
        <v>#REF!</v>
      </c>
      <c r="E20" s="315">
        <v>0</v>
      </c>
      <c r="F20" s="316">
        <v>0</v>
      </c>
      <c r="G20" s="314" t="e">
        <f t="shared" si="1"/>
        <v>#REF!</v>
      </c>
      <c r="H20" s="315">
        <f t="shared" si="0"/>
        <v>0</v>
      </c>
      <c r="I20" s="315">
        <f t="shared" si="2"/>
        <v>0</v>
      </c>
      <c r="J20" s="315">
        <v>0</v>
      </c>
      <c r="K20" s="315">
        <v>0</v>
      </c>
      <c r="L20" s="317">
        <f t="shared" si="3"/>
        <v>0</v>
      </c>
    </row>
    <row r="21" spans="2:12">
      <c r="B21" s="312">
        <v>4</v>
      </c>
      <c r="C21" s="313">
        <f t="shared" si="4"/>
        <v>43924</v>
      </c>
      <c r="D21" s="314" t="e">
        <f>+Prog.!#REF!</f>
        <v>#REF!</v>
      </c>
      <c r="E21" s="315">
        <v>0</v>
      </c>
      <c r="F21" s="316">
        <v>0</v>
      </c>
      <c r="G21" s="314" t="e">
        <f t="shared" si="1"/>
        <v>#REF!</v>
      </c>
      <c r="H21" s="315">
        <f t="shared" si="0"/>
        <v>0</v>
      </c>
      <c r="I21" s="315">
        <f t="shared" si="2"/>
        <v>0</v>
      </c>
      <c r="J21" s="315">
        <v>0</v>
      </c>
      <c r="K21" s="315">
        <v>0</v>
      </c>
      <c r="L21" s="317">
        <f t="shared" si="3"/>
        <v>0</v>
      </c>
    </row>
    <row r="22" spans="2:12">
      <c r="B22" s="312">
        <v>5</v>
      </c>
      <c r="C22" s="313">
        <f t="shared" si="4"/>
        <v>43955</v>
      </c>
      <c r="D22" s="314" t="e">
        <f>+Prog.!#REF!</f>
        <v>#REF!</v>
      </c>
      <c r="E22" s="315">
        <v>0</v>
      </c>
      <c r="F22" s="316">
        <v>0</v>
      </c>
      <c r="G22" s="314" t="e">
        <f t="shared" si="1"/>
        <v>#REF!</v>
      </c>
      <c r="H22" s="315">
        <f t="shared" si="0"/>
        <v>0</v>
      </c>
      <c r="I22" s="315">
        <f t="shared" si="2"/>
        <v>0</v>
      </c>
      <c r="J22" s="315">
        <v>0</v>
      </c>
      <c r="K22" s="315">
        <v>0</v>
      </c>
      <c r="L22" s="317">
        <f t="shared" si="3"/>
        <v>0</v>
      </c>
    </row>
    <row r="23" spans="2:12">
      <c r="B23" s="312">
        <v>6</v>
      </c>
      <c r="C23" s="313">
        <f t="shared" si="4"/>
        <v>43986</v>
      </c>
      <c r="D23" s="314" t="e">
        <f>+Prog.!#REF!</f>
        <v>#REF!</v>
      </c>
      <c r="E23" s="315">
        <v>0</v>
      </c>
      <c r="F23" s="316">
        <v>0</v>
      </c>
      <c r="G23" s="314" t="e">
        <f t="shared" si="1"/>
        <v>#REF!</v>
      </c>
      <c r="H23" s="315">
        <f t="shared" si="0"/>
        <v>0</v>
      </c>
      <c r="I23" s="315">
        <f t="shared" si="2"/>
        <v>0</v>
      </c>
      <c r="J23" s="315">
        <v>0</v>
      </c>
      <c r="K23" s="315">
        <v>0</v>
      </c>
      <c r="L23" s="317">
        <f t="shared" si="3"/>
        <v>0</v>
      </c>
    </row>
    <row r="24" spans="2:12">
      <c r="B24" s="312">
        <v>7</v>
      </c>
      <c r="C24" s="313">
        <f t="shared" si="4"/>
        <v>44017</v>
      </c>
      <c r="D24" s="314" t="e">
        <f>+Prog.!#REF!</f>
        <v>#REF!</v>
      </c>
      <c r="E24" s="315">
        <v>0</v>
      </c>
      <c r="F24" s="316">
        <v>0</v>
      </c>
      <c r="G24" s="314" t="e">
        <f t="shared" si="1"/>
        <v>#REF!</v>
      </c>
      <c r="H24" s="315">
        <f>ROUND(+E24*F24,2)</f>
        <v>0</v>
      </c>
      <c r="I24" s="315">
        <f t="shared" si="2"/>
        <v>0</v>
      </c>
      <c r="J24" s="315">
        <v>0</v>
      </c>
      <c r="K24" s="315">
        <v>0</v>
      </c>
      <c r="L24" s="317">
        <f t="shared" si="3"/>
        <v>0</v>
      </c>
    </row>
    <row r="25" spans="2:12">
      <c r="B25" s="312">
        <v>8</v>
      </c>
      <c r="C25" s="313">
        <f t="shared" si="4"/>
        <v>44048</v>
      </c>
      <c r="D25" s="314" t="e">
        <f>+Prog.!#REF!</f>
        <v>#REF!</v>
      </c>
      <c r="E25" s="315">
        <v>0</v>
      </c>
      <c r="F25" s="316">
        <v>0</v>
      </c>
      <c r="G25" s="314" t="e">
        <f t="shared" si="1"/>
        <v>#REF!</v>
      </c>
      <c r="H25" s="315">
        <f>ROUND(+E25*F25,2)</f>
        <v>0</v>
      </c>
      <c r="I25" s="315">
        <f t="shared" si="2"/>
        <v>0</v>
      </c>
      <c r="J25" s="315">
        <v>0</v>
      </c>
      <c r="K25" s="315">
        <v>0</v>
      </c>
      <c r="L25" s="317">
        <f>+I25-J25-K25</f>
        <v>0</v>
      </c>
    </row>
    <row r="26" spans="2:12" ht="6" customHeight="1">
      <c r="B26" s="318"/>
      <c r="C26" s="319"/>
      <c r="D26" s="320"/>
      <c r="E26" s="321"/>
      <c r="F26" s="322"/>
      <c r="G26" s="320"/>
      <c r="H26" s="322"/>
      <c r="I26" s="322"/>
      <c r="J26" s="322"/>
      <c r="K26" s="322"/>
      <c r="L26" s="323"/>
    </row>
    <row r="27" spans="2:12">
      <c r="B27" s="324" t="s">
        <v>106</v>
      </c>
      <c r="C27" s="325"/>
      <c r="D27" s="326" t="e">
        <f>SUM(D18:D26)</f>
        <v>#REF!</v>
      </c>
      <c r="E27" s="326">
        <f>SUM(E18:E26)</f>
        <v>21107.33</v>
      </c>
      <c r="F27" s="326"/>
      <c r="G27" s="326" t="e">
        <f t="shared" ref="G27:L27" si="5">SUM(G18:G26)</f>
        <v>#REF!</v>
      </c>
      <c r="H27" s="326">
        <f t="shared" si="5"/>
        <v>274.39999999999998</v>
      </c>
      <c r="I27" s="326">
        <f t="shared" si="5"/>
        <v>274.39999999999998</v>
      </c>
      <c r="J27" s="326">
        <f t="shared" si="5"/>
        <v>0</v>
      </c>
      <c r="K27" s="326">
        <f t="shared" si="5"/>
        <v>0</v>
      </c>
      <c r="L27" s="327">
        <f t="shared" si="5"/>
        <v>274.39999999999998</v>
      </c>
    </row>
    <row r="28" spans="2:12" ht="6.75" customHeight="1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2:12" ht="6.75" customHeight="1">
      <c r="B29" s="83"/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2:12">
      <c r="B30" s="80" t="s">
        <v>391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2:12" ht="5.25" customHeight="1">
      <c r="B31" s="83"/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2:12">
      <c r="B32" s="312">
        <v>1</v>
      </c>
      <c r="C32" s="313">
        <f t="shared" ref="C32:C39" si="6">+C18</f>
        <v>43831</v>
      </c>
      <c r="D32" s="314" t="e">
        <f>+Prog.!#REF!</f>
        <v>#REF!</v>
      </c>
      <c r="E32" s="315" t="e">
        <f>+#REF!</f>
        <v>#REF!</v>
      </c>
      <c r="F32" s="316" t="e">
        <f>+K!#REF!-1</f>
        <v>#REF!</v>
      </c>
      <c r="G32" s="314" t="e">
        <f>+ROUND(D32*F32,2)</f>
        <v>#REF!</v>
      </c>
      <c r="H32" s="315" t="e">
        <f t="shared" ref="H32:H37" si="7">ROUND(+E32*F32,2)</f>
        <v>#REF!</v>
      </c>
      <c r="I32" s="315" t="e">
        <f t="shared" ref="I32:I37" si="8">+H32</f>
        <v>#REF!</v>
      </c>
      <c r="J32" s="315">
        <v>0</v>
      </c>
      <c r="K32" s="315">
        <v>0</v>
      </c>
      <c r="L32" s="317" t="e">
        <f t="shared" ref="L32:L37" si="9">+I32-J32-K32</f>
        <v>#REF!</v>
      </c>
    </row>
    <row r="33" spans="2:12">
      <c r="B33" s="312">
        <v>2</v>
      </c>
      <c r="C33" s="313">
        <f t="shared" si="6"/>
        <v>43862</v>
      </c>
      <c r="D33" s="314" t="e">
        <f>+Prog.!#REF!</f>
        <v>#REF!</v>
      </c>
      <c r="E33" s="315">
        <v>0</v>
      </c>
      <c r="F33" s="316">
        <v>0</v>
      </c>
      <c r="G33" s="314" t="e">
        <f t="shared" ref="G33:G39" si="10">+ROUND(D33*F33,2)</f>
        <v>#REF!</v>
      </c>
      <c r="H33" s="315">
        <f t="shared" si="7"/>
        <v>0</v>
      </c>
      <c r="I33" s="315">
        <f t="shared" si="8"/>
        <v>0</v>
      </c>
      <c r="J33" s="315">
        <v>0</v>
      </c>
      <c r="K33" s="315">
        <v>0</v>
      </c>
      <c r="L33" s="317">
        <f t="shared" si="9"/>
        <v>0</v>
      </c>
    </row>
    <row r="34" spans="2:12">
      <c r="B34" s="312">
        <v>3</v>
      </c>
      <c r="C34" s="313">
        <f t="shared" si="6"/>
        <v>43893</v>
      </c>
      <c r="D34" s="314" t="e">
        <f>+Prog.!#REF!</f>
        <v>#REF!</v>
      </c>
      <c r="E34" s="315">
        <v>0</v>
      </c>
      <c r="F34" s="316">
        <v>0</v>
      </c>
      <c r="G34" s="314" t="e">
        <f t="shared" si="10"/>
        <v>#REF!</v>
      </c>
      <c r="H34" s="315">
        <f t="shared" si="7"/>
        <v>0</v>
      </c>
      <c r="I34" s="315">
        <f t="shared" si="8"/>
        <v>0</v>
      </c>
      <c r="J34" s="315">
        <v>0</v>
      </c>
      <c r="K34" s="315">
        <v>0</v>
      </c>
      <c r="L34" s="317">
        <f t="shared" si="9"/>
        <v>0</v>
      </c>
    </row>
    <row r="35" spans="2:12">
      <c r="B35" s="312">
        <v>4</v>
      </c>
      <c r="C35" s="313">
        <f t="shared" si="6"/>
        <v>43924</v>
      </c>
      <c r="D35" s="314" t="e">
        <f>+Prog.!#REF!</f>
        <v>#REF!</v>
      </c>
      <c r="E35" s="315">
        <v>0</v>
      </c>
      <c r="F35" s="316">
        <v>0</v>
      </c>
      <c r="G35" s="314" t="e">
        <f t="shared" si="10"/>
        <v>#REF!</v>
      </c>
      <c r="H35" s="315">
        <f t="shared" si="7"/>
        <v>0</v>
      </c>
      <c r="I35" s="315">
        <f t="shared" si="8"/>
        <v>0</v>
      </c>
      <c r="J35" s="315">
        <v>0</v>
      </c>
      <c r="K35" s="315">
        <v>0</v>
      </c>
      <c r="L35" s="317">
        <f t="shared" si="9"/>
        <v>0</v>
      </c>
    </row>
    <row r="36" spans="2:12">
      <c r="B36" s="312">
        <v>5</v>
      </c>
      <c r="C36" s="313">
        <f t="shared" si="6"/>
        <v>43955</v>
      </c>
      <c r="D36" s="314" t="e">
        <f>+Prog.!#REF!</f>
        <v>#REF!</v>
      </c>
      <c r="E36" s="315">
        <v>0</v>
      </c>
      <c r="F36" s="316">
        <v>0</v>
      </c>
      <c r="G36" s="314" t="e">
        <f t="shared" si="10"/>
        <v>#REF!</v>
      </c>
      <c r="H36" s="315">
        <f t="shared" si="7"/>
        <v>0</v>
      </c>
      <c r="I36" s="315">
        <f t="shared" si="8"/>
        <v>0</v>
      </c>
      <c r="J36" s="315">
        <v>0</v>
      </c>
      <c r="K36" s="315">
        <v>0</v>
      </c>
      <c r="L36" s="317">
        <f t="shared" si="9"/>
        <v>0</v>
      </c>
    </row>
    <row r="37" spans="2:12">
      <c r="B37" s="312">
        <v>6</v>
      </c>
      <c r="C37" s="313">
        <f t="shared" si="6"/>
        <v>43986</v>
      </c>
      <c r="D37" s="314" t="e">
        <f>+Prog.!#REF!</f>
        <v>#REF!</v>
      </c>
      <c r="E37" s="315">
        <v>0</v>
      </c>
      <c r="F37" s="316">
        <v>0</v>
      </c>
      <c r="G37" s="314" t="e">
        <f t="shared" si="10"/>
        <v>#REF!</v>
      </c>
      <c r="H37" s="315">
        <f t="shared" si="7"/>
        <v>0</v>
      </c>
      <c r="I37" s="315">
        <f t="shared" si="8"/>
        <v>0</v>
      </c>
      <c r="J37" s="315">
        <v>0</v>
      </c>
      <c r="K37" s="315">
        <v>0</v>
      </c>
      <c r="L37" s="317">
        <f t="shared" si="9"/>
        <v>0</v>
      </c>
    </row>
    <row r="38" spans="2:12">
      <c r="B38" s="312">
        <v>7</v>
      </c>
      <c r="C38" s="313">
        <f t="shared" si="6"/>
        <v>44017</v>
      </c>
      <c r="D38" s="314" t="e">
        <f>+Prog.!#REF!</f>
        <v>#REF!</v>
      </c>
      <c r="E38" s="315">
        <v>0</v>
      </c>
      <c r="F38" s="316">
        <v>0</v>
      </c>
      <c r="G38" s="314" t="e">
        <f t="shared" si="10"/>
        <v>#REF!</v>
      </c>
      <c r="H38" s="315">
        <f>ROUND(+E38*F38,2)</f>
        <v>0</v>
      </c>
      <c r="I38" s="315">
        <f>+H38</f>
        <v>0</v>
      </c>
      <c r="J38" s="315">
        <v>0</v>
      </c>
      <c r="K38" s="315">
        <v>0</v>
      </c>
      <c r="L38" s="317">
        <f>+I38-J38-K38</f>
        <v>0</v>
      </c>
    </row>
    <row r="39" spans="2:12">
      <c r="B39" s="312">
        <v>8</v>
      </c>
      <c r="C39" s="313">
        <f t="shared" si="6"/>
        <v>44048</v>
      </c>
      <c r="D39" s="314" t="e">
        <f>+Prog.!#REF!</f>
        <v>#REF!</v>
      </c>
      <c r="E39" s="315">
        <v>0</v>
      </c>
      <c r="F39" s="316">
        <v>0</v>
      </c>
      <c r="G39" s="314" t="e">
        <f t="shared" si="10"/>
        <v>#REF!</v>
      </c>
      <c r="H39" s="315">
        <f>ROUND(+E39*F39,2)</f>
        <v>0</v>
      </c>
      <c r="I39" s="315">
        <f>+H39</f>
        <v>0</v>
      </c>
      <c r="J39" s="315">
        <v>0</v>
      </c>
      <c r="K39" s="315">
        <v>0</v>
      </c>
      <c r="L39" s="317">
        <f>+I39-J39-K39</f>
        <v>0</v>
      </c>
    </row>
    <row r="40" spans="2:12" ht="6" customHeight="1">
      <c r="B40" s="318"/>
      <c r="C40" s="319"/>
      <c r="D40" s="320"/>
      <c r="E40" s="321"/>
      <c r="F40" s="322"/>
      <c r="G40" s="320"/>
      <c r="H40" s="322"/>
      <c r="I40" s="322"/>
      <c r="J40" s="322"/>
      <c r="K40" s="322"/>
      <c r="L40" s="323"/>
    </row>
    <row r="41" spans="2:12">
      <c r="B41" s="324" t="s">
        <v>106</v>
      </c>
      <c r="C41" s="325"/>
      <c r="D41" s="326" t="e">
        <f>SUM(D32:D40)</f>
        <v>#REF!</v>
      </c>
      <c r="E41" s="326" t="e">
        <f>SUM(E32:E40)</f>
        <v>#REF!</v>
      </c>
      <c r="F41" s="326"/>
      <c r="G41" s="326" t="e">
        <f t="shared" ref="G41:L41" si="11">SUM(G32:G40)</f>
        <v>#REF!</v>
      </c>
      <c r="H41" s="326" t="e">
        <f t="shared" si="11"/>
        <v>#REF!</v>
      </c>
      <c r="I41" s="326" t="e">
        <f t="shared" si="11"/>
        <v>#REF!</v>
      </c>
      <c r="J41" s="326">
        <f t="shared" si="11"/>
        <v>0</v>
      </c>
      <c r="K41" s="326">
        <f t="shared" si="11"/>
        <v>0</v>
      </c>
      <c r="L41" s="327" t="e">
        <f t="shared" si="11"/>
        <v>#REF!</v>
      </c>
    </row>
    <row r="42" spans="2:12" ht="6.75" customHeight="1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</row>
    <row r="43" spans="2:12" ht="9.75" customHeight="1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</row>
    <row r="44" spans="2:12" ht="20.25" customHeight="1">
      <c r="B44" s="92" t="s">
        <v>107</v>
      </c>
      <c r="C44" s="328"/>
      <c r="D44" s="329" t="e">
        <f>+D27+D41</f>
        <v>#REF!</v>
      </c>
      <c r="E44" s="329" t="e">
        <f>+E27+E41</f>
        <v>#REF!</v>
      </c>
      <c r="F44" s="330"/>
      <c r="G44" s="329" t="e">
        <f>+G27+G41</f>
        <v>#REF!</v>
      </c>
      <c r="H44" s="329" t="e">
        <f>+H27+H41</f>
        <v>#REF!</v>
      </c>
      <c r="I44" s="329" t="e">
        <f>+I27+I41</f>
        <v>#REF!</v>
      </c>
      <c r="J44" s="331">
        <f>+J27+J41</f>
        <v>0</v>
      </c>
      <c r="K44" s="331">
        <f>+K27+K41</f>
        <v>0</v>
      </c>
      <c r="L44" s="332" t="e">
        <f>+L18+L32</f>
        <v>#REF!</v>
      </c>
    </row>
    <row r="45" spans="2:12">
      <c r="B45" s="83"/>
      <c r="C45" s="81"/>
      <c r="D45" s="81"/>
      <c r="E45" s="81"/>
      <c r="F45" s="81"/>
      <c r="G45" s="81"/>
      <c r="H45" s="81"/>
      <c r="I45" s="41" t="s">
        <v>108</v>
      </c>
      <c r="J45" s="81"/>
      <c r="K45" s="81"/>
      <c r="L45" s="84">
        <v>0</v>
      </c>
    </row>
    <row r="46" spans="2:12">
      <c r="B46" s="89"/>
      <c r="C46" s="85"/>
      <c r="D46" s="85"/>
      <c r="E46" s="85"/>
      <c r="F46" s="85"/>
      <c r="G46" s="85"/>
      <c r="H46" s="85"/>
      <c r="I46" s="333" t="s">
        <v>109</v>
      </c>
      <c r="J46" s="334"/>
      <c r="K46" s="334"/>
      <c r="L46" s="335" t="e">
        <f>+L44</f>
        <v>#REF!</v>
      </c>
    </row>
    <row r="47" spans="2:12">
      <c r="B47" s="90"/>
      <c r="C47" s="87"/>
      <c r="D47" s="87"/>
      <c r="E47" s="87"/>
      <c r="F47" s="87"/>
      <c r="G47" s="87"/>
      <c r="H47" s="87"/>
      <c r="I47" s="79" t="s">
        <v>110</v>
      </c>
      <c r="J47" s="87"/>
      <c r="K47" s="87"/>
      <c r="L47" s="91" t="e">
        <f>+L45+L46</f>
        <v>#REF!</v>
      </c>
    </row>
    <row r="48" spans="2:12">
      <c r="B48" s="42"/>
      <c r="C48" s="42"/>
      <c r="D48" s="42"/>
      <c r="E48" s="42"/>
      <c r="F48" s="42"/>
      <c r="G48" s="42"/>
      <c r="H48" s="42"/>
      <c r="I48" s="41"/>
      <c r="J48" s="42"/>
      <c r="K48" s="42"/>
      <c r="L48" s="71"/>
    </row>
    <row r="49" spans="6:13">
      <c r="F49" s="42"/>
      <c r="G49" s="42"/>
      <c r="H49" s="42"/>
      <c r="I49" s="42"/>
      <c r="J49" s="42"/>
      <c r="K49" s="42"/>
      <c r="L49" s="42"/>
      <c r="M49" s="42"/>
    </row>
    <row r="50" spans="6:13">
      <c r="F50" s="42"/>
      <c r="G50" s="42"/>
      <c r="H50" s="42"/>
      <c r="I50" s="42"/>
      <c r="J50" s="42"/>
      <c r="K50" s="42"/>
      <c r="L50" s="42"/>
      <c r="M50" s="42"/>
    </row>
    <row r="51" spans="6:13" ht="24.75" customHeight="1">
      <c r="F51" s="42"/>
      <c r="G51" s="343" t="s">
        <v>212</v>
      </c>
      <c r="H51" s="344"/>
      <c r="I51" s="345"/>
      <c r="J51" s="346" t="s">
        <v>150</v>
      </c>
      <c r="K51" s="1535" t="e">
        <f>+G44</f>
        <v>#REF!</v>
      </c>
      <c r="L51" s="1536"/>
      <c r="M51" s="42"/>
    </row>
    <row r="52" spans="6:13">
      <c r="F52" s="42"/>
      <c r="G52" s="42"/>
      <c r="H52" s="42"/>
      <c r="I52" s="42"/>
      <c r="J52" s="42"/>
      <c r="K52" s="42"/>
      <c r="L52" s="42"/>
      <c r="M52" s="42"/>
    </row>
    <row r="53" spans="6:13">
      <c r="F53" s="42"/>
      <c r="G53" s="42"/>
      <c r="L53" s="42"/>
      <c r="M53" s="42"/>
    </row>
    <row r="54" spans="6:13">
      <c r="F54" s="42"/>
      <c r="G54" s="42"/>
      <c r="H54" s="42"/>
      <c r="I54" s="42"/>
      <c r="J54" s="42"/>
      <c r="K54" s="42"/>
      <c r="L54" s="42"/>
      <c r="M54" s="42"/>
    </row>
  </sheetData>
  <mergeCells count="6">
    <mergeCell ref="K51:L51"/>
    <mergeCell ref="D5:L5"/>
    <mergeCell ref="B2:L2"/>
    <mergeCell ref="F12:F13"/>
    <mergeCell ref="J12:K12"/>
    <mergeCell ref="B3:L3"/>
  </mergeCells>
  <pageMargins left="0.51181102362204722" right="0.5118110236220472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51"/>
  <sheetViews>
    <sheetView view="pageBreakPreview" topLeftCell="A4" zoomScaleNormal="100" zoomScaleSheetLayoutView="100" workbookViewId="0">
      <selection activeCell="C18" sqref="C18:D18"/>
    </sheetView>
  </sheetViews>
  <sheetFormatPr baseColWidth="10" defaultColWidth="11.42578125" defaultRowHeight="12.75"/>
  <cols>
    <col min="1" max="1" width="1.140625" style="101" customWidth="1"/>
    <col min="2" max="2" width="11.42578125" style="101" customWidth="1"/>
    <col min="3" max="3" width="3" style="101" customWidth="1"/>
    <col min="4" max="4" width="10.7109375" style="101" customWidth="1"/>
    <col min="5" max="10" width="16.140625" style="101" customWidth="1"/>
    <col min="11" max="11" width="1.140625" style="101" customWidth="1"/>
    <col min="12" max="16384" width="11.42578125" style="101"/>
  </cols>
  <sheetData>
    <row r="1" spans="2:18" ht="23.25">
      <c r="B1" s="1558" t="s">
        <v>112</v>
      </c>
      <c r="C1" s="1558"/>
      <c r="D1" s="1558"/>
      <c r="E1" s="1558"/>
      <c r="F1" s="1558"/>
      <c r="G1" s="1558"/>
      <c r="H1" s="1558"/>
      <c r="I1" s="1558"/>
      <c r="J1" s="1558"/>
    </row>
    <row r="2" spans="2:18" ht="15.75">
      <c r="B2" s="1559" t="str">
        <f>+Reaj.!B3</f>
        <v>MES DE FEBRERO DE 2021 (16/02/2021 - 18/02/2020)</v>
      </c>
      <c r="C2" s="1560"/>
      <c r="D2" s="1560"/>
      <c r="E2" s="1560"/>
      <c r="F2" s="1560"/>
      <c r="G2" s="1560"/>
      <c r="H2" s="1560"/>
      <c r="I2" s="1560"/>
      <c r="J2" s="1560"/>
    </row>
    <row r="3" spans="2:18" ht="5.25" customHeight="1"/>
    <row r="4" spans="2:18" s="94" customFormat="1" ht="27" customHeight="1">
      <c r="B4" s="93" t="str">
        <f>+Reaj.!B5</f>
        <v>OBRA</v>
      </c>
      <c r="C4" s="188" t="s">
        <v>6</v>
      </c>
      <c r="D4" s="1557" t="str">
        <f>+Reaj.!D5</f>
        <v>REMODELACIÓN DE LOSA DEPORTIVA; EN EL(LA) IE 10384 - CHOTA EN LA LOCALIDAD CHOTA, DISTRITO DE CHOTA, PROVINCIA CHOTA, DEPARTAMENTO CAJAMARCA</v>
      </c>
      <c r="E4" s="1557"/>
      <c r="F4" s="1557"/>
      <c r="G4" s="1557"/>
      <c r="H4" s="1557"/>
      <c r="I4" s="1557"/>
      <c r="J4" s="1557"/>
    </row>
    <row r="5" spans="2:18" s="94" customFormat="1">
      <c r="B5" s="93" t="str">
        <f>+Reaj.!B6</f>
        <v>ENTIDAD</v>
      </c>
      <c r="C5" s="190" t="s">
        <v>6</v>
      </c>
      <c r="D5" s="768" t="str">
        <f>+Reaj.!D6</f>
        <v>GERENCIA SUB REGIONAL DE CHOTA</v>
      </c>
      <c r="E5" s="768"/>
      <c r="F5" s="768"/>
      <c r="G5" s="768"/>
      <c r="H5" s="768"/>
      <c r="I5" s="768"/>
      <c r="J5" s="768"/>
    </row>
    <row r="6" spans="2:18" s="94" customFormat="1">
      <c r="B6" s="93" t="str">
        <f>+Reaj.!B7</f>
        <v>UBICACIÓN</v>
      </c>
      <c r="C6" s="190" t="s">
        <v>6</v>
      </c>
      <c r="D6" s="768" t="str">
        <f>+Reaj.!D7</f>
        <v>DISTRITO DE CHOTA, PROVINCIA CHOTA, DEPARTAMENTO CAJAMARCA</v>
      </c>
      <c r="E6" s="768"/>
      <c r="F6" s="768"/>
      <c r="G6" s="768"/>
      <c r="H6" s="768"/>
      <c r="I6" s="768"/>
      <c r="J6" s="768"/>
    </row>
    <row r="7" spans="2:18" s="94" customFormat="1">
      <c r="B7" s="93" t="str">
        <f>+Reaj.!B8</f>
        <v>CONTRATISTA</v>
      </c>
      <c r="C7" s="190" t="s">
        <v>6</v>
      </c>
      <c r="D7" s="768" t="str">
        <f>+Reaj.!D8</f>
        <v>ARQING DEL NORTE CONTRATISTAS GENERALES EIRL</v>
      </c>
      <c r="E7" s="768"/>
      <c r="F7" s="768"/>
      <c r="G7" s="768"/>
      <c r="H7" s="768"/>
      <c r="I7" s="768"/>
      <c r="J7" s="768"/>
    </row>
    <row r="8" spans="2:18" s="94" customFormat="1">
      <c r="B8" s="93" t="str">
        <f>+Reaj.!B9</f>
        <v>SUPERVISOR</v>
      </c>
      <c r="C8" s="190" t="s">
        <v>6</v>
      </c>
      <c r="D8" s="768" t="str">
        <f>+Reaj.!D9</f>
        <v>ING. GEINER MEJIA GALVEZ</v>
      </c>
      <c r="E8" s="768"/>
      <c r="F8" s="768"/>
      <c r="G8" s="768"/>
      <c r="H8" s="768"/>
      <c r="I8" s="768"/>
      <c r="J8" s="768"/>
    </row>
    <row r="9" spans="2:18" ht="13.5" thickBot="1">
      <c r="B9" s="96"/>
      <c r="C9" s="96"/>
      <c r="D9" s="97"/>
      <c r="E9" s="96"/>
      <c r="F9" s="98"/>
      <c r="G9" s="99"/>
      <c r="H9" s="99"/>
      <c r="I9" s="99"/>
      <c r="J9" s="100"/>
    </row>
    <row r="10" spans="2:18" ht="13.5" thickTop="1">
      <c r="B10" s="102"/>
      <c r="C10" s="102"/>
      <c r="D10" s="1561" t="s">
        <v>113</v>
      </c>
      <c r="E10" s="1562"/>
      <c r="F10" s="103"/>
      <c r="G10" s="102" t="s">
        <v>114</v>
      </c>
      <c r="H10" s="102"/>
      <c r="I10" s="102"/>
      <c r="J10" s="102"/>
    </row>
    <row r="11" spans="2:18" ht="13.5" thickBot="1">
      <c r="B11" s="103"/>
      <c r="C11" s="103"/>
      <c r="D11" s="1563"/>
      <c r="E11" s="1564"/>
      <c r="F11" s="103"/>
      <c r="G11" s="102" t="s">
        <v>115</v>
      </c>
      <c r="H11" s="102"/>
      <c r="I11" s="102"/>
      <c r="J11" s="102"/>
    </row>
    <row r="12" spans="2:18" ht="7.5" customHeight="1" thickTop="1">
      <c r="B12" s="103"/>
      <c r="C12" s="103"/>
      <c r="D12" s="138"/>
      <c r="E12" s="138"/>
      <c r="F12" s="103"/>
      <c r="G12" s="102"/>
      <c r="H12" s="102"/>
      <c r="I12" s="102"/>
      <c r="J12" s="102"/>
    </row>
    <row r="13" spans="2:18" ht="15.75" customHeight="1">
      <c r="B13" s="347" t="s">
        <v>205</v>
      </c>
      <c r="C13" s="136"/>
      <c r="D13" s="136"/>
      <c r="E13" s="136"/>
      <c r="F13" s="136"/>
      <c r="G13" s="136"/>
      <c r="H13" s="136"/>
      <c r="I13" s="136"/>
      <c r="J13" s="136"/>
    </row>
    <row r="14" spans="2:18" ht="5.25" customHeight="1">
      <c r="B14" s="103"/>
      <c r="C14" s="103"/>
      <c r="D14" s="103"/>
      <c r="E14" s="102"/>
      <c r="F14" s="102"/>
      <c r="G14" s="102"/>
      <c r="H14" s="102"/>
      <c r="I14" s="102"/>
      <c r="J14" s="104"/>
      <c r="L14" s="100"/>
      <c r="M14" s="100"/>
      <c r="N14" s="100"/>
      <c r="O14" s="100"/>
      <c r="P14" s="100"/>
      <c r="Q14" s="100"/>
      <c r="R14" s="100"/>
    </row>
    <row r="15" spans="2:18">
      <c r="B15" s="1552" t="s">
        <v>116</v>
      </c>
      <c r="C15" s="1553"/>
      <c r="D15" s="1554"/>
      <c r="E15" s="1546" t="s">
        <v>117</v>
      </c>
      <c r="F15" s="1555" t="s">
        <v>118</v>
      </c>
      <c r="G15" s="1546" t="s">
        <v>119</v>
      </c>
      <c r="H15" s="1546" t="s">
        <v>120</v>
      </c>
      <c r="I15" s="1546" t="s">
        <v>121</v>
      </c>
      <c r="J15" s="1546" t="s">
        <v>122</v>
      </c>
      <c r="L15" s="100"/>
      <c r="M15" s="100"/>
      <c r="N15" s="100"/>
      <c r="O15" s="100"/>
      <c r="P15" s="100"/>
      <c r="Q15" s="100"/>
      <c r="R15" s="100"/>
    </row>
    <row r="16" spans="2:18" ht="13.5" thickBot="1">
      <c r="B16" s="105" t="s">
        <v>123</v>
      </c>
      <c r="C16" s="1548" t="s">
        <v>124</v>
      </c>
      <c r="D16" s="1549"/>
      <c r="E16" s="1547"/>
      <c r="F16" s="1547"/>
      <c r="G16" s="1556"/>
      <c r="H16" s="1547"/>
      <c r="I16" s="1547"/>
      <c r="J16" s="1547"/>
      <c r="L16" s="100"/>
      <c r="M16" s="100"/>
      <c r="N16" s="100"/>
      <c r="O16" s="100"/>
      <c r="P16" s="100"/>
      <c r="Q16" s="100"/>
      <c r="R16" s="100"/>
    </row>
    <row r="17" spans="2:18" ht="3.75" customHeight="1" thickTop="1">
      <c r="B17" s="106"/>
      <c r="C17" s="1550"/>
      <c r="D17" s="1551"/>
      <c r="E17" s="107"/>
      <c r="F17" s="108"/>
      <c r="G17" s="109"/>
      <c r="H17" s="110"/>
      <c r="I17" s="108"/>
      <c r="J17" s="108"/>
      <c r="L17" s="100"/>
      <c r="M17" s="100"/>
      <c r="N17" s="100"/>
      <c r="O17" s="100"/>
      <c r="P17" s="100"/>
      <c r="Q17" s="100"/>
      <c r="R17" s="100"/>
    </row>
    <row r="18" spans="2:18">
      <c r="B18" s="111" t="s">
        <v>125</v>
      </c>
      <c r="C18" s="1542">
        <f>+Reaj.!C18</f>
        <v>43831</v>
      </c>
      <c r="D18" s="1543"/>
      <c r="E18" s="112">
        <f>+Reaj.!E18</f>
        <v>21107.33</v>
      </c>
      <c r="F18" s="113">
        <f>+K!J23</f>
        <v>1.0129999999999999</v>
      </c>
      <c r="G18" s="114">
        <f>ROUND(E18*(F18-1),2)</f>
        <v>274.39999999999998</v>
      </c>
      <c r="H18" s="114">
        <v>0</v>
      </c>
      <c r="I18" s="114">
        <v>0</v>
      </c>
      <c r="J18" s="114">
        <f>+G18-H18-I18</f>
        <v>274.39999999999998</v>
      </c>
      <c r="L18" s="116"/>
      <c r="M18" s="117"/>
      <c r="N18" s="118"/>
      <c r="O18" s="118"/>
      <c r="P18" s="118"/>
      <c r="Q18" s="100"/>
      <c r="R18" s="100"/>
    </row>
    <row r="19" spans="2:18">
      <c r="B19" s="111" t="s">
        <v>126</v>
      </c>
      <c r="C19" s="1542">
        <f>+Reaj.!C19</f>
        <v>43862</v>
      </c>
      <c r="D19" s="1543"/>
      <c r="E19" s="112">
        <f>+Reaj.!E19</f>
        <v>0</v>
      </c>
      <c r="F19" s="113"/>
      <c r="G19" s="114"/>
      <c r="H19" s="114"/>
      <c r="I19" s="114"/>
      <c r="J19" s="114"/>
      <c r="L19" s="116"/>
      <c r="M19" s="117"/>
      <c r="N19" s="118"/>
      <c r="O19" s="118"/>
      <c r="P19" s="118"/>
      <c r="Q19" s="100"/>
      <c r="R19" s="100"/>
    </row>
    <row r="20" spans="2:18">
      <c r="B20" s="111" t="s">
        <v>127</v>
      </c>
      <c r="C20" s="1542">
        <f>+Reaj.!C20</f>
        <v>43893</v>
      </c>
      <c r="D20" s="1543"/>
      <c r="E20" s="112">
        <v>0</v>
      </c>
      <c r="F20" s="113"/>
      <c r="G20" s="114"/>
      <c r="H20" s="114"/>
      <c r="I20" s="114"/>
      <c r="J20" s="114"/>
      <c r="L20" s="116"/>
      <c r="M20" s="117"/>
      <c r="N20" s="118"/>
      <c r="O20" s="118"/>
      <c r="P20" s="118"/>
      <c r="Q20" s="100"/>
      <c r="R20" s="100"/>
    </row>
    <row r="21" spans="2:18">
      <c r="B21" s="111" t="s">
        <v>128</v>
      </c>
      <c r="C21" s="1542">
        <f>+Reaj.!C21</f>
        <v>43924</v>
      </c>
      <c r="D21" s="1543"/>
      <c r="E21" s="112">
        <v>0</v>
      </c>
      <c r="F21" s="113"/>
      <c r="G21" s="114"/>
      <c r="H21" s="114"/>
      <c r="I21" s="114"/>
      <c r="J21" s="114"/>
      <c r="L21" s="116"/>
      <c r="M21" s="117"/>
      <c r="N21" s="118"/>
      <c r="O21" s="118"/>
      <c r="P21" s="118"/>
      <c r="Q21" s="100"/>
      <c r="R21" s="100"/>
    </row>
    <row r="22" spans="2:18">
      <c r="B22" s="111" t="s">
        <v>129</v>
      </c>
      <c r="C22" s="1542">
        <f>+Reaj.!C22</f>
        <v>43955</v>
      </c>
      <c r="D22" s="1543"/>
      <c r="E22" s="112">
        <v>0</v>
      </c>
      <c r="F22" s="113"/>
      <c r="G22" s="114"/>
      <c r="H22" s="114"/>
      <c r="I22" s="114"/>
      <c r="J22" s="114"/>
      <c r="L22" s="116"/>
      <c r="M22" s="117"/>
      <c r="N22" s="118"/>
      <c r="O22" s="118"/>
      <c r="P22" s="118"/>
      <c r="Q22" s="100"/>
      <c r="R22" s="100"/>
    </row>
    <row r="23" spans="2:18">
      <c r="B23" s="111" t="s">
        <v>130</v>
      </c>
      <c r="C23" s="1542">
        <f>+Reaj.!C23</f>
        <v>43986</v>
      </c>
      <c r="D23" s="1543"/>
      <c r="E23" s="112" t="s">
        <v>323</v>
      </c>
      <c r="F23" s="113"/>
      <c r="G23" s="114"/>
      <c r="H23" s="114"/>
      <c r="I23" s="114"/>
      <c r="J23" s="114"/>
      <c r="L23" s="116"/>
      <c r="M23" s="117"/>
      <c r="N23" s="118"/>
      <c r="O23" s="118"/>
      <c r="P23" s="118"/>
      <c r="Q23" s="100"/>
      <c r="R23" s="100"/>
    </row>
    <row r="24" spans="2:18">
      <c r="B24" s="111" t="s">
        <v>132</v>
      </c>
      <c r="C24" s="1542">
        <f>+Reaj.!C24</f>
        <v>44017</v>
      </c>
      <c r="D24" s="1543"/>
      <c r="E24" s="112"/>
      <c r="F24" s="113"/>
      <c r="G24" s="137"/>
      <c r="H24" s="114"/>
      <c r="I24" s="114"/>
      <c r="J24" s="114"/>
      <c r="L24" s="116"/>
      <c r="M24" s="117"/>
      <c r="N24" s="118"/>
      <c r="O24" s="118"/>
      <c r="P24" s="118"/>
      <c r="Q24" s="100"/>
      <c r="R24" s="100"/>
    </row>
    <row r="25" spans="2:18">
      <c r="B25" s="111" t="s">
        <v>133</v>
      </c>
      <c r="C25" s="1542">
        <f>+Reaj.!C25</f>
        <v>44048</v>
      </c>
      <c r="D25" s="1543"/>
      <c r="E25" s="112"/>
      <c r="F25" s="113"/>
      <c r="G25" s="137"/>
      <c r="H25" s="114"/>
      <c r="I25" s="114"/>
      <c r="J25" s="114"/>
      <c r="L25" s="116"/>
      <c r="M25" s="117"/>
      <c r="N25" s="118"/>
      <c r="O25" s="118"/>
      <c r="P25" s="118"/>
      <c r="Q25" s="100"/>
      <c r="R25" s="100"/>
    </row>
    <row r="26" spans="2:18" ht="3.75" customHeight="1">
      <c r="B26" s="119"/>
      <c r="C26" s="1544"/>
      <c r="D26" s="1545"/>
      <c r="E26" s="120"/>
      <c r="F26" s="121"/>
      <c r="G26" s="122"/>
      <c r="H26" s="123"/>
      <c r="I26" s="123"/>
      <c r="J26" s="123"/>
      <c r="L26" s="100"/>
      <c r="M26" s="100"/>
      <c r="N26" s="100"/>
      <c r="O26" s="100"/>
      <c r="P26" s="115"/>
      <c r="Q26" s="100"/>
      <c r="R26" s="100"/>
    </row>
    <row r="27" spans="2:18" s="129" customFormat="1" ht="15">
      <c r="B27" s="124"/>
      <c r="C27" s="125"/>
      <c r="D27" s="126" t="s">
        <v>213</v>
      </c>
      <c r="E27" s="127"/>
      <c r="F27" s="127"/>
      <c r="G27" s="122"/>
      <c r="H27" s="122"/>
      <c r="I27" s="128">
        <f>SUM(I18:I26)</f>
        <v>0</v>
      </c>
      <c r="J27" s="128">
        <f>SUM(J18:J26)</f>
        <v>274.39999999999998</v>
      </c>
      <c r="L27" s="130"/>
      <c r="M27" s="130"/>
      <c r="N27" s="130"/>
      <c r="O27" s="130"/>
      <c r="P27" s="130"/>
      <c r="Q27" s="130"/>
      <c r="R27" s="130"/>
    </row>
    <row r="28" spans="2:18">
      <c r="L28" s="100"/>
      <c r="M28" s="100"/>
      <c r="N28" s="100"/>
      <c r="O28" s="100"/>
      <c r="P28" s="100"/>
      <c r="Q28" s="100"/>
      <c r="R28" s="100"/>
    </row>
    <row r="29" spans="2:18" ht="15.75" customHeight="1">
      <c r="B29" s="347" t="s">
        <v>204</v>
      </c>
      <c r="C29" s="136"/>
      <c r="D29" s="136"/>
      <c r="E29" s="136"/>
      <c r="F29" s="136"/>
      <c r="G29" s="136"/>
      <c r="H29" s="136"/>
      <c r="I29" s="136"/>
      <c r="J29" s="136"/>
    </row>
    <row r="30" spans="2:18" ht="5.25" customHeight="1">
      <c r="B30" s="103"/>
      <c r="C30" s="103"/>
      <c r="D30" s="103"/>
      <c r="E30" s="102"/>
      <c r="F30" s="102"/>
      <c r="G30" s="102"/>
      <c r="H30" s="102"/>
      <c r="I30" s="102"/>
      <c r="J30" s="104"/>
      <c r="L30" s="100"/>
      <c r="M30" s="100"/>
      <c r="N30" s="100"/>
      <c r="O30" s="100"/>
      <c r="P30" s="100"/>
      <c r="Q30" s="100"/>
      <c r="R30" s="100"/>
    </row>
    <row r="31" spans="2:18">
      <c r="B31" s="1552" t="s">
        <v>116</v>
      </c>
      <c r="C31" s="1553"/>
      <c r="D31" s="1554"/>
      <c r="E31" s="1546" t="s">
        <v>117</v>
      </c>
      <c r="F31" s="1555" t="s">
        <v>118</v>
      </c>
      <c r="G31" s="1546" t="s">
        <v>119</v>
      </c>
      <c r="H31" s="1546" t="s">
        <v>120</v>
      </c>
      <c r="I31" s="1546" t="s">
        <v>121</v>
      </c>
      <c r="J31" s="1546" t="s">
        <v>122</v>
      </c>
      <c r="L31" s="100"/>
      <c r="M31" s="100"/>
      <c r="N31" s="100"/>
      <c r="O31" s="100"/>
      <c r="P31" s="100"/>
      <c r="Q31" s="100"/>
      <c r="R31" s="100"/>
    </row>
    <row r="32" spans="2:18" ht="13.5" thickBot="1">
      <c r="B32" s="105" t="s">
        <v>123</v>
      </c>
      <c r="C32" s="1548" t="s">
        <v>124</v>
      </c>
      <c r="D32" s="1549"/>
      <c r="E32" s="1547"/>
      <c r="F32" s="1547"/>
      <c r="G32" s="1556"/>
      <c r="H32" s="1547"/>
      <c r="I32" s="1547"/>
      <c r="J32" s="1547"/>
      <c r="L32" s="100"/>
      <c r="M32" s="100"/>
      <c r="N32" s="100"/>
      <c r="O32" s="100"/>
      <c r="P32" s="100"/>
      <c r="Q32" s="100"/>
      <c r="R32" s="100"/>
    </row>
    <row r="33" spans="2:18" ht="5.25" customHeight="1" thickTop="1">
      <c r="B33" s="106"/>
      <c r="C33" s="1550"/>
      <c r="D33" s="1551"/>
      <c r="E33" s="107"/>
      <c r="F33" s="108"/>
      <c r="G33" s="109"/>
      <c r="H33" s="110"/>
      <c r="I33" s="108"/>
      <c r="J33" s="108"/>
      <c r="L33" s="100"/>
      <c r="M33" s="100"/>
      <c r="N33" s="100"/>
      <c r="O33" s="100"/>
      <c r="P33" s="100"/>
      <c r="Q33" s="100"/>
      <c r="R33" s="100"/>
    </row>
    <row r="34" spans="2:18">
      <c r="B34" s="111" t="s">
        <v>125</v>
      </c>
      <c r="C34" s="1542">
        <f t="shared" ref="C34:C41" si="0">+C18</f>
        <v>43831</v>
      </c>
      <c r="D34" s="1543"/>
      <c r="E34" s="112" t="e">
        <f>+Reaj.!E32</f>
        <v>#REF!</v>
      </c>
      <c r="F34" s="113" t="e">
        <f>+K!#REF!</f>
        <v>#REF!</v>
      </c>
      <c r="G34" s="114" t="e">
        <f>ROUND(E34*(F34-1),2)</f>
        <v>#REF!</v>
      </c>
      <c r="H34" s="114">
        <v>0</v>
      </c>
      <c r="I34" s="114">
        <v>0</v>
      </c>
      <c r="J34" s="114" t="e">
        <f>+G34-H34-I34</f>
        <v>#REF!</v>
      </c>
      <c r="L34" s="116"/>
      <c r="M34" s="117"/>
      <c r="N34" s="118"/>
      <c r="O34" s="118"/>
      <c r="P34" s="118"/>
      <c r="Q34" s="100"/>
      <c r="R34" s="100"/>
    </row>
    <row r="35" spans="2:18">
      <c r="B35" s="111" t="s">
        <v>126</v>
      </c>
      <c r="C35" s="1542">
        <f t="shared" si="0"/>
        <v>43862</v>
      </c>
      <c r="D35" s="1543"/>
      <c r="E35" s="112">
        <v>0</v>
      </c>
      <c r="F35" s="113"/>
      <c r="G35" s="114"/>
      <c r="H35" s="114"/>
      <c r="I35" s="114"/>
      <c r="J35" s="114"/>
      <c r="L35" s="116"/>
      <c r="M35" s="117"/>
      <c r="N35" s="118"/>
      <c r="O35" s="118"/>
      <c r="P35" s="118"/>
      <c r="Q35" s="100"/>
      <c r="R35" s="100"/>
    </row>
    <row r="36" spans="2:18">
      <c r="B36" s="111" t="s">
        <v>127</v>
      </c>
      <c r="C36" s="1542">
        <f t="shared" si="0"/>
        <v>43893</v>
      </c>
      <c r="D36" s="1543"/>
      <c r="E36" s="112">
        <v>0</v>
      </c>
      <c r="F36" s="113"/>
      <c r="G36" s="114"/>
      <c r="H36" s="114"/>
      <c r="I36" s="114"/>
      <c r="J36" s="114"/>
      <c r="L36" s="116"/>
      <c r="M36" s="117"/>
      <c r="N36" s="118"/>
      <c r="O36" s="118"/>
      <c r="P36" s="118"/>
      <c r="Q36" s="100"/>
      <c r="R36" s="100"/>
    </row>
    <row r="37" spans="2:18">
      <c r="B37" s="111" t="s">
        <v>128</v>
      </c>
      <c r="C37" s="1542">
        <f t="shared" si="0"/>
        <v>43924</v>
      </c>
      <c r="D37" s="1543"/>
      <c r="E37" s="112">
        <v>0</v>
      </c>
      <c r="F37" s="113"/>
      <c r="G37" s="114"/>
      <c r="H37" s="114"/>
      <c r="I37" s="114"/>
      <c r="J37" s="114"/>
      <c r="L37" s="116"/>
      <c r="M37" s="117"/>
      <c r="N37" s="118"/>
      <c r="O37" s="118"/>
      <c r="P37" s="118"/>
      <c r="Q37" s="100"/>
      <c r="R37" s="100"/>
    </row>
    <row r="38" spans="2:18">
      <c r="B38" s="111" t="s">
        <v>129</v>
      </c>
      <c r="C38" s="1542">
        <f t="shared" si="0"/>
        <v>43955</v>
      </c>
      <c r="D38" s="1543"/>
      <c r="E38" s="112">
        <v>0</v>
      </c>
      <c r="F38" s="113"/>
      <c r="G38" s="114"/>
      <c r="H38" s="114"/>
      <c r="I38" s="114"/>
      <c r="J38" s="114"/>
      <c r="L38" s="116"/>
      <c r="M38" s="117"/>
      <c r="N38" s="118"/>
      <c r="O38" s="118"/>
      <c r="P38" s="118"/>
      <c r="Q38" s="100"/>
      <c r="R38" s="100"/>
    </row>
    <row r="39" spans="2:18">
      <c r="B39" s="111" t="s">
        <v>130</v>
      </c>
      <c r="C39" s="1542">
        <f t="shared" si="0"/>
        <v>43986</v>
      </c>
      <c r="D39" s="1543"/>
      <c r="E39" s="112" t="s">
        <v>323</v>
      </c>
      <c r="F39" s="113"/>
      <c r="G39" s="114"/>
      <c r="H39" s="114"/>
      <c r="I39" s="114"/>
      <c r="J39" s="114"/>
      <c r="L39" s="116"/>
      <c r="M39" s="117"/>
      <c r="N39" s="118"/>
      <c r="O39" s="118"/>
      <c r="P39" s="118"/>
      <c r="Q39" s="100"/>
      <c r="R39" s="100"/>
    </row>
    <row r="40" spans="2:18">
      <c r="B40" s="111" t="s">
        <v>132</v>
      </c>
      <c r="C40" s="1542">
        <f t="shared" si="0"/>
        <v>44017</v>
      </c>
      <c r="D40" s="1543"/>
      <c r="E40" s="112"/>
      <c r="F40" s="113"/>
      <c r="G40" s="137"/>
      <c r="H40" s="114"/>
      <c r="I40" s="114"/>
      <c r="J40" s="114"/>
      <c r="L40" s="116"/>
      <c r="M40" s="117"/>
      <c r="N40" s="118"/>
      <c r="O40" s="118"/>
      <c r="P40" s="118"/>
      <c r="Q40" s="100"/>
      <c r="R40" s="100"/>
    </row>
    <row r="41" spans="2:18">
      <c r="B41" s="111" t="s">
        <v>133</v>
      </c>
      <c r="C41" s="1542">
        <f t="shared" si="0"/>
        <v>44048</v>
      </c>
      <c r="D41" s="1543"/>
      <c r="E41" s="112"/>
      <c r="F41" s="113"/>
      <c r="G41" s="137"/>
      <c r="H41" s="114"/>
      <c r="I41" s="114"/>
      <c r="J41" s="114"/>
      <c r="L41" s="116"/>
      <c r="M41" s="117"/>
      <c r="N41" s="118"/>
      <c r="O41" s="118"/>
      <c r="P41" s="118"/>
      <c r="Q41" s="100"/>
      <c r="R41" s="100"/>
    </row>
    <row r="42" spans="2:18" ht="3" customHeight="1">
      <c r="B42" s="119"/>
      <c r="C42" s="1544"/>
      <c r="D42" s="1545"/>
      <c r="E42" s="120"/>
      <c r="F42" s="121"/>
      <c r="G42" s="122"/>
      <c r="H42" s="123"/>
      <c r="I42" s="123"/>
      <c r="J42" s="123"/>
      <c r="L42" s="100"/>
      <c r="M42" s="100"/>
      <c r="N42" s="100"/>
      <c r="O42" s="100"/>
      <c r="P42" s="115"/>
      <c r="Q42" s="100"/>
      <c r="R42" s="100"/>
    </row>
    <row r="43" spans="2:18" s="129" customFormat="1" ht="15">
      <c r="B43" s="124"/>
      <c r="C43" s="125"/>
      <c r="D43" s="126" t="s">
        <v>214</v>
      </c>
      <c r="E43" s="127"/>
      <c r="F43" s="127"/>
      <c r="G43" s="122"/>
      <c r="H43" s="122"/>
      <c r="I43" s="128">
        <f>SUM(I34:I42)</f>
        <v>0</v>
      </c>
      <c r="J43" s="128" t="e">
        <f>SUM(J34:J42)</f>
        <v>#REF!</v>
      </c>
      <c r="L43" s="130"/>
      <c r="M43" s="130"/>
      <c r="N43" s="130"/>
      <c r="O43" s="130"/>
      <c r="P43" s="130"/>
      <c r="Q43" s="130"/>
      <c r="R43" s="130"/>
    </row>
    <row r="44" spans="2:18">
      <c r="L44" s="100"/>
      <c r="M44" s="100"/>
      <c r="N44" s="100"/>
      <c r="O44" s="100"/>
      <c r="P44" s="100"/>
      <c r="Q44" s="100"/>
      <c r="R44" s="100"/>
    </row>
    <row r="45" spans="2:18">
      <c r="L45" s="100"/>
      <c r="M45" s="100"/>
      <c r="N45" s="100"/>
      <c r="O45" s="100"/>
      <c r="P45" s="100"/>
      <c r="Q45" s="100"/>
      <c r="R45" s="100"/>
    </row>
    <row r="46" spans="2:18" ht="19.5" customHeight="1">
      <c r="H46" s="348"/>
      <c r="I46" s="349" t="s">
        <v>216</v>
      </c>
      <c r="J46" s="350" t="e">
        <f>+J27+J43</f>
        <v>#REF!</v>
      </c>
      <c r="L46" s="100"/>
      <c r="M46" s="100"/>
      <c r="N46" s="100"/>
      <c r="O46" s="100"/>
      <c r="P46" s="100"/>
      <c r="Q46" s="100"/>
      <c r="R46" s="100"/>
    </row>
    <row r="47" spans="2:18" ht="10.5" customHeight="1">
      <c r="H47" s="351"/>
      <c r="I47" s="352"/>
      <c r="J47" s="353"/>
      <c r="L47" s="100"/>
      <c r="M47" s="100"/>
      <c r="N47" s="100"/>
      <c r="O47" s="100"/>
      <c r="P47" s="100"/>
      <c r="Q47" s="100"/>
      <c r="R47" s="100"/>
    </row>
    <row r="48" spans="2:18" ht="15">
      <c r="E48" s="131"/>
      <c r="I48" s="354" t="s">
        <v>215</v>
      </c>
      <c r="J48" s="783" t="e">
        <f>+J18+J34</f>
        <v>#REF!</v>
      </c>
      <c r="L48" s="132"/>
      <c r="M48" s="100"/>
      <c r="N48" s="100"/>
      <c r="O48" s="100"/>
      <c r="P48" s="100"/>
      <c r="Q48" s="100"/>
      <c r="R48" s="100"/>
    </row>
    <row r="49" spans="12:18">
      <c r="L49" s="100"/>
      <c r="M49" s="100"/>
      <c r="N49" s="100"/>
      <c r="O49" s="100"/>
      <c r="P49" s="100"/>
      <c r="Q49" s="100"/>
      <c r="R49" s="100"/>
    </row>
    <row r="50" spans="12:18">
      <c r="L50" s="100"/>
      <c r="M50" s="100"/>
      <c r="N50" s="100"/>
      <c r="O50" s="100"/>
      <c r="P50" s="100"/>
      <c r="Q50" s="100"/>
      <c r="R50" s="100"/>
    </row>
    <row r="51" spans="12:18">
      <c r="L51" s="100"/>
      <c r="M51" s="100"/>
      <c r="N51" s="100"/>
      <c r="O51" s="100"/>
      <c r="P51" s="100"/>
      <c r="Q51" s="100"/>
      <c r="R51" s="100"/>
    </row>
  </sheetData>
  <mergeCells count="40">
    <mergeCell ref="C19:D19"/>
    <mergeCell ref="D4:J4"/>
    <mergeCell ref="B1:J1"/>
    <mergeCell ref="B2:J2"/>
    <mergeCell ref="D10:E11"/>
    <mergeCell ref="B15:D15"/>
    <mergeCell ref="E15:E16"/>
    <mergeCell ref="F15:F16"/>
    <mergeCell ref="G15:G16"/>
    <mergeCell ref="H15:H16"/>
    <mergeCell ref="I15:I16"/>
    <mergeCell ref="J15:J16"/>
    <mergeCell ref="C16:D16"/>
    <mergeCell ref="C17:D17"/>
    <mergeCell ref="C18:D18"/>
    <mergeCell ref="C20:D20"/>
    <mergeCell ref="C21:D21"/>
    <mergeCell ref="C22:D22"/>
    <mergeCell ref="C23:D23"/>
    <mergeCell ref="C26:D26"/>
    <mergeCell ref="C24:D24"/>
    <mergeCell ref="C25:D25"/>
    <mergeCell ref="I31:I32"/>
    <mergeCell ref="J31:J32"/>
    <mergeCell ref="C32:D32"/>
    <mergeCell ref="C33:D33"/>
    <mergeCell ref="C34:D34"/>
    <mergeCell ref="B31:D31"/>
    <mergeCell ref="E31:E32"/>
    <mergeCell ref="F31:F32"/>
    <mergeCell ref="G31:G32"/>
    <mergeCell ref="H31:H32"/>
    <mergeCell ref="C40:D40"/>
    <mergeCell ref="C41:D41"/>
    <mergeCell ref="C42:D42"/>
    <mergeCell ref="C35:D35"/>
    <mergeCell ref="C36:D36"/>
    <mergeCell ref="C37:D37"/>
    <mergeCell ref="C38:D38"/>
    <mergeCell ref="C39:D39"/>
  </mergeCells>
  <conditionalFormatting sqref="J17 J26 E17:G17 E26:G26 E18:F18 F19:F20 E19:E25">
    <cfRule type="cellIs" dxfId="22" priority="20" stopIfTrue="1" operator="equal">
      <formula>0</formula>
    </cfRule>
  </conditionalFormatting>
  <conditionalFormatting sqref="F23:F25">
    <cfRule type="cellIs" dxfId="21" priority="19" stopIfTrue="1" operator="equal">
      <formula>0</formula>
    </cfRule>
  </conditionalFormatting>
  <conditionalFormatting sqref="F23:F25">
    <cfRule type="cellIs" dxfId="20" priority="18" stopIfTrue="1" operator="equal">
      <formula>0</formula>
    </cfRule>
  </conditionalFormatting>
  <conditionalFormatting sqref="F21">
    <cfRule type="cellIs" dxfId="19" priority="17" stopIfTrue="1" operator="equal">
      <formula>0</formula>
    </cfRule>
  </conditionalFormatting>
  <conditionalFormatting sqref="F21:F22">
    <cfRule type="cellIs" dxfId="18" priority="16" stopIfTrue="1" operator="equal">
      <formula>0</formula>
    </cfRule>
  </conditionalFormatting>
  <conditionalFormatting sqref="J33 J42 E33:G33 E42:G42 E34:F34 E35:E41 F35:F36">
    <cfRule type="cellIs" dxfId="17" priority="15" stopIfTrue="1" operator="equal">
      <formula>0</formula>
    </cfRule>
  </conditionalFormatting>
  <conditionalFormatting sqref="F39:F41">
    <cfRule type="cellIs" dxfId="16" priority="14" stopIfTrue="1" operator="equal">
      <formula>0</formula>
    </cfRule>
  </conditionalFormatting>
  <conditionalFormatting sqref="F39:F41">
    <cfRule type="cellIs" dxfId="15" priority="13" stopIfTrue="1" operator="equal">
      <formula>0</formula>
    </cfRule>
  </conditionalFormatting>
  <conditionalFormatting sqref="F37">
    <cfRule type="cellIs" dxfId="14" priority="12" stopIfTrue="1" operator="equal">
      <formula>0</formula>
    </cfRule>
  </conditionalFormatting>
  <conditionalFormatting sqref="F37:F38">
    <cfRule type="cellIs" dxfId="13" priority="1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B18 B19:B25 B34:B4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L124"/>
  <sheetViews>
    <sheetView view="pageBreakPreview" topLeftCell="A46" zoomScaleNormal="100" zoomScaleSheetLayoutView="100" workbookViewId="0">
      <selection activeCell="D4" sqref="D4:K4"/>
    </sheetView>
  </sheetViews>
  <sheetFormatPr baseColWidth="10" defaultColWidth="11.42578125" defaultRowHeight="12.75"/>
  <cols>
    <col min="1" max="1" width="0.85546875" style="187" customWidth="1"/>
    <col min="2" max="2" width="11.42578125" style="187"/>
    <col min="3" max="3" width="2.28515625" style="187" customWidth="1"/>
    <col min="4" max="4" width="7.7109375" style="187" customWidth="1"/>
    <col min="5" max="6" width="12.7109375" style="187" customWidth="1"/>
    <col min="7" max="7" width="13.5703125" style="187" customWidth="1"/>
    <col min="8" max="8" width="12.7109375" style="187" customWidth="1"/>
    <col min="9" max="9" width="14.85546875" style="187" customWidth="1"/>
    <col min="10" max="10" width="11.42578125" style="187"/>
    <col min="11" max="11" width="15" style="187" customWidth="1"/>
    <col min="12" max="12" width="0.85546875" style="187" customWidth="1"/>
    <col min="13" max="16384" width="11.42578125" style="187"/>
  </cols>
  <sheetData>
    <row r="1" spans="2:12" ht="26.25" customHeight="1">
      <c r="B1" s="1599" t="s">
        <v>218</v>
      </c>
      <c r="C1" s="1599"/>
      <c r="D1" s="1599"/>
      <c r="E1" s="1599"/>
      <c r="F1" s="1599"/>
      <c r="G1" s="1599"/>
      <c r="H1" s="1599"/>
      <c r="I1" s="1599"/>
      <c r="J1" s="1599"/>
      <c r="K1" s="1599"/>
      <c r="L1" s="195"/>
    </row>
    <row r="2" spans="2:12" ht="15.75">
      <c r="B2" s="1487" t="str">
        <f>+'3. A.A.Direct.'!B2</f>
        <v>MES DE FEBRERO DE 2021 (16/02/2021 - 18/02/2020)</v>
      </c>
      <c r="C2" s="1600"/>
      <c r="D2" s="1600"/>
      <c r="E2" s="1600"/>
      <c r="F2" s="1600"/>
      <c r="G2" s="1600"/>
      <c r="H2" s="1600"/>
      <c r="I2" s="1600"/>
      <c r="J2" s="1600"/>
      <c r="K2" s="1600"/>
      <c r="L2" s="195"/>
    </row>
    <row r="3" spans="2:12" ht="6.75" customHeight="1">
      <c r="B3" s="196"/>
      <c r="C3" s="196"/>
      <c r="D3" s="197"/>
      <c r="E3" s="197"/>
      <c r="F3" s="197"/>
      <c r="G3" s="197"/>
      <c r="H3" s="197"/>
      <c r="I3" s="195"/>
      <c r="J3" s="195"/>
      <c r="K3" s="195"/>
      <c r="L3" s="195"/>
    </row>
    <row r="4" spans="2:12" ht="27" customHeight="1">
      <c r="B4" s="93" t="str">
        <f>+'3. A.A.Direct.'!B4</f>
        <v>OBRA</v>
      </c>
      <c r="C4" s="188" t="s">
        <v>6</v>
      </c>
      <c r="D4" s="1597" t="str">
        <f>+'3. A.A.Direct.'!D4</f>
        <v>REMODELACIÓN DE LOSA DEPORTIVA; EN EL(LA) IE 10384 - CHOTA EN LA LOCALIDAD CHOTA, DISTRITO DE CHOTA, PROVINCIA CHOTA, DEPARTAMENTO CAJAMARCA</v>
      </c>
      <c r="E4" s="1598"/>
      <c r="F4" s="1598"/>
      <c r="G4" s="1598"/>
      <c r="H4" s="1598"/>
      <c r="I4" s="1598"/>
      <c r="J4" s="1598"/>
      <c r="K4" s="1598"/>
      <c r="L4" s="189"/>
    </row>
    <row r="5" spans="2:12">
      <c r="B5" s="95" t="str">
        <f>+'3. A.A.Direct.'!B5</f>
        <v>ENTIDAD</v>
      </c>
      <c r="C5" s="190" t="s">
        <v>6</v>
      </c>
      <c r="D5" s="771" t="str">
        <f>+'3. A.A.Direct.'!D5</f>
        <v>GERENCIA SUB REGIONAL DE CHOTA</v>
      </c>
      <c r="E5" s="772"/>
      <c r="F5" s="772"/>
      <c r="G5" s="773"/>
      <c r="H5" s="773"/>
      <c r="I5" s="773"/>
      <c r="J5" s="772"/>
      <c r="K5" s="772"/>
      <c r="L5" s="186"/>
    </row>
    <row r="6" spans="2:12">
      <c r="B6" s="95" t="str">
        <f>+'3. A.A.Direct.'!B6</f>
        <v>UBICACIÓN</v>
      </c>
      <c r="C6" s="190" t="s">
        <v>6</v>
      </c>
      <c r="D6" s="771" t="str">
        <f>+'3. A.A.Direct.'!D6</f>
        <v>DISTRITO DE CHOTA, PROVINCIA CHOTA, DEPARTAMENTO CAJAMARCA</v>
      </c>
      <c r="E6" s="772"/>
      <c r="F6" s="772"/>
      <c r="G6" s="773"/>
      <c r="H6" s="773"/>
      <c r="I6" s="773"/>
      <c r="J6" s="772"/>
      <c r="K6" s="772"/>
      <c r="L6" s="186"/>
    </row>
    <row r="7" spans="2:12">
      <c r="B7" s="95" t="str">
        <f>+'3. A.A.Direct.'!B7</f>
        <v>CONTRATISTA</v>
      </c>
      <c r="C7" s="190" t="s">
        <v>6</v>
      </c>
      <c r="D7" s="771" t="str">
        <f>+'3. A.A.Direct.'!D7</f>
        <v>ARQING DEL NORTE CONTRATISTAS GENERALES EIRL</v>
      </c>
      <c r="E7" s="772"/>
      <c r="F7" s="774"/>
      <c r="G7" s="775"/>
      <c r="H7" s="775"/>
      <c r="I7" s="775"/>
      <c r="J7" s="772"/>
      <c r="K7" s="772"/>
      <c r="L7" s="192"/>
    </row>
    <row r="8" spans="2:12">
      <c r="B8" s="95" t="str">
        <f>+'3. A.A.Direct.'!B9</f>
        <v>SUPERVISOR</v>
      </c>
      <c r="C8" s="190" t="s">
        <v>6</v>
      </c>
      <c r="D8" s="771" t="str">
        <f>+'3. A.A.Direct.'!D9</f>
        <v>ING. GEINER MEJIA GALVEZ</v>
      </c>
      <c r="E8" s="772"/>
      <c r="F8" s="774"/>
      <c r="G8" s="775"/>
      <c r="H8" s="775"/>
      <c r="I8" s="775"/>
      <c r="J8" s="772"/>
      <c r="K8" s="772"/>
      <c r="L8" s="192"/>
    </row>
    <row r="9" spans="2:12" ht="3" customHeight="1">
      <c r="B9" s="194"/>
      <c r="C9" s="194"/>
      <c r="D9" s="191"/>
      <c r="E9" s="195"/>
      <c r="F9" s="195"/>
      <c r="G9" s="195"/>
      <c r="H9" s="195"/>
      <c r="I9" s="195"/>
      <c r="J9" s="195"/>
      <c r="K9" s="195"/>
      <c r="L9" s="195"/>
    </row>
    <row r="10" spans="2:12" ht="15" customHeight="1">
      <c r="B10" s="336" t="s">
        <v>154</v>
      </c>
      <c r="C10" s="336"/>
      <c r="D10" s="337"/>
      <c r="E10" s="336" t="s">
        <v>155</v>
      </c>
      <c r="F10" s="337"/>
      <c r="G10" s="197"/>
      <c r="H10" s="197"/>
      <c r="I10" s="195"/>
      <c r="J10" s="195"/>
      <c r="K10" s="195"/>
      <c r="L10" s="195"/>
    </row>
    <row r="11" spans="2:12" ht="15" customHeight="1">
      <c r="B11" s="197" t="s">
        <v>183</v>
      </c>
      <c r="C11" s="193" t="s">
        <v>6</v>
      </c>
      <c r="D11" s="197"/>
      <c r="E11" s="195"/>
      <c r="F11" s="197"/>
      <c r="G11" s="195"/>
      <c r="H11" s="195"/>
      <c r="I11" s="195"/>
      <c r="J11" s="195"/>
      <c r="K11" s="195"/>
      <c r="L11" s="195"/>
    </row>
    <row r="12" spans="2:12" ht="15" customHeight="1">
      <c r="B12" s="197" t="s">
        <v>156</v>
      </c>
      <c r="C12" s="197"/>
      <c r="D12" s="196" t="s">
        <v>157</v>
      </c>
      <c r="E12" s="195"/>
      <c r="F12" s="197"/>
      <c r="G12" s="195"/>
      <c r="H12" s="195"/>
      <c r="I12" s="198"/>
      <c r="J12" s="195"/>
      <c r="K12" s="195"/>
      <c r="L12" s="195"/>
    </row>
    <row r="13" spans="2:12" ht="6" customHeight="1">
      <c r="B13" s="197"/>
      <c r="C13" s="197"/>
      <c r="D13" s="196"/>
      <c r="E13" s="195"/>
      <c r="F13" s="197"/>
      <c r="G13" s="195"/>
      <c r="H13" s="195"/>
    </row>
    <row r="14" spans="2:12" ht="15" customHeight="1">
      <c r="B14" s="197" t="s">
        <v>158</v>
      </c>
      <c r="C14" s="197"/>
      <c r="D14" s="196" t="s">
        <v>159</v>
      </c>
      <c r="E14" s="195"/>
      <c r="F14" s="197"/>
      <c r="G14" s="195"/>
      <c r="H14" s="195"/>
      <c r="I14" s="199" t="s">
        <v>160</v>
      </c>
      <c r="J14" s="199" t="s">
        <v>161</v>
      </c>
      <c r="K14" s="195"/>
    </row>
    <row r="15" spans="2:12" ht="15" customHeight="1">
      <c r="B15" s="197" t="s">
        <v>162</v>
      </c>
      <c r="C15" s="197"/>
      <c r="D15" s="187" t="s">
        <v>140</v>
      </c>
      <c r="E15" s="195"/>
      <c r="F15" s="197"/>
      <c r="G15" s="195"/>
      <c r="H15" s="195"/>
      <c r="I15" s="200" t="s">
        <v>163</v>
      </c>
      <c r="J15" s="201">
        <f>+J16*0.2</f>
        <v>32056.880000000001</v>
      </c>
      <c r="K15" s="356" t="s">
        <v>138</v>
      </c>
    </row>
    <row r="16" spans="2:12" ht="15" customHeight="1">
      <c r="B16" s="197" t="s">
        <v>164</v>
      </c>
      <c r="C16" s="197"/>
      <c r="D16" s="196" t="s">
        <v>165</v>
      </c>
      <c r="E16" s="195"/>
      <c r="F16" s="197"/>
      <c r="G16" s="195"/>
      <c r="H16" s="195"/>
      <c r="I16" s="200" t="s">
        <v>162</v>
      </c>
      <c r="J16" s="201">
        <f>+'3. A.A.Direct.'!H14</f>
        <v>160284.4</v>
      </c>
      <c r="K16" s="356" t="s">
        <v>138</v>
      </c>
      <c r="L16" s="195"/>
    </row>
    <row r="17" spans="2:12" ht="15" customHeight="1">
      <c r="B17" s="197" t="s">
        <v>166</v>
      </c>
      <c r="C17" s="197"/>
      <c r="D17" s="196" t="s">
        <v>167</v>
      </c>
      <c r="E17" s="195"/>
      <c r="F17" s="197"/>
      <c r="G17" s="195"/>
      <c r="H17" s="195"/>
      <c r="L17" s="195"/>
    </row>
    <row r="18" spans="2:12" ht="6" customHeight="1">
      <c r="B18" s="197"/>
      <c r="C18" s="197"/>
      <c r="D18" s="196"/>
      <c r="E18" s="195"/>
      <c r="F18" s="197"/>
      <c r="G18" s="195"/>
      <c r="H18" s="195"/>
      <c r="L18" s="195"/>
    </row>
    <row r="19" spans="2:12" ht="12" customHeight="1">
      <c r="B19" s="197"/>
      <c r="C19" s="197"/>
      <c r="D19" s="1584" t="s">
        <v>8</v>
      </c>
      <c r="E19" s="1585"/>
      <c r="F19" s="1588" t="s">
        <v>384</v>
      </c>
      <c r="G19" s="1588" t="s">
        <v>391</v>
      </c>
      <c r="H19" s="1590"/>
      <c r="I19" s="1583"/>
      <c r="J19" s="203"/>
      <c r="K19" s="203"/>
      <c r="L19" s="195"/>
    </row>
    <row r="20" spans="2:12" ht="12" customHeight="1">
      <c r="B20" s="197"/>
      <c r="C20" s="197"/>
      <c r="D20" s="1586" t="s">
        <v>8</v>
      </c>
      <c r="E20" s="1587"/>
      <c r="F20" s="1589"/>
      <c r="G20" s="1589"/>
      <c r="H20" s="1590"/>
      <c r="I20" s="1583"/>
      <c r="J20" s="203"/>
      <c r="K20" s="203"/>
      <c r="L20" s="195"/>
    </row>
    <row r="21" spans="2:12" ht="22.5" customHeight="1">
      <c r="B21" s="197"/>
      <c r="C21" s="197"/>
      <c r="D21" s="1601" t="s">
        <v>219</v>
      </c>
      <c r="E21" s="1602"/>
      <c r="F21" s="202">
        <f>+K!J23</f>
        <v>1.0129999999999999</v>
      </c>
      <c r="G21" s="202" t="e">
        <f>+K!#REF!</f>
        <v>#REF!</v>
      </c>
      <c r="H21" s="770"/>
      <c r="I21" s="235"/>
      <c r="J21" s="203"/>
      <c r="K21" s="203"/>
      <c r="L21" s="195"/>
    </row>
    <row r="22" spans="2:12" ht="6" customHeight="1">
      <c r="B22" s="197"/>
      <c r="C22" s="197"/>
      <c r="D22" s="203"/>
      <c r="E22" s="203"/>
      <c r="F22" s="235"/>
      <c r="G22" s="195"/>
      <c r="H22" s="195"/>
      <c r="I22" s="195"/>
      <c r="J22" s="203"/>
      <c r="K22" s="203"/>
      <c r="L22" s="195"/>
    </row>
    <row r="23" spans="2:12" s="101" customFormat="1">
      <c r="B23" s="139" t="s">
        <v>205</v>
      </c>
      <c r="C23" s="136"/>
      <c r="D23" s="136"/>
      <c r="E23" s="136"/>
      <c r="F23" s="136"/>
      <c r="G23" s="136"/>
      <c r="H23" s="136"/>
      <c r="I23" s="136"/>
      <c r="J23" s="136"/>
    </row>
    <row r="24" spans="2:12" ht="5.25" customHeight="1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</row>
    <row r="25" spans="2:12" ht="15" customHeight="1">
      <c r="B25" s="1580" t="s">
        <v>10</v>
      </c>
      <c r="C25" s="1581"/>
      <c r="D25" s="1581"/>
      <c r="E25" s="1582"/>
      <c r="F25" s="204" t="s">
        <v>168</v>
      </c>
      <c r="G25" s="1577" t="s">
        <v>169</v>
      </c>
      <c r="H25" s="1577" t="s">
        <v>170</v>
      </c>
      <c r="I25" s="1577" t="s">
        <v>210</v>
      </c>
      <c r="J25" s="1577" t="s">
        <v>171</v>
      </c>
      <c r="K25" s="1577" t="s">
        <v>172</v>
      </c>
      <c r="L25" s="195"/>
    </row>
    <row r="26" spans="2:12" ht="15" customHeight="1">
      <c r="B26" s="1569" t="s">
        <v>123</v>
      </c>
      <c r="C26" s="1571" t="s">
        <v>173</v>
      </c>
      <c r="D26" s="1572"/>
      <c r="E26" s="205" t="s">
        <v>174</v>
      </c>
      <c r="F26" s="206" t="s">
        <v>175</v>
      </c>
      <c r="G26" s="1578"/>
      <c r="H26" s="1578"/>
      <c r="I26" s="1578"/>
      <c r="J26" s="1578"/>
      <c r="K26" s="1578"/>
      <c r="L26" s="195"/>
    </row>
    <row r="27" spans="2:12" ht="15" customHeight="1">
      <c r="B27" s="1570"/>
      <c r="C27" s="1573"/>
      <c r="D27" s="1574"/>
      <c r="E27" s="207" t="s">
        <v>145</v>
      </c>
      <c r="F27" s="207" t="s">
        <v>176</v>
      </c>
      <c r="G27" s="207" t="s">
        <v>177</v>
      </c>
      <c r="H27" s="1579"/>
      <c r="I27" s="207" t="s">
        <v>178</v>
      </c>
      <c r="J27" s="1579"/>
      <c r="K27" s="1579"/>
      <c r="L27" s="195"/>
    </row>
    <row r="28" spans="2:12" ht="5.25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</row>
    <row r="29" spans="2:12" ht="3.75" customHeight="1">
      <c r="B29" s="208"/>
      <c r="C29" s="1575"/>
      <c r="D29" s="1576"/>
      <c r="E29" s="209"/>
      <c r="F29" s="210"/>
      <c r="G29" s="211"/>
      <c r="H29" s="211"/>
      <c r="I29" s="209"/>
      <c r="J29" s="209"/>
      <c r="K29" s="209"/>
      <c r="L29" s="195"/>
    </row>
    <row r="30" spans="2:12" ht="15" customHeight="1">
      <c r="B30" s="234">
        <f>+'3. A.A.Direct.'!B20</f>
        <v>1</v>
      </c>
      <c r="C30" s="1565" t="str">
        <f>+'3. A.A.Direct.'!C20</f>
        <v>19/01/2021 - 31/01/2021</v>
      </c>
      <c r="D30" s="1566"/>
      <c r="E30" s="212">
        <f>+'3. A.A.Direct.'!E20</f>
        <v>14480.62</v>
      </c>
      <c r="F30" s="213">
        <f>+K!J23</f>
        <v>1.0129999999999999</v>
      </c>
      <c r="G30" s="212">
        <f>-$J$15*E30/$J$16*(F30/$F$21-1)</f>
        <v>0</v>
      </c>
      <c r="H30" s="212">
        <f>+G30</f>
        <v>0</v>
      </c>
      <c r="I30" s="214"/>
      <c r="J30" s="212"/>
      <c r="K30" s="212"/>
      <c r="L30" s="195"/>
    </row>
    <row r="31" spans="2:12" ht="15" customHeight="1">
      <c r="B31" s="234">
        <f>+'3. A.A.Direct.'!B21</f>
        <v>2</v>
      </c>
      <c r="C31" s="1565" t="str">
        <f>+'3. A.A.Direct.'!C21</f>
        <v>01/02/2021 - 15/02/2021</v>
      </c>
      <c r="D31" s="1566"/>
      <c r="E31" s="212">
        <f>+'3. A.A.Direct.'!E21</f>
        <v>51417.02</v>
      </c>
      <c r="F31" s="213"/>
      <c r="G31" s="212"/>
      <c r="H31" s="212"/>
      <c r="I31" s="214"/>
      <c r="J31" s="212"/>
      <c r="K31" s="212"/>
      <c r="L31" s="195"/>
    </row>
    <row r="32" spans="2:12" ht="15" customHeight="1">
      <c r="B32" s="234">
        <f>+'3. A.A.Direct.'!B22</f>
        <v>3</v>
      </c>
      <c r="C32" s="1565" t="str">
        <f>+'3. A.A.Direct.'!C22</f>
        <v>16/02/2021 - 28/02/2021</v>
      </c>
      <c r="D32" s="1566"/>
      <c r="E32" s="212"/>
      <c r="F32" s="213"/>
      <c r="G32" s="212"/>
      <c r="H32" s="212"/>
      <c r="I32" s="214"/>
      <c r="J32" s="212"/>
      <c r="K32" s="212"/>
      <c r="L32" s="195"/>
    </row>
    <row r="33" spans="2:12" ht="15" customHeight="1">
      <c r="B33" s="234">
        <f>+'3. A.A.Direct.'!B23</f>
        <v>4</v>
      </c>
      <c r="C33" s="1565" t="str">
        <f>+'3. A.A.Direct.'!C23</f>
        <v>01/03/2021 - 04/03/2021</v>
      </c>
      <c r="D33" s="1566"/>
      <c r="E33" s="212"/>
      <c r="F33" s="213"/>
      <c r="G33" s="212"/>
      <c r="H33" s="212"/>
      <c r="I33" s="212"/>
      <c r="J33" s="212"/>
      <c r="K33" s="212"/>
      <c r="L33" s="195"/>
    </row>
    <row r="34" spans="2:12" ht="15" customHeight="1">
      <c r="B34" s="234" t="e">
        <f>+'3. A.A.Direct.'!#REF!</f>
        <v>#REF!</v>
      </c>
      <c r="C34" s="1565" t="e">
        <f>+'3. A.A.Direct.'!#REF!</f>
        <v>#REF!</v>
      </c>
      <c r="D34" s="1566"/>
      <c r="E34" s="212"/>
      <c r="F34" s="213"/>
      <c r="G34" s="212"/>
      <c r="H34" s="212"/>
      <c r="I34" s="215"/>
      <c r="J34" s="215"/>
      <c r="K34" s="215"/>
      <c r="L34" s="195"/>
    </row>
    <row r="35" spans="2:12" ht="15" customHeight="1">
      <c r="B35" s="234" t="e">
        <f>+'3. A.A.Direct.'!#REF!</f>
        <v>#REF!</v>
      </c>
      <c r="C35" s="1565" t="e">
        <f>+'3. A.A.Direct.'!#REF!</f>
        <v>#REF!</v>
      </c>
      <c r="D35" s="1566"/>
      <c r="E35" s="212"/>
      <c r="F35" s="213"/>
      <c r="G35" s="212"/>
      <c r="H35" s="212"/>
      <c r="I35" s="215"/>
      <c r="J35" s="215"/>
      <c r="K35" s="215"/>
      <c r="L35" s="195"/>
    </row>
    <row r="36" spans="2:12" ht="15" customHeight="1">
      <c r="B36" s="234" t="e">
        <f>+'3. A.A.Direct.'!#REF!</f>
        <v>#REF!</v>
      </c>
      <c r="C36" s="1565" t="e">
        <f>+'3. A.A.Direct.'!#REF!</f>
        <v>#REF!</v>
      </c>
      <c r="D36" s="1566"/>
      <c r="E36" s="215"/>
      <c r="F36" s="233"/>
      <c r="G36" s="215"/>
      <c r="H36" s="215"/>
      <c r="I36" s="215"/>
      <c r="J36" s="215"/>
      <c r="K36" s="215"/>
      <c r="L36" s="195"/>
    </row>
    <row r="37" spans="2:12" ht="15" customHeight="1">
      <c r="B37" s="234" t="e">
        <f>+'3. A.A.Direct.'!#REF!</f>
        <v>#REF!</v>
      </c>
      <c r="C37" s="1565" t="e">
        <f>+'3. A.A.Direct.'!#REF!</f>
        <v>#REF!</v>
      </c>
      <c r="D37" s="1566"/>
      <c r="E37" s="215"/>
      <c r="F37" s="233"/>
      <c r="G37" s="215"/>
      <c r="H37" s="215"/>
      <c r="I37" s="215"/>
      <c r="J37" s="215"/>
      <c r="K37" s="215"/>
      <c r="L37" s="195"/>
    </row>
    <row r="38" spans="2:12" ht="15" customHeight="1">
      <c r="B38" s="234" t="e">
        <f>+'3. A.A.Direct.'!#REF!</f>
        <v>#REF!</v>
      </c>
      <c r="C38" s="1565" t="e">
        <f>+'3. A.A.Direct.'!#REF!</f>
        <v>#REF!</v>
      </c>
      <c r="D38" s="1566"/>
      <c r="E38" s="215"/>
      <c r="F38" s="233"/>
      <c r="G38" s="215"/>
      <c r="H38" s="215"/>
      <c r="I38" s="215"/>
      <c r="J38" s="215"/>
      <c r="K38" s="215"/>
      <c r="L38" s="195"/>
    </row>
    <row r="39" spans="2:12" ht="2.25" customHeight="1">
      <c r="B39" s="216"/>
      <c r="C39" s="1567"/>
      <c r="D39" s="1568"/>
      <c r="E39" s="217"/>
      <c r="F39" s="218"/>
      <c r="G39" s="217"/>
      <c r="H39" s="217"/>
      <c r="I39" s="217"/>
      <c r="J39" s="217"/>
      <c r="K39" s="217"/>
      <c r="L39" s="195"/>
    </row>
    <row r="40" spans="2:12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</row>
    <row r="41" spans="2:12" ht="15" customHeight="1">
      <c r="B41" s="219" t="s">
        <v>179</v>
      </c>
      <c r="C41" s="220"/>
      <c r="D41" s="220"/>
      <c r="E41" s="201">
        <f>SUM(E29:E40)</f>
        <v>65897.64</v>
      </c>
      <c r="F41" s="221"/>
      <c r="G41" s="201">
        <f>SUM(G29:G40)</f>
        <v>0</v>
      </c>
      <c r="H41" s="201"/>
      <c r="I41" s="201"/>
      <c r="J41" s="201"/>
      <c r="K41" s="201"/>
      <c r="L41" s="195"/>
    </row>
    <row r="42" spans="2:12" ht="15" customHeight="1">
      <c r="B42" s="219" t="s">
        <v>180</v>
      </c>
      <c r="C42" s="220"/>
      <c r="D42" s="220"/>
      <c r="E42" s="222"/>
      <c r="F42" s="220"/>
      <c r="G42" s="223"/>
      <c r="H42" s="223"/>
      <c r="I42" s="201"/>
      <c r="J42" s="201"/>
      <c r="K42" s="201"/>
      <c r="L42" s="195"/>
    </row>
    <row r="43" spans="2:12" ht="15" customHeight="1">
      <c r="B43" s="219" t="s">
        <v>181</v>
      </c>
      <c r="C43" s="220"/>
      <c r="D43" s="220"/>
      <c r="E43" s="222"/>
      <c r="F43" s="224"/>
      <c r="G43" s="225"/>
      <c r="H43" s="225"/>
      <c r="I43" s="201"/>
      <c r="J43" s="201"/>
      <c r="K43" s="226"/>
      <c r="L43" s="195"/>
    </row>
    <row r="44" spans="2:12">
      <c r="B44" s="227"/>
      <c r="C44" s="227"/>
      <c r="D44" s="227"/>
      <c r="E44" s="228"/>
      <c r="F44" s="229"/>
      <c r="G44" s="230"/>
      <c r="H44" s="230"/>
      <c r="I44" s="230"/>
      <c r="J44" s="230"/>
      <c r="K44" s="231"/>
      <c r="L44" s="195"/>
    </row>
    <row r="45" spans="2:12" s="101" customFormat="1">
      <c r="B45" s="139" t="s">
        <v>204</v>
      </c>
      <c r="C45" s="136"/>
      <c r="D45" s="136"/>
      <c r="E45" s="136"/>
      <c r="F45" s="136"/>
      <c r="G45" s="136"/>
      <c r="H45" s="136"/>
      <c r="I45" s="136"/>
      <c r="J45" s="136"/>
    </row>
    <row r="46" spans="2:12" ht="5.25" customHeight="1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2:12" ht="15" customHeight="1">
      <c r="B47" s="1580" t="s">
        <v>10</v>
      </c>
      <c r="C47" s="1581"/>
      <c r="D47" s="1581"/>
      <c r="E47" s="1582"/>
      <c r="F47" s="297" t="s">
        <v>168</v>
      </c>
      <c r="G47" s="1577" t="s">
        <v>169</v>
      </c>
      <c r="H47" s="1577" t="s">
        <v>170</v>
      </c>
      <c r="I47" s="1577" t="s">
        <v>210</v>
      </c>
      <c r="J47" s="1577" t="s">
        <v>171</v>
      </c>
      <c r="K47" s="1577" t="s">
        <v>172</v>
      </c>
      <c r="L47" s="195"/>
    </row>
    <row r="48" spans="2:12" ht="15" customHeight="1">
      <c r="B48" s="1569" t="s">
        <v>123</v>
      </c>
      <c r="C48" s="1571" t="s">
        <v>173</v>
      </c>
      <c r="D48" s="1572"/>
      <c r="E48" s="295" t="s">
        <v>174</v>
      </c>
      <c r="F48" s="206" t="s">
        <v>175</v>
      </c>
      <c r="G48" s="1578"/>
      <c r="H48" s="1578"/>
      <c r="I48" s="1578"/>
      <c r="J48" s="1578"/>
      <c r="K48" s="1578"/>
      <c r="L48" s="195"/>
    </row>
    <row r="49" spans="2:12" ht="15" customHeight="1">
      <c r="B49" s="1570"/>
      <c r="C49" s="1573"/>
      <c r="D49" s="1574"/>
      <c r="E49" s="296" t="s">
        <v>145</v>
      </c>
      <c r="F49" s="296" t="s">
        <v>176</v>
      </c>
      <c r="G49" s="296" t="s">
        <v>177</v>
      </c>
      <c r="H49" s="1579"/>
      <c r="I49" s="296" t="s">
        <v>178</v>
      </c>
      <c r="J49" s="1579"/>
      <c r="K49" s="1579"/>
      <c r="L49" s="195"/>
    </row>
    <row r="50" spans="2:12" ht="5.25" customHeight="1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</row>
    <row r="51" spans="2:12" ht="3.75" customHeight="1">
      <c r="B51" s="208"/>
      <c r="C51" s="1575"/>
      <c r="D51" s="1576"/>
      <c r="E51" s="209"/>
      <c r="F51" s="210"/>
      <c r="G51" s="211"/>
      <c r="H51" s="211"/>
      <c r="I51" s="209"/>
      <c r="J51" s="209"/>
      <c r="K51" s="209"/>
      <c r="L51" s="195"/>
    </row>
    <row r="52" spans="2:12" ht="15" customHeight="1">
      <c r="B52" s="234">
        <f>+B30</f>
        <v>1</v>
      </c>
      <c r="C52" s="1565" t="str">
        <f>+C30</f>
        <v>19/01/2021 - 31/01/2021</v>
      </c>
      <c r="D52" s="1566"/>
      <c r="E52" s="212" t="e">
        <f>+Reaj.!E32</f>
        <v>#REF!</v>
      </c>
      <c r="F52" s="213" t="e">
        <f>+K!#REF!</f>
        <v>#REF!</v>
      </c>
      <c r="G52" s="212" t="e">
        <f>-$J$15*E52/$J$16*(F52/$G$21-1)</f>
        <v>#REF!</v>
      </c>
      <c r="H52" s="212" t="e">
        <f>+G52</f>
        <v>#REF!</v>
      </c>
      <c r="I52" s="214"/>
      <c r="J52" s="212"/>
      <c r="K52" s="212"/>
      <c r="L52" s="195"/>
    </row>
    <row r="53" spans="2:12" ht="15" customHeight="1">
      <c r="B53" s="234">
        <f t="shared" ref="B53:C60" si="0">+B31</f>
        <v>2</v>
      </c>
      <c r="C53" s="1565" t="str">
        <f t="shared" si="0"/>
        <v>01/02/2021 - 15/02/2021</v>
      </c>
      <c r="D53" s="1566"/>
      <c r="E53" s="212"/>
      <c r="F53" s="213"/>
      <c r="G53" s="212"/>
      <c r="H53" s="212"/>
      <c r="I53" s="214"/>
      <c r="J53" s="212"/>
      <c r="K53" s="212"/>
      <c r="L53" s="195"/>
    </row>
    <row r="54" spans="2:12" ht="15" customHeight="1">
      <c r="B54" s="234">
        <f t="shared" si="0"/>
        <v>3</v>
      </c>
      <c r="C54" s="1565" t="str">
        <f t="shared" si="0"/>
        <v>16/02/2021 - 28/02/2021</v>
      </c>
      <c r="D54" s="1566"/>
      <c r="E54" s="212"/>
      <c r="F54" s="213"/>
      <c r="G54" s="212"/>
      <c r="H54" s="212"/>
      <c r="I54" s="214"/>
      <c r="J54" s="212"/>
      <c r="K54" s="212"/>
      <c r="L54" s="195"/>
    </row>
    <row r="55" spans="2:12" ht="15" customHeight="1">
      <c r="B55" s="234">
        <f t="shared" si="0"/>
        <v>4</v>
      </c>
      <c r="C55" s="1565" t="str">
        <f t="shared" si="0"/>
        <v>01/03/2021 - 04/03/2021</v>
      </c>
      <c r="D55" s="1566"/>
      <c r="E55" s="212"/>
      <c r="F55" s="213"/>
      <c r="G55" s="212"/>
      <c r="H55" s="212"/>
      <c r="I55" s="212"/>
      <c r="J55" s="212"/>
      <c r="K55" s="212"/>
      <c r="L55" s="195"/>
    </row>
    <row r="56" spans="2:12" ht="15" customHeight="1">
      <c r="B56" s="234" t="e">
        <f t="shared" si="0"/>
        <v>#REF!</v>
      </c>
      <c r="C56" s="1565" t="e">
        <f t="shared" si="0"/>
        <v>#REF!</v>
      </c>
      <c r="D56" s="1566"/>
      <c r="E56" s="212"/>
      <c r="F56" s="213"/>
      <c r="G56" s="212"/>
      <c r="H56" s="212"/>
      <c r="I56" s="215"/>
      <c r="J56" s="215"/>
      <c r="K56" s="215"/>
      <c r="L56" s="195"/>
    </row>
    <row r="57" spans="2:12" ht="15" customHeight="1">
      <c r="B57" s="234" t="e">
        <f t="shared" si="0"/>
        <v>#REF!</v>
      </c>
      <c r="C57" s="1565" t="e">
        <f t="shared" si="0"/>
        <v>#REF!</v>
      </c>
      <c r="D57" s="1566"/>
      <c r="E57" s="212"/>
      <c r="F57" s="213"/>
      <c r="G57" s="212"/>
      <c r="H57" s="212"/>
      <c r="I57" s="215"/>
      <c r="J57" s="215"/>
      <c r="K57" s="215"/>
      <c r="L57" s="195"/>
    </row>
    <row r="58" spans="2:12" ht="15" customHeight="1">
      <c r="B58" s="234" t="e">
        <f t="shared" si="0"/>
        <v>#REF!</v>
      </c>
      <c r="C58" s="1565" t="e">
        <f t="shared" si="0"/>
        <v>#REF!</v>
      </c>
      <c r="D58" s="1566"/>
      <c r="E58" s="215"/>
      <c r="F58" s="233"/>
      <c r="G58" s="215"/>
      <c r="H58" s="215"/>
      <c r="I58" s="215"/>
      <c r="J58" s="215"/>
      <c r="K58" s="215"/>
      <c r="L58" s="195"/>
    </row>
    <row r="59" spans="2:12" ht="15" customHeight="1">
      <c r="B59" s="234" t="e">
        <f t="shared" si="0"/>
        <v>#REF!</v>
      </c>
      <c r="C59" s="1565" t="e">
        <f t="shared" si="0"/>
        <v>#REF!</v>
      </c>
      <c r="D59" s="1566"/>
      <c r="E59" s="215"/>
      <c r="F59" s="233"/>
      <c r="G59" s="215"/>
      <c r="H59" s="215"/>
      <c r="I59" s="215"/>
      <c r="J59" s="215"/>
      <c r="K59" s="215"/>
      <c r="L59" s="195"/>
    </row>
    <row r="60" spans="2:12" ht="15" customHeight="1">
      <c r="B60" s="234" t="e">
        <f t="shared" si="0"/>
        <v>#REF!</v>
      </c>
      <c r="C60" s="1565" t="e">
        <f t="shared" si="0"/>
        <v>#REF!</v>
      </c>
      <c r="D60" s="1566"/>
      <c r="E60" s="215"/>
      <c r="F60" s="233"/>
      <c r="G60" s="215"/>
      <c r="H60" s="215"/>
      <c r="I60" s="215"/>
      <c r="J60" s="215"/>
      <c r="K60" s="215"/>
      <c r="L60" s="195"/>
    </row>
    <row r="61" spans="2:12" ht="2.25" customHeight="1">
      <c r="B61" s="216"/>
      <c r="C61" s="1567"/>
      <c r="D61" s="1568"/>
      <c r="E61" s="217"/>
      <c r="F61" s="218"/>
      <c r="G61" s="217"/>
      <c r="H61" s="217"/>
      <c r="I61" s="217"/>
      <c r="J61" s="217"/>
      <c r="K61" s="217"/>
      <c r="L61" s="195"/>
    </row>
    <row r="62" spans="2:12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2:12" ht="15" customHeight="1">
      <c r="B63" s="219" t="s">
        <v>179</v>
      </c>
      <c r="C63" s="220"/>
      <c r="D63" s="220"/>
      <c r="E63" s="201" t="e">
        <f>SUM(E51:E62)</f>
        <v>#REF!</v>
      </c>
      <c r="F63" s="221"/>
      <c r="G63" s="201" t="e">
        <f>SUM(G51:G62)</f>
        <v>#REF!</v>
      </c>
      <c r="H63" s="201"/>
      <c r="I63" s="201"/>
      <c r="J63" s="201"/>
      <c r="K63" s="201"/>
      <c r="L63" s="195"/>
    </row>
    <row r="64" spans="2:12" ht="15" customHeight="1">
      <c r="B64" s="219" t="s">
        <v>180</v>
      </c>
      <c r="C64" s="220"/>
      <c r="D64" s="220"/>
      <c r="E64" s="222"/>
      <c r="F64" s="220"/>
      <c r="G64" s="223"/>
      <c r="H64" s="223"/>
      <c r="I64" s="201"/>
      <c r="J64" s="201"/>
      <c r="K64" s="201"/>
      <c r="L64" s="195"/>
    </row>
    <row r="65" spans="2:12" ht="15" customHeight="1">
      <c r="B65" s="219" t="s">
        <v>181</v>
      </c>
      <c r="C65" s="220"/>
      <c r="D65" s="220"/>
      <c r="E65" s="222"/>
      <c r="F65" s="224"/>
      <c r="G65" s="225"/>
      <c r="H65" s="225"/>
      <c r="I65" s="201"/>
      <c r="J65" s="201"/>
      <c r="K65" s="226"/>
      <c r="L65" s="195"/>
    </row>
    <row r="66" spans="2:12">
      <c r="B66" s="227"/>
      <c r="C66" s="227"/>
      <c r="D66" s="227"/>
      <c r="E66" s="228"/>
      <c r="F66" s="229"/>
      <c r="G66" s="230"/>
      <c r="H66" s="230"/>
      <c r="I66" s="230"/>
      <c r="J66" s="230"/>
      <c r="K66" s="231"/>
      <c r="L66" s="195"/>
    </row>
    <row r="67" spans="2:12">
      <c r="B67" s="338"/>
      <c r="C67" s="338"/>
      <c r="D67" s="338"/>
      <c r="E67" s="339"/>
      <c r="F67" s="340"/>
      <c r="G67" s="341"/>
      <c r="H67" s="341"/>
      <c r="I67" s="341"/>
      <c r="J67" s="341"/>
      <c r="K67" s="342"/>
      <c r="L67" s="195"/>
    </row>
    <row r="68" spans="2:12">
      <c r="B68" s="338"/>
      <c r="C68" s="338"/>
      <c r="D68" s="338"/>
      <c r="E68" s="339"/>
      <c r="F68" s="340"/>
      <c r="G68" s="341"/>
      <c r="H68" s="341"/>
      <c r="I68" s="341"/>
      <c r="J68" s="341"/>
      <c r="K68" s="342"/>
      <c r="L68" s="195"/>
    </row>
    <row r="69" spans="2:12">
      <c r="B69" s="338"/>
      <c r="C69" s="338"/>
      <c r="D69" s="338"/>
      <c r="E69" s="339"/>
      <c r="F69" s="340"/>
      <c r="G69" s="341"/>
      <c r="H69" s="341"/>
      <c r="I69" s="341"/>
      <c r="J69" s="341"/>
      <c r="K69" s="342"/>
      <c r="L69" s="195"/>
    </row>
    <row r="70" spans="2:12">
      <c r="B70" s="338"/>
      <c r="C70" s="338"/>
      <c r="D70" s="338"/>
      <c r="E70" s="339"/>
      <c r="F70" s="340"/>
      <c r="G70" s="341"/>
      <c r="H70" s="341"/>
      <c r="I70" s="341"/>
      <c r="J70" s="341"/>
      <c r="K70" s="342"/>
      <c r="L70" s="195"/>
    </row>
    <row r="71" spans="2:12">
      <c r="B71" s="338"/>
      <c r="C71" s="338"/>
      <c r="D71" s="338"/>
      <c r="E71" s="339"/>
      <c r="F71" s="340"/>
      <c r="G71" s="341"/>
      <c r="H71" s="341"/>
      <c r="I71" s="341"/>
      <c r="J71" s="341"/>
      <c r="K71" s="342"/>
      <c r="L71" s="195"/>
    </row>
    <row r="72" spans="2:12">
      <c r="B72" s="338"/>
      <c r="C72" s="338"/>
      <c r="D72" s="338"/>
      <c r="E72" s="339"/>
      <c r="F72" s="340"/>
      <c r="G72" s="341"/>
      <c r="H72" s="341"/>
      <c r="I72" s="341"/>
      <c r="J72" s="341"/>
      <c r="K72" s="342"/>
      <c r="L72" s="195"/>
    </row>
    <row r="73" spans="2:12">
      <c r="B73" s="338"/>
      <c r="C73" s="338"/>
      <c r="D73" s="338"/>
      <c r="E73" s="339"/>
      <c r="F73" s="340"/>
      <c r="G73" s="341"/>
      <c r="H73" s="341"/>
      <c r="I73" s="341"/>
      <c r="J73" s="341"/>
      <c r="K73" s="342"/>
      <c r="L73" s="195"/>
    </row>
    <row r="74" spans="2:12">
      <c r="B74" s="338"/>
      <c r="C74" s="338"/>
      <c r="D74" s="338"/>
      <c r="E74" s="339"/>
      <c r="F74" s="340"/>
      <c r="G74" s="341"/>
      <c r="H74" s="341"/>
      <c r="I74" s="341"/>
      <c r="J74" s="341"/>
      <c r="K74" s="342"/>
      <c r="L74" s="195"/>
    </row>
    <row r="75" spans="2:12">
      <c r="B75" s="338"/>
      <c r="C75" s="338"/>
      <c r="D75" s="338"/>
      <c r="E75" s="339"/>
      <c r="F75" s="340"/>
      <c r="G75" s="341"/>
      <c r="H75" s="341"/>
      <c r="I75" s="341"/>
      <c r="J75" s="341"/>
      <c r="K75" s="342"/>
      <c r="L75" s="195"/>
    </row>
    <row r="76" spans="2:12">
      <c r="B76" s="338"/>
      <c r="C76" s="338"/>
      <c r="D76" s="338"/>
      <c r="E76" s="339"/>
      <c r="F76" s="340"/>
      <c r="G76" s="341"/>
      <c r="H76" s="341"/>
      <c r="I76" s="341"/>
      <c r="J76" s="341"/>
      <c r="K76" s="342"/>
      <c r="L76" s="195"/>
    </row>
    <row r="77" spans="2:12">
      <c r="B77" s="338"/>
      <c r="C77" s="338"/>
      <c r="D77" s="338"/>
      <c r="E77" s="339"/>
      <c r="F77" s="340"/>
      <c r="G77" s="341"/>
      <c r="H77" s="341"/>
      <c r="I77" s="341"/>
      <c r="J77" s="341"/>
      <c r="K77" s="342"/>
      <c r="L77" s="195"/>
    </row>
    <row r="78" spans="2:12" s="101" customFormat="1">
      <c r="B78" s="139" t="s">
        <v>203</v>
      </c>
      <c r="C78" s="136"/>
      <c r="D78" s="136"/>
      <c r="E78" s="136"/>
      <c r="F78" s="136"/>
      <c r="G78" s="136"/>
      <c r="H78" s="136"/>
      <c r="I78" s="136"/>
      <c r="J78" s="136"/>
    </row>
    <row r="79" spans="2:12" ht="5.25" customHeight="1"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</row>
    <row r="80" spans="2:12" ht="15" customHeight="1">
      <c r="B80" s="1580" t="s">
        <v>10</v>
      </c>
      <c r="C80" s="1581"/>
      <c r="D80" s="1581"/>
      <c r="E80" s="1582"/>
      <c r="F80" s="297" t="s">
        <v>168</v>
      </c>
      <c r="G80" s="1577" t="s">
        <v>169</v>
      </c>
      <c r="H80" s="1577" t="s">
        <v>170</v>
      </c>
      <c r="I80" s="1577" t="s">
        <v>210</v>
      </c>
      <c r="J80" s="1577" t="s">
        <v>171</v>
      </c>
      <c r="K80" s="1577" t="s">
        <v>172</v>
      </c>
      <c r="L80" s="195"/>
    </row>
    <row r="81" spans="2:12" ht="15" customHeight="1">
      <c r="B81" s="1569" t="s">
        <v>123</v>
      </c>
      <c r="C81" s="1571" t="s">
        <v>173</v>
      </c>
      <c r="D81" s="1572"/>
      <c r="E81" s="295" t="s">
        <v>174</v>
      </c>
      <c r="F81" s="206" t="s">
        <v>175</v>
      </c>
      <c r="G81" s="1578"/>
      <c r="H81" s="1578"/>
      <c r="I81" s="1578"/>
      <c r="J81" s="1578"/>
      <c r="K81" s="1578"/>
      <c r="L81" s="195"/>
    </row>
    <row r="82" spans="2:12" ht="15" customHeight="1">
      <c r="B82" s="1570"/>
      <c r="C82" s="1573"/>
      <c r="D82" s="1574"/>
      <c r="E82" s="296" t="s">
        <v>145</v>
      </c>
      <c r="F82" s="296" t="s">
        <v>176</v>
      </c>
      <c r="G82" s="296" t="s">
        <v>177</v>
      </c>
      <c r="H82" s="1579"/>
      <c r="I82" s="296" t="s">
        <v>178</v>
      </c>
      <c r="J82" s="1579"/>
      <c r="K82" s="1579"/>
      <c r="L82" s="195"/>
    </row>
    <row r="83" spans="2:12" ht="5.25" customHeight="1"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</row>
    <row r="84" spans="2:12" ht="3.75" customHeight="1">
      <c r="B84" s="208"/>
      <c r="C84" s="1575"/>
      <c r="D84" s="1576"/>
      <c r="E84" s="209"/>
      <c r="F84" s="210"/>
      <c r="G84" s="211"/>
      <c r="H84" s="211"/>
      <c r="I84" s="209"/>
      <c r="J84" s="209"/>
      <c r="K84" s="209"/>
      <c r="L84" s="195"/>
    </row>
    <row r="85" spans="2:12" ht="15" customHeight="1">
      <c r="B85" s="234">
        <f>+B52</f>
        <v>1</v>
      </c>
      <c r="C85" s="1565" t="str">
        <f>+C52</f>
        <v>19/01/2021 - 31/01/2021</v>
      </c>
      <c r="D85" s="1566"/>
      <c r="E85" s="212" t="e">
        <f>+Reaj.!#REF!</f>
        <v>#REF!</v>
      </c>
      <c r="F85" s="213" t="e">
        <f>+K!#REF!</f>
        <v>#REF!</v>
      </c>
      <c r="G85" s="212" t="e">
        <f>-$J$15*E85/$J$16*(F85/$H$21-1)</f>
        <v>#REF!</v>
      </c>
      <c r="H85" s="212" t="e">
        <f>+G85</f>
        <v>#REF!</v>
      </c>
      <c r="I85" s="214"/>
      <c r="J85" s="212"/>
      <c r="K85" s="212"/>
      <c r="L85" s="195"/>
    </row>
    <row r="86" spans="2:12" ht="15" customHeight="1">
      <c r="B86" s="234">
        <f t="shared" ref="B86:C93" si="1">+B53</f>
        <v>2</v>
      </c>
      <c r="C86" s="1565" t="str">
        <f t="shared" si="1"/>
        <v>01/02/2021 - 15/02/2021</v>
      </c>
      <c r="D86" s="1566"/>
      <c r="E86" s="212"/>
      <c r="F86" s="213"/>
      <c r="G86" s="212"/>
      <c r="H86" s="212"/>
      <c r="I86" s="214"/>
      <c r="J86" s="212"/>
      <c r="K86" s="212"/>
      <c r="L86" s="195"/>
    </row>
    <row r="87" spans="2:12" ht="15" customHeight="1">
      <c r="B87" s="234">
        <f t="shared" si="1"/>
        <v>3</v>
      </c>
      <c r="C87" s="1565" t="str">
        <f t="shared" si="1"/>
        <v>16/02/2021 - 28/02/2021</v>
      </c>
      <c r="D87" s="1566"/>
      <c r="E87" s="212"/>
      <c r="F87" s="213"/>
      <c r="G87" s="212"/>
      <c r="H87" s="212"/>
      <c r="I87" s="214"/>
      <c r="J87" s="212"/>
      <c r="K87" s="212"/>
      <c r="L87" s="195"/>
    </row>
    <row r="88" spans="2:12" ht="15" customHeight="1">
      <c r="B88" s="234">
        <f t="shared" si="1"/>
        <v>4</v>
      </c>
      <c r="C88" s="1565" t="str">
        <f t="shared" si="1"/>
        <v>01/03/2021 - 04/03/2021</v>
      </c>
      <c r="D88" s="1566"/>
      <c r="E88" s="212"/>
      <c r="F88" s="213"/>
      <c r="G88" s="212"/>
      <c r="H88" s="212"/>
      <c r="I88" s="212"/>
      <c r="J88" s="212"/>
      <c r="K88" s="212"/>
      <c r="L88" s="195"/>
    </row>
    <row r="89" spans="2:12" ht="15" customHeight="1">
      <c r="B89" s="234" t="e">
        <f t="shared" si="1"/>
        <v>#REF!</v>
      </c>
      <c r="C89" s="1565" t="e">
        <f t="shared" si="1"/>
        <v>#REF!</v>
      </c>
      <c r="D89" s="1566"/>
      <c r="E89" s="212"/>
      <c r="F89" s="213"/>
      <c r="G89" s="212"/>
      <c r="H89" s="212"/>
      <c r="I89" s="215"/>
      <c r="J89" s="215"/>
      <c r="K89" s="215"/>
      <c r="L89" s="195"/>
    </row>
    <row r="90" spans="2:12" ht="15" customHeight="1">
      <c r="B90" s="234" t="e">
        <f t="shared" si="1"/>
        <v>#REF!</v>
      </c>
      <c r="C90" s="1565" t="e">
        <f t="shared" si="1"/>
        <v>#REF!</v>
      </c>
      <c r="D90" s="1566"/>
      <c r="E90" s="212"/>
      <c r="F90" s="213"/>
      <c r="G90" s="212"/>
      <c r="H90" s="212"/>
      <c r="I90" s="215"/>
      <c r="J90" s="215"/>
      <c r="K90" s="215"/>
      <c r="L90" s="195"/>
    </row>
    <row r="91" spans="2:12" ht="15" customHeight="1">
      <c r="B91" s="234" t="e">
        <f t="shared" si="1"/>
        <v>#REF!</v>
      </c>
      <c r="C91" s="1565" t="e">
        <f t="shared" si="1"/>
        <v>#REF!</v>
      </c>
      <c r="D91" s="1566"/>
      <c r="E91" s="215"/>
      <c r="F91" s="233"/>
      <c r="G91" s="215"/>
      <c r="H91" s="215"/>
      <c r="I91" s="215"/>
      <c r="J91" s="215"/>
      <c r="K91" s="215"/>
      <c r="L91" s="195"/>
    </row>
    <row r="92" spans="2:12" ht="15" customHeight="1">
      <c r="B92" s="234" t="e">
        <f t="shared" si="1"/>
        <v>#REF!</v>
      </c>
      <c r="C92" s="1565" t="e">
        <f t="shared" si="1"/>
        <v>#REF!</v>
      </c>
      <c r="D92" s="1566"/>
      <c r="E92" s="215"/>
      <c r="F92" s="233"/>
      <c r="G92" s="215"/>
      <c r="H92" s="215"/>
      <c r="I92" s="215"/>
      <c r="J92" s="215"/>
      <c r="K92" s="215"/>
      <c r="L92" s="195"/>
    </row>
    <row r="93" spans="2:12" ht="15" customHeight="1">
      <c r="B93" s="234" t="e">
        <f t="shared" si="1"/>
        <v>#REF!</v>
      </c>
      <c r="C93" s="1565" t="e">
        <f t="shared" si="1"/>
        <v>#REF!</v>
      </c>
      <c r="D93" s="1566"/>
      <c r="E93" s="215"/>
      <c r="F93" s="233"/>
      <c r="G93" s="215"/>
      <c r="H93" s="215"/>
      <c r="I93" s="215"/>
      <c r="J93" s="215"/>
      <c r="K93" s="215"/>
      <c r="L93" s="195"/>
    </row>
    <row r="94" spans="2:12" ht="2.25" customHeight="1">
      <c r="B94" s="216"/>
      <c r="C94" s="1567"/>
      <c r="D94" s="1568"/>
      <c r="E94" s="217"/>
      <c r="F94" s="218"/>
      <c r="G94" s="217"/>
      <c r="H94" s="217"/>
      <c r="I94" s="217"/>
      <c r="J94" s="217"/>
      <c r="K94" s="217"/>
      <c r="L94" s="195"/>
    </row>
    <row r="95" spans="2:12"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</row>
    <row r="96" spans="2:12" ht="15" customHeight="1">
      <c r="B96" s="219" t="s">
        <v>179</v>
      </c>
      <c r="C96" s="220"/>
      <c r="D96" s="220"/>
      <c r="E96" s="201" t="e">
        <f>SUM(E84:E95)</f>
        <v>#REF!</v>
      </c>
      <c r="F96" s="221"/>
      <c r="G96" s="201" t="e">
        <f>SUM(G84:G95)</f>
        <v>#REF!</v>
      </c>
      <c r="H96" s="201"/>
      <c r="I96" s="201"/>
      <c r="J96" s="201"/>
      <c r="K96" s="201"/>
      <c r="L96" s="195"/>
    </row>
    <row r="97" spans="2:12" ht="15" customHeight="1">
      <c r="B97" s="219" t="s">
        <v>180</v>
      </c>
      <c r="C97" s="220"/>
      <c r="D97" s="220"/>
      <c r="E97" s="222"/>
      <c r="F97" s="220"/>
      <c r="G97" s="223"/>
      <c r="H97" s="223"/>
      <c r="I97" s="201"/>
      <c r="J97" s="201"/>
      <c r="K97" s="201"/>
      <c r="L97" s="195"/>
    </row>
    <row r="98" spans="2:12" ht="15" customHeight="1">
      <c r="B98" s="219" t="s">
        <v>181</v>
      </c>
      <c r="C98" s="220"/>
      <c r="D98" s="220"/>
      <c r="E98" s="222"/>
      <c r="F98" s="224"/>
      <c r="G98" s="225"/>
      <c r="H98" s="225"/>
      <c r="I98" s="201"/>
      <c r="J98" s="201"/>
      <c r="K98" s="226"/>
      <c r="L98" s="195"/>
    </row>
    <row r="99" spans="2:12">
      <c r="B99" s="227"/>
      <c r="C99" s="227"/>
      <c r="D99" s="227"/>
      <c r="E99" s="228"/>
      <c r="F99" s="229"/>
      <c r="G99" s="230"/>
      <c r="H99" s="230"/>
      <c r="I99" s="230"/>
      <c r="J99" s="230"/>
      <c r="K99" s="231"/>
      <c r="L99" s="195"/>
    </row>
    <row r="100" spans="2:12" s="101" customFormat="1">
      <c r="B100" s="139" t="s">
        <v>202</v>
      </c>
      <c r="C100" s="136"/>
      <c r="D100" s="136"/>
      <c r="E100" s="136"/>
      <c r="F100" s="136"/>
      <c r="G100" s="136"/>
      <c r="H100" s="136"/>
      <c r="I100" s="136"/>
      <c r="J100" s="136"/>
    </row>
    <row r="101" spans="2:12" ht="5.25" customHeight="1"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</row>
    <row r="102" spans="2:12" ht="15" customHeight="1">
      <c r="B102" s="1580" t="s">
        <v>10</v>
      </c>
      <c r="C102" s="1581"/>
      <c r="D102" s="1581"/>
      <c r="E102" s="1582"/>
      <c r="F102" s="297" t="s">
        <v>168</v>
      </c>
      <c r="G102" s="1577" t="s">
        <v>169</v>
      </c>
      <c r="H102" s="1577" t="s">
        <v>170</v>
      </c>
      <c r="I102" s="1577" t="s">
        <v>210</v>
      </c>
      <c r="J102" s="1577" t="s">
        <v>171</v>
      </c>
      <c r="K102" s="1577" t="s">
        <v>172</v>
      </c>
      <c r="L102" s="195"/>
    </row>
    <row r="103" spans="2:12" ht="15" customHeight="1">
      <c r="B103" s="1569" t="s">
        <v>123</v>
      </c>
      <c r="C103" s="1571" t="s">
        <v>173</v>
      </c>
      <c r="D103" s="1572"/>
      <c r="E103" s="295" t="s">
        <v>174</v>
      </c>
      <c r="F103" s="206" t="s">
        <v>175</v>
      </c>
      <c r="G103" s="1578"/>
      <c r="H103" s="1578"/>
      <c r="I103" s="1578"/>
      <c r="J103" s="1578"/>
      <c r="K103" s="1578"/>
      <c r="L103" s="195"/>
    </row>
    <row r="104" spans="2:12" ht="15" customHeight="1">
      <c r="B104" s="1570"/>
      <c r="C104" s="1573"/>
      <c r="D104" s="1574"/>
      <c r="E104" s="296" t="s">
        <v>145</v>
      </c>
      <c r="F104" s="296" t="s">
        <v>176</v>
      </c>
      <c r="G104" s="296" t="s">
        <v>177</v>
      </c>
      <c r="H104" s="1579"/>
      <c r="I104" s="296" t="s">
        <v>178</v>
      </c>
      <c r="J104" s="1579"/>
      <c r="K104" s="1579"/>
      <c r="L104" s="195"/>
    </row>
    <row r="105" spans="2:12" ht="5.25" customHeight="1"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</row>
    <row r="106" spans="2:12" ht="3.75" customHeight="1">
      <c r="B106" s="208"/>
      <c r="C106" s="1575"/>
      <c r="D106" s="1576"/>
      <c r="E106" s="209"/>
      <c r="F106" s="210"/>
      <c r="G106" s="211"/>
      <c r="H106" s="211"/>
      <c r="I106" s="209"/>
      <c r="J106" s="209"/>
      <c r="K106" s="209"/>
      <c r="L106" s="195"/>
    </row>
    <row r="107" spans="2:12" ht="15" customHeight="1">
      <c r="B107" s="234">
        <f>+B85</f>
        <v>1</v>
      </c>
      <c r="C107" s="1565" t="str">
        <f>+C85</f>
        <v>19/01/2021 - 31/01/2021</v>
      </c>
      <c r="D107" s="1566"/>
      <c r="E107" s="212" t="e">
        <f>+Reaj.!#REF!</f>
        <v>#REF!</v>
      </c>
      <c r="F107" s="213" t="e">
        <f>+K!#REF!</f>
        <v>#REF!</v>
      </c>
      <c r="G107" s="212" t="e">
        <f>-$J$15*E107/$J$16*(F107/$I$21-1)</f>
        <v>#REF!</v>
      </c>
      <c r="H107" s="212" t="e">
        <f>+G107</f>
        <v>#REF!</v>
      </c>
      <c r="I107" s="214"/>
      <c r="J107" s="212"/>
      <c r="K107" s="212"/>
      <c r="L107" s="195"/>
    </row>
    <row r="108" spans="2:12" ht="15" customHeight="1">
      <c r="B108" s="234">
        <f t="shared" ref="B108:C115" si="2">+B86</f>
        <v>2</v>
      </c>
      <c r="C108" s="1565" t="str">
        <f t="shared" si="2"/>
        <v>01/02/2021 - 15/02/2021</v>
      </c>
      <c r="D108" s="1566"/>
      <c r="E108" s="212"/>
      <c r="F108" s="213"/>
      <c r="G108" s="212"/>
      <c r="H108" s="212"/>
      <c r="I108" s="214"/>
      <c r="J108" s="212"/>
      <c r="K108" s="212"/>
      <c r="L108" s="195"/>
    </row>
    <row r="109" spans="2:12" ht="15" customHeight="1">
      <c r="B109" s="234">
        <f t="shared" si="2"/>
        <v>3</v>
      </c>
      <c r="C109" s="1565" t="str">
        <f t="shared" si="2"/>
        <v>16/02/2021 - 28/02/2021</v>
      </c>
      <c r="D109" s="1566"/>
      <c r="E109" s="212"/>
      <c r="F109" s="213"/>
      <c r="G109" s="212"/>
      <c r="H109" s="212"/>
      <c r="I109" s="214"/>
      <c r="J109" s="212"/>
      <c r="K109" s="212"/>
      <c r="L109" s="195"/>
    </row>
    <row r="110" spans="2:12" ht="15" customHeight="1">
      <c r="B110" s="234">
        <f t="shared" si="2"/>
        <v>4</v>
      </c>
      <c r="C110" s="1565" t="str">
        <f t="shared" si="2"/>
        <v>01/03/2021 - 04/03/2021</v>
      </c>
      <c r="D110" s="1566"/>
      <c r="E110" s="212"/>
      <c r="F110" s="213"/>
      <c r="G110" s="212"/>
      <c r="H110" s="212"/>
      <c r="I110" s="212"/>
      <c r="J110" s="212"/>
      <c r="K110" s="212"/>
      <c r="L110" s="195"/>
    </row>
    <row r="111" spans="2:12" ht="15" customHeight="1">
      <c r="B111" s="234" t="e">
        <f t="shared" si="2"/>
        <v>#REF!</v>
      </c>
      <c r="C111" s="1565" t="e">
        <f t="shared" si="2"/>
        <v>#REF!</v>
      </c>
      <c r="D111" s="1566"/>
      <c r="E111" s="212"/>
      <c r="F111" s="213"/>
      <c r="G111" s="212"/>
      <c r="H111" s="212"/>
      <c r="I111" s="215"/>
      <c r="J111" s="215"/>
      <c r="K111" s="215"/>
      <c r="L111" s="195"/>
    </row>
    <row r="112" spans="2:12" ht="15" customHeight="1">
      <c r="B112" s="234" t="e">
        <f t="shared" si="2"/>
        <v>#REF!</v>
      </c>
      <c r="C112" s="1565" t="e">
        <f t="shared" si="2"/>
        <v>#REF!</v>
      </c>
      <c r="D112" s="1566"/>
      <c r="E112" s="212"/>
      <c r="F112" s="213"/>
      <c r="G112" s="212"/>
      <c r="H112" s="212"/>
      <c r="I112" s="215"/>
      <c r="J112" s="215"/>
      <c r="K112" s="215"/>
      <c r="L112" s="195"/>
    </row>
    <row r="113" spans="2:12" ht="15" customHeight="1">
      <c r="B113" s="234" t="e">
        <f t="shared" si="2"/>
        <v>#REF!</v>
      </c>
      <c r="C113" s="1565" t="e">
        <f t="shared" si="2"/>
        <v>#REF!</v>
      </c>
      <c r="D113" s="1566"/>
      <c r="E113" s="215"/>
      <c r="F113" s="233"/>
      <c r="G113" s="215"/>
      <c r="H113" s="215"/>
      <c r="I113" s="215"/>
      <c r="J113" s="215"/>
      <c r="K113" s="215"/>
      <c r="L113" s="195"/>
    </row>
    <row r="114" spans="2:12" ht="15" customHeight="1">
      <c r="B114" s="234" t="e">
        <f t="shared" si="2"/>
        <v>#REF!</v>
      </c>
      <c r="C114" s="1565" t="e">
        <f t="shared" si="2"/>
        <v>#REF!</v>
      </c>
      <c r="D114" s="1566"/>
      <c r="E114" s="215"/>
      <c r="F114" s="233"/>
      <c r="G114" s="215"/>
      <c r="H114" s="215"/>
      <c r="I114" s="215"/>
      <c r="J114" s="215"/>
      <c r="K114" s="215"/>
      <c r="L114" s="195"/>
    </row>
    <row r="115" spans="2:12" ht="15" customHeight="1">
      <c r="B115" s="234" t="e">
        <f t="shared" si="2"/>
        <v>#REF!</v>
      </c>
      <c r="C115" s="1565" t="e">
        <f t="shared" si="2"/>
        <v>#REF!</v>
      </c>
      <c r="D115" s="1566"/>
      <c r="E115" s="215"/>
      <c r="F115" s="233"/>
      <c r="G115" s="215"/>
      <c r="H115" s="215"/>
      <c r="I115" s="215"/>
      <c r="J115" s="215"/>
      <c r="K115" s="215"/>
      <c r="L115" s="195"/>
    </row>
    <row r="116" spans="2:12" ht="2.25" customHeight="1">
      <c r="B116" s="216"/>
      <c r="C116" s="1567"/>
      <c r="D116" s="1568"/>
      <c r="E116" s="217"/>
      <c r="F116" s="218"/>
      <c r="G116" s="217"/>
      <c r="H116" s="217"/>
      <c r="I116" s="217"/>
      <c r="J116" s="217"/>
      <c r="K116" s="217"/>
      <c r="L116" s="195"/>
    </row>
    <row r="117" spans="2:12"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</row>
    <row r="118" spans="2:12" ht="15" customHeight="1">
      <c r="B118" s="219" t="s">
        <v>179</v>
      </c>
      <c r="C118" s="220"/>
      <c r="D118" s="220"/>
      <c r="E118" s="201" t="e">
        <f>SUM(E106:E117)</f>
        <v>#REF!</v>
      </c>
      <c r="F118" s="221"/>
      <c r="G118" s="201" t="e">
        <f>SUM(G106:G117)</f>
        <v>#REF!</v>
      </c>
      <c r="H118" s="201"/>
      <c r="I118" s="201"/>
      <c r="J118" s="201"/>
      <c r="K118" s="201"/>
      <c r="L118" s="195"/>
    </row>
    <row r="119" spans="2:12" ht="15" customHeight="1">
      <c r="B119" s="219" t="s">
        <v>180</v>
      </c>
      <c r="C119" s="220"/>
      <c r="D119" s="220"/>
      <c r="E119" s="222"/>
      <c r="F119" s="220"/>
      <c r="G119" s="223"/>
      <c r="H119" s="223"/>
      <c r="I119" s="201"/>
      <c r="J119" s="201"/>
      <c r="K119" s="201"/>
      <c r="L119" s="195"/>
    </row>
    <row r="120" spans="2:12" ht="15" customHeight="1">
      <c r="B120" s="219" t="s">
        <v>181</v>
      </c>
      <c r="C120" s="220"/>
      <c r="D120" s="220"/>
      <c r="E120" s="222"/>
      <c r="F120" s="224"/>
      <c r="G120" s="225"/>
      <c r="H120" s="225"/>
      <c r="I120" s="201"/>
      <c r="J120" s="201"/>
      <c r="K120" s="226"/>
      <c r="L120" s="195"/>
    </row>
    <row r="121" spans="2:12">
      <c r="B121" s="227"/>
      <c r="C121" s="227"/>
      <c r="D121" s="227"/>
      <c r="E121" s="228"/>
      <c r="F121" s="229"/>
      <c r="G121" s="230"/>
      <c r="H121" s="230"/>
      <c r="I121" s="230"/>
      <c r="J121" s="230"/>
      <c r="K121" s="231"/>
      <c r="L121" s="195"/>
    </row>
    <row r="122" spans="2:12">
      <c r="B122" s="1591" t="s">
        <v>182</v>
      </c>
      <c r="C122" s="1592"/>
      <c r="D122" s="1592"/>
      <c r="E122" s="1592"/>
      <c r="F122" s="1592"/>
      <c r="G122" s="1592"/>
      <c r="H122" s="1592"/>
      <c r="I122" s="1592"/>
      <c r="J122" s="1592"/>
      <c r="K122" s="1593"/>
      <c r="L122" s="195"/>
    </row>
    <row r="123" spans="2:12">
      <c r="B123" s="1594"/>
      <c r="C123" s="1595"/>
      <c r="D123" s="1595"/>
      <c r="E123" s="1595"/>
      <c r="F123" s="1595"/>
      <c r="G123" s="1595"/>
      <c r="H123" s="1595"/>
      <c r="I123" s="1595"/>
      <c r="J123" s="1595"/>
      <c r="K123" s="1596"/>
      <c r="L123" s="195"/>
    </row>
    <row r="124" spans="2:12">
      <c r="B124" s="195"/>
      <c r="C124" s="195"/>
      <c r="D124" s="195"/>
      <c r="E124" s="195"/>
      <c r="F124" s="195"/>
      <c r="G124" s="232"/>
      <c r="H124" s="232"/>
      <c r="I124" s="195"/>
      <c r="J124" s="195"/>
      <c r="K124" s="195"/>
      <c r="L124" s="195"/>
    </row>
  </sheetData>
  <mergeCells count="87">
    <mergeCell ref="C32:D32"/>
    <mergeCell ref="D4:K4"/>
    <mergeCell ref="B1:K1"/>
    <mergeCell ref="B2:K2"/>
    <mergeCell ref="D21:E21"/>
    <mergeCell ref="B25:E25"/>
    <mergeCell ref="G25:G26"/>
    <mergeCell ref="H25:H27"/>
    <mergeCell ref="I25:I26"/>
    <mergeCell ref="J25:J27"/>
    <mergeCell ref="K25:K27"/>
    <mergeCell ref="B26:B27"/>
    <mergeCell ref="C26:D27"/>
    <mergeCell ref="C29:D29"/>
    <mergeCell ref="C30:D30"/>
    <mergeCell ref="C31:D31"/>
    <mergeCell ref="B122:K123"/>
    <mergeCell ref="C36:D36"/>
    <mergeCell ref="C37:D37"/>
    <mergeCell ref="C38:D38"/>
    <mergeCell ref="J47:J49"/>
    <mergeCell ref="K47:K49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I19:I20"/>
    <mergeCell ref="B47:E47"/>
    <mergeCell ref="G47:G48"/>
    <mergeCell ref="H47:H49"/>
    <mergeCell ref="I47:I48"/>
    <mergeCell ref="B48:B49"/>
    <mergeCell ref="C48:D49"/>
    <mergeCell ref="D19:E19"/>
    <mergeCell ref="D20:E20"/>
    <mergeCell ref="F19:F20"/>
    <mergeCell ref="G19:G20"/>
    <mergeCell ref="H19:H20"/>
    <mergeCell ref="C33:D33"/>
    <mergeCell ref="C34:D34"/>
    <mergeCell ref="C35:D35"/>
    <mergeCell ref="C39:D39"/>
    <mergeCell ref="C61:D61"/>
    <mergeCell ref="K80:K82"/>
    <mergeCell ref="B81:B82"/>
    <mergeCell ref="C81:D82"/>
    <mergeCell ref="C84:D84"/>
    <mergeCell ref="J80:J82"/>
    <mergeCell ref="C85:D85"/>
    <mergeCell ref="B80:E80"/>
    <mergeCell ref="G80:G81"/>
    <mergeCell ref="H80:H82"/>
    <mergeCell ref="I80:I81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102:E102"/>
    <mergeCell ref="G102:G103"/>
    <mergeCell ref="H102:H104"/>
    <mergeCell ref="I102:I103"/>
    <mergeCell ref="J102:J104"/>
    <mergeCell ref="K102:K104"/>
    <mergeCell ref="B103:B104"/>
    <mergeCell ref="C103:D104"/>
    <mergeCell ref="C106:D106"/>
    <mergeCell ref="C107:D107"/>
    <mergeCell ref="C108:D108"/>
    <mergeCell ref="C114:D114"/>
    <mergeCell ref="C115:D115"/>
    <mergeCell ref="C116:D116"/>
    <mergeCell ref="C109:D109"/>
    <mergeCell ref="C110:D110"/>
    <mergeCell ref="C111:D111"/>
    <mergeCell ref="C112:D112"/>
    <mergeCell ref="C113:D1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view="pageBreakPreview" zoomScale="120" zoomScaleNormal="100" zoomScaleSheetLayoutView="120" workbookViewId="0">
      <selection activeCell="D4" sqref="D4:H4"/>
    </sheetView>
  </sheetViews>
  <sheetFormatPr baseColWidth="10" defaultColWidth="11.42578125" defaultRowHeight="15"/>
  <cols>
    <col min="1" max="1" width="0.85546875" style="358" customWidth="1"/>
    <col min="2" max="2" width="11.42578125" style="358" customWidth="1"/>
    <col min="3" max="3" width="4.7109375" style="358" customWidth="1"/>
    <col min="4" max="4" width="12.85546875" style="358" customWidth="1"/>
    <col min="5" max="5" width="17.7109375" style="358" customWidth="1"/>
    <col min="6" max="6" width="15.85546875" style="358" customWidth="1"/>
    <col min="7" max="7" width="13.5703125" style="358" customWidth="1"/>
    <col min="8" max="8" width="12.7109375" style="358" customWidth="1"/>
    <col min="9" max="9" width="13.7109375" style="358" hidden="1" customWidth="1"/>
    <col min="10" max="10" width="1" style="358" customWidth="1"/>
    <col min="11" max="256" width="11.42578125" style="358"/>
    <col min="257" max="257" width="7" style="358" customWidth="1"/>
    <col min="258" max="259" width="11.5703125" style="358" bestFit="1" customWidth="1"/>
    <col min="260" max="260" width="14.5703125" style="358" customWidth="1"/>
    <col min="261" max="261" width="21.28515625" style="358" customWidth="1"/>
    <col min="262" max="262" width="12.42578125" style="358" bestFit="1" customWidth="1"/>
    <col min="263" max="263" width="15.140625" style="358" customWidth="1"/>
    <col min="264" max="264" width="11.42578125" style="358"/>
    <col min="265" max="265" width="12.7109375" style="358" bestFit="1" customWidth="1"/>
    <col min="266" max="512" width="11.42578125" style="358"/>
    <col min="513" max="513" width="7" style="358" customWidth="1"/>
    <col min="514" max="515" width="11.5703125" style="358" bestFit="1" customWidth="1"/>
    <col min="516" max="516" width="14.5703125" style="358" customWidth="1"/>
    <col min="517" max="517" width="21.28515625" style="358" customWidth="1"/>
    <col min="518" max="518" width="12.42578125" style="358" bestFit="1" customWidth="1"/>
    <col min="519" max="519" width="15.140625" style="358" customWidth="1"/>
    <col min="520" max="520" width="11.42578125" style="358"/>
    <col min="521" max="521" width="12.7109375" style="358" bestFit="1" customWidth="1"/>
    <col min="522" max="768" width="11.42578125" style="358"/>
    <col min="769" max="769" width="7" style="358" customWidth="1"/>
    <col min="770" max="771" width="11.5703125" style="358" bestFit="1" customWidth="1"/>
    <col min="772" max="772" width="14.5703125" style="358" customWidth="1"/>
    <col min="773" max="773" width="21.28515625" style="358" customWidth="1"/>
    <col min="774" max="774" width="12.42578125" style="358" bestFit="1" customWidth="1"/>
    <col min="775" max="775" width="15.140625" style="358" customWidth="1"/>
    <col min="776" max="776" width="11.42578125" style="358"/>
    <col min="777" max="777" width="12.7109375" style="358" bestFit="1" customWidth="1"/>
    <col min="778" max="1024" width="11.42578125" style="358"/>
    <col min="1025" max="1025" width="7" style="358" customWidth="1"/>
    <col min="1026" max="1027" width="11.5703125" style="358" bestFit="1" customWidth="1"/>
    <col min="1028" max="1028" width="14.5703125" style="358" customWidth="1"/>
    <col min="1029" max="1029" width="21.28515625" style="358" customWidth="1"/>
    <col min="1030" max="1030" width="12.42578125" style="358" bestFit="1" customWidth="1"/>
    <col min="1031" max="1031" width="15.140625" style="358" customWidth="1"/>
    <col min="1032" max="1032" width="11.42578125" style="358"/>
    <col min="1033" max="1033" width="12.7109375" style="358" bestFit="1" customWidth="1"/>
    <col min="1034" max="1280" width="11.42578125" style="358"/>
    <col min="1281" max="1281" width="7" style="358" customWidth="1"/>
    <col min="1282" max="1283" width="11.5703125" style="358" bestFit="1" customWidth="1"/>
    <col min="1284" max="1284" width="14.5703125" style="358" customWidth="1"/>
    <col min="1285" max="1285" width="21.28515625" style="358" customWidth="1"/>
    <col min="1286" max="1286" width="12.42578125" style="358" bestFit="1" customWidth="1"/>
    <col min="1287" max="1287" width="15.140625" style="358" customWidth="1"/>
    <col min="1288" max="1288" width="11.42578125" style="358"/>
    <col min="1289" max="1289" width="12.7109375" style="358" bestFit="1" customWidth="1"/>
    <col min="1290" max="1536" width="11.42578125" style="358"/>
    <col min="1537" max="1537" width="7" style="358" customWidth="1"/>
    <col min="1538" max="1539" width="11.5703125" style="358" bestFit="1" customWidth="1"/>
    <col min="1540" max="1540" width="14.5703125" style="358" customWidth="1"/>
    <col min="1541" max="1541" width="21.28515625" style="358" customWidth="1"/>
    <col min="1542" max="1542" width="12.42578125" style="358" bestFit="1" customWidth="1"/>
    <col min="1543" max="1543" width="15.140625" style="358" customWidth="1"/>
    <col min="1544" max="1544" width="11.42578125" style="358"/>
    <col min="1545" max="1545" width="12.7109375" style="358" bestFit="1" customWidth="1"/>
    <col min="1546" max="1792" width="11.42578125" style="358"/>
    <col min="1793" max="1793" width="7" style="358" customWidth="1"/>
    <col min="1794" max="1795" width="11.5703125" style="358" bestFit="1" customWidth="1"/>
    <col min="1796" max="1796" width="14.5703125" style="358" customWidth="1"/>
    <col min="1797" max="1797" width="21.28515625" style="358" customWidth="1"/>
    <col min="1798" max="1798" width="12.42578125" style="358" bestFit="1" customWidth="1"/>
    <col min="1799" max="1799" width="15.140625" style="358" customWidth="1"/>
    <col min="1800" max="1800" width="11.42578125" style="358"/>
    <col min="1801" max="1801" width="12.7109375" style="358" bestFit="1" customWidth="1"/>
    <col min="1802" max="2048" width="11.42578125" style="358"/>
    <col min="2049" max="2049" width="7" style="358" customWidth="1"/>
    <col min="2050" max="2051" width="11.5703125" style="358" bestFit="1" customWidth="1"/>
    <col min="2052" max="2052" width="14.5703125" style="358" customWidth="1"/>
    <col min="2053" max="2053" width="21.28515625" style="358" customWidth="1"/>
    <col min="2054" max="2054" width="12.42578125" style="358" bestFit="1" customWidth="1"/>
    <col min="2055" max="2055" width="15.140625" style="358" customWidth="1"/>
    <col min="2056" max="2056" width="11.42578125" style="358"/>
    <col min="2057" max="2057" width="12.7109375" style="358" bestFit="1" customWidth="1"/>
    <col min="2058" max="2304" width="11.42578125" style="358"/>
    <col min="2305" max="2305" width="7" style="358" customWidth="1"/>
    <col min="2306" max="2307" width="11.5703125" style="358" bestFit="1" customWidth="1"/>
    <col min="2308" max="2308" width="14.5703125" style="358" customWidth="1"/>
    <col min="2309" max="2309" width="21.28515625" style="358" customWidth="1"/>
    <col min="2310" max="2310" width="12.42578125" style="358" bestFit="1" customWidth="1"/>
    <col min="2311" max="2311" width="15.140625" style="358" customWidth="1"/>
    <col min="2312" max="2312" width="11.42578125" style="358"/>
    <col min="2313" max="2313" width="12.7109375" style="358" bestFit="1" customWidth="1"/>
    <col min="2314" max="2560" width="11.42578125" style="358"/>
    <col min="2561" max="2561" width="7" style="358" customWidth="1"/>
    <col min="2562" max="2563" width="11.5703125" style="358" bestFit="1" customWidth="1"/>
    <col min="2564" max="2564" width="14.5703125" style="358" customWidth="1"/>
    <col min="2565" max="2565" width="21.28515625" style="358" customWidth="1"/>
    <col min="2566" max="2566" width="12.42578125" style="358" bestFit="1" customWidth="1"/>
    <col min="2567" max="2567" width="15.140625" style="358" customWidth="1"/>
    <col min="2568" max="2568" width="11.42578125" style="358"/>
    <col min="2569" max="2569" width="12.7109375" style="358" bestFit="1" customWidth="1"/>
    <col min="2570" max="2816" width="11.42578125" style="358"/>
    <col min="2817" max="2817" width="7" style="358" customWidth="1"/>
    <col min="2818" max="2819" width="11.5703125" style="358" bestFit="1" customWidth="1"/>
    <col min="2820" max="2820" width="14.5703125" style="358" customWidth="1"/>
    <col min="2821" max="2821" width="21.28515625" style="358" customWidth="1"/>
    <col min="2822" max="2822" width="12.42578125" style="358" bestFit="1" customWidth="1"/>
    <col min="2823" max="2823" width="15.140625" style="358" customWidth="1"/>
    <col min="2824" max="2824" width="11.42578125" style="358"/>
    <col min="2825" max="2825" width="12.7109375" style="358" bestFit="1" customWidth="1"/>
    <col min="2826" max="3072" width="11.42578125" style="358"/>
    <col min="3073" max="3073" width="7" style="358" customWidth="1"/>
    <col min="3074" max="3075" width="11.5703125" style="358" bestFit="1" customWidth="1"/>
    <col min="3076" max="3076" width="14.5703125" style="358" customWidth="1"/>
    <col min="3077" max="3077" width="21.28515625" style="358" customWidth="1"/>
    <col min="3078" max="3078" width="12.42578125" style="358" bestFit="1" customWidth="1"/>
    <col min="3079" max="3079" width="15.140625" style="358" customWidth="1"/>
    <col min="3080" max="3080" width="11.42578125" style="358"/>
    <col min="3081" max="3081" width="12.7109375" style="358" bestFit="1" customWidth="1"/>
    <col min="3082" max="3328" width="11.42578125" style="358"/>
    <col min="3329" max="3329" width="7" style="358" customWidth="1"/>
    <col min="3330" max="3331" width="11.5703125" style="358" bestFit="1" customWidth="1"/>
    <col min="3332" max="3332" width="14.5703125" style="358" customWidth="1"/>
    <col min="3333" max="3333" width="21.28515625" style="358" customWidth="1"/>
    <col min="3334" max="3334" width="12.42578125" style="358" bestFit="1" customWidth="1"/>
    <col min="3335" max="3335" width="15.140625" style="358" customWidth="1"/>
    <col min="3336" max="3336" width="11.42578125" style="358"/>
    <col min="3337" max="3337" width="12.7109375" style="358" bestFit="1" customWidth="1"/>
    <col min="3338" max="3584" width="11.42578125" style="358"/>
    <col min="3585" max="3585" width="7" style="358" customWidth="1"/>
    <col min="3586" max="3587" width="11.5703125" style="358" bestFit="1" customWidth="1"/>
    <col min="3588" max="3588" width="14.5703125" style="358" customWidth="1"/>
    <col min="3589" max="3589" width="21.28515625" style="358" customWidth="1"/>
    <col min="3590" max="3590" width="12.42578125" style="358" bestFit="1" customWidth="1"/>
    <col min="3591" max="3591" width="15.140625" style="358" customWidth="1"/>
    <col min="3592" max="3592" width="11.42578125" style="358"/>
    <col min="3593" max="3593" width="12.7109375" style="358" bestFit="1" customWidth="1"/>
    <col min="3594" max="3840" width="11.42578125" style="358"/>
    <col min="3841" max="3841" width="7" style="358" customWidth="1"/>
    <col min="3842" max="3843" width="11.5703125" style="358" bestFit="1" customWidth="1"/>
    <col min="3844" max="3844" width="14.5703125" style="358" customWidth="1"/>
    <col min="3845" max="3845" width="21.28515625" style="358" customWidth="1"/>
    <col min="3846" max="3846" width="12.42578125" style="358" bestFit="1" customWidth="1"/>
    <col min="3847" max="3847" width="15.140625" style="358" customWidth="1"/>
    <col min="3848" max="3848" width="11.42578125" style="358"/>
    <col min="3849" max="3849" width="12.7109375" style="358" bestFit="1" customWidth="1"/>
    <col min="3850" max="4096" width="11.42578125" style="358"/>
    <col min="4097" max="4097" width="7" style="358" customWidth="1"/>
    <col min="4098" max="4099" width="11.5703125" style="358" bestFit="1" customWidth="1"/>
    <col min="4100" max="4100" width="14.5703125" style="358" customWidth="1"/>
    <col min="4101" max="4101" width="21.28515625" style="358" customWidth="1"/>
    <col min="4102" max="4102" width="12.42578125" style="358" bestFit="1" customWidth="1"/>
    <col min="4103" max="4103" width="15.140625" style="358" customWidth="1"/>
    <col min="4104" max="4104" width="11.42578125" style="358"/>
    <col min="4105" max="4105" width="12.7109375" style="358" bestFit="1" customWidth="1"/>
    <col min="4106" max="4352" width="11.42578125" style="358"/>
    <col min="4353" max="4353" width="7" style="358" customWidth="1"/>
    <col min="4354" max="4355" width="11.5703125" style="358" bestFit="1" customWidth="1"/>
    <col min="4356" max="4356" width="14.5703125" style="358" customWidth="1"/>
    <col min="4357" max="4357" width="21.28515625" style="358" customWidth="1"/>
    <col min="4358" max="4358" width="12.42578125" style="358" bestFit="1" customWidth="1"/>
    <col min="4359" max="4359" width="15.140625" style="358" customWidth="1"/>
    <col min="4360" max="4360" width="11.42578125" style="358"/>
    <col min="4361" max="4361" width="12.7109375" style="358" bestFit="1" customWidth="1"/>
    <col min="4362" max="4608" width="11.42578125" style="358"/>
    <col min="4609" max="4609" width="7" style="358" customWidth="1"/>
    <col min="4610" max="4611" width="11.5703125" style="358" bestFit="1" customWidth="1"/>
    <col min="4612" max="4612" width="14.5703125" style="358" customWidth="1"/>
    <col min="4613" max="4613" width="21.28515625" style="358" customWidth="1"/>
    <col min="4614" max="4614" width="12.42578125" style="358" bestFit="1" customWidth="1"/>
    <col min="4615" max="4615" width="15.140625" style="358" customWidth="1"/>
    <col min="4616" max="4616" width="11.42578125" style="358"/>
    <col min="4617" max="4617" width="12.7109375" style="358" bestFit="1" customWidth="1"/>
    <col min="4618" max="4864" width="11.42578125" style="358"/>
    <col min="4865" max="4865" width="7" style="358" customWidth="1"/>
    <col min="4866" max="4867" width="11.5703125" style="358" bestFit="1" customWidth="1"/>
    <col min="4868" max="4868" width="14.5703125" style="358" customWidth="1"/>
    <col min="4869" max="4869" width="21.28515625" style="358" customWidth="1"/>
    <col min="4870" max="4870" width="12.42578125" style="358" bestFit="1" customWidth="1"/>
    <col min="4871" max="4871" width="15.140625" style="358" customWidth="1"/>
    <col min="4872" max="4872" width="11.42578125" style="358"/>
    <col min="4873" max="4873" width="12.7109375" style="358" bestFit="1" customWidth="1"/>
    <col min="4874" max="5120" width="11.42578125" style="358"/>
    <col min="5121" max="5121" width="7" style="358" customWidth="1"/>
    <col min="5122" max="5123" width="11.5703125" style="358" bestFit="1" customWidth="1"/>
    <col min="5124" max="5124" width="14.5703125" style="358" customWidth="1"/>
    <col min="5125" max="5125" width="21.28515625" style="358" customWidth="1"/>
    <col min="5126" max="5126" width="12.42578125" style="358" bestFit="1" customWidth="1"/>
    <col min="5127" max="5127" width="15.140625" style="358" customWidth="1"/>
    <col min="5128" max="5128" width="11.42578125" style="358"/>
    <col min="5129" max="5129" width="12.7109375" style="358" bestFit="1" customWidth="1"/>
    <col min="5130" max="5376" width="11.42578125" style="358"/>
    <col min="5377" max="5377" width="7" style="358" customWidth="1"/>
    <col min="5378" max="5379" width="11.5703125" style="358" bestFit="1" customWidth="1"/>
    <col min="5380" max="5380" width="14.5703125" style="358" customWidth="1"/>
    <col min="5381" max="5381" width="21.28515625" style="358" customWidth="1"/>
    <col min="5382" max="5382" width="12.42578125" style="358" bestFit="1" customWidth="1"/>
    <col min="5383" max="5383" width="15.140625" style="358" customWidth="1"/>
    <col min="5384" max="5384" width="11.42578125" style="358"/>
    <col min="5385" max="5385" width="12.7109375" style="358" bestFit="1" customWidth="1"/>
    <col min="5386" max="5632" width="11.42578125" style="358"/>
    <col min="5633" max="5633" width="7" style="358" customWidth="1"/>
    <col min="5634" max="5635" width="11.5703125" style="358" bestFit="1" customWidth="1"/>
    <col min="5636" max="5636" width="14.5703125" style="358" customWidth="1"/>
    <col min="5637" max="5637" width="21.28515625" style="358" customWidth="1"/>
    <col min="5638" max="5638" width="12.42578125" style="358" bestFit="1" customWidth="1"/>
    <col min="5639" max="5639" width="15.140625" style="358" customWidth="1"/>
    <col min="5640" max="5640" width="11.42578125" style="358"/>
    <col min="5641" max="5641" width="12.7109375" style="358" bestFit="1" customWidth="1"/>
    <col min="5642" max="5888" width="11.42578125" style="358"/>
    <col min="5889" max="5889" width="7" style="358" customWidth="1"/>
    <col min="5890" max="5891" width="11.5703125" style="358" bestFit="1" customWidth="1"/>
    <col min="5892" max="5892" width="14.5703125" style="358" customWidth="1"/>
    <col min="5893" max="5893" width="21.28515625" style="358" customWidth="1"/>
    <col min="5894" max="5894" width="12.42578125" style="358" bestFit="1" customWidth="1"/>
    <col min="5895" max="5895" width="15.140625" style="358" customWidth="1"/>
    <col min="5896" max="5896" width="11.42578125" style="358"/>
    <col min="5897" max="5897" width="12.7109375" style="358" bestFit="1" customWidth="1"/>
    <col min="5898" max="6144" width="11.42578125" style="358"/>
    <col min="6145" max="6145" width="7" style="358" customWidth="1"/>
    <col min="6146" max="6147" width="11.5703125" style="358" bestFit="1" customWidth="1"/>
    <col min="6148" max="6148" width="14.5703125" style="358" customWidth="1"/>
    <col min="6149" max="6149" width="21.28515625" style="358" customWidth="1"/>
    <col min="6150" max="6150" width="12.42578125" style="358" bestFit="1" customWidth="1"/>
    <col min="6151" max="6151" width="15.140625" style="358" customWidth="1"/>
    <col min="6152" max="6152" width="11.42578125" style="358"/>
    <col min="6153" max="6153" width="12.7109375" style="358" bestFit="1" customWidth="1"/>
    <col min="6154" max="6400" width="11.42578125" style="358"/>
    <col min="6401" max="6401" width="7" style="358" customWidth="1"/>
    <col min="6402" max="6403" width="11.5703125" style="358" bestFit="1" customWidth="1"/>
    <col min="6404" max="6404" width="14.5703125" style="358" customWidth="1"/>
    <col min="6405" max="6405" width="21.28515625" style="358" customWidth="1"/>
    <col min="6406" max="6406" width="12.42578125" style="358" bestFit="1" customWidth="1"/>
    <col min="6407" max="6407" width="15.140625" style="358" customWidth="1"/>
    <col min="6408" max="6408" width="11.42578125" style="358"/>
    <col min="6409" max="6409" width="12.7109375" style="358" bestFit="1" customWidth="1"/>
    <col min="6410" max="6656" width="11.42578125" style="358"/>
    <col min="6657" max="6657" width="7" style="358" customWidth="1"/>
    <col min="6658" max="6659" width="11.5703125" style="358" bestFit="1" customWidth="1"/>
    <col min="6660" max="6660" width="14.5703125" style="358" customWidth="1"/>
    <col min="6661" max="6661" width="21.28515625" style="358" customWidth="1"/>
    <col min="6662" max="6662" width="12.42578125" style="358" bestFit="1" customWidth="1"/>
    <col min="6663" max="6663" width="15.140625" style="358" customWidth="1"/>
    <col min="6664" max="6664" width="11.42578125" style="358"/>
    <col min="6665" max="6665" width="12.7109375" style="358" bestFit="1" customWidth="1"/>
    <col min="6666" max="6912" width="11.42578125" style="358"/>
    <col min="6913" max="6913" width="7" style="358" customWidth="1"/>
    <col min="6914" max="6915" width="11.5703125" style="358" bestFit="1" customWidth="1"/>
    <col min="6916" max="6916" width="14.5703125" style="358" customWidth="1"/>
    <col min="6917" max="6917" width="21.28515625" style="358" customWidth="1"/>
    <col min="6918" max="6918" width="12.42578125" style="358" bestFit="1" customWidth="1"/>
    <col min="6919" max="6919" width="15.140625" style="358" customWidth="1"/>
    <col min="6920" max="6920" width="11.42578125" style="358"/>
    <col min="6921" max="6921" width="12.7109375" style="358" bestFit="1" customWidth="1"/>
    <col min="6922" max="7168" width="11.42578125" style="358"/>
    <col min="7169" max="7169" width="7" style="358" customWidth="1"/>
    <col min="7170" max="7171" width="11.5703125" style="358" bestFit="1" customWidth="1"/>
    <col min="7172" max="7172" width="14.5703125" style="358" customWidth="1"/>
    <col min="7173" max="7173" width="21.28515625" style="358" customWidth="1"/>
    <col min="7174" max="7174" width="12.42578125" style="358" bestFit="1" customWidth="1"/>
    <col min="7175" max="7175" width="15.140625" style="358" customWidth="1"/>
    <col min="7176" max="7176" width="11.42578125" style="358"/>
    <col min="7177" max="7177" width="12.7109375" style="358" bestFit="1" customWidth="1"/>
    <col min="7178" max="7424" width="11.42578125" style="358"/>
    <col min="7425" max="7425" width="7" style="358" customWidth="1"/>
    <col min="7426" max="7427" width="11.5703125" style="358" bestFit="1" customWidth="1"/>
    <col min="7428" max="7428" width="14.5703125" style="358" customWidth="1"/>
    <col min="7429" max="7429" width="21.28515625" style="358" customWidth="1"/>
    <col min="7430" max="7430" width="12.42578125" style="358" bestFit="1" customWidth="1"/>
    <col min="7431" max="7431" width="15.140625" style="358" customWidth="1"/>
    <col min="7432" max="7432" width="11.42578125" style="358"/>
    <col min="7433" max="7433" width="12.7109375" style="358" bestFit="1" customWidth="1"/>
    <col min="7434" max="7680" width="11.42578125" style="358"/>
    <col min="7681" max="7681" width="7" style="358" customWidth="1"/>
    <col min="7682" max="7683" width="11.5703125" style="358" bestFit="1" customWidth="1"/>
    <col min="7684" max="7684" width="14.5703125" style="358" customWidth="1"/>
    <col min="7685" max="7685" width="21.28515625" style="358" customWidth="1"/>
    <col min="7686" max="7686" width="12.42578125" style="358" bestFit="1" customWidth="1"/>
    <col min="7687" max="7687" width="15.140625" style="358" customWidth="1"/>
    <col min="7688" max="7688" width="11.42578125" style="358"/>
    <col min="7689" max="7689" width="12.7109375" style="358" bestFit="1" customWidth="1"/>
    <col min="7690" max="7936" width="11.42578125" style="358"/>
    <col min="7937" max="7937" width="7" style="358" customWidth="1"/>
    <col min="7938" max="7939" width="11.5703125" style="358" bestFit="1" customWidth="1"/>
    <col min="7940" max="7940" width="14.5703125" style="358" customWidth="1"/>
    <col min="7941" max="7941" width="21.28515625" style="358" customWidth="1"/>
    <col min="7942" max="7942" width="12.42578125" style="358" bestFit="1" customWidth="1"/>
    <col min="7943" max="7943" width="15.140625" style="358" customWidth="1"/>
    <col min="7944" max="7944" width="11.42578125" style="358"/>
    <col min="7945" max="7945" width="12.7109375" style="358" bestFit="1" customWidth="1"/>
    <col min="7946" max="8192" width="11.42578125" style="358"/>
    <col min="8193" max="8193" width="7" style="358" customWidth="1"/>
    <col min="8194" max="8195" width="11.5703125" style="358" bestFit="1" customWidth="1"/>
    <col min="8196" max="8196" width="14.5703125" style="358" customWidth="1"/>
    <col min="8197" max="8197" width="21.28515625" style="358" customWidth="1"/>
    <col min="8198" max="8198" width="12.42578125" style="358" bestFit="1" customWidth="1"/>
    <col min="8199" max="8199" width="15.140625" style="358" customWidth="1"/>
    <col min="8200" max="8200" width="11.42578125" style="358"/>
    <col min="8201" max="8201" width="12.7109375" style="358" bestFit="1" customWidth="1"/>
    <col min="8202" max="8448" width="11.42578125" style="358"/>
    <col min="8449" max="8449" width="7" style="358" customWidth="1"/>
    <col min="8450" max="8451" width="11.5703125" style="358" bestFit="1" customWidth="1"/>
    <col min="8452" max="8452" width="14.5703125" style="358" customWidth="1"/>
    <col min="8453" max="8453" width="21.28515625" style="358" customWidth="1"/>
    <col min="8454" max="8454" width="12.42578125" style="358" bestFit="1" customWidth="1"/>
    <col min="8455" max="8455" width="15.140625" style="358" customWidth="1"/>
    <col min="8456" max="8456" width="11.42578125" style="358"/>
    <col min="8457" max="8457" width="12.7109375" style="358" bestFit="1" customWidth="1"/>
    <col min="8458" max="8704" width="11.42578125" style="358"/>
    <col min="8705" max="8705" width="7" style="358" customWidth="1"/>
    <col min="8706" max="8707" width="11.5703125" style="358" bestFit="1" customWidth="1"/>
    <col min="8708" max="8708" width="14.5703125" style="358" customWidth="1"/>
    <col min="8709" max="8709" width="21.28515625" style="358" customWidth="1"/>
    <col min="8710" max="8710" width="12.42578125" style="358" bestFit="1" customWidth="1"/>
    <col min="8711" max="8711" width="15.140625" style="358" customWidth="1"/>
    <col min="8712" max="8712" width="11.42578125" style="358"/>
    <col min="8713" max="8713" width="12.7109375" style="358" bestFit="1" customWidth="1"/>
    <col min="8714" max="8960" width="11.42578125" style="358"/>
    <col min="8961" max="8961" width="7" style="358" customWidth="1"/>
    <col min="8962" max="8963" width="11.5703125" style="358" bestFit="1" customWidth="1"/>
    <col min="8964" max="8964" width="14.5703125" style="358" customWidth="1"/>
    <col min="8965" max="8965" width="21.28515625" style="358" customWidth="1"/>
    <col min="8966" max="8966" width="12.42578125" style="358" bestFit="1" customWidth="1"/>
    <col min="8967" max="8967" width="15.140625" style="358" customWidth="1"/>
    <col min="8968" max="8968" width="11.42578125" style="358"/>
    <col min="8969" max="8969" width="12.7109375" style="358" bestFit="1" customWidth="1"/>
    <col min="8970" max="9216" width="11.42578125" style="358"/>
    <col min="9217" max="9217" width="7" style="358" customWidth="1"/>
    <col min="9218" max="9219" width="11.5703125" style="358" bestFit="1" customWidth="1"/>
    <col min="9220" max="9220" width="14.5703125" style="358" customWidth="1"/>
    <col min="9221" max="9221" width="21.28515625" style="358" customWidth="1"/>
    <col min="9222" max="9222" width="12.42578125" style="358" bestFit="1" customWidth="1"/>
    <col min="9223" max="9223" width="15.140625" style="358" customWidth="1"/>
    <col min="9224" max="9224" width="11.42578125" style="358"/>
    <col min="9225" max="9225" width="12.7109375" style="358" bestFit="1" customWidth="1"/>
    <col min="9226" max="9472" width="11.42578125" style="358"/>
    <col min="9473" max="9473" width="7" style="358" customWidth="1"/>
    <col min="9474" max="9475" width="11.5703125" style="358" bestFit="1" customWidth="1"/>
    <col min="9476" max="9476" width="14.5703125" style="358" customWidth="1"/>
    <col min="9477" max="9477" width="21.28515625" style="358" customWidth="1"/>
    <col min="9478" max="9478" width="12.42578125" style="358" bestFit="1" customWidth="1"/>
    <col min="9479" max="9479" width="15.140625" style="358" customWidth="1"/>
    <col min="9480" max="9480" width="11.42578125" style="358"/>
    <col min="9481" max="9481" width="12.7109375" style="358" bestFit="1" customWidth="1"/>
    <col min="9482" max="9728" width="11.42578125" style="358"/>
    <col min="9729" max="9729" width="7" style="358" customWidth="1"/>
    <col min="9730" max="9731" width="11.5703125" style="358" bestFit="1" customWidth="1"/>
    <col min="9732" max="9732" width="14.5703125" style="358" customWidth="1"/>
    <col min="9733" max="9733" width="21.28515625" style="358" customWidth="1"/>
    <col min="9734" max="9734" width="12.42578125" style="358" bestFit="1" customWidth="1"/>
    <col min="9735" max="9735" width="15.140625" style="358" customWidth="1"/>
    <col min="9736" max="9736" width="11.42578125" style="358"/>
    <col min="9737" max="9737" width="12.7109375" style="358" bestFit="1" customWidth="1"/>
    <col min="9738" max="9984" width="11.42578125" style="358"/>
    <col min="9985" max="9985" width="7" style="358" customWidth="1"/>
    <col min="9986" max="9987" width="11.5703125" style="358" bestFit="1" customWidth="1"/>
    <col min="9988" max="9988" width="14.5703125" style="358" customWidth="1"/>
    <col min="9989" max="9989" width="21.28515625" style="358" customWidth="1"/>
    <col min="9990" max="9990" width="12.42578125" style="358" bestFit="1" customWidth="1"/>
    <col min="9991" max="9991" width="15.140625" style="358" customWidth="1"/>
    <col min="9992" max="9992" width="11.42578125" style="358"/>
    <col min="9993" max="9993" width="12.7109375" style="358" bestFit="1" customWidth="1"/>
    <col min="9994" max="10240" width="11.42578125" style="358"/>
    <col min="10241" max="10241" width="7" style="358" customWidth="1"/>
    <col min="10242" max="10243" width="11.5703125" style="358" bestFit="1" customWidth="1"/>
    <col min="10244" max="10244" width="14.5703125" style="358" customWidth="1"/>
    <col min="10245" max="10245" width="21.28515625" style="358" customWidth="1"/>
    <col min="10246" max="10246" width="12.42578125" style="358" bestFit="1" customWidth="1"/>
    <col min="10247" max="10247" width="15.140625" style="358" customWidth="1"/>
    <col min="10248" max="10248" width="11.42578125" style="358"/>
    <col min="10249" max="10249" width="12.7109375" style="358" bestFit="1" customWidth="1"/>
    <col min="10250" max="10496" width="11.42578125" style="358"/>
    <col min="10497" max="10497" width="7" style="358" customWidth="1"/>
    <col min="10498" max="10499" width="11.5703125" style="358" bestFit="1" customWidth="1"/>
    <col min="10500" max="10500" width="14.5703125" style="358" customWidth="1"/>
    <col min="10501" max="10501" width="21.28515625" style="358" customWidth="1"/>
    <col min="10502" max="10502" width="12.42578125" style="358" bestFit="1" customWidth="1"/>
    <col min="10503" max="10503" width="15.140625" style="358" customWidth="1"/>
    <col min="10504" max="10504" width="11.42578125" style="358"/>
    <col min="10505" max="10505" width="12.7109375" style="358" bestFit="1" customWidth="1"/>
    <col min="10506" max="10752" width="11.42578125" style="358"/>
    <col min="10753" max="10753" width="7" style="358" customWidth="1"/>
    <col min="10754" max="10755" width="11.5703125" style="358" bestFit="1" customWidth="1"/>
    <col min="10756" max="10756" width="14.5703125" style="358" customWidth="1"/>
    <col min="10757" max="10757" width="21.28515625" style="358" customWidth="1"/>
    <col min="10758" max="10758" width="12.42578125" style="358" bestFit="1" customWidth="1"/>
    <col min="10759" max="10759" width="15.140625" style="358" customWidth="1"/>
    <col min="10760" max="10760" width="11.42578125" style="358"/>
    <col min="10761" max="10761" width="12.7109375" style="358" bestFit="1" customWidth="1"/>
    <col min="10762" max="11008" width="11.42578125" style="358"/>
    <col min="11009" max="11009" width="7" style="358" customWidth="1"/>
    <col min="11010" max="11011" width="11.5703125" style="358" bestFit="1" customWidth="1"/>
    <col min="11012" max="11012" width="14.5703125" style="358" customWidth="1"/>
    <col min="11013" max="11013" width="21.28515625" style="358" customWidth="1"/>
    <col min="11014" max="11014" width="12.42578125" style="358" bestFit="1" customWidth="1"/>
    <col min="11015" max="11015" width="15.140625" style="358" customWidth="1"/>
    <col min="11016" max="11016" width="11.42578125" style="358"/>
    <col min="11017" max="11017" width="12.7109375" style="358" bestFit="1" customWidth="1"/>
    <col min="11018" max="11264" width="11.42578125" style="358"/>
    <col min="11265" max="11265" width="7" style="358" customWidth="1"/>
    <col min="11266" max="11267" width="11.5703125" style="358" bestFit="1" customWidth="1"/>
    <col min="11268" max="11268" width="14.5703125" style="358" customWidth="1"/>
    <col min="11269" max="11269" width="21.28515625" style="358" customWidth="1"/>
    <col min="11270" max="11270" width="12.42578125" style="358" bestFit="1" customWidth="1"/>
    <col min="11271" max="11271" width="15.140625" style="358" customWidth="1"/>
    <col min="11272" max="11272" width="11.42578125" style="358"/>
    <col min="11273" max="11273" width="12.7109375" style="358" bestFit="1" customWidth="1"/>
    <col min="11274" max="11520" width="11.42578125" style="358"/>
    <col min="11521" max="11521" width="7" style="358" customWidth="1"/>
    <col min="11522" max="11523" width="11.5703125" style="358" bestFit="1" customWidth="1"/>
    <col min="11524" max="11524" width="14.5703125" style="358" customWidth="1"/>
    <col min="11525" max="11525" width="21.28515625" style="358" customWidth="1"/>
    <col min="11526" max="11526" width="12.42578125" style="358" bestFit="1" customWidth="1"/>
    <col min="11527" max="11527" width="15.140625" style="358" customWidth="1"/>
    <col min="11528" max="11528" width="11.42578125" style="358"/>
    <col min="11529" max="11529" width="12.7109375" style="358" bestFit="1" customWidth="1"/>
    <col min="11530" max="11776" width="11.42578125" style="358"/>
    <col min="11777" max="11777" width="7" style="358" customWidth="1"/>
    <col min="11778" max="11779" width="11.5703125" style="358" bestFit="1" customWidth="1"/>
    <col min="11780" max="11780" width="14.5703125" style="358" customWidth="1"/>
    <col min="11781" max="11781" width="21.28515625" style="358" customWidth="1"/>
    <col min="11782" max="11782" width="12.42578125" style="358" bestFit="1" customWidth="1"/>
    <col min="11783" max="11783" width="15.140625" style="358" customWidth="1"/>
    <col min="11784" max="11784" width="11.42578125" style="358"/>
    <col min="11785" max="11785" width="12.7109375" style="358" bestFit="1" customWidth="1"/>
    <col min="11786" max="12032" width="11.42578125" style="358"/>
    <col min="12033" max="12033" width="7" style="358" customWidth="1"/>
    <col min="12034" max="12035" width="11.5703125" style="358" bestFit="1" customWidth="1"/>
    <col min="12036" max="12036" width="14.5703125" style="358" customWidth="1"/>
    <col min="12037" max="12037" width="21.28515625" style="358" customWidth="1"/>
    <col min="12038" max="12038" width="12.42578125" style="358" bestFit="1" customWidth="1"/>
    <col min="12039" max="12039" width="15.140625" style="358" customWidth="1"/>
    <col min="12040" max="12040" width="11.42578125" style="358"/>
    <col min="12041" max="12041" width="12.7109375" style="358" bestFit="1" customWidth="1"/>
    <col min="12042" max="12288" width="11.42578125" style="358"/>
    <col min="12289" max="12289" width="7" style="358" customWidth="1"/>
    <col min="12290" max="12291" width="11.5703125" style="358" bestFit="1" customWidth="1"/>
    <col min="12292" max="12292" width="14.5703125" style="358" customWidth="1"/>
    <col min="12293" max="12293" width="21.28515625" style="358" customWidth="1"/>
    <col min="12294" max="12294" width="12.42578125" style="358" bestFit="1" customWidth="1"/>
    <col min="12295" max="12295" width="15.140625" style="358" customWidth="1"/>
    <col min="12296" max="12296" width="11.42578125" style="358"/>
    <col min="12297" max="12297" width="12.7109375" style="358" bestFit="1" customWidth="1"/>
    <col min="12298" max="12544" width="11.42578125" style="358"/>
    <col min="12545" max="12545" width="7" style="358" customWidth="1"/>
    <col min="12546" max="12547" width="11.5703125" style="358" bestFit="1" customWidth="1"/>
    <col min="12548" max="12548" width="14.5703125" style="358" customWidth="1"/>
    <col min="12549" max="12549" width="21.28515625" style="358" customWidth="1"/>
    <col min="12550" max="12550" width="12.42578125" style="358" bestFit="1" customWidth="1"/>
    <col min="12551" max="12551" width="15.140625" style="358" customWidth="1"/>
    <col min="12552" max="12552" width="11.42578125" style="358"/>
    <col min="12553" max="12553" width="12.7109375" style="358" bestFit="1" customWidth="1"/>
    <col min="12554" max="12800" width="11.42578125" style="358"/>
    <col min="12801" max="12801" width="7" style="358" customWidth="1"/>
    <col min="12802" max="12803" width="11.5703125" style="358" bestFit="1" customWidth="1"/>
    <col min="12804" max="12804" width="14.5703125" style="358" customWidth="1"/>
    <col min="12805" max="12805" width="21.28515625" style="358" customWidth="1"/>
    <col min="12806" max="12806" width="12.42578125" style="358" bestFit="1" customWidth="1"/>
    <col min="12807" max="12807" width="15.140625" style="358" customWidth="1"/>
    <col min="12808" max="12808" width="11.42578125" style="358"/>
    <col min="12809" max="12809" width="12.7109375" style="358" bestFit="1" customWidth="1"/>
    <col min="12810" max="13056" width="11.42578125" style="358"/>
    <col min="13057" max="13057" width="7" style="358" customWidth="1"/>
    <col min="13058" max="13059" width="11.5703125" style="358" bestFit="1" customWidth="1"/>
    <col min="13060" max="13060" width="14.5703125" style="358" customWidth="1"/>
    <col min="13061" max="13061" width="21.28515625" style="358" customWidth="1"/>
    <col min="13062" max="13062" width="12.42578125" style="358" bestFit="1" customWidth="1"/>
    <col min="13063" max="13063" width="15.140625" style="358" customWidth="1"/>
    <col min="13064" max="13064" width="11.42578125" style="358"/>
    <col min="13065" max="13065" width="12.7109375" style="358" bestFit="1" customWidth="1"/>
    <col min="13066" max="13312" width="11.42578125" style="358"/>
    <col min="13313" max="13313" width="7" style="358" customWidth="1"/>
    <col min="13314" max="13315" width="11.5703125" style="358" bestFit="1" customWidth="1"/>
    <col min="13316" max="13316" width="14.5703125" style="358" customWidth="1"/>
    <col min="13317" max="13317" width="21.28515625" style="358" customWidth="1"/>
    <col min="13318" max="13318" width="12.42578125" style="358" bestFit="1" customWidth="1"/>
    <col min="13319" max="13319" width="15.140625" style="358" customWidth="1"/>
    <col min="13320" max="13320" width="11.42578125" style="358"/>
    <col min="13321" max="13321" width="12.7109375" style="358" bestFit="1" customWidth="1"/>
    <col min="13322" max="13568" width="11.42578125" style="358"/>
    <col min="13569" max="13569" width="7" style="358" customWidth="1"/>
    <col min="13570" max="13571" width="11.5703125" style="358" bestFit="1" customWidth="1"/>
    <col min="13572" max="13572" width="14.5703125" style="358" customWidth="1"/>
    <col min="13573" max="13573" width="21.28515625" style="358" customWidth="1"/>
    <col min="13574" max="13574" width="12.42578125" style="358" bestFit="1" customWidth="1"/>
    <col min="13575" max="13575" width="15.140625" style="358" customWidth="1"/>
    <col min="13576" max="13576" width="11.42578125" style="358"/>
    <col min="13577" max="13577" width="12.7109375" style="358" bestFit="1" customWidth="1"/>
    <col min="13578" max="13824" width="11.42578125" style="358"/>
    <col min="13825" max="13825" width="7" style="358" customWidth="1"/>
    <col min="13826" max="13827" width="11.5703125" style="358" bestFit="1" customWidth="1"/>
    <col min="13828" max="13828" width="14.5703125" style="358" customWidth="1"/>
    <col min="13829" max="13829" width="21.28515625" style="358" customWidth="1"/>
    <col min="13830" max="13830" width="12.42578125" style="358" bestFit="1" customWidth="1"/>
    <col min="13831" max="13831" width="15.140625" style="358" customWidth="1"/>
    <col min="13832" max="13832" width="11.42578125" style="358"/>
    <col min="13833" max="13833" width="12.7109375" style="358" bestFit="1" customWidth="1"/>
    <col min="13834" max="14080" width="11.42578125" style="358"/>
    <col min="14081" max="14081" width="7" style="358" customWidth="1"/>
    <col min="14082" max="14083" width="11.5703125" style="358" bestFit="1" customWidth="1"/>
    <col min="14084" max="14084" width="14.5703125" style="358" customWidth="1"/>
    <col min="14085" max="14085" width="21.28515625" style="358" customWidth="1"/>
    <col min="14086" max="14086" width="12.42578125" style="358" bestFit="1" customWidth="1"/>
    <col min="14087" max="14087" width="15.140625" style="358" customWidth="1"/>
    <col min="14088" max="14088" width="11.42578125" style="358"/>
    <col min="14089" max="14089" width="12.7109375" style="358" bestFit="1" customWidth="1"/>
    <col min="14090" max="14336" width="11.42578125" style="358"/>
    <col min="14337" max="14337" width="7" style="358" customWidth="1"/>
    <col min="14338" max="14339" width="11.5703125" style="358" bestFit="1" customWidth="1"/>
    <col min="14340" max="14340" width="14.5703125" style="358" customWidth="1"/>
    <col min="14341" max="14341" width="21.28515625" style="358" customWidth="1"/>
    <col min="14342" max="14342" width="12.42578125" style="358" bestFit="1" customWidth="1"/>
    <col min="14343" max="14343" width="15.140625" style="358" customWidth="1"/>
    <col min="14344" max="14344" width="11.42578125" style="358"/>
    <col min="14345" max="14345" width="12.7109375" style="358" bestFit="1" customWidth="1"/>
    <col min="14346" max="14592" width="11.42578125" style="358"/>
    <col min="14593" max="14593" width="7" style="358" customWidth="1"/>
    <col min="14594" max="14595" width="11.5703125" style="358" bestFit="1" customWidth="1"/>
    <col min="14596" max="14596" width="14.5703125" style="358" customWidth="1"/>
    <col min="14597" max="14597" width="21.28515625" style="358" customWidth="1"/>
    <col min="14598" max="14598" width="12.42578125" style="358" bestFit="1" customWidth="1"/>
    <col min="14599" max="14599" width="15.140625" style="358" customWidth="1"/>
    <col min="14600" max="14600" width="11.42578125" style="358"/>
    <col min="14601" max="14601" width="12.7109375" style="358" bestFit="1" customWidth="1"/>
    <col min="14602" max="14848" width="11.42578125" style="358"/>
    <col min="14849" max="14849" width="7" style="358" customWidth="1"/>
    <col min="14850" max="14851" width="11.5703125" style="358" bestFit="1" customWidth="1"/>
    <col min="14852" max="14852" width="14.5703125" style="358" customWidth="1"/>
    <col min="14853" max="14853" width="21.28515625" style="358" customWidth="1"/>
    <col min="14854" max="14854" width="12.42578125" style="358" bestFit="1" customWidth="1"/>
    <col min="14855" max="14855" width="15.140625" style="358" customWidth="1"/>
    <col min="14856" max="14856" width="11.42578125" style="358"/>
    <col min="14857" max="14857" width="12.7109375" style="358" bestFit="1" customWidth="1"/>
    <col min="14858" max="15104" width="11.42578125" style="358"/>
    <col min="15105" max="15105" width="7" style="358" customWidth="1"/>
    <col min="15106" max="15107" width="11.5703125" style="358" bestFit="1" customWidth="1"/>
    <col min="15108" max="15108" width="14.5703125" style="358" customWidth="1"/>
    <col min="15109" max="15109" width="21.28515625" style="358" customWidth="1"/>
    <col min="15110" max="15110" width="12.42578125" style="358" bestFit="1" customWidth="1"/>
    <col min="15111" max="15111" width="15.140625" style="358" customWidth="1"/>
    <col min="15112" max="15112" width="11.42578125" style="358"/>
    <col min="15113" max="15113" width="12.7109375" style="358" bestFit="1" customWidth="1"/>
    <col min="15114" max="15360" width="11.42578125" style="358"/>
    <col min="15361" max="15361" width="7" style="358" customWidth="1"/>
    <col min="15362" max="15363" width="11.5703125" style="358" bestFit="1" customWidth="1"/>
    <col min="15364" max="15364" width="14.5703125" style="358" customWidth="1"/>
    <col min="15365" max="15365" width="21.28515625" style="358" customWidth="1"/>
    <col min="15366" max="15366" width="12.42578125" style="358" bestFit="1" customWidth="1"/>
    <col min="15367" max="15367" width="15.140625" style="358" customWidth="1"/>
    <col min="15368" max="15368" width="11.42578125" style="358"/>
    <col min="15369" max="15369" width="12.7109375" style="358" bestFit="1" customWidth="1"/>
    <col min="15370" max="15616" width="11.42578125" style="358"/>
    <col min="15617" max="15617" width="7" style="358" customWidth="1"/>
    <col min="15618" max="15619" width="11.5703125" style="358" bestFit="1" customWidth="1"/>
    <col min="15620" max="15620" width="14.5703125" style="358" customWidth="1"/>
    <col min="15621" max="15621" width="21.28515625" style="358" customWidth="1"/>
    <col min="15622" max="15622" width="12.42578125" style="358" bestFit="1" customWidth="1"/>
    <col min="15623" max="15623" width="15.140625" style="358" customWidth="1"/>
    <col min="15624" max="15624" width="11.42578125" style="358"/>
    <col min="15625" max="15625" width="12.7109375" style="358" bestFit="1" customWidth="1"/>
    <col min="15626" max="15872" width="11.42578125" style="358"/>
    <col min="15873" max="15873" width="7" style="358" customWidth="1"/>
    <col min="15874" max="15875" width="11.5703125" style="358" bestFit="1" customWidth="1"/>
    <col min="15876" max="15876" width="14.5703125" style="358" customWidth="1"/>
    <col min="15877" max="15877" width="21.28515625" style="358" customWidth="1"/>
    <col min="15878" max="15878" width="12.42578125" style="358" bestFit="1" customWidth="1"/>
    <col min="15879" max="15879" width="15.140625" style="358" customWidth="1"/>
    <col min="15880" max="15880" width="11.42578125" style="358"/>
    <col min="15881" max="15881" width="12.7109375" style="358" bestFit="1" customWidth="1"/>
    <col min="15882" max="16128" width="11.42578125" style="358"/>
    <col min="16129" max="16129" width="7" style="358" customWidth="1"/>
    <col min="16130" max="16131" width="11.5703125" style="358" bestFit="1" customWidth="1"/>
    <col min="16132" max="16132" width="14.5703125" style="358" customWidth="1"/>
    <col min="16133" max="16133" width="21.28515625" style="358" customWidth="1"/>
    <col min="16134" max="16134" width="12.42578125" style="358" bestFit="1" customWidth="1"/>
    <col min="16135" max="16135" width="15.140625" style="358" customWidth="1"/>
    <col min="16136" max="16136" width="11.42578125" style="358"/>
    <col min="16137" max="16137" width="12.7109375" style="358" bestFit="1" customWidth="1"/>
    <col min="16138" max="16384" width="11.42578125" style="358"/>
  </cols>
  <sheetData>
    <row r="1" spans="2:19" ht="9" customHeight="1">
      <c r="B1" s="357"/>
      <c r="C1" s="357"/>
      <c r="D1" s="357"/>
      <c r="E1" s="357"/>
      <c r="F1" s="357"/>
      <c r="G1" s="357"/>
      <c r="H1" s="357"/>
      <c r="I1" s="357"/>
    </row>
    <row r="2" spans="2:19" s="361" customFormat="1" ht="21">
      <c r="B2" s="1603" t="s">
        <v>220</v>
      </c>
      <c r="C2" s="1603"/>
      <c r="D2" s="1603"/>
      <c r="E2" s="1603"/>
      <c r="F2" s="1603"/>
      <c r="G2" s="1603"/>
      <c r="H2" s="1603"/>
      <c r="I2" s="583"/>
      <c r="J2" s="359"/>
      <c r="K2" s="360"/>
      <c r="L2" s="360"/>
      <c r="M2" s="360"/>
      <c r="N2" s="360"/>
      <c r="O2" s="360"/>
      <c r="P2" s="360"/>
      <c r="Q2" s="360"/>
      <c r="R2" s="360"/>
      <c r="S2" s="360"/>
    </row>
    <row r="3" spans="2:19" s="361" customFormat="1" ht="18.75">
      <c r="B3" s="1604" t="str">
        <f>+dqnad!B2</f>
        <v>MES DE FEBRERO DE 2021 (16/02/2021 - 18/02/2020)</v>
      </c>
      <c r="C3" s="1605"/>
      <c r="D3" s="1605"/>
      <c r="E3" s="1605"/>
      <c r="F3" s="1605"/>
      <c r="G3" s="1605"/>
      <c r="H3" s="1605"/>
      <c r="I3" s="584"/>
      <c r="J3" s="362"/>
      <c r="K3" s="360"/>
      <c r="L3" s="360"/>
      <c r="M3" s="360"/>
      <c r="N3" s="360"/>
      <c r="O3" s="360"/>
      <c r="P3" s="360"/>
      <c r="Q3" s="360"/>
      <c r="R3" s="360"/>
      <c r="S3" s="360"/>
    </row>
    <row r="4" spans="2:19" s="361" customFormat="1" ht="36" customHeight="1">
      <c r="B4" s="399" t="str">
        <f>+dqnad!B4</f>
        <v>OBRA</v>
      </c>
      <c r="C4" s="400" t="s">
        <v>6</v>
      </c>
      <c r="D4" s="1606" t="str">
        <f>+dqnad!D4</f>
        <v>REMODELACIÓN DE LOSA DEPORTIVA; EN EL(LA) IE 10384 - CHOTA EN LA LOCALIDAD CHOTA, DISTRITO DE CHOTA, PROVINCIA CHOTA, DEPARTAMENTO CAJAMARCA</v>
      </c>
      <c r="E4" s="1607"/>
      <c r="F4" s="1607"/>
      <c r="G4" s="1607"/>
      <c r="H4" s="1607"/>
      <c r="I4" s="585"/>
      <c r="J4" s="365"/>
      <c r="K4" s="365"/>
      <c r="L4" s="365"/>
      <c r="M4" s="365"/>
    </row>
    <row r="5" spans="2:19" s="361" customFormat="1" ht="12">
      <c r="B5" s="363" t="str">
        <f>+dqnad!B5</f>
        <v>ENTIDAD</v>
      </c>
      <c r="C5" s="364" t="s">
        <v>6</v>
      </c>
      <c r="D5" s="739" t="str">
        <f>+dqnad!D5</f>
        <v>GERENCIA SUB REGIONAL DE CHOTA</v>
      </c>
      <c r="E5" s="368"/>
      <c r="F5" s="368"/>
      <c r="G5" s="364"/>
      <c r="H5" s="364"/>
      <c r="I5" s="367"/>
      <c r="J5" s="368"/>
      <c r="K5" s="368"/>
    </row>
    <row r="6" spans="2:19" s="361" customFormat="1" ht="12">
      <c r="B6" s="363" t="str">
        <f>+dqnad!B6</f>
        <v>UBICACIÓN</v>
      </c>
      <c r="C6" s="364" t="s">
        <v>6</v>
      </c>
      <c r="D6" s="739" t="str">
        <f>+dqnad!D6</f>
        <v>DISTRITO DE CHOTA, PROVINCIA CHOTA, DEPARTAMENTO CAJAMARCA</v>
      </c>
      <c r="E6" s="368"/>
      <c r="F6" s="368"/>
      <c r="G6" s="368"/>
      <c r="H6" s="368"/>
      <c r="J6" s="368"/>
      <c r="K6" s="368"/>
    </row>
    <row r="7" spans="2:19" s="361" customFormat="1" ht="12">
      <c r="B7" s="363" t="str">
        <f>+dqnad!B7</f>
        <v>CONTRATISTA</v>
      </c>
      <c r="C7" s="364" t="s">
        <v>6</v>
      </c>
      <c r="D7" s="739" t="str">
        <f>+dqnad!D7</f>
        <v>ARQING DEL NORTE CONTRATISTAS GENERALES EIRL</v>
      </c>
      <c r="E7" s="368"/>
      <c r="F7" s="368"/>
      <c r="G7" s="364"/>
      <c r="H7" s="364"/>
      <c r="I7" s="367"/>
    </row>
    <row r="8" spans="2:19" s="361" customFormat="1" ht="12">
      <c r="B8" s="363" t="str">
        <f>+dqnad!B8</f>
        <v>SUPERVISOR</v>
      </c>
      <c r="C8" s="364" t="s">
        <v>6</v>
      </c>
      <c r="D8" s="739" t="str">
        <f>+dqnad!D8</f>
        <v>ING. GEINER MEJIA GALVEZ</v>
      </c>
      <c r="E8" s="368"/>
      <c r="F8" s="368"/>
      <c r="G8" s="364"/>
      <c r="H8" s="364"/>
      <c r="I8" s="367"/>
    </row>
    <row r="9" spans="2:19" s="361" customFormat="1" ht="5.25" customHeight="1">
      <c r="C9" s="364"/>
      <c r="D9" s="364"/>
      <c r="E9" s="366"/>
      <c r="G9" s="367"/>
      <c r="H9" s="367"/>
      <c r="I9" s="367"/>
    </row>
    <row r="10" spans="2:19">
      <c r="B10" s="401" t="s">
        <v>221</v>
      </c>
      <c r="C10" s="369"/>
      <c r="D10" s="369"/>
      <c r="E10" s="730">
        <f>+dqnad!J16</f>
        <v>160284.4</v>
      </c>
      <c r="F10" s="712">
        <f>+E10*1.18</f>
        <v>189135.59199999998</v>
      </c>
      <c r="G10" s="370"/>
      <c r="H10" s="357"/>
      <c r="I10" s="357"/>
    </row>
    <row r="11" spans="2:19">
      <c r="B11" s="401" t="s">
        <v>222</v>
      </c>
      <c r="C11" s="369"/>
      <c r="D11" s="369"/>
      <c r="E11" s="730">
        <f>+E10*0.2</f>
        <v>32056.880000000001</v>
      </c>
      <c r="F11" s="712">
        <f>+E11*1.18-0.01</f>
        <v>37827.108399999997</v>
      </c>
      <c r="G11" s="738"/>
      <c r="H11" s="357"/>
      <c r="I11" s="357"/>
    </row>
    <row r="12" spans="2:19" ht="7.5" customHeight="1">
      <c r="B12" s="371"/>
      <c r="C12" s="369"/>
      <c r="D12" s="369"/>
      <c r="E12" s="369"/>
      <c r="F12" s="357"/>
      <c r="G12" s="372"/>
      <c r="H12" s="357"/>
      <c r="I12" s="357"/>
    </row>
    <row r="13" spans="2:19">
      <c r="B13" s="373" t="s">
        <v>321</v>
      </c>
      <c r="C13" s="373"/>
      <c r="D13" s="373"/>
      <c r="E13" s="374"/>
      <c r="F13" s="369"/>
      <c r="G13" s="369"/>
      <c r="H13" s="375"/>
      <c r="I13" s="375"/>
    </row>
    <row r="14" spans="2:19" ht="21" customHeight="1">
      <c r="B14" s="376" t="s">
        <v>227</v>
      </c>
      <c r="C14" s="377"/>
      <c r="D14" s="377"/>
      <c r="E14" s="377"/>
      <c r="F14" s="378" t="s">
        <v>228</v>
      </c>
      <c r="G14" s="379"/>
      <c r="H14" s="380" t="s">
        <v>142</v>
      </c>
      <c r="I14" s="586" t="s">
        <v>315</v>
      </c>
    </row>
    <row r="15" spans="2:19" ht="21" customHeight="1">
      <c r="B15" s="593" t="s">
        <v>225</v>
      </c>
      <c r="C15" s="1608" t="s">
        <v>124</v>
      </c>
      <c r="D15" s="1609"/>
      <c r="E15" s="591" t="s">
        <v>312</v>
      </c>
      <c r="F15" s="381" t="s">
        <v>226</v>
      </c>
      <c r="G15" s="382" t="s">
        <v>224</v>
      </c>
      <c r="H15" s="781" t="s">
        <v>74</v>
      </c>
      <c r="I15" s="592" t="s">
        <v>142</v>
      </c>
    </row>
    <row r="16" spans="2:19">
      <c r="B16" s="594">
        <v>1</v>
      </c>
      <c r="C16" s="595"/>
      <c r="D16" s="596" t="str">
        <f>+dqnad!C30</f>
        <v>19/01/2021 - 31/01/2021</v>
      </c>
      <c r="E16" s="597">
        <f>+'3. A.A.Direct.'!E20</f>
        <v>14480.62</v>
      </c>
      <c r="F16" s="598">
        <v>43383</v>
      </c>
      <c r="G16" s="599">
        <f>+E11</f>
        <v>32056.880000000001</v>
      </c>
      <c r="H16" s="780">
        <f>+ROUND(E16*0.2,2)</f>
        <v>2896.12</v>
      </c>
      <c r="I16" s="599"/>
    </row>
    <row r="17" spans="2:11">
      <c r="B17" s="600">
        <v>2</v>
      </c>
      <c r="C17" s="601"/>
      <c r="D17" s="602" t="str">
        <f>+dqnad!C31</f>
        <v>01/02/2021 - 15/02/2021</v>
      </c>
      <c r="E17" s="603"/>
      <c r="F17" s="604"/>
      <c r="G17" s="605"/>
      <c r="H17" s="779">
        <f>+ROUND(E17*0.2/(1-'7. C.Av.'!$N$38),2)</f>
        <v>0</v>
      </c>
      <c r="I17" s="689" t="e">
        <f>+H17/G17</f>
        <v>#DIV/0!</v>
      </c>
    </row>
    <row r="18" spans="2:11">
      <c r="B18" s="600">
        <v>3</v>
      </c>
      <c r="C18" s="601"/>
      <c r="D18" s="602" t="str">
        <f>+dqnad!C32</f>
        <v>16/02/2021 - 28/02/2021</v>
      </c>
      <c r="E18" s="603"/>
      <c r="F18" s="606"/>
      <c r="G18" s="605"/>
      <c r="H18" s="605"/>
      <c r="I18" s="605"/>
    </row>
    <row r="19" spans="2:11">
      <c r="B19" s="600">
        <v>4</v>
      </c>
      <c r="C19" s="601"/>
      <c r="D19" s="602" t="str">
        <f>+dqnad!C33</f>
        <v>01/03/2021 - 04/03/2021</v>
      </c>
      <c r="E19" s="603"/>
      <c r="F19" s="607"/>
      <c r="G19" s="608"/>
      <c r="H19" s="605"/>
      <c r="I19" s="605"/>
    </row>
    <row r="20" spans="2:11">
      <c r="B20" s="600">
        <v>5</v>
      </c>
      <c r="C20" s="601"/>
      <c r="D20" s="602" t="e">
        <f>+dqnad!C34</f>
        <v>#REF!</v>
      </c>
      <c r="E20" s="603"/>
      <c r="F20" s="607"/>
      <c r="G20" s="608"/>
      <c r="H20" s="605"/>
      <c r="I20" s="605"/>
    </row>
    <row r="21" spans="2:11">
      <c r="B21" s="600">
        <v>6</v>
      </c>
      <c r="C21" s="601"/>
      <c r="D21" s="602" t="e">
        <f>+dqnad!C35</f>
        <v>#REF!</v>
      </c>
      <c r="E21" s="603"/>
      <c r="F21" s="604"/>
      <c r="G21" s="608"/>
      <c r="H21" s="605"/>
      <c r="I21" s="605"/>
    </row>
    <row r="22" spans="2:11">
      <c r="B22" s="600">
        <v>7</v>
      </c>
      <c r="C22" s="601"/>
      <c r="D22" s="602" t="e">
        <f>+dqnad!C36</f>
        <v>#REF!</v>
      </c>
      <c r="E22" s="603"/>
      <c r="F22" s="604"/>
      <c r="G22" s="608"/>
      <c r="H22" s="605"/>
      <c r="I22" s="605"/>
    </row>
    <row r="23" spans="2:11">
      <c r="B23" s="600">
        <v>8</v>
      </c>
      <c r="C23" s="601"/>
      <c r="D23" s="602" t="e">
        <f>+dqnad!C37</f>
        <v>#REF!</v>
      </c>
      <c r="E23" s="603"/>
      <c r="F23" s="604"/>
      <c r="G23" s="608"/>
      <c r="H23" s="605"/>
      <c r="I23" s="605"/>
    </row>
    <row r="24" spans="2:11">
      <c r="B24" s="609">
        <v>9</v>
      </c>
      <c r="C24" s="610"/>
      <c r="D24" s="611" t="e">
        <f>+dqnad!C38</f>
        <v>#REF!</v>
      </c>
      <c r="E24" s="612"/>
      <c r="F24" s="613"/>
      <c r="G24" s="614"/>
      <c r="H24" s="615"/>
      <c r="I24" s="615"/>
      <c r="K24" s="729">
        <f>+E11-H17-H18-H19</f>
        <v>32056.880000000001</v>
      </c>
    </row>
    <row r="25" spans="2:11" ht="3" customHeight="1">
      <c r="B25" s="383"/>
      <c r="C25" s="384"/>
      <c r="D25" s="385"/>
      <c r="E25" s="386"/>
      <c r="F25" s="387"/>
      <c r="G25" s="388"/>
      <c r="H25" s="389"/>
      <c r="I25" s="389"/>
      <c r="K25" s="729"/>
    </row>
    <row r="26" spans="2:11">
      <c r="B26" s="390"/>
      <c r="C26" s="391"/>
      <c r="D26" s="391"/>
      <c r="E26" s="392"/>
      <c r="F26" s="393"/>
      <c r="G26" s="394" t="s">
        <v>324</v>
      </c>
      <c r="H26" s="395">
        <f>SUM(H16:H25)</f>
        <v>2896.12</v>
      </c>
      <c r="I26" s="690" t="e">
        <f>SUM(I16:I25)</f>
        <v>#DIV/0!</v>
      </c>
      <c r="K26" s="729">
        <f>+E11-H26</f>
        <v>29160.760000000002</v>
      </c>
    </row>
    <row r="27" spans="2:11">
      <c r="B27" s="357"/>
      <c r="C27" s="396"/>
      <c r="D27" s="396"/>
      <c r="E27" s="397"/>
      <c r="F27" s="369"/>
      <c r="G27" s="357"/>
      <c r="H27" s="398"/>
      <c r="I27" s="398"/>
    </row>
    <row r="28" spans="2:11">
      <c r="B28" s="357"/>
      <c r="C28" s="357"/>
      <c r="D28" s="357"/>
      <c r="E28" s="686" t="s">
        <v>229</v>
      </c>
      <c r="F28" s="687"/>
      <c r="G28" s="688" t="s">
        <v>150</v>
      </c>
      <c r="H28" s="395">
        <f>+H16</f>
        <v>2896.12</v>
      </c>
      <c r="I28" s="691" t="e">
        <f>+I17</f>
        <v>#DIV/0!</v>
      </c>
    </row>
    <row r="29" spans="2:11">
      <c r="B29" s="357"/>
      <c r="C29" s="357"/>
      <c r="D29" s="357"/>
      <c r="E29" s="397"/>
      <c r="F29" s="357"/>
      <c r="G29" s="357"/>
      <c r="H29" s="357"/>
      <c r="I29" s="357"/>
    </row>
    <row r="30" spans="2:11">
      <c r="B30" s="357"/>
      <c r="C30" s="357"/>
      <c r="D30" s="357"/>
      <c r="E30" s="686" t="s">
        <v>325</v>
      </c>
      <c r="F30" s="687"/>
      <c r="G30" s="688" t="s">
        <v>150</v>
      </c>
      <c r="H30" s="395">
        <f>+E11-H26</f>
        <v>29160.760000000002</v>
      </c>
      <c r="I30" s="691">
        <f>+I19</f>
        <v>0</v>
      </c>
    </row>
  </sheetData>
  <mergeCells count="4">
    <mergeCell ref="B2:H2"/>
    <mergeCell ref="B3:H3"/>
    <mergeCell ref="D4:H4"/>
    <mergeCell ref="C15:D15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BZ125"/>
  <sheetViews>
    <sheetView view="pageBreakPreview" zoomScale="97" zoomScaleNormal="100" zoomScaleSheetLayoutView="97" workbookViewId="0">
      <selection activeCell="D4" sqref="D4:K4"/>
    </sheetView>
  </sheetViews>
  <sheetFormatPr baseColWidth="10" defaultRowHeight="15"/>
  <cols>
    <col min="1" max="1" width="1.140625" style="404" customWidth="1"/>
    <col min="2" max="2" width="11.28515625" style="172" customWidth="1"/>
    <col min="3" max="3" width="4.5703125" style="173" customWidth="1"/>
    <col min="4" max="4" width="5.28515625" style="173" customWidth="1"/>
    <col min="5" max="5" width="13.5703125" style="172" customWidth="1"/>
    <col min="6" max="6" width="8.7109375" style="172" customWidth="1"/>
    <col min="7" max="7" width="12.28515625" style="172" customWidth="1"/>
    <col min="8" max="10" width="11.7109375" style="172" bestFit="1" customWidth="1"/>
    <col min="11" max="13" width="10.7109375" style="172" customWidth="1"/>
    <col min="14" max="14" width="12.140625" style="172" bestFit="1" customWidth="1"/>
    <col min="15" max="15" width="11.7109375" style="172" bestFit="1" customWidth="1"/>
    <col min="16" max="16" width="12.140625" style="172" bestFit="1" customWidth="1"/>
    <col min="17" max="17" width="11.5703125" style="172" bestFit="1" customWidth="1"/>
    <col min="18" max="18" width="13.85546875" style="172" customWidth="1"/>
    <col min="19" max="19" width="1.28515625" style="402" customWidth="1"/>
    <col min="20" max="78" width="11.42578125" style="403"/>
    <col min="79" max="258" width="11.42578125" style="404"/>
    <col min="259" max="260" width="11.5703125" style="404" bestFit="1" customWidth="1"/>
    <col min="261" max="261" width="14.28515625" style="404" customWidth="1"/>
    <col min="262" max="272" width="11.5703125" style="404" bestFit="1" customWidth="1"/>
    <col min="273" max="273" width="11.42578125" style="404"/>
    <col min="274" max="274" width="14.5703125" style="404" customWidth="1"/>
    <col min="275" max="514" width="11.42578125" style="404"/>
    <col min="515" max="516" width="11.5703125" style="404" bestFit="1" customWidth="1"/>
    <col min="517" max="517" width="14.28515625" style="404" customWidth="1"/>
    <col min="518" max="528" width="11.5703125" style="404" bestFit="1" customWidth="1"/>
    <col min="529" max="529" width="11.42578125" style="404"/>
    <col min="530" max="530" width="14.5703125" style="404" customWidth="1"/>
    <col min="531" max="770" width="11.42578125" style="404"/>
    <col min="771" max="772" width="11.5703125" style="404" bestFit="1" customWidth="1"/>
    <col min="773" max="773" width="14.28515625" style="404" customWidth="1"/>
    <col min="774" max="784" width="11.5703125" style="404" bestFit="1" customWidth="1"/>
    <col min="785" max="785" width="11.42578125" style="404"/>
    <col min="786" max="786" width="14.5703125" style="404" customWidth="1"/>
    <col min="787" max="1026" width="11.42578125" style="404"/>
    <col min="1027" max="1028" width="11.5703125" style="404" bestFit="1" customWidth="1"/>
    <col min="1029" max="1029" width="14.28515625" style="404" customWidth="1"/>
    <col min="1030" max="1040" width="11.5703125" style="404" bestFit="1" customWidth="1"/>
    <col min="1041" max="1041" width="11.42578125" style="404"/>
    <col min="1042" max="1042" width="14.5703125" style="404" customWidth="1"/>
    <col min="1043" max="1282" width="11.42578125" style="404"/>
    <col min="1283" max="1284" width="11.5703125" style="404" bestFit="1" customWidth="1"/>
    <col min="1285" max="1285" width="14.28515625" style="404" customWidth="1"/>
    <col min="1286" max="1296" width="11.5703125" style="404" bestFit="1" customWidth="1"/>
    <col min="1297" max="1297" width="11.42578125" style="404"/>
    <col min="1298" max="1298" width="14.5703125" style="404" customWidth="1"/>
    <col min="1299" max="1538" width="11.42578125" style="404"/>
    <col min="1539" max="1540" width="11.5703125" style="404" bestFit="1" customWidth="1"/>
    <col min="1541" max="1541" width="14.28515625" style="404" customWidth="1"/>
    <col min="1542" max="1552" width="11.5703125" style="404" bestFit="1" customWidth="1"/>
    <col min="1553" max="1553" width="11.42578125" style="404"/>
    <col min="1554" max="1554" width="14.5703125" style="404" customWidth="1"/>
    <col min="1555" max="1794" width="11.42578125" style="404"/>
    <col min="1795" max="1796" width="11.5703125" style="404" bestFit="1" customWidth="1"/>
    <col min="1797" max="1797" width="14.28515625" style="404" customWidth="1"/>
    <col min="1798" max="1808" width="11.5703125" style="404" bestFit="1" customWidth="1"/>
    <col min="1809" max="1809" width="11.42578125" style="404"/>
    <col min="1810" max="1810" width="14.5703125" style="404" customWidth="1"/>
    <col min="1811" max="2050" width="11.42578125" style="404"/>
    <col min="2051" max="2052" width="11.5703125" style="404" bestFit="1" customWidth="1"/>
    <col min="2053" max="2053" width="14.28515625" style="404" customWidth="1"/>
    <col min="2054" max="2064" width="11.5703125" style="404" bestFit="1" customWidth="1"/>
    <col min="2065" max="2065" width="11.42578125" style="404"/>
    <col min="2066" max="2066" width="14.5703125" style="404" customWidth="1"/>
    <col min="2067" max="2306" width="11.42578125" style="404"/>
    <col min="2307" max="2308" width="11.5703125" style="404" bestFit="1" customWidth="1"/>
    <col min="2309" max="2309" width="14.28515625" style="404" customWidth="1"/>
    <col min="2310" max="2320" width="11.5703125" style="404" bestFit="1" customWidth="1"/>
    <col min="2321" max="2321" width="11.42578125" style="404"/>
    <col min="2322" max="2322" width="14.5703125" style="404" customWidth="1"/>
    <col min="2323" max="2562" width="11.42578125" style="404"/>
    <col min="2563" max="2564" width="11.5703125" style="404" bestFit="1" customWidth="1"/>
    <col min="2565" max="2565" width="14.28515625" style="404" customWidth="1"/>
    <col min="2566" max="2576" width="11.5703125" style="404" bestFit="1" customWidth="1"/>
    <col min="2577" max="2577" width="11.42578125" style="404"/>
    <col min="2578" max="2578" width="14.5703125" style="404" customWidth="1"/>
    <col min="2579" max="2818" width="11.42578125" style="404"/>
    <col min="2819" max="2820" width="11.5703125" style="404" bestFit="1" customWidth="1"/>
    <col min="2821" max="2821" width="14.28515625" style="404" customWidth="1"/>
    <col min="2822" max="2832" width="11.5703125" style="404" bestFit="1" customWidth="1"/>
    <col min="2833" max="2833" width="11.42578125" style="404"/>
    <col min="2834" max="2834" width="14.5703125" style="404" customWidth="1"/>
    <col min="2835" max="3074" width="11.42578125" style="404"/>
    <col min="3075" max="3076" width="11.5703125" style="404" bestFit="1" customWidth="1"/>
    <col min="3077" max="3077" width="14.28515625" style="404" customWidth="1"/>
    <col min="3078" max="3088" width="11.5703125" style="404" bestFit="1" customWidth="1"/>
    <col min="3089" max="3089" width="11.42578125" style="404"/>
    <col min="3090" max="3090" width="14.5703125" style="404" customWidth="1"/>
    <col min="3091" max="3330" width="11.42578125" style="404"/>
    <col min="3331" max="3332" width="11.5703125" style="404" bestFit="1" customWidth="1"/>
    <col min="3333" max="3333" width="14.28515625" style="404" customWidth="1"/>
    <col min="3334" max="3344" width="11.5703125" style="404" bestFit="1" customWidth="1"/>
    <col min="3345" max="3345" width="11.42578125" style="404"/>
    <col min="3346" max="3346" width="14.5703125" style="404" customWidth="1"/>
    <col min="3347" max="3586" width="11.42578125" style="404"/>
    <col min="3587" max="3588" width="11.5703125" style="404" bestFit="1" customWidth="1"/>
    <col min="3589" max="3589" width="14.28515625" style="404" customWidth="1"/>
    <col min="3590" max="3600" width="11.5703125" style="404" bestFit="1" customWidth="1"/>
    <col min="3601" max="3601" width="11.42578125" style="404"/>
    <col min="3602" max="3602" width="14.5703125" style="404" customWidth="1"/>
    <col min="3603" max="3842" width="11.42578125" style="404"/>
    <col min="3843" max="3844" width="11.5703125" style="404" bestFit="1" customWidth="1"/>
    <col min="3845" max="3845" width="14.28515625" style="404" customWidth="1"/>
    <col min="3846" max="3856" width="11.5703125" style="404" bestFit="1" customWidth="1"/>
    <col min="3857" max="3857" width="11.42578125" style="404"/>
    <col min="3858" max="3858" width="14.5703125" style="404" customWidth="1"/>
    <col min="3859" max="4098" width="11.42578125" style="404"/>
    <col min="4099" max="4100" width="11.5703125" style="404" bestFit="1" customWidth="1"/>
    <col min="4101" max="4101" width="14.28515625" style="404" customWidth="1"/>
    <col min="4102" max="4112" width="11.5703125" style="404" bestFit="1" customWidth="1"/>
    <col min="4113" max="4113" width="11.42578125" style="404"/>
    <col min="4114" max="4114" width="14.5703125" style="404" customWidth="1"/>
    <col min="4115" max="4354" width="11.42578125" style="404"/>
    <col min="4355" max="4356" width="11.5703125" style="404" bestFit="1" customWidth="1"/>
    <col min="4357" max="4357" width="14.28515625" style="404" customWidth="1"/>
    <col min="4358" max="4368" width="11.5703125" style="404" bestFit="1" customWidth="1"/>
    <col min="4369" max="4369" width="11.42578125" style="404"/>
    <col min="4370" max="4370" width="14.5703125" style="404" customWidth="1"/>
    <col min="4371" max="4610" width="11.42578125" style="404"/>
    <col min="4611" max="4612" width="11.5703125" style="404" bestFit="1" customWidth="1"/>
    <col min="4613" max="4613" width="14.28515625" style="404" customWidth="1"/>
    <col min="4614" max="4624" width="11.5703125" style="404" bestFit="1" customWidth="1"/>
    <col min="4625" max="4625" width="11.42578125" style="404"/>
    <col min="4626" max="4626" width="14.5703125" style="404" customWidth="1"/>
    <col min="4627" max="4866" width="11.42578125" style="404"/>
    <col min="4867" max="4868" width="11.5703125" style="404" bestFit="1" customWidth="1"/>
    <col min="4869" max="4869" width="14.28515625" style="404" customWidth="1"/>
    <col min="4870" max="4880" width="11.5703125" style="404" bestFit="1" customWidth="1"/>
    <col min="4881" max="4881" width="11.42578125" style="404"/>
    <col min="4882" max="4882" width="14.5703125" style="404" customWidth="1"/>
    <col min="4883" max="5122" width="11.42578125" style="404"/>
    <col min="5123" max="5124" width="11.5703125" style="404" bestFit="1" customWidth="1"/>
    <col min="5125" max="5125" width="14.28515625" style="404" customWidth="1"/>
    <col min="5126" max="5136" width="11.5703125" style="404" bestFit="1" customWidth="1"/>
    <col min="5137" max="5137" width="11.42578125" style="404"/>
    <col min="5138" max="5138" width="14.5703125" style="404" customWidth="1"/>
    <col min="5139" max="5378" width="11.42578125" style="404"/>
    <col min="5379" max="5380" width="11.5703125" style="404" bestFit="1" customWidth="1"/>
    <col min="5381" max="5381" width="14.28515625" style="404" customWidth="1"/>
    <col min="5382" max="5392" width="11.5703125" style="404" bestFit="1" customWidth="1"/>
    <col min="5393" max="5393" width="11.42578125" style="404"/>
    <col min="5394" max="5394" width="14.5703125" style="404" customWidth="1"/>
    <col min="5395" max="5634" width="11.42578125" style="404"/>
    <col min="5635" max="5636" width="11.5703125" style="404" bestFit="1" customWidth="1"/>
    <col min="5637" max="5637" width="14.28515625" style="404" customWidth="1"/>
    <col min="5638" max="5648" width="11.5703125" style="404" bestFit="1" customWidth="1"/>
    <col min="5649" max="5649" width="11.42578125" style="404"/>
    <col min="5650" max="5650" width="14.5703125" style="404" customWidth="1"/>
    <col min="5651" max="5890" width="11.42578125" style="404"/>
    <col min="5891" max="5892" width="11.5703125" style="404" bestFit="1" customWidth="1"/>
    <col min="5893" max="5893" width="14.28515625" style="404" customWidth="1"/>
    <col min="5894" max="5904" width="11.5703125" style="404" bestFit="1" customWidth="1"/>
    <col min="5905" max="5905" width="11.42578125" style="404"/>
    <col min="5906" max="5906" width="14.5703125" style="404" customWidth="1"/>
    <col min="5907" max="6146" width="11.42578125" style="404"/>
    <col min="6147" max="6148" width="11.5703125" style="404" bestFit="1" customWidth="1"/>
    <col min="6149" max="6149" width="14.28515625" style="404" customWidth="1"/>
    <col min="6150" max="6160" width="11.5703125" style="404" bestFit="1" customWidth="1"/>
    <col min="6161" max="6161" width="11.42578125" style="404"/>
    <col min="6162" max="6162" width="14.5703125" style="404" customWidth="1"/>
    <col min="6163" max="6402" width="11.42578125" style="404"/>
    <col min="6403" max="6404" width="11.5703125" style="404" bestFit="1" customWidth="1"/>
    <col min="6405" max="6405" width="14.28515625" style="404" customWidth="1"/>
    <col min="6406" max="6416" width="11.5703125" style="404" bestFit="1" customWidth="1"/>
    <col min="6417" max="6417" width="11.42578125" style="404"/>
    <col min="6418" max="6418" width="14.5703125" style="404" customWidth="1"/>
    <col min="6419" max="6658" width="11.42578125" style="404"/>
    <col min="6659" max="6660" width="11.5703125" style="404" bestFit="1" customWidth="1"/>
    <col min="6661" max="6661" width="14.28515625" style="404" customWidth="1"/>
    <col min="6662" max="6672" width="11.5703125" style="404" bestFit="1" customWidth="1"/>
    <col min="6673" max="6673" width="11.42578125" style="404"/>
    <col min="6674" max="6674" width="14.5703125" style="404" customWidth="1"/>
    <col min="6675" max="6914" width="11.42578125" style="404"/>
    <col min="6915" max="6916" width="11.5703125" style="404" bestFit="1" customWidth="1"/>
    <col min="6917" max="6917" width="14.28515625" style="404" customWidth="1"/>
    <col min="6918" max="6928" width="11.5703125" style="404" bestFit="1" customWidth="1"/>
    <col min="6929" max="6929" width="11.42578125" style="404"/>
    <col min="6930" max="6930" width="14.5703125" style="404" customWidth="1"/>
    <col min="6931" max="7170" width="11.42578125" style="404"/>
    <col min="7171" max="7172" width="11.5703125" style="404" bestFit="1" customWidth="1"/>
    <col min="7173" max="7173" width="14.28515625" style="404" customWidth="1"/>
    <col min="7174" max="7184" width="11.5703125" style="404" bestFit="1" customWidth="1"/>
    <col min="7185" max="7185" width="11.42578125" style="404"/>
    <col min="7186" max="7186" width="14.5703125" style="404" customWidth="1"/>
    <col min="7187" max="7426" width="11.42578125" style="404"/>
    <col min="7427" max="7428" width="11.5703125" style="404" bestFit="1" customWidth="1"/>
    <col min="7429" max="7429" width="14.28515625" style="404" customWidth="1"/>
    <col min="7430" max="7440" width="11.5703125" style="404" bestFit="1" customWidth="1"/>
    <col min="7441" max="7441" width="11.42578125" style="404"/>
    <col min="7442" max="7442" width="14.5703125" style="404" customWidth="1"/>
    <col min="7443" max="7682" width="11.42578125" style="404"/>
    <col min="7683" max="7684" width="11.5703125" style="404" bestFit="1" customWidth="1"/>
    <col min="7685" max="7685" width="14.28515625" style="404" customWidth="1"/>
    <col min="7686" max="7696" width="11.5703125" style="404" bestFit="1" customWidth="1"/>
    <col min="7697" max="7697" width="11.42578125" style="404"/>
    <col min="7698" max="7698" width="14.5703125" style="404" customWidth="1"/>
    <col min="7699" max="7938" width="11.42578125" style="404"/>
    <col min="7939" max="7940" width="11.5703125" style="404" bestFit="1" customWidth="1"/>
    <col min="7941" max="7941" width="14.28515625" style="404" customWidth="1"/>
    <col min="7942" max="7952" width="11.5703125" style="404" bestFit="1" customWidth="1"/>
    <col min="7953" max="7953" width="11.42578125" style="404"/>
    <col min="7954" max="7954" width="14.5703125" style="404" customWidth="1"/>
    <col min="7955" max="8194" width="11.42578125" style="404"/>
    <col min="8195" max="8196" width="11.5703125" style="404" bestFit="1" customWidth="1"/>
    <col min="8197" max="8197" width="14.28515625" style="404" customWidth="1"/>
    <col min="8198" max="8208" width="11.5703125" style="404" bestFit="1" customWidth="1"/>
    <col min="8209" max="8209" width="11.42578125" style="404"/>
    <col min="8210" max="8210" width="14.5703125" style="404" customWidth="1"/>
    <col min="8211" max="8450" width="11.42578125" style="404"/>
    <col min="8451" max="8452" width="11.5703125" style="404" bestFit="1" customWidth="1"/>
    <col min="8453" max="8453" width="14.28515625" style="404" customWidth="1"/>
    <col min="8454" max="8464" width="11.5703125" style="404" bestFit="1" customWidth="1"/>
    <col min="8465" max="8465" width="11.42578125" style="404"/>
    <col min="8466" max="8466" width="14.5703125" style="404" customWidth="1"/>
    <col min="8467" max="8706" width="11.42578125" style="404"/>
    <col min="8707" max="8708" width="11.5703125" style="404" bestFit="1" customWidth="1"/>
    <col min="8709" max="8709" width="14.28515625" style="404" customWidth="1"/>
    <col min="8710" max="8720" width="11.5703125" style="404" bestFit="1" customWidth="1"/>
    <col min="8721" max="8721" width="11.42578125" style="404"/>
    <col min="8722" max="8722" width="14.5703125" style="404" customWidth="1"/>
    <col min="8723" max="8962" width="11.42578125" style="404"/>
    <col min="8963" max="8964" width="11.5703125" style="404" bestFit="1" customWidth="1"/>
    <col min="8965" max="8965" width="14.28515625" style="404" customWidth="1"/>
    <col min="8966" max="8976" width="11.5703125" style="404" bestFit="1" customWidth="1"/>
    <col min="8977" max="8977" width="11.42578125" style="404"/>
    <col min="8978" max="8978" width="14.5703125" style="404" customWidth="1"/>
    <col min="8979" max="9218" width="11.42578125" style="404"/>
    <col min="9219" max="9220" width="11.5703125" style="404" bestFit="1" customWidth="1"/>
    <col min="9221" max="9221" width="14.28515625" style="404" customWidth="1"/>
    <col min="9222" max="9232" width="11.5703125" style="404" bestFit="1" customWidth="1"/>
    <col min="9233" max="9233" width="11.42578125" style="404"/>
    <col min="9234" max="9234" width="14.5703125" style="404" customWidth="1"/>
    <col min="9235" max="9474" width="11.42578125" style="404"/>
    <col min="9475" max="9476" width="11.5703125" style="404" bestFit="1" customWidth="1"/>
    <col min="9477" max="9477" width="14.28515625" style="404" customWidth="1"/>
    <col min="9478" max="9488" width="11.5703125" style="404" bestFit="1" customWidth="1"/>
    <col min="9489" max="9489" width="11.42578125" style="404"/>
    <col min="9490" max="9490" width="14.5703125" style="404" customWidth="1"/>
    <col min="9491" max="9730" width="11.42578125" style="404"/>
    <col min="9731" max="9732" width="11.5703125" style="404" bestFit="1" customWidth="1"/>
    <col min="9733" max="9733" width="14.28515625" style="404" customWidth="1"/>
    <col min="9734" max="9744" width="11.5703125" style="404" bestFit="1" customWidth="1"/>
    <col min="9745" max="9745" width="11.42578125" style="404"/>
    <col min="9746" max="9746" width="14.5703125" style="404" customWidth="1"/>
    <col min="9747" max="9986" width="11.42578125" style="404"/>
    <col min="9987" max="9988" width="11.5703125" style="404" bestFit="1" customWidth="1"/>
    <col min="9989" max="9989" width="14.28515625" style="404" customWidth="1"/>
    <col min="9990" max="10000" width="11.5703125" style="404" bestFit="1" customWidth="1"/>
    <col min="10001" max="10001" width="11.42578125" style="404"/>
    <col min="10002" max="10002" width="14.5703125" style="404" customWidth="1"/>
    <col min="10003" max="10242" width="11.42578125" style="404"/>
    <col min="10243" max="10244" width="11.5703125" style="404" bestFit="1" customWidth="1"/>
    <col min="10245" max="10245" width="14.28515625" style="404" customWidth="1"/>
    <col min="10246" max="10256" width="11.5703125" style="404" bestFit="1" customWidth="1"/>
    <col min="10257" max="10257" width="11.42578125" style="404"/>
    <col min="10258" max="10258" width="14.5703125" style="404" customWidth="1"/>
    <col min="10259" max="10498" width="11.42578125" style="404"/>
    <col min="10499" max="10500" width="11.5703125" style="404" bestFit="1" customWidth="1"/>
    <col min="10501" max="10501" width="14.28515625" style="404" customWidth="1"/>
    <col min="10502" max="10512" width="11.5703125" style="404" bestFit="1" customWidth="1"/>
    <col min="10513" max="10513" width="11.42578125" style="404"/>
    <col min="10514" max="10514" width="14.5703125" style="404" customWidth="1"/>
    <col min="10515" max="10754" width="11.42578125" style="404"/>
    <col min="10755" max="10756" width="11.5703125" style="404" bestFit="1" customWidth="1"/>
    <col min="10757" max="10757" width="14.28515625" style="404" customWidth="1"/>
    <col min="10758" max="10768" width="11.5703125" style="404" bestFit="1" customWidth="1"/>
    <col min="10769" max="10769" width="11.42578125" style="404"/>
    <col min="10770" max="10770" width="14.5703125" style="404" customWidth="1"/>
    <col min="10771" max="11010" width="11.42578125" style="404"/>
    <col min="11011" max="11012" width="11.5703125" style="404" bestFit="1" customWidth="1"/>
    <col min="11013" max="11013" width="14.28515625" style="404" customWidth="1"/>
    <col min="11014" max="11024" width="11.5703125" style="404" bestFit="1" customWidth="1"/>
    <col min="11025" max="11025" width="11.42578125" style="404"/>
    <col min="11026" max="11026" width="14.5703125" style="404" customWidth="1"/>
    <col min="11027" max="11266" width="11.42578125" style="404"/>
    <col min="11267" max="11268" width="11.5703125" style="404" bestFit="1" customWidth="1"/>
    <col min="11269" max="11269" width="14.28515625" style="404" customWidth="1"/>
    <col min="11270" max="11280" width="11.5703125" style="404" bestFit="1" customWidth="1"/>
    <col min="11281" max="11281" width="11.42578125" style="404"/>
    <col min="11282" max="11282" width="14.5703125" style="404" customWidth="1"/>
    <col min="11283" max="11522" width="11.42578125" style="404"/>
    <col min="11523" max="11524" width="11.5703125" style="404" bestFit="1" customWidth="1"/>
    <col min="11525" max="11525" width="14.28515625" style="404" customWidth="1"/>
    <col min="11526" max="11536" width="11.5703125" style="404" bestFit="1" customWidth="1"/>
    <col min="11537" max="11537" width="11.42578125" style="404"/>
    <col min="11538" max="11538" width="14.5703125" style="404" customWidth="1"/>
    <col min="11539" max="11778" width="11.42578125" style="404"/>
    <col min="11779" max="11780" width="11.5703125" style="404" bestFit="1" customWidth="1"/>
    <col min="11781" max="11781" width="14.28515625" style="404" customWidth="1"/>
    <col min="11782" max="11792" width="11.5703125" style="404" bestFit="1" customWidth="1"/>
    <col min="11793" max="11793" width="11.42578125" style="404"/>
    <col min="11794" max="11794" width="14.5703125" style="404" customWidth="1"/>
    <col min="11795" max="12034" width="11.42578125" style="404"/>
    <col min="12035" max="12036" width="11.5703125" style="404" bestFit="1" customWidth="1"/>
    <col min="12037" max="12037" width="14.28515625" style="404" customWidth="1"/>
    <col min="12038" max="12048" width="11.5703125" style="404" bestFit="1" customWidth="1"/>
    <col min="12049" max="12049" width="11.42578125" style="404"/>
    <col min="12050" max="12050" width="14.5703125" style="404" customWidth="1"/>
    <col min="12051" max="12290" width="11.42578125" style="404"/>
    <col min="12291" max="12292" width="11.5703125" style="404" bestFit="1" customWidth="1"/>
    <col min="12293" max="12293" width="14.28515625" style="404" customWidth="1"/>
    <col min="12294" max="12304" width="11.5703125" style="404" bestFit="1" customWidth="1"/>
    <col min="12305" max="12305" width="11.42578125" style="404"/>
    <col min="12306" max="12306" width="14.5703125" style="404" customWidth="1"/>
    <col min="12307" max="12546" width="11.42578125" style="404"/>
    <col min="12547" max="12548" width="11.5703125" style="404" bestFit="1" customWidth="1"/>
    <col min="12549" max="12549" width="14.28515625" style="404" customWidth="1"/>
    <col min="12550" max="12560" width="11.5703125" style="404" bestFit="1" customWidth="1"/>
    <col min="12561" max="12561" width="11.42578125" style="404"/>
    <col min="12562" max="12562" width="14.5703125" style="404" customWidth="1"/>
    <col min="12563" max="12802" width="11.42578125" style="404"/>
    <col min="12803" max="12804" width="11.5703125" style="404" bestFit="1" customWidth="1"/>
    <col min="12805" max="12805" width="14.28515625" style="404" customWidth="1"/>
    <col min="12806" max="12816" width="11.5703125" style="404" bestFit="1" customWidth="1"/>
    <col min="12817" max="12817" width="11.42578125" style="404"/>
    <col min="12818" max="12818" width="14.5703125" style="404" customWidth="1"/>
    <col min="12819" max="13058" width="11.42578125" style="404"/>
    <col min="13059" max="13060" width="11.5703125" style="404" bestFit="1" customWidth="1"/>
    <col min="13061" max="13061" width="14.28515625" style="404" customWidth="1"/>
    <col min="13062" max="13072" width="11.5703125" style="404" bestFit="1" customWidth="1"/>
    <col min="13073" max="13073" width="11.42578125" style="404"/>
    <col min="13074" max="13074" width="14.5703125" style="404" customWidth="1"/>
    <col min="13075" max="13314" width="11.42578125" style="404"/>
    <col min="13315" max="13316" width="11.5703125" style="404" bestFit="1" customWidth="1"/>
    <col min="13317" max="13317" width="14.28515625" style="404" customWidth="1"/>
    <col min="13318" max="13328" width="11.5703125" style="404" bestFit="1" customWidth="1"/>
    <col min="13329" max="13329" width="11.42578125" style="404"/>
    <col min="13330" max="13330" width="14.5703125" style="404" customWidth="1"/>
    <col min="13331" max="13570" width="11.42578125" style="404"/>
    <col min="13571" max="13572" width="11.5703125" style="404" bestFit="1" customWidth="1"/>
    <col min="13573" max="13573" width="14.28515625" style="404" customWidth="1"/>
    <col min="13574" max="13584" width="11.5703125" style="404" bestFit="1" customWidth="1"/>
    <col min="13585" max="13585" width="11.42578125" style="404"/>
    <col min="13586" max="13586" width="14.5703125" style="404" customWidth="1"/>
    <col min="13587" max="13826" width="11.42578125" style="404"/>
    <col min="13827" max="13828" width="11.5703125" style="404" bestFit="1" customWidth="1"/>
    <col min="13829" max="13829" width="14.28515625" style="404" customWidth="1"/>
    <col min="13830" max="13840" width="11.5703125" style="404" bestFit="1" customWidth="1"/>
    <col min="13841" max="13841" width="11.42578125" style="404"/>
    <col min="13842" max="13842" width="14.5703125" style="404" customWidth="1"/>
    <col min="13843" max="14082" width="11.42578125" style="404"/>
    <col min="14083" max="14084" width="11.5703125" style="404" bestFit="1" customWidth="1"/>
    <col min="14085" max="14085" width="14.28515625" style="404" customWidth="1"/>
    <col min="14086" max="14096" width="11.5703125" style="404" bestFit="1" customWidth="1"/>
    <col min="14097" max="14097" width="11.42578125" style="404"/>
    <col min="14098" max="14098" width="14.5703125" style="404" customWidth="1"/>
    <col min="14099" max="14338" width="11.42578125" style="404"/>
    <col min="14339" max="14340" width="11.5703125" style="404" bestFit="1" customWidth="1"/>
    <col min="14341" max="14341" width="14.28515625" style="404" customWidth="1"/>
    <col min="14342" max="14352" width="11.5703125" style="404" bestFit="1" customWidth="1"/>
    <col min="14353" max="14353" width="11.42578125" style="404"/>
    <col min="14354" max="14354" width="14.5703125" style="404" customWidth="1"/>
    <col min="14355" max="14594" width="11.42578125" style="404"/>
    <col min="14595" max="14596" width="11.5703125" style="404" bestFit="1" customWidth="1"/>
    <col min="14597" max="14597" width="14.28515625" style="404" customWidth="1"/>
    <col min="14598" max="14608" width="11.5703125" style="404" bestFit="1" customWidth="1"/>
    <col min="14609" max="14609" width="11.42578125" style="404"/>
    <col min="14610" max="14610" width="14.5703125" style="404" customWidth="1"/>
    <col min="14611" max="14850" width="11.42578125" style="404"/>
    <col min="14851" max="14852" width="11.5703125" style="404" bestFit="1" customWidth="1"/>
    <col min="14853" max="14853" width="14.28515625" style="404" customWidth="1"/>
    <col min="14854" max="14864" width="11.5703125" style="404" bestFit="1" customWidth="1"/>
    <col min="14865" max="14865" width="11.42578125" style="404"/>
    <col min="14866" max="14866" width="14.5703125" style="404" customWidth="1"/>
    <col min="14867" max="15106" width="11.42578125" style="404"/>
    <col min="15107" max="15108" width="11.5703125" style="404" bestFit="1" customWidth="1"/>
    <col min="15109" max="15109" width="14.28515625" style="404" customWidth="1"/>
    <col min="15110" max="15120" width="11.5703125" style="404" bestFit="1" customWidth="1"/>
    <col min="15121" max="15121" width="11.42578125" style="404"/>
    <col min="15122" max="15122" width="14.5703125" style="404" customWidth="1"/>
    <col min="15123" max="15362" width="11.42578125" style="404"/>
    <col min="15363" max="15364" width="11.5703125" style="404" bestFit="1" customWidth="1"/>
    <col min="15365" max="15365" width="14.28515625" style="404" customWidth="1"/>
    <col min="15366" max="15376" width="11.5703125" style="404" bestFit="1" customWidth="1"/>
    <col min="15377" max="15377" width="11.42578125" style="404"/>
    <col min="15378" max="15378" width="14.5703125" style="404" customWidth="1"/>
    <col min="15379" max="15618" width="11.42578125" style="404"/>
    <col min="15619" max="15620" width="11.5703125" style="404" bestFit="1" customWidth="1"/>
    <col min="15621" max="15621" width="14.28515625" style="404" customWidth="1"/>
    <col min="15622" max="15632" width="11.5703125" style="404" bestFit="1" customWidth="1"/>
    <col min="15633" max="15633" width="11.42578125" style="404"/>
    <col min="15634" max="15634" width="14.5703125" style="404" customWidth="1"/>
    <col min="15635" max="15874" width="11.42578125" style="404"/>
    <col min="15875" max="15876" width="11.5703125" style="404" bestFit="1" customWidth="1"/>
    <col min="15877" max="15877" width="14.28515625" style="404" customWidth="1"/>
    <col min="15878" max="15888" width="11.5703125" style="404" bestFit="1" customWidth="1"/>
    <col min="15889" max="15889" width="11.42578125" style="404"/>
    <col min="15890" max="15890" width="14.5703125" style="404" customWidth="1"/>
    <col min="15891" max="16130" width="11.42578125" style="404"/>
    <col min="16131" max="16132" width="11.5703125" style="404" bestFit="1" customWidth="1"/>
    <col min="16133" max="16133" width="14.28515625" style="404" customWidth="1"/>
    <col min="16134" max="16144" width="11.5703125" style="404" bestFit="1" customWidth="1"/>
    <col min="16145" max="16145" width="11.42578125" style="404"/>
    <col min="16146" max="16146" width="14.5703125" style="404" customWidth="1"/>
    <col min="16147" max="16384" width="11.42578125" style="404"/>
  </cols>
  <sheetData>
    <row r="1" spans="2:78" ht="6" customHeight="1"/>
    <row r="2" spans="2:78" s="361" customFormat="1" ht="22.5">
      <c r="B2" s="1645" t="s">
        <v>230</v>
      </c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405"/>
      <c r="T2" s="360"/>
      <c r="U2" s="360"/>
    </row>
    <row r="3" spans="2:78" s="361" customFormat="1" ht="18.75">
      <c r="B3" s="1646" t="str">
        <f>+A.A.Mat.!B3</f>
        <v>MES DE FEBRERO DE 2021 (16/02/2021 - 18/02/2020)</v>
      </c>
      <c r="C3" s="1647"/>
      <c r="D3" s="1647"/>
      <c r="E3" s="1647"/>
      <c r="F3" s="1647"/>
      <c r="G3" s="1647"/>
      <c r="H3" s="1647"/>
      <c r="I3" s="1647"/>
      <c r="J3" s="1647"/>
      <c r="K3" s="1647"/>
      <c r="L3" s="1647"/>
      <c r="M3" s="1647"/>
      <c r="N3" s="1647"/>
      <c r="O3" s="1647"/>
      <c r="P3" s="1647"/>
      <c r="Q3" s="1647"/>
      <c r="R3" s="1647"/>
      <c r="S3" s="406"/>
      <c r="T3" s="360"/>
      <c r="U3" s="360"/>
    </row>
    <row r="4" spans="2:78" s="361" customFormat="1" ht="12" customHeight="1">
      <c r="B4" s="399" t="str">
        <f>+A.A.Mat.!B4</f>
        <v>OBRA</v>
      </c>
      <c r="C4" s="400" t="s">
        <v>6</v>
      </c>
      <c r="D4" s="488" t="str">
        <f>+A.A.Mat.!D4</f>
        <v>REMODELACIÓN DE LOSA DEPORTIVA; EN EL(LA) IE 10384 - CHOTA EN LA LOCALIDAD CHOTA, DISTRITO DE CHOTA, PROVINCIA CHOTA, DEPARTAMENTO CAJAMARCA</v>
      </c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07"/>
    </row>
    <row r="5" spans="2:78" s="361" customFormat="1" ht="12">
      <c r="B5" s="399" t="str">
        <f>+A.A.Mat.!B5</f>
        <v>ENTIDAD</v>
      </c>
      <c r="C5" s="364" t="s">
        <v>6</v>
      </c>
      <c r="D5" s="488" t="str">
        <f>+A.A.Mat.!D5</f>
        <v>GERENCIA SUB REGIONAL DE CHOTA</v>
      </c>
      <c r="H5" s="367"/>
      <c r="I5" s="367"/>
      <c r="J5" s="368"/>
      <c r="K5" s="368"/>
      <c r="L5" s="368"/>
      <c r="M5" s="368"/>
    </row>
    <row r="6" spans="2:78" s="361" customFormat="1" ht="12">
      <c r="B6" s="399" t="str">
        <f>+A.A.Mat.!B6</f>
        <v>UBICACIÓN</v>
      </c>
      <c r="C6" s="364" t="s">
        <v>6</v>
      </c>
      <c r="D6" s="488" t="str">
        <f>+A.A.Mat.!D6</f>
        <v>DISTRITO DE CHOTA, PROVINCIA CHOTA, DEPARTAMENTO CAJAMARCA</v>
      </c>
      <c r="G6" s="368"/>
      <c r="H6" s="368"/>
      <c r="I6" s="368"/>
      <c r="J6" s="368"/>
      <c r="K6" s="368"/>
      <c r="L6" s="368"/>
      <c r="M6" s="368"/>
    </row>
    <row r="7" spans="2:78" s="361" customFormat="1" ht="12">
      <c r="B7" s="399" t="str">
        <f>+A.A.Mat.!B7</f>
        <v>CONTRATISTA</v>
      </c>
      <c r="C7" s="364" t="s">
        <v>6</v>
      </c>
      <c r="D7" s="488" t="str">
        <f>+A.A.Mat.!D7</f>
        <v>ARQING DEL NORTE CONTRATISTAS GENERALES EIRL</v>
      </c>
      <c r="H7" s="367"/>
      <c r="I7" s="367"/>
    </row>
    <row r="8" spans="2:78" s="361" customFormat="1" ht="12">
      <c r="B8" s="399" t="str">
        <f>+A.A.Mat.!B8</f>
        <v>SUPERVISOR</v>
      </c>
      <c r="C8" s="364" t="s">
        <v>6</v>
      </c>
      <c r="D8" s="488" t="str">
        <f>+A.A.Mat.!D8</f>
        <v>ING. GEINER MEJIA GALVEZ</v>
      </c>
      <c r="H8" s="367"/>
      <c r="I8" s="367"/>
    </row>
    <row r="9" spans="2:78" s="361" customFormat="1" ht="6" customHeight="1">
      <c r="C9" s="364"/>
      <c r="D9" s="364"/>
      <c r="E9" s="364"/>
      <c r="F9" s="366"/>
      <c r="H9" s="367"/>
      <c r="I9" s="367"/>
    </row>
    <row r="10" spans="2:78">
      <c r="B10" s="487" t="s">
        <v>250</v>
      </c>
      <c r="C10" s="408"/>
      <c r="D10" s="404"/>
      <c r="E10" s="404"/>
      <c r="F10" s="1651">
        <f>+A.A.Mat.!E10</f>
        <v>160284.4</v>
      </c>
      <c r="G10" s="1651"/>
      <c r="H10" s="409"/>
      <c r="I10" s="403"/>
      <c r="J10" s="404"/>
      <c r="K10" s="404"/>
      <c r="L10" s="404"/>
      <c r="M10" s="404"/>
      <c r="N10" s="404"/>
      <c r="O10" s="404"/>
      <c r="P10" s="404"/>
      <c r="Q10" s="404"/>
      <c r="R10" s="404"/>
      <c r="S10" s="410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</row>
    <row r="11" spans="2:78" ht="15" customHeight="1">
      <c r="B11" s="487" t="s">
        <v>251</v>
      </c>
      <c r="C11" s="402"/>
      <c r="D11" s="404"/>
      <c r="E11" s="404"/>
      <c r="F11" s="1651">
        <f>+A.A.Mat.!E11</f>
        <v>32056.880000000001</v>
      </c>
      <c r="G11" s="1651"/>
      <c r="H11" s="411"/>
      <c r="I11" s="403"/>
      <c r="J11" s="404"/>
      <c r="K11" s="404"/>
      <c r="L11" s="404"/>
      <c r="M11" s="404"/>
      <c r="N11" s="404"/>
      <c r="O11" s="404"/>
      <c r="P11" s="404"/>
      <c r="Q11" s="404"/>
      <c r="R11" s="404"/>
      <c r="S11" s="410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</row>
    <row r="12" spans="2:78" s="169" customFormat="1" ht="14.25" customHeight="1">
      <c r="B12" s="1648" t="s">
        <v>10</v>
      </c>
      <c r="C12" s="1649"/>
      <c r="D12" s="1649"/>
      <c r="E12" s="1650"/>
      <c r="F12" s="492" t="s">
        <v>223</v>
      </c>
      <c r="G12" s="493"/>
      <c r="H12" s="1648" t="s">
        <v>168</v>
      </c>
      <c r="I12" s="1650"/>
      <c r="J12" s="494" t="s">
        <v>231</v>
      </c>
      <c r="K12" s="495" t="s">
        <v>232</v>
      </c>
      <c r="L12" s="496"/>
      <c r="M12" s="493"/>
      <c r="N12" s="494" t="s">
        <v>231</v>
      </c>
      <c r="O12" s="494" t="s">
        <v>231</v>
      </c>
      <c r="P12" s="497" t="s">
        <v>12</v>
      </c>
      <c r="Q12" s="498" t="s">
        <v>233</v>
      </c>
      <c r="R12" s="494" t="s">
        <v>142</v>
      </c>
      <c r="S12" s="413"/>
      <c r="T12" s="414"/>
      <c r="U12" s="414"/>
      <c r="V12" s="414"/>
      <c r="W12" s="414"/>
      <c r="X12" s="414"/>
      <c r="Y12" s="414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</row>
    <row r="13" spans="2:78" s="169" customFormat="1" ht="12">
      <c r="B13" s="499"/>
      <c r="C13" s="1652"/>
      <c r="D13" s="1653"/>
      <c r="E13" s="499" t="s">
        <v>224</v>
      </c>
      <c r="F13" s="499"/>
      <c r="G13" s="500" t="s">
        <v>224</v>
      </c>
      <c r="H13" s="501" t="s">
        <v>234</v>
      </c>
      <c r="I13" s="499" t="s">
        <v>235</v>
      </c>
      <c r="J13" s="500" t="s">
        <v>236</v>
      </c>
      <c r="K13" s="502"/>
      <c r="L13" s="503"/>
      <c r="M13" s="504"/>
      <c r="N13" s="505" t="s">
        <v>237</v>
      </c>
      <c r="O13" s="500" t="s">
        <v>236</v>
      </c>
      <c r="P13" s="506" t="s">
        <v>231</v>
      </c>
      <c r="Q13" s="502"/>
      <c r="R13" s="504"/>
      <c r="S13" s="415"/>
      <c r="T13" s="414"/>
      <c r="U13" s="414"/>
      <c r="V13" s="414"/>
      <c r="W13" s="414"/>
      <c r="X13" s="414"/>
      <c r="Y13" s="414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</row>
    <row r="14" spans="2:78" s="169" customFormat="1" ht="12">
      <c r="B14" s="507" t="s">
        <v>225</v>
      </c>
      <c r="C14" s="1654" t="s">
        <v>124</v>
      </c>
      <c r="D14" s="1655"/>
      <c r="E14" s="507" t="s">
        <v>145</v>
      </c>
      <c r="F14" s="507" t="s">
        <v>226</v>
      </c>
      <c r="G14" s="508" t="s">
        <v>74</v>
      </c>
      <c r="H14" s="507" t="s">
        <v>75</v>
      </c>
      <c r="I14" s="507" t="s">
        <v>17</v>
      </c>
      <c r="J14" s="508" t="s">
        <v>238</v>
      </c>
      <c r="K14" s="507" t="s">
        <v>239</v>
      </c>
      <c r="L14" s="507" t="s">
        <v>240</v>
      </c>
      <c r="M14" s="508" t="s">
        <v>241</v>
      </c>
      <c r="N14" s="509" t="s">
        <v>242</v>
      </c>
      <c r="O14" s="510" t="s">
        <v>243</v>
      </c>
      <c r="P14" s="510" t="s">
        <v>244</v>
      </c>
      <c r="Q14" s="509" t="s">
        <v>77</v>
      </c>
      <c r="R14" s="510" t="s">
        <v>74</v>
      </c>
      <c r="S14" s="416"/>
      <c r="T14" s="414"/>
      <c r="U14" s="414"/>
      <c r="V14" s="414"/>
      <c r="W14" s="414"/>
      <c r="X14" s="414"/>
      <c r="Y14" s="414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</row>
    <row r="15" spans="2:78" ht="18.75" customHeight="1">
      <c r="B15" s="669" t="str">
        <f>+C.Ad.mat!B14</f>
        <v>FÓRMULA POLINÓMICA: 01 LOS LANCHES</v>
      </c>
      <c r="C15" s="670"/>
      <c r="D15" s="670"/>
      <c r="E15" s="671"/>
      <c r="F15" s="428"/>
      <c r="G15" s="672"/>
      <c r="H15" s="428"/>
      <c r="I15" s="672"/>
      <c r="J15" s="428"/>
      <c r="K15" s="428"/>
      <c r="L15" s="428"/>
      <c r="M15" s="428"/>
      <c r="N15" s="428"/>
      <c r="O15" s="428"/>
      <c r="P15" s="428"/>
      <c r="Q15" s="673"/>
      <c r="R15" s="429"/>
    </row>
    <row r="16" spans="2:78">
      <c r="B16" s="511" t="str">
        <f>+C.Ad.mat!B20&amp;"    ("&amp;C.Ad.mat!E20&amp;")"</f>
        <v>CEMENTO PORTLAND TIPO I    (21)</v>
      </c>
      <c r="C16" s="427"/>
      <c r="D16" s="427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9"/>
      <c r="S16" s="415"/>
      <c r="T16" s="426"/>
      <c r="U16" s="426"/>
      <c r="V16" s="426"/>
      <c r="W16" s="426"/>
      <c r="X16" s="426"/>
      <c r="Y16" s="426"/>
    </row>
    <row r="17" spans="2:25" s="403" customFormat="1" ht="12.75" customHeight="1">
      <c r="B17" s="490">
        <v>1</v>
      </c>
      <c r="C17" s="1643" t="str">
        <f>+A.A.Mat.!D16</f>
        <v>19/01/2021 - 31/01/2021</v>
      </c>
      <c r="D17" s="1644"/>
      <c r="E17" s="648">
        <f>+'1. Res.'!G17</f>
        <v>21107.33</v>
      </c>
      <c r="F17" s="431">
        <v>43404</v>
      </c>
      <c r="G17" s="657">
        <f>+C.Ad.mat!J20</f>
        <v>59834.87</v>
      </c>
      <c r="H17" s="668">
        <f>+C.Ad.mat!G20</f>
        <v>8.3000000000000004E-2</v>
      </c>
      <c r="I17" s="658">
        <f>+C.Ad.mat!H20</f>
        <v>1</v>
      </c>
      <c r="J17" s="649">
        <f>ROUND(E17*$H17*$I17,2)</f>
        <v>1751.91</v>
      </c>
      <c r="K17" s="652" t="e">
        <f>+K!#REF!</f>
        <v>#REF!</v>
      </c>
      <c r="L17" s="653" t="e">
        <f>+K!#REF!</f>
        <v>#REF!</v>
      </c>
      <c r="M17" s="653" t="e">
        <f>+L17</f>
        <v>#REF!</v>
      </c>
      <c r="N17" s="649" t="e">
        <f>G17*K17/L17</f>
        <v>#REF!</v>
      </c>
      <c r="O17" s="649" t="e">
        <f>IF(N17&lt;J17,N17,J17)</f>
        <v>#REF!</v>
      </c>
      <c r="P17" s="654" t="e">
        <f>(N17-O17)</f>
        <v>#REF!</v>
      </c>
      <c r="Q17" s="655" t="e">
        <f>ROUND(O17*((M17-L17)/K17),2)</f>
        <v>#REF!</v>
      </c>
      <c r="R17" s="656" t="e">
        <f>ROUND(O17*L17/K17,2)</f>
        <v>#REF!</v>
      </c>
      <c r="S17" s="438"/>
      <c r="T17" s="422"/>
      <c r="U17" s="425"/>
      <c r="V17" s="425"/>
      <c r="W17" s="426"/>
      <c r="X17" s="426"/>
      <c r="Y17" s="426"/>
    </row>
    <row r="18" spans="2:25" s="403" customFormat="1" ht="12.75" customHeight="1">
      <c r="B18" s="490">
        <v>2</v>
      </c>
      <c r="C18" s="1639" t="str">
        <f>+A.A.Mat.!D17</f>
        <v>01/02/2021 - 15/02/2021</v>
      </c>
      <c r="D18" s="1640"/>
      <c r="E18" s="648"/>
      <c r="F18" s="431"/>
      <c r="G18" s="657"/>
      <c r="H18" s="668"/>
      <c r="I18" s="658"/>
      <c r="J18" s="649"/>
      <c r="K18" s="652"/>
      <c r="L18" s="653"/>
      <c r="M18" s="653"/>
      <c r="N18" s="649"/>
      <c r="O18" s="649"/>
      <c r="P18" s="654"/>
      <c r="Q18" s="655"/>
      <c r="R18" s="656"/>
      <c r="S18" s="438"/>
      <c r="T18" s="422"/>
      <c r="U18" s="425"/>
      <c r="V18" s="425"/>
      <c r="W18" s="426"/>
      <c r="X18" s="426"/>
      <c r="Y18" s="426"/>
    </row>
    <row r="19" spans="2:25" s="403" customFormat="1" ht="12.75" customHeight="1">
      <c r="B19" s="490">
        <v>3</v>
      </c>
      <c r="C19" s="1639" t="str">
        <f>+A.A.Mat.!D18</f>
        <v>16/02/2021 - 28/02/2021</v>
      </c>
      <c r="D19" s="1640"/>
      <c r="E19" s="648"/>
      <c r="F19" s="431"/>
      <c r="G19" s="649"/>
      <c r="H19" s="650"/>
      <c r="I19" s="651"/>
      <c r="J19" s="649"/>
      <c r="K19" s="652"/>
      <c r="L19" s="653"/>
      <c r="M19" s="653"/>
      <c r="N19" s="649"/>
      <c r="O19" s="649"/>
      <c r="P19" s="654"/>
      <c r="Q19" s="655"/>
      <c r="R19" s="656"/>
      <c r="S19" s="438"/>
      <c r="T19" s="422"/>
      <c r="U19" s="425"/>
      <c r="V19" s="425"/>
      <c r="W19" s="426"/>
      <c r="X19" s="426"/>
      <c r="Y19" s="426"/>
    </row>
    <row r="20" spans="2:25" s="403" customFormat="1" ht="12.75" customHeight="1">
      <c r="B20" s="490">
        <v>4</v>
      </c>
      <c r="C20" s="1639" t="str">
        <f>+A.A.Mat.!D19</f>
        <v>01/03/2021 - 04/03/2021</v>
      </c>
      <c r="D20" s="1640"/>
      <c r="E20" s="648"/>
      <c r="F20" s="431"/>
      <c r="G20" s="649"/>
      <c r="H20" s="650"/>
      <c r="I20" s="651"/>
      <c r="J20" s="649"/>
      <c r="K20" s="652"/>
      <c r="L20" s="653"/>
      <c r="M20" s="653"/>
      <c r="N20" s="649"/>
      <c r="O20" s="649"/>
      <c r="P20" s="654"/>
      <c r="Q20" s="655"/>
      <c r="R20" s="656"/>
      <c r="S20" s="438"/>
      <c r="T20" s="422"/>
      <c r="U20" s="425"/>
      <c r="V20" s="425"/>
      <c r="W20" s="426"/>
      <c r="X20" s="426"/>
      <c r="Y20" s="426"/>
    </row>
    <row r="21" spans="2:25" s="403" customFormat="1" ht="12.75" customHeight="1">
      <c r="B21" s="490">
        <v>5</v>
      </c>
      <c r="C21" s="1639" t="e">
        <f>+A.A.Mat.!D20</f>
        <v>#REF!</v>
      </c>
      <c r="D21" s="1640"/>
      <c r="E21" s="648"/>
      <c r="F21" s="431"/>
      <c r="G21" s="649"/>
      <c r="H21" s="659"/>
      <c r="I21" s="660"/>
      <c r="J21" s="649"/>
      <c r="K21" s="652"/>
      <c r="L21" s="653"/>
      <c r="M21" s="653"/>
      <c r="N21" s="649"/>
      <c r="O21" s="649"/>
      <c r="P21" s="654"/>
      <c r="Q21" s="655"/>
      <c r="R21" s="656"/>
      <c r="S21" s="438"/>
      <c r="T21" s="422"/>
      <c r="U21" s="425"/>
      <c r="V21" s="425"/>
      <c r="W21" s="426"/>
      <c r="X21" s="426"/>
      <c r="Y21" s="426"/>
    </row>
    <row r="22" spans="2:25" s="403" customFormat="1" ht="12.75" customHeight="1">
      <c r="B22" s="490">
        <v>6</v>
      </c>
      <c r="C22" s="1639" t="e">
        <f>+A.A.Mat.!D21</f>
        <v>#REF!</v>
      </c>
      <c r="D22" s="1640"/>
      <c r="E22" s="648"/>
      <c r="F22" s="439"/>
      <c r="G22" s="649"/>
      <c r="H22" s="659"/>
      <c r="I22" s="660"/>
      <c r="J22" s="649"/>
      <c r="K22" s="652"/>
      <c r="L22" s="653"/>
      <c r="M22" s="653"/>
      <c r="N22" s="649"/>
      <c r="O22" s="649"/>
      <c r="P22" s="654"/>
      <c r="Q22" s="655"/>
      <c r="R22" s="656"/>
      <c r="S22" s="438"/>
      <c r="T22" s="422"/>
      <c r="U22" s="425"/>
      <c r="V22" s="425"/>
      <c r="W22" s="426"/>
      <c r="X22" s="426"/>
      <c r="Y22" s="426"/>
    </row>
    <row r="23" spans="2:25" s="403" customFormat="1" ht="12.75" customHeight="1">
      <c r="B23" s="490">
        <v>7</v>
      </c>
      <c r="C23" s="1639" t="e">
        <f>+A.A.Mat.!D22</f>
        <v>#REF!</v>
      </c>
      <c r="D23" s="1640"/>
      <c r="E23" s="648"/>
      <c r="F23" s="439"/>
      <c r="G23" s="649"/>
      <c r="H23" s="659"/>
      <c r="I23" s="660"/>
      <c r="J23" s="649"/>
      <c r="K23" s="652"/>
      <c r="L23" s="653"/>
      <c r="M23" s="653"/>
      <c r="N23" s="649"/>
      <c r="O23" s="649"/>
      <c r="P23" s="654"/>
      <c r="Q23" s="655"/>
      <c r="R23" s="656"/>
      <c r="S23" s="438"/>
      <c r="T23" s="422"/>
      <c r="U23" s="425"/>
      <c r="V23" s="425"/>
      <c r="W23" s="426"/>
      <c r="X23" s="426"/>
      <c r="Y23" s="426"/>
    </row>
    <row r="24" spans="2:25" s="403" customFormat="1" ht="12.75" customHeight="1">
      <c r="B24" s="490">
        <v>8</v>
      </c>
      <c r="C24" s="1639" t="e">
        <f>+A.A.Mat.!D23</f>
        <v>#REF!</v>
      </c>
      <c r="D24" s="1640"/>
      <c r="E24" s="648"/>
      <c r="F24" s="439"/>
      <c r="G24" s="649"/>
      <c r="H24" s="659"/>
      <c r="I24" s="660"/>
      <c r="J24" s="649"/>
      <c r="K24" s="652"/>
      <c r="L24" s="653"/>
      <c r="M24" s="653"/>
      <c r="N24" s="649"/>
      <c r="O24" s="649"/>
      <c r="P24" s="654"/>
      <c r="Q24" s="655"/>
      <c r="R24" s="656"/>
      <c r="S24" s="438"/>
      <c r="T24" s="422"/>
      <c r="U24" s="425"/>
      <c r="V24" s="425"/>
      <c r="W24" s="426"/>
      <c r="X24" s="426"/>
      <c r="Y24" s="426"/>
    </row>
    <row r="25" spans="2:25" s="403" customFormat="1" ht="3" customHeight="1">
      <c r="B25" s="430"/>
      <c r="C25" s="1641"/>
      <c r="D25" s="1642"/>
      <c r="E25" s="648"/>
      <c r="F25" s="444"/>
      <c r="G25" s="445"/>
      <c r="H25" s="442"/>
      <c r="I25" s="443"/>
      <c r="J25" s="432"/>
      <c r="K25" s="433"/>
      <c r="L25" s="434"/>
      <c r="M25" s="434"/>
      <c r="N25" s="432"/>
      <c r="O25" s="445"/>
      <c r="P25" s="446"/>
      <c r="Q25" s="436"/>
      <c r="R25" s="437"/>
      <c r="S25" s="438"/>
      <c r="T25" s="422"/>
      <c r="U25" s="425"/>
      <c r="V25" s="425"/>
      <c r="W25" s="426"/>
      <c r="X25" s="426"/>
      <c r="Y25" s="426"/>
    </row>
    <row r="26" spans="2:25" s="403" customFormat="1" ht="15" customHeight="1">
      <c r="B26" s="447"/>
      <c r="C26" s="448"/>
      <c r="D26" s="448"/>
      <c r="E26" s="449"/>
      <c r="F26" s="450"/>
      <c r="G26" s="466" t="e">
        <f>+#REF!+G8+G17:G25</f>
        <v>#REF!</v>
      </c>
      <c r="H26" s="451"/>
      <c r="I26" s="452"/>
      <c r="J26" s="453"/>
      <c r="K26" s="454"/>
      <c r="L26" s="454"/>
      <c r="M26" s="454"/>
      <c r="N26" s="455"/>
      <c r="O26" s="455"/>
      <c r="P26" s="455"/>
      <c r="Q26" s="661" t="e">
        <f>SUM(Q17:Q25)</f>
        <v>#REF!</v>
      </c>
      <c r="R26" s="662" t="e">
        <f>SUM(R17:R25)</f>
        <v>#REF!</v>
      </c>
      <c r="S26" s="420"/>
      <c r="T26" s="456"/>
      <c r="U26" s="425"/>
      <c r="V26" s="425"/>
      <c r="W26" s="426"/>
      <c r="X26" s="426"/>
      <c r="Y26" s="426"/>
    </row>
    <row r="27" spans="2:25" s="403" customFormat="1" ht="12.75" customHeight="1">
      <c r="B27" s="457"/>
      <c r="C27" s="458"/>
      <c r="D27" s="458"/>
      <c r="E27" s="459"/>
      <c r="F27" s="459"/>
      <c r="G27" s="460"/>
      <c r="H27" s="461"/>
      <c r="I27" s="459"/>
      <c r="J27" s="459"/>
      <c r="K27" s="459"/>
      <c r="L27" s="459"/>
      <c r="M27" s="459"/>
      <c r="N27" s="462"/>
      <c r="O27" s="462"/>
      <c r="P27" s="462"/>
      <c r="Q27" s="463"/>
      <c r="R27" s="462"/>
      <c r="S27" s="438"/>
      <c r="T27" s="424"/>
      <c r="U27" s="424"/>
      <c r="V27" s="425"/>
      <c r="W27" s="426"/>
      <c r="X27" s="426"/>
      <c r="Y27" s="426"/>
    </row>
    <row r="28" spans="2:25">
      <c r="B28" s="511" t="str">
        <f>+C.Ad.mat!B21&amp;"    ("&amp;"0"&amp;C.Ad.mat!E21&amp;")"</f>
        <v>ACERO DE CONSTRUCCION CORRUGADO    (03)</v>
      </c>
      <c r="C28" s="427"/>
      <c r="D28" s="427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9"/>
      <c r="S28" s="415"/>
      <c r="T28" s="426"/>
      <c r="U28" s="426"/>
      <c r="V28" s="426"/>
      <c r="W28" s="426"/>
      <c r="X28" s="426"/>
      <c r="Y28" s="426"/>
    </row>
    <row r="29" spans="2:25" ht="12.75" customHeight="1">
      <c r="B29" s="490">
        <f t="shared" ref="B29:C36" si="0">+B17</f>
        <v>1</v>
      </c>
      <c r="C29" s="1643" t="str">
        <f t="shared" si="0"/>
        <v>19/01/2021 - 31/01/2021</v>
      </c>
      <c r="D29" s="1644"/>
      <c r="E29" s="648">
        <f>+E17</f>
        <v>21107.33</v>
      </c>
      <c r="F29" s="431">
        <f>+IF(F17="","",F17)</f>
        <v>43404</v>
      </c>
      <c r="G29" s="657">
        <f>+C.Ad.mat!J21</f>
        <v>35670.469999999994</v>
      </c>
      <c r="H29" s="668">
        <f>+C.Ad.mat!G21</f>
        <v>0.05</v>
      </c>
      <c r="I29" s="658">
        <f>+C.Ad.mat!H21</f>
        <v>1</v>
      </c>
      <c r="J29" s="657">
        <f>ROUND(E29*$H29*$I29,2)</f>
        <v>1055.3699999999999</v>
      </c>
      <c r="K29" s="433" t="e">
        <f>+K!#REF!</f>
        <v>#REF!</v>
      </c>
      <c r="L29" s="434" t="e">
        <f>+K!#REF!</f>
        <v>#REF!</v>
      </c>
      <c r="M29" s="434" t="e">
        <f>+L29</f>
        <v>#REF!</v>
      </c>
      <c r="N29" s="649" t="e">
        <f>G29*K29/L29</f>
        <v>#REF!</v>
      </c>
      <c r="O29" s="649" t="e">
        <f>IF(N29&lt;J29,N29,J29)</f>
        <v>#REF!</v>
      </c>
      <c r="P29" s="654" t="e">
        <f>(N29-O29)</f>
        <v>#REF!</v>
      </c>
      <c r="Q29" s="655" t="e">
        <f>ROUND(O29*((M29-L29)/K29),2)</f>
        <v>#REF!</v>
      </c>
      <c r="R29" s="656" t="e">
        <f>ROUND(O29*L29/K29,2)</f>
        <v>#REF!</v>
      </c>
      <c r="S29" s="438"/>
      <c r="T29" s="423"/>
      <c r="U29" s="423"/>
      <c r="V29" s="425"/>
      <c r="W29" s="426"/>
      <c r="X29" s="426"/>
      <c r="Y29" s="426"/>
    </row>
    <row r="30" spans="2:25" ht="12.75" customHeight="1">
      <c r="B30" s="490">
        <f t="shared" si="0"/>
        <v>2</v>
      </c>
      <c r="C30" s="1639" t="str">
        <f t="shared" si="0"/>
        <v>01/02/2021 - 15/02/2021</v>
      </c>
      <c r="D30" s="1640"/>
      <c r="E30" s="648"/>
      <c r="F30" s="431"/>
      <c r="G30" s="657"/>
      <c r="H30" s="668"/>
      <c r="I30" s="658"/>
      <c r="J30" s="657"/>
      <c r="K30" s="657"/>
      <c r="L30" s="657"/>
      <c r="M30" s="657"/>
      <c r="N30" s="649"/>
      <c r="O30" s="649"/>
      <c r="P30" s="654"/>
      <c r="Q30" s="655"/>
      <c r="R30" s="656"/>
      <c r="S30" s="438"/>
      <c r="T30" s="423"/>
      <c r="U30" s="423"/>
      <c r="V30" s="425"/>
      <c r="W30" s="426"/>
      <c r="X30" s="426"/>
      <c r="Y30" s="426"/>
    </row>
    <row r="31" spans="2:25" ht="12.75" customHeight="1">
      <c r="B31" s="490">
        <f t="shared" si="0"/>
        <v>3</v>
      </c>
      <c r="C31" s="1639" t="str">
        <f t="shared" si="0"/>
        <v>16/02/2021 - 28/02/2021</v>
      </c>
      <c r="D31" s="1640"/>
      <c r="E31" s="648"/>
      <c r="F31" s="431" t="str">
        <f>+IF(F19="","",F19)</f>
        <v/>
      </c>
      <c r="G31" s="440"/>
      <c r="H31" s="442"/>
      <c r="I31" s="443"/>
      <c r="J31" s="432"/>
      <c r="K31" s="433"/>
      <c r="L31" s="434"/>
      <c r="M31" s="434"/>
      <c r="N31" s="432"/>
      <c r="O31" s="432"/>
      <c r="P31" s="435"/>
      <c r="Q31" s="436"/>
      <c r="R31" s="437"/>
      <c r="S31" s="438"/>
      <c r="T31" s="424"/>
      <c r="U31" s="423"/>
      <c r="V31" s="464"/>
      <c r="W31" s="426"/>
      <c r="X31" s="426"/>
      <c r="Y31" s="426"/>
    </row>
    <row r="32" spans="2:25" ht="12.75" customHeight="1">
      <c r="B32" s="490">
        <f t="shared" si="0"/>
        <v>4</v>
      </c>
      <c r="C32" s="1639" t="str">
        <f t="shared" si="0"/>
        <v>01/03/2021 - 04/03/2021</v>
      </c>
      <c r="D32" s="1640"/>
      <c r="E32" s="648"/>
      <c r="F32" s="431" t="str">
        <f>+IF(F20="","",F20)</f>
        <v/>
      </c>
      <c r="G32" s="440"/>
      <c r="H32" s="442"/>
      <c r="I32" s="443"/>
      <c r="J32" s="432"/>
      <c r="K32" s="433"/>
      <c r="L32" s="434"/>
      <c r="M32" s="434"/>
      <c r="N32" s="432"/>
      <c r="O32" s="432"/>
      <c r="P32" s="435"/>
      <c r="Q32" s="436"/>
      <c r="R32" s="437"/>
      <c r="S32" s="438"/>
      <c r="T32" s="422"/>
      <c r="U32" s="422"/>
      <c r="V32" s="425"/>
      <c r="W32" s="426"/>
      <c r="X32" s="426"/>
      <c r="Y32" s="426"/>
    </row>
    <row r="33" spans="2:25" ht="12.75" customHeight="1">
      <c r="B33" s="490">
        <f t="shared" si="0"/>
        <v>5</v>
      </c>
      <c r="C33" s="1639" t="e">
        <f t="shared" si="0"/>
        <v>#REF!</v>
      </c>
      <c r="D33" s="1640"/>
      <c r="E33" s="648"/>
      <c r="F33" s="439"/>
      <c r="G33" s="432"/>
      <c r="H33" s="442"/>
      <c r="I33" s="443"/>
      <c r="J33" s="432"/>
      <c r="K33" s="433"/>
      <c r="L33" s="434"/>
      <c r="M33" s="434"/>
      <c r="N33" s="432"/>
      <c r="O33" s="432"/>
      <c r="P33" s="435"/>
      <c r="Q33" s="436"/>
      <c r="R33" s="437"/>
      <c r="S33" s="438"/>
      <c r="T33" s="422"/>
      <c r="U33" s="422"/>
      <c r="V33" s="425"/>
      <c r="W33" s="426"/>
      <c r="X33" s="426"/>
      <c r="Y33" s="426"/>
    </row>
    <row r="34" spans="2:25" ht="12.75" customHeight="1">
      <c r="B34" s="490">
        <f t="shared" si="0"/>
        <v>6</v>
      </c>
      <c r="C34" s="1639" t="e">
        <f t="shared" si="0"/>
        <v>#REF!</v>
      </c>
      <c r="D34" s="1640"/>
      <c r="E34" s="648"/>
      <c r="F34" s="439"/>
      <c r="G34" s="432"/>
      <c r="H34" s="442"/>
      <c r="I34" s="443"/>
      <c r="J34" s="432"/>
      <c r="K34" s="433"/>
      <c r="L34" s="434"/>
      <c r="M34" s="434"/>
      <c r="N34" s="432"/>
      <c r="O34" s="432"/>
      <c r="P34" s="435"/>
      <c r="Q34" s="436"/>
      <c r="R34" s="437"/>
      <c r="S34" s="438"/>
      <c r="T34" s="422"/>
      <c r="U34" s="422"/>
      <c r="V34" s="425"/>
      <c r="W34" s="426"/>
      <c r="X34" s="426"/>
      <c r="Y34" s="426"/>
    </row>
    <row r="35" spans="2:25" ht="12.75" customHeight="1">
      <c r="B35" s="490">
        <f t="shared" si="0"/>
        <v>7</v>
      </c>
      <c r="C35" s="1639" t="e">
        <f t="shared" si="0"/>
        <v>#REF!</v>
      </c>
      <c r="D35" s="1640"/>
      <c r="E35" s="648"/>
      <c r="F35" s="439"/>
      <c r="G35" s="432"/>
      <c r="H35" s="442"/>
      <c r="I35" s="443"/>
      <c r="J35" s="432"/>
      <c r="K35" s="433"/>
      <c r="L35" s="434"/>
      <c r="M35" s="434"/>
      <c r="N35" s="432"/>
      <c r="O35" s="432"/>
      <c r="P35" s="435"/>
      <c r="Q35" s="436"/>
      <c r="R35" s="437"/>
      <c r="S35" s="438"/>
      <c r="T35" s="422"/>
      <c r="U35" s="422"/>
      <c r="V35" s="425"/>
      <c r="W35" s="426"/>
      <c r="X35" s="426"/>
      <c r="Y35" s="426"/>
    </row>
    <row r="36" spans="2:25" ht="12.75" customHeight="1">
      <c r="B36" s="490">
        <f t="shared" si="0"/>
        <v>8</v>
      </c>
      <c r="C36" s="1639" t="e">
        <f t="shared" si="0"/>
        <v>#REF!</v>
      </c>
      <c r="D36" s="1640"/>
      <c r="E36" s="648"/>
      <c r="F36" s="439"/>
      <c r="G36" s="432"/>
      <c r="H36" s="442"/>
      <c r="I36" s="443"/>
      <c r="J36" s="432"/>
      <c r="K36" s="433"/>
      <c r="L36" s="434"/>
      <c r="M36" s="434"/>
      <c r="N36" s="432"/>
      <c r="O36" s="432"/>
      <c r="P36" s="435"/>
      <c r="Q36" s="436"/>
      <c r="R36" s="437"/>
      <c r="S36" s="438"/>
      <c r="T36" s="422"/>
      <c r="U36" s="422"/>
      <c r="V36" s="425"/>
      <c r="W36" s="426"/>
      <c r="X36" s="426"/>
      <c r="Y36" s="426"/>
    </row>
    <row r="37" spans="2:25" s="403" customFormat="1" ht="3" customHeight="1">
      <c r="B37" s="430"/>
      <c r="C37" s="1641"/>
      <c r="D37" s="1642"/>
      <c r="E37" s="648"/>
      <c r="F37" s="444"/>
      <c r="G37" s="445"/>
      <c r="H37" s="442"/>
      <c r="I37" s="443"/>
      <c r="J37" s="432"/>
      <c r="K37" s="433"/>
      <c r="L37" s="434"/>
      <c r="M37" s="434"/>
      <c r="N37" s="432"/>
      <c r="O37" s="445"/>
      <c r="P37" s="446"/>
      <c r="Q37" s="436"/>
      <c r="R37" s="437"/>
      <c r="S37" s="438"/>
      <c r="T37" s="422"/>
      <c r="U37" s="425"/>
      <c r="V37" s="425"/>
      <c r="W37" s="426"/>
      <c r="X37" s="426"/>
      <c r="Y37" s="426"/>
    </row>
    <row r="38" spans="2:25">
      <c r="B38" s="447"/>
      <c r="C38" s="448"/>
      <c r="D38" s="448"/>
      <c r="E38" s="449"/>
      <c r="F38" s="450"/>
      <c r="G38" s="466" t="e">
        <f>+G8+G20+G29:G37</f>
        <v>#VALUE!</v>
      </c>
      <c r="H38" s="451"/>
      <c r="I38" s="452"/>
      <c r="J38" s="453"/>
      <c r="K38" s="454"/>
      <c r="L38" s="454"/>
      <c r="M38" s="454"/>
      <c r="N38" s="455"/>
      <c r="O38" s="455"/>
      <c r="P38" s="455"/>
      <c r="Q38" s="661" t="e">
        <f>SUM(Q29:Q37)</f>
        <v>#REF!</v>
      </c>
      <c r="R38" s="662" t="e">
        <f>SUM(R29:R37)</f>
        <v>#REF!</v>
      </c>
      <c r="S38" s="420"/>
      <c r="T38" s="422"/>
      <c r="U38" s="425"/>
      <c r="V38" s="425"/>
      <c r="W38" s="426"/>
      <c r="X38" s="426"/>
      <c r="Y38" s="426"/>
    </row>
    <row r="39" spans="2:25" ht="13.5" customHeight="1">
      <c r="B39" s="417"/>
      <c r="C39" s="467"/>
      <c r="D39" s="467"/>
      <c r="E39" s="468"/>
      <c r="F39" s="469"/>
      <c r="G39" s="470"/>
      <c r="H39" s="471"/>
      <c r="I39" s="472"/>
      <c r="J39" s="473"/>
      <c r="K39" s="474"/>
      <c r="L39" s="474"/>
      <c r="M39" s="474"/>
      <c r="N39" s="435"/>
      <c r="O39" s="435"/>
      <c r="P39" s="435"/>
      <c r="Q39" s="476"/>
      <c r="R39" s="421"/>
      <c r="S39" s="420"/>
      <c r="T39" s="422"/>
      <c r="U39" s="425"/>
      <c r="V39" s="425"/>
      <c r="W39" s="426"/>
      <c r="X39" s="426"/>
      <c r="Y39" s="426"/>
    </row>
    <row r="40" spans="2:25">
      <c r="B40" s="511" t="str">
        <f>+C.Ad.mat!B22&amp;"    ("&amp;"0"&amp;C.Ad.mat!E22&amp;")"</f>
        <v>AGREGADO GRUESO    (05)</v>
      </c>
      <c r="C40" s="427"/>
      <c r="D40" s="427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9"/>
      <c r="S40" s="415"/>
      <c r="T40" s="426"/>
      <c r="U40" s="426"/>
      <c r="V40" s="426"/>
      <c r="W40" s="426"/>
      <c r="X40" s="426"/>
      <c r="Y40" s="426"/>
    </row>
    <row r="41" spans="2:25" ht="12.75" customHeight="1">
      <c r="B41" s="490">
        <f t="shared" ref="B41:C48" si="1">+B29</f>
        <v>1</v>
      </c>
      <c r="C41" s="1643" t="str">
        <f t="shared" si="1"/>
        <v>19/01/2021 - 31/01/2021</v>
      </c>
      <c r="D41" s="1644"/>
      <c r="E41" s="648">
        <f>+E29</f>
        <v>21107.33</v>
      </c>
      <c r="F41" s="431">
        <f>+F29</f>
        <v>43404</v>
      </c>
      <c r="G41" s="657">
        <f>+C.Ad.mat!J22</f>
        <v>142677.34999999998</v>
      </c>
      <c r="H41" s="668">
        <f>+C.Ad.mat!G22</f>
        <v>5.1999999999999998E-2</v>
      </c>
      <c r="I41" s="658">
        <f>+C.Ad.mat!H22</f>
        <v>1</v>
      </c>
      <c r="J41" s="657">
        <f>ROUND(E41*$H41*$I41,2)</f>
        <v>1097.58</v>
      </c>
      <c r="K41" s="433" t="e">
        <f>+K!#REF!</f>
        <v>#REF!</v>
      </c>
      <c r="L41" s="434" t="e">
        <f>+K!#REF!</f>
        <v>#REF!</v>
      </c>
      <c r="M41" s="434" t="e">
        <f>+L41</f>
        <v>#REF!</v>
      </c>
      <c r="N41" s="649" t="e">
        <f>G41*K41/L41</f>
        <v>#REF!</v>
      </c>
      <c r="O41" s="649" t="e">
        <f>IF(N41&lt;J41,N41,J41)</f>
        <v>#REF!</v>
      </c>
      <c r="P41" s="654" t="e">
        <f>(N41-O41)</f>
        <v>#REF!</v>
      </c>
      <c r="Q41" s="655" t="e">
        <f>ROUND(O41*((M41-L41)/K41),2)</f>
        <v>#REF!</v>
      </c>
      <c r="R41" s="656" t="e">
        <f>ROUND(O41*L41/K41,2)</f>
        <v>#REF!</v>
      </c>
      <c r="S41" s="438"/>
      <c r="T41" s="465"/>
    </row>
    <row r="42" spans="2:25" ht="12.75" customHeight="1">
      <c r="B42" s="490">
        <f t="shared" si="1"/>
        <v>2</v>
      </c>
      <c r="C42" s="1639" t="str">
        <f t="shared" si="1"/>
        <v>01/02/2021 - 15/02/2021</v>
      </c>
      <c r="D42" s="1640"/>
      <c r="E42" s="648"/>
      <c r="F42" s="431"/>
      <c r="G42" s="657"/>
      <c r="H42" s="668"/>
      <c r="I42" s="658"/>
      <c r="J42" s="657"/>
      <c r="K42" s="657"/>
      <c r="L42" s="657"/>
      <c r="M42" s="657"/>
      <c r="N42" s="649"/>
      <c r="O42" s="649"/>
      <c r="P42" s="654"/>
      <c r="Q42" s="655"/>
      <c r="R42" s="656"/>
      <c r="S42" s="438"/>
    </row>
    <row r="43" spans="2:25" ht="12.75" customHeight="1">
      <c r="B43" s="490">
        <f t="shared" si="1"/>
        <v>3</v>
      </c>
      <c r="C43" s="1639" t="str">
        <f t="shared" si="1"/>
        <v>16/02/2021 - 28/02/2021</v>
      </c>
      <c r="D43" s="1640"/>
      <c r="E43" s="648"/>
      <c r="F43" s="431" t="str">
        <f>+F31</f>
        <v/>
      </c>
      <c r="G43" s="440"/>
      <c r="H43" s="442"/>
      <c r="I43" s="443"/>
      <c r="J43" s="432"/>
      <c r="K43" s="433"/>
      <c r="L43" s="434"/>
      <c r="M43" s="434"/>
      <c r="N43" s="432"/>
      <c r="O43" s="432"/>
      <c r="P43" s="435"/>
      <c r="Q43" s="436"/>
      <c r="R43" s="441"/>
      <c r="S43" s="438"/>
    </row>
    <row r="44" spans="2:25" ht="12.75" customHeight="1">
      <c r="B44" s="490">
        <f t="shared" si="1"/>
        <v>4</v>
      </c>
      <c r="C44" s="1639" t="str">
        <f t="shared" si="1"/>
        <v>01/03/2021 - 04/03/2021</v>
      </c>
      <c r="D44" s="1640"/>
      <c r="E44" s="648"/>
      <c r="F44" s="431" t="str">
        <f>+F32</f>
        <v/>
      </c>
      <c r="G44" s="440"/>
      <c r="H44" s="442"/>
      <c r="I44" s="443"/>
      <c r="J44" s="432"/>
      <c r="K44" s="433"/>
      <c r="L44" s="434"/>
      <c r="M44" s="434"/>
      <c r="N44" s="432"/>
      <c r="O44" s="432"/>
      <c r="P44" s="435"/>
      <c r="Q44" s="436"/>
      <c r="R44" s="441"/>
      <c r="S44" s="438"/>
    </row>
    <row r="45" spans="2:25" ht="12.75" customHeight="1">
      <c r="B45" s="490">
        <f t="shared" si="1"/>
        <v>5</v>
      </c>
      <c r="C45" s="1639" t="e">
        <f t="shared" si="1"/>
        <v>#REF!</v>
      </c>
      <c r="D45" s="1640"/>
      <c r="E45" s="648"/>
      <c r="F45" s="431"/>
      <c r="G45" s="432"/>
      <c r="H45" s="442"/>
      <c r="I45" s="443"/>
      <c r="J45" s="432"/>
      <c r="K45" s="433"/>
      <c r="L45" s="434"/>
      <c r="M45" s="434"/>
      <c r="N45" s="432"/>
      <c r="O45" s="432"/>
      <c r="P45" s="435"/>
      <c r="Q45" s="436"/>
      <c r="R45" s="441"/>
      <c r="S45" s="438"/>
    </row>
    <row r="46" spans="2:25" ht="12.75" customHeight="1">
      <c r="B46" s="490">
        <f t="shared" si="1"/>
        <v>6</v>
      </c>
      <c r="C46" s="1639" t="e">
        <f t="shared" si="1"/>
        <v>#REF!</v>
      </c>
      <c r="D46" s="1640"/>
      <c r="E46" s="648"/>
      <c r="F46" s="431"/>
      <c r="G46" s="432"/>
      <c r="H46" s="442"/>
      <c r="I46" s="443"/>
      <c r="J46" s="432"/>
      <c r="K46" s="433"/>
      <c r="L46" s="434"/>
      <c r="M46" s="434"/>
      <c r="N46" s="432"/>
      <c r="O46" s="432"/>
      <c r="P46" s="435"/>
      <c r="Q46" s="436"/>
      <c r="R46" s="441"/>
      <c r="S46" s="438"/>
    </row>
    <row r="47" spans="2:25" ht="12.75" customHeight="1">
      <c r="B47" s="490">
        <f t="shared" si="1"/>
        <v>7</v>
      </c>
      <c r="C47" s="1639" t="e">
        <f t="shared" si="1"/>
        <v>#REF!</v>
      </c>
      <c r="D47" s="1640"/>
      <c r="E47" s="648"/>
      <c r="F47" s="491"/>
      <c r="G47" s="432"/>
      <c r="H47" s="442"/>
      <c r="I47" s="443"/>
      <c r="J47" s="432"/>
      <c r="K47" s="433"/>
      <c r="L47" s="434"/>
      <c r="M47" s="434"/>
      <c r="N47" s="432"/>
      <c r="O47" s="432"/>
      <c r="P47" s="435"/>
      <c r="Q47" s="436"/>
      <c r="R47" s="441"/>
      <c r="S47" s="438"/>
    </row>
    <row r="48" spans="2:25" ht="12.75" customHeight="1">
      <c r="B48" s="490">
        <f t="shared" si="1"/>
        <v>8</v>
      </c>
      <c r="C48" s="1639" t="e">
        <f t="shared" si="1"/>
        <v>#REF!</v>
      </c>
      <c r="D48" s="1640"/>
      <c r="E48" s="648"/>
      <c r="F48" s="491"/>
      <c r="G48" s="432"/>
      <c r="H48" s="442"/>
      <c r="I48" s="443"/>
      <c r="J48" s="432"/>
      <c r="K48" s="433"/>
      <c r="L48" s="434"/>
      <c r="M48" s="434"/>
      <c r="N48" s="432"/>
      <c r="O48" s="432"/>
      <c r="P48" s="435"/>
      <c r="Q48" s="436"/>
      <c r="R48" s="441"/>
      <c r="S48" s="438"/>
    </row>
    <row r="49" spans="2:25" s="403" customFormat="1" ht="3" customHeight="1">
      <c r="B49" s="430"/>
      <c r="C49" s="1641"/>
      <c r="D49" s="1642"/>
      <c r="E49" s="648"/>
      <c r="F49" s="444"/>
      <c r="G49" s="445"/>
      <c r="H49" s="442"/>
      <c r="I49" s="443"/>
      <c r="J49" s="432"/>
      <c r="K49" s="433"/>
      <c r="L49" s="434"/>
      <c r="M49" s="434"/>
      <c r="N49" s="432"/>
      <c r="O49" s="445"/>
      <c r="P49" s="446"/>
      <c r="Q49" s="436"/>
      <c r="R49" s="437"/>
      <c r="S49" s="438"/>
      <c r="T49" s="422"/>
      <c r="U49" s="425"/>
      <c r="V49" s="425"/>
      <c r="W49" s="426"/>
      <c r="X49" s="426"/>
      <c r="Y49" s="426"/>
    </row>
    <row r="50" spans="2:25">
      <c r="B50" s="447"/>
      <c r="C50" s="448"/>
      <c r="D50" s="448"/>
      <c r="E50" s="449"/>
      <c r="F50" s="450"/>
      <c r="G50" s="466" t="e">
        <f>+G20+G32+G41:G49</f>
        <v>#VALUE!</v>
      </c>
      <c r="H50" s="451"/>
      <c r="I50" s="452"/>
      <c r="J50" s="453"/>
      <c r="K50" s="454"/>
      <c r="L50" s="454"/>
      <c r="M50" s="454"/>
      <c r="N50" s="455"/>
      <c r="O50" s="455"/>
      <c r="P50" s="455"/>
      <c r="Q50" s="661" t="e">
        <f>SUM(Q41:Q49)</f>
        <v>#REF!</v>
      </c>
      <c r="R50" s="662" t="e">
        <f>SUM(R41:R49)</f>
        <v>#REF!</v>
      </c>
      <c r="S50" s="420"/>
    </row>
    <row r="51" spans="2:25" s="403" customFormat="1" ht="12">
      <c r="B51" s="417"/>
      <c r="C51" s="467"/>
      <c r="D51" s="467"/>
      <c r="E51" s="468"/>
      <c r="F51" s="469"/>
      <c r="G51" s="470"/>
      <c r="H51" s="471"/>
      <c r="I51" s="472"/>
      <c r="J51" s="473"/>
      <c r="K51" s="474"/>
      <c r="L51" s="474"/>
      <c r="M51" s="474"/>
      <c r="N51" s="435"/>
      <c r="O51" s="435"/>
      <c r="P51" s="435"/>
      <c r="Q51" s="476"/>
      <c r="R51" s="421"/>
      <c r="S51" s="420"/>
      <c r="T51" s="422"/>
      <c r="U51" s="425"/>
      <c r="V51" s="425"/>
      <c r="W51" s="426"/>
      <c r="X51" s="426"/>
      <c r="Y51" s="426"/>
    </row>
    <row r="52" spans="2:25" s="403" customFormat="1" ht="12">
      <c r="B52" s="417"/>
      <c r="C52" s="467"/>
      <c r="D52" s="467"/>
      <c r="E52" s="468"/>
      <c r="F52" s="469"/>
      <c r="G52" s="470"/>
      <c r="H52" s="471"/>
      <c r="I52" s="472"/>
      <c r="J52" s="473"/>
      <c r="K52" s="474"/>
      <c r="L52" s="474"/>
      <c r="M52" s="474"/>
      <c r="N52" s="435"/>
      <c r="O52" s="435"/>
      <c r="P52" s="435"/>
      <c r="Q52" s="476"/>
      <c r="R52" s="421"/>
      <c r="S52" s="420"/>
      <c r="T52" s="422"/>
      <c r="U52" s="425"/>
      <c r="V52" s="425"/>
      <c r="W52" s="426"/>
      <c r="X52" s="426"/>
      <c r="Y52" s="426"/>
    </row>
    <row r="53" spans="2:25" s="403" customFormat="1" ht="12">
      <c r="B53" s="417"/>
      <c r="C53" s="467"/>
      <c r="D53" s="467"/>
      <c r="E53" s="468"/>
      <c r="F53" s="469"/>
      <c r="G53" s="470"/>
      <c r="H53" s="471"/>
      <c r="I53" s="472"/>
      <c r="J53" s="473"/>
      <c r="K53" s="474"/>
      <c r="L53" s="474"/>
      <c r="M53" s="474"/>
      <c r="N53" s="435"/>
      <c r="O53" s="435"/>
      <c r="P53" s="435"/>
      <c r="Q53" s="476"/>
      <c r="R53" s="421"/>
      <c r="S53" s="420"/>
      <c r="T53" s="422"/>
      <c r="U53" s="425"/>
      <c r="V53" s="425"/>
      <c r="W53" s="426"/>
      <c r="X53" s="426"/>
      <c r="Y53" s="426"/>
    </row>
    <row r="54" spans="2:25" s="403" customFormat="1" ht="12">
      <c r="B54" s="417"/>
      <c r="C54" s="467"/>
      <c r="D54" s="467"/>
      <c r="E54" s="468"/>
      <c r="F54" s="469"/>
      <c r="G54" s="470"/>
      <c r="H54" s="471"/>
      <c r="I54" s="472"/>
      <c r="J54" s="473"/>
      <c r="K54" s="474"/>
      <c r="L54" s="474"/>
      <c r="M54" s="474"/>
      <c r="N54" s="435"/>
      <c r="O54" s="435"/>
      <c r="P54" s="435"/>
      <c r="Q54" s="476"/>
      <c r="R54" s="421"/>
      <c r="S54" s="420"/>
      <c r="T54" s="422"/>
      <c r="U54" s="425"/>
      <c r="V54" s="425"/>
      <c r="W54" s="426"/>
      <c r="X54" s="426"/>
      <c r="Y54" s="426"/>
    </row>
    <row r="55" spans="2:25">
      <c r="B55" s="511" t="str">
        <f>+C.Ad.mat!B23&amp;"    ("&amp;C.Ad.mat!E23&amp;")"</f>
        <v>TUBERIA DE PVC    (72)</v>
      </c>
      <c r="C55" s="427"/>
      <c r="D55" s="427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9"/>
      <c r="S55" s="415"/>
      <c r="T55" s="426"/>
      <c r="U55" s="426"/>
      <c r="V55" s="426"/>
      <c r="W55" s="426"/>
      <c r="X55" s="426"/>
      <c r="Y55" s="426"/>
    </row>
    <row r="56" spans="2:25" ht="12.75" customHeight="1">
      <c r="B56" s="490">
        <f t="shared" ref="B56:C63" si="2">+B41</f>
        <v>1</v>
      </c>
      <c r="C56" s="1643" t="str">
        <f t="shared" si="2"/>
        <v>19/01/2021 - 31/01/2021</v>
      </c>
      <c r="D56" s="1644"/>
      <c r="E56" s="648">
        <f>+E41</f>
        <v>21107.33</v>
      </c>
      <c r="F56" s="431">
        <f>+F41</f>
        <v>43404</v>
      </c>
      <c r="G56" s="657">
        <f>+C.Ad.mat!J23</f>
        <v>243669.38999999998</v>
      </c>
      <c r="H56" s="668">
        <f>+C.Ad.mat!G23</f>
        <v>8.5000000000000006E-2</v>
      </c>
      <c r="I56" s="658">
        <f>+C.Ad.mat!H23</f>
        <v>1</v>
      </c>
      <c r="J56" s="657">
        <f>ROUND(E56*$H56*$I56,2)</f>
        <v>1794.12</v>
      </c>
      <c r="K56" s="433" t="e">
        <f>+K!#REF!</f>
        <v>#REF!</v>
      </c>
      <c r="L56" s="434" t="e">
        <f>+K!#REF!</f>
        <v>#REF!</v>
      </c>
      <c r="M56" s="434" t="e">
        <f>+L56</f>
        <v>#REF!</v>
      </c>
      <c r="N56" s="649" t="e">
        <f>G56*K56/L56</f>
        <v>#REF!</v>
      </c>
      <c r="O56" s="649" t="e">
        <f>IF(N56&lt;J56,N56,J56)</f>
        <v>#REF!</v>
      </c>
      <c r="P56" s="654" t="e">
        <f>(N56-O56)</f>
        <v>#REF!</v>
      </c>
      <c r="Q56" s="655" t="e">
        <f>ROUND(O56*((M56-L56)/K56),2)</f>
        <v>#REF!</v>
      </c>
      <c r="R56" s="656" t="e">
        <f>ROUND(O56*L56/K56,2)</f>
        <v>#REF!</v>
      </c>
      <c r="S56" s="438"/>
      <c r="T56" s="465"/>
    </row>
    <row r="57" spans="2:25" ht="12.75" customHeight="1">
      <c r="B57" s="490">
        <f t="shared" si="2"/>
        <v>2</v>
      </c>
      <c r="C57" s="1639" t="str">
        <f t="shared" si="2"/>
        <v>01/02/2021 - 15/02/2021</v>
      </c>
      <c r="D57" s="1640"/>
      <c r="E57" s="648"/>
      <c r="F57" s="431"/>
      <c r="G57" s="657"/>
      <c r="H57" s="668"/>
      <c r="I57" s="658"/>
      <c r="J57" s="657"/>
      <c r="K57" s="657"/>
      <c r="L57" s="657"/>
      <c r="M57" s="657"/>
      <c r="N57" s="649"/>
      <c r="O57" s="649"/>
      <c r="P57" s="654"/>
      <c r="Q57" s="655"/>
      <c r="R57" s="656"/>
      <c r="S57" s="438"/>
    </row>
    <row r="58" spans="2:25" ht="12.75" customHeight="1">
      <c r="B58" s="490">
        <f t="shared" si="2"/>
        <v>3</v>
      </c>
      <c r="C58" s="1639" t="str">
        <f t="shared" si="2"/>
        <v>16/02/2021 - 28/02/2021</v>
      </c>
      <c r="D58" s="1640"/>
      <c r="E58" s="648"/>
      <c r="F58" s="431" t="str">
        <f>+F44</f>
        <v/>
      </c>
      <c r="G58" s="440"/>
      <c r="H58" s="442"/>
      <c r="I58" s="443"/>
      <c r="J58" s="432"/>
      <c r="K58" s="433"/>
      <c r="L58" s="434"/>
      <c r="M58" s="434"/>
      <c r="N58" s="432"/>
      <c r="O58" s="432"/>
      <c r="P58" s="435"/>
      <c r="Q58" s="436"/>
      <c r="R58" s="441"/>
      <c r="S58" s="438"/>
    </row>
    <row r="59" spans="2:25" ht="12.75" customHeight="1">
      <c r="B59" s="490">
        <f t="shared" si="2"/>
        <v>4</v>
      </c>
      <c r="C59" s="1639" t="str">
        <f t="shared" si="2"/>
        <v>01/03/2021 - 04/03/2021</v>
      </c>
      <c r="D59" s="1640"/>
      <c r="E59" s="648"/>
      <c r="F59" s="431"/>
      <c r="G59" s="440"/>
      <c r="H59" s="442"/>
      <c r="I59" s="443"/>
      <c r="J59" s="432"/>
      <c r="K59" s="433"/>
      <c r="L59" s="434"/>
      <c r="M59" s="434"/>
      <c r="N59" s="432"/>
      <c r="O59" s="432"/>
      <c r="P59" s="435"/>
      <c r="Q59" s="436"/>
      <c r="R59" s="441"/>
      <c r="S59" s="438"/>
    </row>
    <row r="60" spans="2:25" ht="12.75" customHeight="1">
      <c r="B60" s="490">
        <f t="shared" si="2"/>
        <v>5</v>
      </c>
      <c r="C60" s="1639" t="e">
        <f t="shared" si="2"/>
        <v>#REF!</v>
      </c>
      <c r="D60" s="1640"/>
      <c r="E60" s="648"/>
      <c r="F60" s="431"/>
      <c r="G60" s="432"/>
      <c r="H60" s="442"/>
      <c r="I60" s="443"/>
      <c r="J60" s="432"/>
      <c r="K60" s="433"/>
      <c r="L60" s="434"/>
      <c r="M60" s="434"/>
      <c r="N60" s="432"/>
      <c r="O60" s="432"/>
      <c r="P60" s="435"/>
      <c r="Q60" s="436"/>
      <c r="R60" s="441"/>
      <c r="S60" s="438"/>
    </row>
    <row r="61" spans="2:25" ht="12.75" customHeight="1">
      <c r="B61" s="490">
        <f t="shared" si="2"/>
        <v>6</v>
      </c>
      <c r="C61" s="1639" t="e">
        <f t="shared" si="2"/>
        <v>#REF!</v>
      </c>
      <c r="D61" s="1640"/>
      <c r="E61" s="648"/>
      <c r="F61" s="431"/>
      <c r="G61" s="432"/>
      <c r="H61" s="442"/>
      <c r="I61" s="443"/>
      <c r="J61" s="432"/>
      <c r="K61" s="433"/>
      <c r="L61" s="434"/>
      <c r="M61" s="434"/>
      <c r="N61" s="432"/>
      <c r="O61" s="432"/>
      <c r="P61" s="435"/>
      <c r="Q61" s="436"/>
      <c r="R61" s="441"/>
      <c r="S61" s="438"/>
    </row>
    <row r="62" spans="2:25" ht="12.75" customHeight="1">
      <c r="B62" s="490">
        <f t="shared" si="2"/>
        <v>7</v>
      </c>
      <c r="C62" s="1639" t="e">
        <f t="shared" si="2"/>
        <v>#REF!</v>
      </c>
      <c r="D62" s="1640"/>
      <c r="E62" s="648"/>
      <c r="F62" s="491"/>
      <c r="G62" s="432"/>
      <c r="H62" s="442"/>
      <c r="I62" s="443"/>
      <c r="J62" s="432"/>
      <c r="K62" s="433"/>
      <c r="L62" s="434"/>
      <c r="M62" s="434"/>
      <c r="N62" s="432"/>
      <c r="O62" s="432"/>
      <c r="P62" s="435"/>
      <c r="Q62" s="436"/>
      <c r="R62" s="441"/>
      <c r="S62" s="438"/>
    </row>
    <row r="63" spans="2:25" ht="12.75" customHeight="1">
      <c r="B63" s="490">
        <f t="shared" si="2"/>
        <v>8</v>
      </c>
      <c r="C63" s="1639" t="e">
        <f t="shared" si="2"/>
        <v>#REF!</v>
      </c>
      <c r="D63" s="1640"/>
      <c r="E63" s="648"/>
      <c r="F63" s="491"/>
      <c r="G63" s="432"/>
      <c r="H63" s="442"/>
      <c r="I63" s="443"/>
      <c r="J63" s="432"/>
      <c r="K63" s="433"/>
      <c r="L63" s="434"/>
      <c r="M63" s="434"/>
      <c r="N63" s="432"/>
      <c r="O63" s="432"/>
      <c r="P63" s="435"/>
      <c r="Q63" s="436"/>
      <c r="R63" s="441"/>
      <c r="S63" s="438"/>
    </row>
    <row r="64" spans="2:25" s="403" customFormat="1" ht="3" customHeight="1">
      <c r="B64" s="430"/>
      <c r="C64" s="1641"/>
      <c r="D64" s="1642"/>
      <c r="E64" s="648"/>
      <c r="F64" s="444"/>
      <c r="G64" s="445"/>
      <c r="H64" s="442"/>
      <c r="I64" s="443"/>
      <c r="J64" s="432"/>
      <c r="K64" s="433"/>
      <c r="L64" s="434"/>
      <c r="M64" s="434"/>
      <c r="N64" s="432"/>
      <c r="O64" s="445"/>
      <c r="P64" s="446"/>
      <c r="Q64" s="436"/>
      <c r="R64" s="437"/>
      <c r="S64" s="438"/>
      <c r="T64" s="422"/>
      <c r="U64" s="425"/>
      <c r="V64" s="425"/>
      <c r="W64" s="426"/>
      <c r="X64" s="426"/>
      <c r="Y64" s="426"/>
    </row>
    <row r="65" spans="2:25">
      <c r="B65" s="447"/>
      <c r="C65" s="448"/>
      <c r="D65" s="448"/>
      <c r="E65" s="449"/>
      <c r="F65" s="450"/>
      <c r="G65" s="466" t="e">
        <f>+#REF!+#REF!+G56:G64</f>
        <v>#REF!</v>
      </c>
      <c r="H65" s="451"/>
      <c r="I65" s="452"/>
      <c r="J65" s="453"/>
      <c r="K65" s="454"/>
      <c r="L65" s="454"/>
      <c r="M65" s="454"/>
      <c r="N65" s="455"/>
      <c r="O65" s="455"/>
      <c r="P65" s="455"/>
      <c r="Q65" s="661" t="e">
        <f>SUM(Q56:Q64)</f>
        <v>#REF!</v>
      </c>
      <c r="R65" s="662" t="e">
        <f>SUM(R56:R64)</f>
        <v>#REF!</v>
      </c>
      <c r="S65" s="420"/>
    </row>
    <row r="66" spans="2:25" s="403" customFormat="1" ht="12">
      <c r="B66" s="417"/>
      <c r="C66" s="467"/>
      <c r="D66" s="467"/>
      <c r="E66" s="468"/>
      <c r="F66" s="469"/>
      <c r="G66" s="470"/>
      <c r="H66" s="471"/>
      <c r="I66" s="472"/>
      <c r="J66" s="473"/>
      <c r="K66" s="474"/>
      <c r="L66" s="474"/>
      <c r="M66" s="474"/>
      <c r="N66" s="435"/>
      <c r="O66" s="435"/>
      <c r="P66" s="435"/>
      <c r="Q66" s="476"/>
      <c r="R66" s="421"/>
      <c r="S66" s="420"/>
      <c r="T66" s="422"/>
      <c r="U66" s="425"/>
      <c r="V66" s="425"/>
      <c r="W66" s="426"/>
      <c r="X66" s="426"/>
      <c r="Y66" s="426"/>
    </row>
    <row r="67" spans="2:25">
      <c r="B67" s="511" t="str">
        <f>+C.Ad.mat!B24&amp;"    ("&amp;C.Ad.mat!E24&amp;")"</f>
        <v>MADERA NACIONAL PARA ENCOFRADO Y CARPINTERIA    (43)</v>
      </c>
      <c r="C67" s="427"/>
      <c r="D67" s="427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9"/>
      <c r="S67" s="415"/>
      <c r="T67" s="426"/>
      <c r="U67" s="426"/>
      <c r="V67" s="426"/>
      <c r="W67" s="426"/>
      <c r="X67" s="426"/>
      <c r="Y67" s="426"/>
    </row>
    <row r="68" spans="2:25" ht="12.75" customHeight="1">
      <c r="B68" s="490">
        <f>+B56</f>
        <v>1</v>
      </c>
      <c r="C68" s="1643" t="str">
        <f>+C56</f>
        <v>19/01/2021 - 31/01/2021</v>
      </c>
      <c r="D68" s="1644"/>
      <c r="E68" s="648">
        <f>+E56</f>
        <v>21107.33</v>
      </c>
      <c r="F68" s="431">
        <f>+F56</f>
        <v>43404</v>
      </c>
      <c r="G68" s="657">
        <f>+C.Ad.mat!J24</f>
        <v>154013.51999999996</v>
      </c>
      <c r="H68" s="668">
        <f>+C.Ad.mat!G24</f>
        <v>5.8999999999999997E-2</v>
      </c>
      <c r="I68" s="658">
        <f>+C.Ad.mat!H23</f>
        <v>1</v>
      </c>
      <c r="J68" s="657">
        <f>ROUND(E68*$H68*$I68,2)</f>
        <v>1245.33</v>
      </c>
      <c r="K68" s="433" t="e">
        <f>+K!#REF!</f>
        <v>#REF!</v>
      </c>
      <c r="L68" s="434" t="e">
        <f>+K!#REF!</f>
        <v>#REF!</v>
      </c>
      <c r="M68" s="434" t="e">
        <f>+L68</f>
        <v>#REF!</v>
      </c>
      <c r="N68" s="649" t="e">
        <f>G68*K68/L68</f>
        <v>#REF!</v>
      </c>
      <c r="O68" s="649" t="e">
        <f>IF(N68&lt;J68,N68,J68)</f>
        <v>#REF!</v>
      </c>
      <c r="P68" s="654" t="e">
        <f>(N68-O68)</f>
        <v>#REF!</v>
      </c>
      <c r="Q68" s="655" t="e">
        <f>ROUND(O68*((M68-L68)/K68),2)</f>
        <v>#REF!</v>
      </c>
      <c r="R68" s="656" t="e">
        <f>ROUND(O68*L68/K68,2)</f>
        <v>#REF!</v>
      </c>
      <c r="S68" s="438"/>
      <c r="T68" s="465"/>
    </row>
    <row r="69" spans="2:25" ht="12.75" customHeight="1">
      <c r="B69" s="490">
        <f t="shared" ref="B69:C75" si="3">+B57</f>
        <v>2</v>
      </c>
      <c r="C69" s="1639" t="str">
        <f t="shared" si="3"/>
        <v>01/02/2021 - 15/02/2021</v>
      </c>
      <c r="D69" s="1640"/>
      <c r="E69" s="648"/>
      <c r="F69" s="431"/>
      <c r="G69" s="657"/>
      <c r="H69" s="668"/>
      <c r="I69" s="658"/>
      <c r="J69" s="657"/>
      <c r="K69" s="657"/>
      <c r="L69" s="657"/>
      <c r="M69" s="657"/>
      <c r="N69" s="649"/>
      <c r="O69" s="649"/>
      <c r="P69" s="654"/>
      <c r="Q69" s="655"/>
      <c r="R69" s="656"/>
      <c r="S69" s="438"/>
    </row>
    <row r="70" spans="2:25" ht="12.75" customHeight="1">
      <c r="B70" s="490">
        <f t="shared" si="3"/>
        <v>3</v>
      </c>
      <c r="C70" s="1639" t="str">
        <f t="shared" si="3"/>
        <v>16/02/2021 - 28/02/2021</v>
      </c>
      <c r="D70" s="1640"/>
      <c r="E70" s="648"/>
      <c r="F70" s="431"/>
      <c r="G70" s="440"/>
      <c r="H70" s="442"/>
      <c r="I70" s="443"/>
      <c r="J70" s="432"/>
      <c r="K70" s="433"/>
      <c r="L70" s="434"/>
      <c r="M70" s="434"/>
      <c r="N70" s="432"/>
      <c r="O70" s="432"/>
      <c r="P70" s="435"/>
      <c r="Q70" s="436"/>
      <c r="R70" s="441"/>
      <c r="S70" s="438"/>
    </row>
    <row r="71" spans="2:25" ht="12.75" customHeight="1">
      <c r="B71" s="490">
        <f t="shared" si="3"/>
        <v>4</v>
      </c>
      <c r="C71" s="1639" t="str">
        <f t="shared" si="3"/>
        <v>01/03/2021 - 04/03/2021</v>
      </c>
      <c r="D71" s="1640"/>
      <c r="E71" s="648"/>
      <c r="F71" s="431"/>
      <c r="G71" s="440"/>
      <c r="H71" s="442"/>
      <c r="I71" s="443"/>
      <c r="J71" s="432"/>
      <c r="K71" s="433"/>
      <c r="L71" s="434"/>
      <c r="M71" s="434"/>
      <c r="N71" s="432"/>
      <c r="O71" s="432"/>
      <c r="P71" s="435"/>
      <c r="Q71" s="436"/>
      <c r="R71" s="441"/>
      <c r="S71" s="438"/>
    </row>
    <row r="72" spans="2:25" ht="12.75" customHeight="1">
      <c r="B72" s="490">
        <f t="shared" si="3"/>
        <v>5</v>
      </c>
      <c r="C72" s="1639" t="e">
        <f t="shared" si="3"/>
        <v>#REF!</v>
      </c>
      <c r="D72" s="1640"/>
      <c r="E72" s="648"/>
      <c r="F72" s="431"/>
      <c r="G72" s="432"/>
      <c r="H72" s="442"/>
      <c r="I72" s="443"/>
      <c r="J72" s="432"/>
      <c r="K72" s="433"/>
      <c r="L72" s="434"/>
      <c r="M72" s="434"/>
      <c r="N72" s="432"/>
      <c r="O72" s="432"/>
      <c r="P72" s="435"/>
      <c r="Q72" s="436"/>
      <c r="R72" s="441"/>
      <c r="S72" s="438"/>
    </row>
    <row r="73" spans="2:25" ht="12.75" customHeight="1">
      <c r="B73" s="490">
        <f t="shared" si="3"/>
        <v>6</v>
      </c>
      <c r="C73" s="1639" t="e">
        <f t="shared" si="3"/>
        <v>#REF!</v>
      </c>
      <c r="D73" s="1640"/>
      <c r="E73" s="648"/>
      <c r="F73" s="431"/>
      <c r="G73" s="432"/>
      <c r="H73" s="442"/>
      <c r="I73" s="443"/>
      <c r="J73" s="432"/>
      <c r="K73" s="433"/>
      <c r="L73" s="434"/>
      <c r="M73" s="434"/>
      <c r="N73" s="432"/>
      <c r="O73" s="432"/>
      <c r="P73" s="435"/>
      <c r="Q73" s="436"/>
      <c r="R73" s="441"/>
      <c r="S73" s="438"/>
    </row>
    <row r="74" spans="2:25" ht="12.75" customHeight="1">
      <c r="B74" s="490">
        <f t="shared" si="3"/>
        <v>7</v>
      </c>
      <c r="C74" s="1639" t="e">
        <f t="shared" si="3"/>
        <v>#REF!</v>
      </c>
      <c r="D74" s="1640"/>
      <c r="E74" s="648"/>
      <c r="F74" s="491"/>
      <c r="G74" s="432"/>
      <c r="H74" s="442"/>
      <c r="I74" s="443"/>
      <c r="J74" s="432"/>
      <c r="K74" s="433"/>
      <c r="L74" s="434"/>
      <c r="M74" s="434"/>
      <c r="N74" s="432"/>
      <c r="O74" s="432"/>
      <c r="P74" s="435"/>
      <c r="Q74" s="436"/>
      <c r="R74" s="441"/>
      <c r="S74" s="438"/>
    </row>
    <row r="75" spans="2:25" ht="12.75" customHeight="1">
      <c r="B75" s="490">
        <f t="shared" si="3"/>
        <v>8</v>
      </c>
      <c r="C75" s="1639" t="e">
        <f t="shared" si="3"/>
        <v>#REF!</v>
      </c>
      <c r="D75" s="1640"/>
      <c r="E75" s="648"/>
      <c r="F75" s="491"/>
      <c r="G75" s="432"/>
      <c r="H75" s="442"/>
      <c r="I75" s="443"/>
      <c r="J75" s="432"/>
      <c r="K75" s="433"/>
      <c r="L75" s="434"/>
      <c r="M75" s="434"/>
      <c r="N75" s="432"/>
      <c r="O75" s="432"/>
      <c r="P75" s="435"/>
      <c r="Q75" s="436"/>
      <c r="R75" s="441"/>
      <c r="S75" s="438"/>
    </row>
    <row r="76" spans="2:25" s="403" customFormat="1" ht="3" customHeight="1">
      <c r="B76" s="430"/>
      <c r="C76" s="1641"/>
      <c r="D76" s="1642"/>
      <c r="E76" s="648"/>
      <c r="F76" s="444"/>
      <c r="G76" s="445"/>
      <c r="H76" s="442"/>
      <c r="I76" s="443"/>
      <c r="J76" s="432"/>
      <c r="K76" s="433"/>
      <c r="L76" s="434"/>
      <c r="M76" s="434"/>
      <c r="N76" s="432"/>
      <c r="O76" s="445"/>
      <c r="P76" s="446"/>
      <c r="Q76" s="436"/>
      <c r="R76" s="437"/>
      <c r="S76" s="438"/>
      <c r="T76" s="422"/>
      <c r="U76" s="425"/>
      <c r="V76" s="425"/>
      <c r="W76" s="426"/>
      <c r="X76" s="426"/>
      <c r="Y76" s="426"/>
    </row>
    <row r="77" spans="2:25">
      <c r="B77" s="447"/>
      <c r="C77" s="448"/>
      <c r="D77" s="448"/>
      <c r="E77" s="449"/>
      <c r="F77" s="450"/>
      <c r="G77" s="466" t="e">
        <f>+#REF!+#REF!+G68:G76</f>
        <v>#REF!</v>
      </c>
      <c r="H77" s="451"/>
      <c r="I77" s="452"/>
      <c r="J77" s="453"/>
      <c r="K77" s="454"/>
      <c r="L77" s="454"/>
      <c r="M77" s="454"/>
      <c r="N77" s="455"/>
      <c r="O77" s="455"/>
      <c r="P77" s="455"/>
      <c r="Q77" s="661" t="e">
        <f>SUM(Q68:Q76)</f>
        <v>#REF!</v>
      </c>
      <c r="R77" s="662" t="e">
        <f>SUM(R68:R76)</f>
        <v>#REF!</v>
      </c>
      <c r="S77" s="420"/>
    </row>
    <row r="78" spans="2:25">
      <c r="B78" s="417"/>
      <c r="C78" s="467"/>
      <c r="D78" s="467"/>
      <c r="E78" s="468"/>
      <c r="F78" s="469"/>
      <c r="G78" s="470"/>
      <c r="H78" s="471"/>
      <c r="I78" s="472"/>
      <c r="J78" s="473"/>
      <c r="K78" s="474"/>
      <c r="L78" s="678" t="s">
        <v>415</v>
      </c>
      <c r="M78" s="677"/>
      <c r="N78" s="677"/>
      <c r="O78" s="677"/>
      <c r="P78" s="680" t="s">
        <v>150</v>
      </c>
      <c r="Q78" s="679">
        <f>+Q31+Q43+Q55+Q69</f>
        <v>0</v>
      </c>
      <c r="R78" s="681" t="e">
        <f>+R17+R29+R41+R56+R68</f>
        <v>#REF!</v>
      </c>
      <c r="S78" s="475"/>
      <c r="T78" s="422"/>
      <c r="U78" s="425"/>
      <c r="V78" s="425"/>
      <c r="W78" s="426"/>
      <c r="X78" s="426"/>
      <c r="Y78" s="426"/>
    </row>
    <row r="79" spans="2:25" s="403" customFormat="1" ht="12">
      <c r="B79" s="417"/>
      <c r="C79" s="467"/>
      <c r="D79" s="467"/>
      <c r="E79" s="468"/>
      <c r="F79" s="469"/>
      <c r="G79" s="470"/>
      <c r="H79" s="471"/>
      <c r="I79" s="472"/>
      <c r="J79" s="473"/>
      <c r="K79" s="474"/>
      <c r="L79" s="474"/>
      <c r="M79" s="474"/>
      <c r="N79" s="435"/>
      <c r="O79" s="435"/>
      <c r="P79" s="435"/>
      <c r="Q79" s="476"/>
      <c r="R79" s="421"/>
      <c r="S79" s="420"/>
      <c r="T79" s="422"/>
      <c r="U79" s="425"/>
      <c r="V79" s="425"/>
      <c r="W79" s="426"/>
      <c r="X79" s="426"/>
      <c r="Y79" s="426"/>
    </row>
    <row r="80" spans="2:25" s="403" customFormat="1" ht="12">
      <c r="B80" s="417"/>
      <c r="C80" s="467"/>
      <c r="D80" s="467"/>
      <c r="E80" s="468"/>
      <c r="F80" s="469"/>
      <c r="G80" s="470"/>
      <c r="H80" s="471"/>
      <c r="I80" s="472"/>
      <c r="J80" s="473"/>
      <c r="K80" s="474"/>
      <c r="L80" s="474"/>
      <c r="M80" s="474"/>
      <c r="N80" s="435"/>
      <c r="O80" s="435"/>
      <c r="P80" s="435"/>
      <c r="Q80" s="476"/>
      <c r="R80" s="421"/>
      <c r="S80" s="420"/>
      <c r="T80" s="422"/>
      <c r="U80" s="425"/>
      <c r="V80" s="425"/>
      <c r="W80" s="426"/>
      <c r="X80" s="426"/>
      <c r="Y80" s="426"/>
    </row>
    <row r="81" spans="2:78" s="403" customFormat="1" ht="12">
      <c r="B81" s="417"/>
      <c r="C81" s="467"/>
      <c r="D81" s="467"/>
      <c r="E81" s="468"/>
      <c r="F81" s="469"/>
      <c r="G81" s="470"/>
      <c r="H81" s="471"/>
      <c r="I81" s="472"/>
      <c r="J81" s="473"/>
      <c r="K81" s="474"/>
      <c r="L81" s="474"/>
      <c r="M81" s="474"/>
      <c r="N81" s="435"/>
      <c r="O81" s="435"/>
      <c r="P81" s="435"/>
      <c r="Q81" s="476"/>
      <c r="R81" s="421"/>
      <c r="S81" s="420"/>
      <c r="T81" s="422"/>
      <c r="U81" s="425"/>
      <c r="V81" s="425"/>
      <c r="W81" s="426"/>
      <c r="X81" s="426"/>
      <c r="Y81" s="426"/>
    </row>
    <row r="82" spans="2:78" s="403" customFormat="1" ht="12">
      <c r="B82" s="417"/>
      <c r="C82" s="467"/>
      <c r="D82" s="467"/>
      <c r="E82" s="468"/>
      <c r="F82" s="469"/>
      <c r="G82" s="470"/>
      <c r="H82" s="471"/>
      <c r="I82" s="472"/>
      <c r="J82" s="473"/>
      <c r="K82" s="474"/>
      <c r="L82" s="474"/>
      <c r="M82" s="474"/>
      <c r="N82" s="435"/>
      <c r="O82" s="435"/>
      <c r="P82" s="435"/>
      <c r="Q82" s="476"/>
      <c r="R82" s="421"/>
      <c r="S82" s="420"/>
      <c r="T82" s="422"/>
      <c r="U82" s="425"/>
      <c r="V82" s="425"/>
      <c r="W82" s="426"/>
      <c r="X82" s="426"/>
      <c r="Y82" s="426"/>
    </row>
    <row r="83" spans="2:78" s="403" customFormat="1" ht="12">
      <c r="B83" s="417"/>
      <c r="C83" s="467"/>
      <c r="D83" s="467"/>
      <c r="E83" s="468"/>
      <c r="F83" s="469"/>
      <c r="G83" s="470"/>
      <c r="H83" s="471"/>
      <c r="I83" s="472"/>
      <c r="J83" s="473"/>
      <c r="K83" s="474"/>
      <c r="L83" s="474"/>
      <c r="M83" s="474"/>
      <c r="N83" s="435"/>
      <c r="O83" s="435"/>
      <c r="P83" s="435"/>
      <c r="Q83" s="476"/>
      <c r="R83" s="421"/>
      <c r="S83" s="420"/>
      <c r="T83" s="422"/>
      <c r="U83" s="425"/>
      <c r="V83" s="425"/>
      <c r="W83" s="426"/>
      <c r="X83" s="426"/>
      <c r="Y83" s="426"/>
    </row>
    <row r="84" spans="2:78" s="403" customFormat="1" ht="12">
      <c r="B84" s="417"/>
      <c r="C84" s="467"/>
      <c r="D84" s="467"/>
      <c r="E84" s="468"/>
      <c r="F84" s="469"/>
      <c r="G84" s="470"/>
      <c r="H84" s="471"/>
      <c r="I84" s="472"/>
      <c r="J84" s="473"/>
      <c r="K84" s="474"/>
      <c r="L84" s="474"/>
      <c r="M84" s="474"/>
      <c r="N84" s="435"/>
      <c r="O84" s="435"/>
      <c r="P84" s="435"/>
      <c r="Q84" s="476"/>
      <c r="R84" s="421"/>
      <c r="S84" s="420"/>
      <c r="T84" s="422"/>
      <c r="U84" s="425"/>
      <c r="V84" s="425"/>
      <c r="W84" s="426"/>
      <c r="X84" s="426"/>
      <c r="Y84" s="426"/>
    </row>
    <row r="85" spans="2:78" s="403" customFormat="1" ht="12">
      <c r="B85" s="417"/>
      <c r="C85" s="467"/>
      <c r="D85" s="467"/>
      <c r="E85" s="468"/>
      <c r="F85" s="469"/>
      <c r="G85" s="470"/>
      <c r="H85" s="471"/>
      <c r="I85" s="472"/>
      <c r="J85" s="473"/>
      <c r="K85" s="474"/>
      <c r="L85" s="474"/>
      <c r="M85" s="474"/>
      <c r="N85" s="435"/>
      <c r="O85" s="435"/>
      <c r="P85" s="435"/>
      <c r="Q85" s="476"/>
      <c r="R85" s="421"/>
      <c r="S85" s="420"/>
      <c r="T85" s="422"/>
      <c r="U85" s="425"/>
      <c r="V85" s="425"/>
      <c r="W85" s="426"/>
      <c r="X85" s="426"/>
      <c r="Y85" s="426"/>
    </row>
    <row r="86" spans="2:78" s="403" customFormat="1" ht="12">
      <c r="B86" s="417"/>
      <c r="C86" s="467"/>
      <c r="D86" s="467"/>
      <c r="E86" s="468"/>
      <c r="F86" s="469"/>
      <c r="G86" s="470"/>
      <c r="H86" s="471"/>
      <c r="I86" s="472"/>
      <c r="J86" s="473"/>
      <c r="K86" s="474"/>
      <c r="L86" s="474"/>
      <c r="M86" s="474"/>
      <c r="N86" s="435"/>
      <c r="O86" s="435"/>
      <c r="P86" s="435"/>
      <c r="Q86" s="476"/>
      <c r="R86" s="421"/>
      <c r="S86" s="420"/>
      <c r="T86" s="422"/>
      <c r="U86" s="425"/>
      <c r="V86" s="425"/>
      <c r="W86" s="426"/>
      <c r="X86" s="426"/>
      <c r="Y86" s="426"/>
    </row>
    <row r="87" spans="2:78" s="403" customFormat="1" ht="12">
      <c r="B87" s="417"/>
      <c r="C87" s="467"/>
      <c r="D87" s="467"/>
      <c r="E87" s="468"/>
      <c r="F87" s="469"/>
      <c r="G87" s="470"/>
      <c r="H87" s="471"/>
      <c r="I87" s="472"/>
      <c r="J87" s="473"/>
      <c r="K87" s="474"/>
      <c r="L87" s="474"/>
      <c r="M87" s="474"/>
      <c r="N87" s="435"/>
      <c r="O87" s="435"/>
      <c r="P87" s="435"/>
      <c r="Q87" s="476"/>
      <c r="R87" s="421"/>
      <c r="S87" s="420"/>
      <c r="T87" s="422"/>
      <c r="U87" s="425"/>
      <c r="V87" s="425"/>
      <c r="W87" s="426"/>
      <c r="X87" s="426"/>
      <c r="Y87" s="426"/>
    </row>
    <row r="88" spans="2:78" s="403" customFormat="1" ht="12">
      <c r="B88" s="417"/>
      <c r="C88" s="467"/>
      <c r="D88" s="467"/>
      <c r="E88" s="468"/>
      <c r="F88" s="469"/>
      <c r="G88" s="470"/>
      <c r="H88" s="471"/>
      <c r="I88" s="472"/>
      <c r="J88" s="473"/>
      <c r="K88" s="474"/>
      <c r="L88" s="474"/>
      <c r="M88" s="474"/>
      <c r="N88" s="435"/>
      <c r="O88" s="435"/>
      <c r="P88" s="435"/>
      <c r="Q88" s="476"/>
      <c r="R88" s="421"/>
      <c r="S88" s="420"/>
      <c r="T88" s="422"/>
      <c r="U88" s="425"/>
      <c r="V88" s="425"/>
      <c r="W88" s="426"/>
      <c r="X88" s="426"/>
      <c r="Y88" s="426"/>
    </row>
    <row r="89" spans="2:78" s="403" customFormat="1" ht="12">
      <c r="B89" s="417"/>
      <c r="C89" s="467"/>
      <c r="D89" s="467"/>
      <c r="E89" s="468"/>
      <c r="F89" s="469"/>
      <c r="G89" s="470"/>
      <c r="H89" s="471"/>
      <c r="I89" s="472"/>
      <c r="J89" s="473"/>
      <c r="K89" s="474"/>
      <c r="L89" s="474"/>
      <c r="M89" s="474"/>
      <c r="N89" s="435"/>
      <c r="O89" s="435"/>
      <c r="P89" s="435"/>
      <c r="Q89" s="476"/>
      <c r="R89" s="421"/>
      <c r="S89" s="420"/>
      <c r="T89" s="422"/>
      <c r="U89" s="425"/>
      <c r="V89" s="425"/>
      <c r="W89" s="426"/>
      <c r="X89" s="426"/>
      <c r="Y89" s="426"/>
    </row>
    <row r="90" spans="2:78" s="403" customFormat="1" ht="12">
      <c r="B90" s="417"/>
      <c r="C90" s="467"/>
      <c r="D90" s="467"/>
      <c r="E90" s="468"/>
      <c r="F90" s="469"/>
      <c r="G90" s="470"/>
      <c r="H90" s="471"/>
      <c r="I90" s="472"/>
      <c r="J90" s="473"/>
      <c r="K90" s="474"/>
      <c r="L90" s="474"/>
      <c r="M90" s="474"/>
      <c r="N90" s="435"/>
      <c r="O90" s="435"/>
      <c r="P90" s="435"/>
      <c r="Q90" s="476"/>
      <c r="R90" s="421"/>
      <c r="S90" s="420"/>
      <c r="T90" s="422"/>
      <c r="U90" s="425"/>
      <c r="V90" s="425"/>
      <c r="W90" s="426"/>
      <c r="X90" s="426"/>
      <c r="Y90" s="426"/>
    </row>
    <row r="91" spans="2:78" s="403" customFormat="1" ht="12">
      <c r="B91" s="417"/>
      <c r="C91" s="467"/>
      <c r="D91" s="467"/>
      <c r="E91" s="468"/>
      <c r="F91" s="469"/>
      <c r="G91" s="470"/>
      <c r="H91" s="471"/>
      <c r="I91" s="472"/>
      <c r="J91" s="473"/>
      <c r="K91" s="474"/>
      <c r="L91" s="474"/>
      <c r="M91" s="474"/>
      <c r="N91" s="435"/>
      <c r="O91" s="435"/>
      <c r="P91" s="435"/>
      <c r="Q91" s="476"/>
      <c r="R91" s="421"/>
      <c r="S91" s="420"/>
      <c r="T91" s="422"/>
      <c r="U91" s="425"/>
      <c r="V91" s="425"/>
      <c r="W91" s="426"/>
      <c r="X91" s="426"/>
      <c r="Y91" s="426"/>
    </row>
    <row r="92" spans="2:78" s="403" customFormat="1" ht="12">
      <c r="B92" s="417"/>
      <c r="C92" s="467"/>
      <c r="D92" s="467"/>
      <c r="E92" s="468"/>
      <c r="F92" s="469"/>
      <c r="G92" s="470"/>
      <c r="H92" s="471"/>
      <c r="I92" s="472"/>
      <c r="J92" s="473"/>
      <c r="K92" s="474"/>
      <c r="L92" s="474"/>
      <c r="M92" s="474"/>
      <c r="N92" s="435"/>
      <c r="O92" s="435"/>
      <c r="P92" s="435"/>
      <c r="Q92" s="476"/>
      <c r="R92" s="421"/>
      <c r="S92" s="420"/>
      <c r="T92" s="422"/>
      <c r="U92" s="425"/>
      <c r="V92" s="425"/>
      <c r="W92" s="426"/>
      <c r="X92" s="426"/>
      <c r="Y92" s="426"/>
    </row>
    <row r="93" spans="2:78" s="667" customFormat="1" ht="12.75" customHeight="1">
      <c r="B93" s="417"/>
      <c r="C93" s="467"/>
      <c r="D93" s="467"/>
      <c r="E93" s="468"/>
      <c r="F93" s="469"/>
      <c r="G93" s="470"/>
      <c r="H93" s="471"/>
      <c r="I93" s="472"/>
      <c r="J93" s="473"/>
      <c r="K93" s="474"/>
      <c r="L93" s="587"/>
      <c r="M93" s="587"/>
      <c r="N93" s="674"/>
      <c r="O93" s="674"/>
      <c r="P93" s="674"/>
      <c r="Q93" s="675"/>
      <c r="R93" s="676"/>
      <c r="S93" s="475"/>
      <c r="T93" s="663"/>
      <c r="U93" s="664"/>
      <c r="V93" s="664"/>
      <c r="W93" s="665"/>
      <c r="X93" s="665"/>
      <c r="Y93" s="665"/>
      <c r="Z93" s="666"/>
      <c r="AA93" s="666"/>
      <c r="AB93" s="666"/>
      <c r="AC93" s="666"/>
      <c r="AD93" s="666"/>
      <c r="AE93" s="666"/>
      <c r="AF93" s="666"/>
      <c r="AG93" s="666"/>
      <c r="AH93" s="666"/>
      <c r="AI93" s="666"/>
      <c r="AJ93" s="666"/>
      <c r="AK93" s="666"/>
      <c r="AL93" s="666"/>
      <c r="AM93" s="666"/>
      <c r="AN93" s="666"/>
      <c r="AO93" s="666"/>
      <c r="AP93" s="666"/>
      <c r="AQ93" s="666"/>
      <c r="AR93" s="666"/>
      <c r="AS93" s="666"/>
      <c r="AT93" s="666"/>
      <c r="AU93" s="666"/>
      <c r="AV93" s="666"/>
      <c r="AW93" s="666"/>
      <c r="AX93" s="666"/>
      <c r="AY93" s="666"/>
      <c r="AZ93" s="666"/>
      <c r="BA93" s="666"/>
      <c r="BB93" s="666"/>
      <c r="BC93" s="666"/>
      <c r="BD93" s="666"/>
      <c r="BE93" s="666"/>
      <c r="BF93" s="666"/>
      <c r="BG93" s="666"/>
      <c r="BH93" s="666"/>
      <c r="BI93" s="666"/>
      <c r="BJ93" s="666"/>
      <c r="BK93" s="666"/>
      <c r="BL93" s="666"/>
      <c r="BM93" s="666"/>
      <c r="BN93" s="666"/>
      <c r="BO93" s="666"/>
      <c r="BP93" s="666"/>
      <c r="BQ93" s="666"/>
      <c r="BR93" s="666"/>
      <c r="BS93" s="666"/>
      <c r="BT93" s="666"/>
      <c r="BU93" s="666"/>
      <c r="BV93" s="666"/>
      <c r="BW93" s="666"/>
      <c r="BX93" s="666"/>
      <c r="BY93" s="666"/>
      <c r="BZ93" s="666"/>
    </row>
    <row r="94" spans="2:78">
      <c r="B94" s="477"/>
      <c r="C94" s="1620" t="s">
        <v>245</v>
      </c>
      <c r="D94" s="1620"/>
      <c r="E94" s="1620"/>
      <c r="F94" s="1620"/>
      <c r="G94" s="1620"/>
      <c r="H94" s="1620"/>
      <c r="I94" s="1620"/>
      <c r="J94" s="1620"/>
      <c r="K94" s="1620"/>
      <c r="L94" s="1620"/>
      <c r="M94" s="1620"/>
      <c r="N94" s="419"/>
      <c r="O94" s="419"/>
      <c r="P94" s="419"/>
      <c r="Q94" s="419"/>
      <c r="R94" s="412"/>
      <c r="S94" s="456"/>
      <c r="T94" s="481"/>
      <c r="U94" s="426"/>
      <c r="V94" s="426"/>
      <c r="W94" s="426"/>
      <c r="X94" s="426"/>
      <c r="Y94" s="426"/>
    </row>
    <row r="95" spans="2:78">
      <c r="B95" s="418"/>
      <c r="C95" s="1621" t="s">
        <v>246</v>
      </c>
      <c r="D95" s="1622"/>
      <c r="E95" s="1625" t="s">
        <v>224</v>
      </c>
      <c r="F95" s="1627" t="s">
        <v>247</v>
      </c>
      <c r="G95" s="1628"/>
      <c r="H95" s="1628"/>
      <c r="I95" s="1628"/>
      <c r="J95" s="1629" t="s">
        <v>248</v>
      </c>
      <c r="K95" s="1630"/>
      <c r="L95" s="1630"/>
      <c r="M95" s="1630"/>
      <c r="N95" s="419"/>
      <c r="O95" s="421"/>
      <c r="P95" s="421"/>
      <c r="Q95" s="421"/>
      <c r="R95" s="482"/>
      <c r="S95" s="483"/>
      <c r="T95" s="484"/>
      <c r="U95" s="484"/>
      <c r="V95" s="484"/>
      <c r="W95" s="484"/>
      <c r="X95" s="484"/>
    </row>
    <row r="96" spans="2:78">
      <c r="B96" s="485"/>
      <c r="C96" s="1623"/>
      <c r="D96" s="1624"/>
      <c r="E96" s="1626"/>
      <c r="F96" s="1631" t="s">
        <v>124</v>
      </c>
      <c r="G96" s="1631"/>
      <c r="H96" s="1622" t="s">
        <v>11</v>
      </c>
      <c r="I96" s="1632"/>
      <c r="J96" s="1633" t="s">
        <v>249</v>
      </c>
      <c r="K96" s="1631"/>
      <c r="L96" s="1622" t="s">
        <v>11</v>
      </c>
      <c r="M96" s="1632"/>
      <c r="N96" s="419"/>
      <c r="O96" s="419"/>
      <c r="P96" s="419"/>
      <c r="Q96" s="419"/>
      <c r="T96" s="484"/>
      <c r="U96" s="484"/>
      <c r="V96" s="484"/>
      <c r="W96" s="484"/>
      <c r="X96" s="484"/>
    </row>
    <row r="97" spans="2:24" ht="12.75" customHeight="1">
      <c r="B97" s="403"/>
      <c r="C97" s="1634" t="s">
        <v>188</v>
      </c>
      <c r="D97" s="1635"/>
      <c r="E97" s="682" t="e">
        <f>+E17+#REF!</f>
        <v>#REF!</v>
      </c>
      <c r="F97" s="1636" t="e">
        <f>+R78+#REF!</f>
        <v>#REF!</v>
      </c>
      <c r="G97" s="1637"/>
      <c r="H97" s="1638" t="e">
        <f>+F97</f>
        <v>#REF!</v>
      </c>
      <c r="I97" s="1637"/>
      <c r="J97" s="1638" t="e">
        <f>-(+Q78+#REF!)</f>
        <v>#REF!</v>
      </c>
      <c r="K97" s="1637"/>
      <c r="L97" s="1638" t="e">
        <f>+J97</f>
        <v>#REF!</v>
      </c>
      <c r="M97" s="1637"/>
      <c r="O97" s="482"/>
      <c r="P97" s="408"/>
      <c r="Q97" s="408"/>
      <c r="R97" s="482"/>
      <c r="S97" s="483"/>
      <c r="T97" s="484"/>
      <c r="U97" s="484"/>
      <c r="V97" s="484"/>
      <c r="W97" s="484"/>
      <c r="X97" s="484"/>
    </row>
    <row r="98" spans="2:24" ht="12.75" customHeight="1">
      <c r="B98" s="477"/>
      <c r="C98" s="1617" t="s">
        <v>189</v>
      </c>
      <c r="D98" s="1618"/>
      <c r="E98" s="683"/>
      <c r="F98" s="1619"/>
      <c r="G98" s="1611"/>
      <c r="H98" s="1610"/>
      <c r="I98" s="1611"/>
      <c r="J98" s="1610"/>
      <c r="K98" s="1611"/>
      <c r="L98" s="1610"/>
      <c r="M98" s="1611"/>
      <c r="N98" s="419"/>
      <c r="O98" s="419"/>
      <c r="P98" s="419"/>
      <c r="Q98" s="419"/>
      <c r="R98" s="412"/>
      <c r="S98" s="456"/>
    </row>
    <row r="99" spans="2:24" ht="12.75" customHeight="1">
      <c r="B99" s="477"/>
      <c r="C99" s="1617" t="s">
        <v>190</v>
      </c>
      <c r="D99" s="1618"/>
      <c r="E99" s="683"/>
      <c r="F99" s="1619"/>
      <c r="G99" s="1611"/>
      <c r="H99" s="1610"/>
      <c r="I99" s="1611"/>
      <c r="J99" s="1610"/>
      <c r="K99" s="1611"/>
      <c r="L99" s="1610"/>
      <c r="M99" s="1611"/>
      <c r="N99" s="419"/>
      <c r="O99" s="421"/>
      <c r="P99" s="421"/>
      <c r="Q99" s="421"/>
      <c r="R99" s="482"/>
      <c r="S99" s="483"/>
    </row>
    <row r="100" spans="2:24" ht="12.75" customHeight="1">
      <c r="B100" s="477"/>
      <c r="C100" s="1617" t="s">
        <v>191</v>
      </c>
      <c r="D100" s="1618"/>
      <c r="E100" s="683"/>
      <c r="F100" s="1619"/>
      <c r="G100" s="1611"/>
      <c r="H100" s="1610"/>
      <c r="I100" s="1611"/>
      <c r="J100" s="1610"/>
      <c r="K100" s="1611"/>
      <c r="L100" s="1610"/>
      <c r="M100" s="1611"/>
      <c r="N100" s="419"/>
      <c r="O100" s="419"/>
      <c r="P100" s="419"/>
      <c r="Q100" s="419"/>
      <c r="R100" s="412"/>
      <c r="S100" s="456"/>
    </row>
    <row r="101" spans="2:24" ht="12.75" customHeight="1">
      <c r="B101" s="477"/>
      <c r="C101" s="1617" t="s">
        <v>192</v>
      </c>
      <c r="D101" s="1618"/>
      <c r="E101" s="683"/>
      <c r="F101" s="1619"/>
      <c r="G101" s="1611"/>
      <c r="H101" s="1610"/>
      <c r="I101" s="1611"/>
      <c r="J101" s="1610"/>
      <c r="K101" s="1611"/>
      <c r="L101" s="1610"/>
      <c r="M101" s="1611"/>
      <c r="N101" s="419"/>
      <c r="O101" s="419"/>
      <c r="P101" s="419"/>
      <c r="Q101" s="419"/>
      <c r="R101" s="412"/>
      <c r="S101" s="456"/>
    </row>
    <row r="102" spans="2:24" ht="12.75" customHeight="1">
      <c r="B102" s="477"/>
      <c r="C102" s="1617" t="s">
        <v>193</v>
      </c>
      <c r="D102" s="1618"/>
      <c r="E102" s="684"/>
      <c r="F102" s="1619"/>
      <c r="G102" s="1611"/>
      <c r="H102" s="1610"/>
      <c r="I102" s="1611"/>
      <c r="J102" s="1610"/>
      <c r="K102" s="1611"/>
      <c r="L102" s="1610"/>
      <c r="M102" s="1611"/>
      <c r="N102" s="419"/>
      <c r="O102" s="419"/>
      <c r="P102" s="419"/>
      <c r="Q102" s="419"/>
      <c r="R102" s="412"/>
      <c r="S102" s="456"/>
    </row>
    <row r="103" spans="2:24" ht="12.75" customHeight="1">
      <c r="B103" s="477"/>
      <c r="C103" s="1617" t="s">
        <v>197</v>
      </c>
      <c r="D103" s="1618"/>
      <c r="E103" s="684"/>
      <c r="F103" s="1619"/>
      <c r="G103" s="1611"/>
      <c r="H103" s="1610"/>
      <c r="I103" s="1611"/>
      <c r="J103" s="1610"/>
      <c r="K103" s="1611"/>
      <c r="L103" s="1610"/>
      <c r="M103" s="1611"/>
      <c r="N103" s="419"/>
      <c r="O103" s="419"/>
      <c r="P103" s="419"/>
      <c r="Q103" s="419"/>
      <c r="R103" s="412"/>
      <c r="S103" s="456"/>
    </row>
    <row r="104" spans="2:24" ht="12.75" customHeight="1">
      <c r="B104" s="477"/>
      <c r="C104" s="1617" t="s">
        <v>198</v>
      </c>
      <c r="D104" s="1618"/>
      <c r="E104" s="684"/>
      <c r="F104" s="1619"/>
      <c r="G104" s="1611"/>
      <c r="H104" s="1610"/>
      <c r="I104" s="1611"/>
      <c r="J104" s="1610"/>
      <c r="K104" s="1611"/>
      <c r="L104" s="1610"/>
      <c r="M104" s="1611"/>
      <c r="N104" s="419"/>
      <c r="O104" s="419"/>
      <c r="P104" s="419"/>
      <c r="Q104" s="419"/>
      <c r="R104" s="412"/>
      <c r="S104" s="456"/>
    </row>
    <row r="105" spans="2:24" ht="12.75" customHeight="1">
      <c r="B105" s="477"/>
      <c r="C105" s="1612" t="s">
        <v>199</v>
      </c>
      <c r="D105" s="1613"/>
      <c r="E105" s="685"/>
      <c r="F105" s="1614"/>
      <c r="G105" s="1615"/>
      <c r="H105" s="1616"/>
      <c r="I105" s="1615"/>
      <c r="J105" s="1616"/>
      <c r="K105" s="1615"/>
      <c r="L105" s="1616"/>
      <c r="M105" s="1615"/>
      <c r="N105" s="419"/>
      <c r="O105" s="419"/>
      <c r="P105" s="419"/>
      <c r="Q105" s="486"/>
      <c r="R105" s="482"/>
      <c r="S105" s="483"/>
    </row>
    <row r="106" spans="2:24" ht="6.75" customHeight="1">
      <c r="B106" s="477"/>
      <c r="C106" s="478"/>
      <c r="D106" s="478"/>
      <c r="E106" s="435"/>
      <c r="F106" s="469"/>
      <c r="G106" s="435"/>
      <c r="H106" s="479"/>
      <c r="I106" s="472"/>
      <c r="J106" s="472"/>
      <c r="K106" s="480"/>
      <c r="L106" s="480"/>
      <c r="M106" s="480"/>
      <c r="N106" s="419"/>
      <c r="O106" s="419"/>
      <c r="P106" s="419"/>
      <c r="Q106" s="419"/>
      <c r="R106" s="412"/>
      <c r="S106" s="456"/>
    </row>
    <row r="107" spans="2:24">
      <c r="B107" s="477"/>
      <c r="C107" s="478"/>
      <c r="D107" s="478"/>
      <c r="K107" s="480"/>
      <c r="L107" s="480"/>
      <c r="M107" s="480"/>
      <c r="N107" s="419"/>
      <c r="O107" s="419"/>
      <c r="P107" s="419"/>
      <c r="Q107" s="419"/>
      <c r="R107" s="412"/>
      <c r="S107" s="456"/>
    </row>
    <row r="108" spans="2:24">
      <c r="B108" s="477"/>
      <c r="C108" s="478"/>
      <c r="D108" s="478"/>
      <c r="K108" s="480"/>
      <c r="L108" s="480"/>
      <c r="M108" s="480"/>
      <c r="N108" s="419"/>
      <c r="O108" s="419"/>
      <c r="P108" s="419"/>
      <c r="Q108" s="419"/>
      <c r="R108" s="412"/>
      <c r="S108" s="456"/>
    </row>
    <row r="109" spans="2:24">
      <c r="B109" s="477"/>
      <c r="C109" s="478"/>
      <c r="D109" s="478"/>
      <c r="K109" s="480"/>
      <c r="L109" s="480"/>
      <c r="M109" s="480"/>
      <c r="N109" s="419"/>
      <c r="O109" s="419"/>
      <c r="P109" s="419"/>
      <c r="Q109" s="419"/>
      <c r="R109" s="412"/>
      <c r="S109" s="456"/>
    </row>
    <row r="110" spans="2:24">
      <c r="B110" s="477"/>
      <c r="C110" s="478"/>
      <c r="D110" s="478"/>
      <c r="K110" s="480"/>
      <c r="L110" s="480"/>
      <c r="M110" s="480"/>
      <c r="N110" s="419"/>
      <c r="O110" s="419"/>
      <c r="P110" s="419"/>
      <c r="Q110" s="419"/>
      <c r="R110" s="412"/>
      <c r="S110" s="456"/>
    </row>
    <row r="111" spans="2:24">
      <c r="B111" s="477"/>
      <c r="C111" s="478"/>
      <c r="D111" s="478"/>
      <c r="K111" s="480"/>
      <c r="L111" s="480"/>
      <c r="M111" s="480"/>
      <c r="N111" s="419"/>
      <c r="O111" s="419"/>
      <c r="P111" s="419"/>
      <c r="Q111" s="419"/>
      <c r="R111" s="412"/>
      <c r="S111" s="456"/>
    </row>
    <row r="112" spans="2:24">
      <c r="B112" s="477"/>
      <c r="C112" s="478"/>
      <c r="D112" s="478"/>
      <c r="E112" s="435"/>
      <c r="F112" s="469"/>
      <c r="G112" s="435"/>
      <c r="H112" s="479"/>
      <c r="I112" s="472"/>
      <c r="J112" s="472"/>
      <c r="K112" s="480"/>
      <c r="L112" s="480"/>
      <c r="M112" s="480"/>
      <c r="N112" s="419"/>
      <c r="O112" s="419"/>
      <c r="P112" s="419"/>
      <c r="Q112" s="419"/>
      <c r="R112" s="412"/>
      <c r="S112" s="456"/>
    </row>
    <row r="113" spans="2:19">
      <c r="B113" s="477"/>
      <c r="C113" s="478"/>
      <c r="D113" s="478"/>
      <c r="E113" s="435"/>
      <c r="F113" s="469"/>
      <c r="G113" s="435"/>
      <c r="H113" s="479"/>
      <c r="I113" s="472"/>
      <c r="J113" s="472"/>
      <c r="K113" s="480"/>
      <c r="L113" s="480"/>
      <c r="M113" s="480"/>
      <c r="N113" s="419"/>
      <c r="O113" s="419"/>
      <c r="P113" s="419"/>
      <c r="Q113" s="419"/>
      <c r="R113" s="412"/>
      <c r="S113" s="456"/>
    </row>
    <row r="114" spans="2:19">
      <c r="B114" s="477"/>
      <c r="C114" s="478"/>
      <c r="D114" s="478"/>
      <c r="E114" s="435"/>
      <c r="F114" s="469"/>
      <c r="G114" s="435"/>
      <c r="H114" s="479"/>
      <c r="I114" s="472"/>
      <c r="J114" s="472"/>
      <c r="K114" s="480"/>
      <c r="L114" s="480"/>
      <c r="M114" s="480"/>
      <c r="N114" s="419"/>
      <c r="O114" s="419"/>
      <c r="P114" s="419"/>
      <c r="Q114" s="419"/>
      <c r="R114" s="412"/>
      <c r="S114" s="456"/>
    </row>
    <row r="115" spans="2:19">
      <c r="B115" s="477"/>
      <c r="C115" s="478"/>
      <c r="D115" s="478"/>
      <c r="E115" s="435"/>
      <c r="F115" s="469"/>
      <c r="G115" s="435"/>
      <c r="H115" s="479"/>
      <c r="I115" s="472"/>
      <c r="J115" s="472"/>
      <c r="K115" s="480"/>
      <c r="L115" s="480"/>
      <c r="M115" s="480"/>
      <c r="N115" s="419"/>
      <c r="O115" s="419"/>
      <c r="P115" s="419"/>
      <c r="Q115" s="419"/>
      <c r="R115" s="412"/>
      <c r="S115" s="456"/>
    </row>
    <row r="116" spans="2:19">
      <c r="B116" s="477"/>
      <c r="C116" s="478"/>
      <c r="D116" s="478"/>
      <c r="E116" s="435"/>
      <c r="F116" s="469"/>
      <c r="G116" s="435"/>
      <c r="H116" s="479"/>
      <c r="I116" s="472"/>
      <c r="J116" s="472"/>
      <c r="K116" s="480"/>
      <c r="L116" s="480"/>
      <c r="M116" s="480"/>
      <c r="N116" s="419"/>
      <c r="O116" s="419"/>
      <c r="P116" s="419"/>
      <c r="Q116" s="419"/>
      <c r="R116" s="412"/>
      <c r="S116" s="456"/>
    </row>
    <row r="117" spans="2:19">
      <c r="B117" s="477"/>
      <c r="C117" s="478"/>
      <c r="D117" s="478"/>
      <c r="E117" s="435"/>
      <c r="F117" s="469"/>
      <c r="G117" s="435"/>
      <c r="H117" s="479"/>
      <c r="I117" s="472"/>
      <c r="J117" s="472"/>
      <c r="K117" s="480"/>
      <c r="L117" s="480"/>
      <c r="M117" s="480"/>
      <c r="N117" s="419"/>
      <c r="O117" s="419"/>
      <c r="P117" s="419"/>
      <c r="Q117" s="419"/>
      <c r="R117" s="412"/>
      <c r="S117" s="456"/>
    </row>
    <row r="118" spans="2:19">
      <c r="B118" s="477"/>
      <c r="C118" s="478"/>
      <c r="D118" s="478"/>
      <c r="E118" s="435"/>
      <c r="F118" s="469"/>
      <c r="G118" s="435"/>
      <c r="H118" s="479"/>
      <c r="I118" s="472"/>
      <c r="J118" s="472"/>
      <c r="K118" s="480"/>
      <c r="L118" s="480"/>
      <c r="M118" s="480"/>
      <c r="N118" s="419"/>
      <c r="O118" s="419"/>
      <c r="P118" s="419"/>
      <c r="Q118" s="419"/>
      <c r="R118" s="412"/>
      <c r="S118" s="456"/>
    </row>
    <row r="119" spans="2:19">
      <c r="B119" s="477"/>
      <c r="C119" s="478"/>
      <c r="D119" s="478"/>
      <c r="E119" s="435"/>
      <c r="F119" s="469"/>
      <c r="G119" s="435"/>
      <c r="H119" s="479"/>
      <c r="I119" s="472"/>
      <c r="J119" s="472"/>
      <c r="K119" s="480"/>
      <c r="L119" s="480"/>
      <c r="M119" s="480"/>
      <c r="N119" s="419"/>
      <c r="O119" s="419"/>
      <c r="P119" s="419"/>
      <c r="Q119" s="419"/>
      <c r="R119" s="412"/>
      <c r="S119" s="456"/>
    </row>
    <row r="120" spans="2:19">
      <c r="B120" s="477"/>
      <c r="C120" s="478"/>
      <c r="D120" s="478"/>
      <c r="E120" s="435"/>
      <c r="F120" s="469"/>
      <c r="G120" s="435"/>
      <c r="H120" s="479"/>
      <c r="I120" s="472"/>
      <c r="J120" s="472"/>
      <c r="K120" s="480"/>
      <c r="L120" s="480"/>
      <c r="M120" s="480"/>
      <c r="N120" s="419"/>
      <c r="O120" s="419"/>
      <c r="P120" s="419"/>
      <c r="Q120" s="419"/>
      <c r="R120" s="412"/>
      <c r="S120" s="456"/>
    </row>
    <row r="121" spans="2:19">
      <c r="B121" s="477"/>
      <c r="C121" s="478"/>
      <c r="D121" s="478"/>
      <c r="E121" s="435"/>
      <c r="F121" s="469"/>
      <c r="G121" s="435"/>
      <c r="H121" s="479"/>
      <c r="I121" s="472"/>
      <c r="J121" s="472"/>
      <c r="K121" s="480"/>
      <c r="L121" s="480"/>
      <c r="M121" s="480"/>
      <c r="N121" s="419"/>
      <c r="O121" s="419"/>
      <c r="P121" s="419"/>
      <c r="Q121" s="419"/>
      <c r="R121" s="412"/>
      <c r="S121" s="456"/>
    </row>
    <row r="122" spans="2:19">
      <c r="B122" s="477"/>
      <c r="C122" s="478"/>
      <c r="D122" s="478"/>
      <c r="E122" s="435"/>
      <c r="F122" s="469"/>
      <c r="G122" s="435"/>
      <c r="H122" s="479"/>
      <c r="I122" s="472"/>
      <c r="J122" s="472"/>
      <c r="K122" s="480"/>
      <c r="L122" s="480"/>
      <c r="M122" s="480"/>
      <c r="N122" s="419"/>
      <c r="O122" s="419"/>
      <c r="P122" s="419"/>
      <c r="Q122" s="419"/>
      <c r="R122" s="412"/>
      <c r="S122" s="456"/>
    </row>
    <row r="123" spans="2:19">
      <c r="B123" s="477"/>
      <c r="C123" s="478"/>
      <c r="D123" s="478"/>
      <c r="E123" s="435"/>
      <c r="F123" s="469"/>
      <c r="G123" s="435"/>
      <c r="H123" s="479"/>
      <c r="I123" s="472"/>
      <c r="J123" s="472"/>
      <c r="K123" s="480"/>
      <c r="L123" s="480"/>
      <c r="M123" s="480"/>
      <c r="N123" s="419"/>
      <c r="O123" s="419"/>
      <c r="P123" s="419"/>
      <c r="Q123" s="419"/>
      <c r="R123" s="412"/>
      <c r="S123" s="456"/>
    </row>
    <row r="124" spans="2:19">
      <c r="B124" s="477"/>
      <c r="C124" s="478"/>
      <c r="D124" s="478"/>
      <c r="E124" s="435"/>
      <c r="F124" s="469"/>
      <c r="G124" s="435"/>
      <c r="H124" s="479"/>
      <c r="I124" s="472"/>
      <c r="J124" s="472"/>
      <c r="K124" s="480"/>
      <c r="L124" s="480"/>
      <c r="M124" s="480"/>
      <c r="N124" s="419"/>
      <c r="O124" s="419"/>
      <c r="P124" s="419"/>
      <c r="Q124" s="419"/>
      <c r="R124" s="412"/>
      <c r="S124" s="456"/>
    </row>
    <row r="125" spans="2:19">
      <c r="B125" s="477"/>
      <c r="C125" s="478"/>
      <c r="D125" s="478"/>
      <c r="E125" s="435"/>
      <c r="F125" s="469"/>
      <c r="G125" s="435"/>
      <c r="H125" s="479"/>
      <c r="I125" s="472"/>
      <c r="J125" s="472"/>
      <c r="K125" s="480"/>
      <c r="L125" s="480"/>
      <c r="M125" s="480"/>
      <c r="N125" s="419"/>
      <c r="O125" s="419"/>
      <c r="P125" s="419"/>
      <c r="Q125" s="419"/>
      <c r="R125" s="412"/>
      <c r="S125" s="456"/>
    </row>
  </sheetData>
  <mergeCells count="107"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44:D44"/>
    <mergeCell ref="C45:D45"/>
    <mergeCell ref="C31:D31"/>
    <mergeCell ref="C61:D61"/>
    <mergeCell ref="C62:D62"/>
    <mergeCell ref="C63:D63"/>
    <mergeCell ref="C64:D64"/>
    <mergeCell ref="C46:D46"/>
    <mergeCell ref="C49:D49"/>
    <mergeCell ref="C47:D47"/>
    <mergeCell ref="C48:D48"/>
    <mergeCell ref="C56:D56"/>
    <mergeCell ref="C57:D57"/>
    <mergeCell ref="C58:D58"/>
    <mergeCell ref="C59:D59"/>
    <mergeCell ref="C60:D60"/>
    <mergeCell ref="B2:R2"/>
    <mergeCell ref="B3:R3"/>
    <mergeCell ref="B12:E12"/>
    <mergeCell ref="H12:I12"/>
    <mergeCell ref="F10:G10"/>
    <mergeCell ref="F11:G11"/>
    <mergeCell ref="C20:D20"/>
    <mergeCell ref="C21:D21"/>
    <mergeCell ref="C22:D22"/>
    <mergeCell ref="C13:D13"/>
    <mergeCell ref="C14:D14"/>
    <mergeCell ref="C17:D17"/>
    <mergeCell ref="C18:D18"/>
    <mergeCell ref="C19:D19"/>
    <mergeCell ref="C23:D23"/>
    <mergeCell ref="C24:D24"/>
    <mergeCell ref="C30:D30"/>
    <mergeCell ref="C42:D42"/>
    <mergeCell ref="C35:D35"/>
    <mergeCell ref="C36:D36"/>
    <mergeCell ref="C43:D43"/>
    <mergeCell ref="C32:D32"/>
    <mergeCell ref="C33:D33"/>
    <mergeCell ref="C34:D34"/>
    <mergeCell ref="C37:D37"/>
    <mergeCell ref="C41:D41"/>
    <mergeCell ref="C25:D25"/>
    <mergeCell ref="C29:D29"/>
    <mergeCell ref="C98:D98"/>
    <mergeCell ref="F98:G98"/>
    <mergeCell ref="H98:I98"/>
    <mergeCell ref="J98:K98"/>
    <mergeCell ref="L98:M98"/>
    <mergeCell ref="C97:D97"/>
    <mergeCell ref="F97:G97"/>
    <mergeCell ref="H97:I97"/>
    <mergeCell ref="J97:K97"/>
    <mergeCell ref="L97:M97"/>
    <mergeCell ref="C94:M94"/>
    <mergeCell ref="C95:D96"/>
    <mergeCell ref="E95:E96"/>
    <mergeCell ref="F95:I95"/>
    <mergeCell ref="J95:M95"/>
    <mergeCell ref="F96:G96"/>
    <mergeCell ref="H96:I96"/>
    <mergeCell ref="J96:K96"/>
    <mergeCell ref="L96:M96"/>
    <mergeCell ref="J103:K103"/>
    <mergeCell ref="C100:D100"/>
    <mergeCell ref="F100:G100"/>
    <mergeCell ref="H100:I100"/>
    <mergeCell ref="J100:K100"/>
    <mergeCell ref="L100:M100"/>
    <mergeCell ref="C99:D99"/>
    <mergeCell ref="F99:G99"/>
    <mergeCell ref="H99:I99"/>
    <mergeCell ref="J99:K99"/>
    <mergeCell ref="L99:M99"/>
    <mergeCell ref="J104:K104"/>
    <mergeCell ref="C105:D105"/>
    <mergeCell ref="F105:G105"/>
    <mergeCell ref="H105:I105"/>
    <mergeCell ref="J105:K105"/>
    <mergeCell ref="L105:M105"/>
    <mergeCell ref="C101:D101"/>
    <mergeCell ref="F101:G101"/>
    <mergeCell ref="H101:I101"/>
    <mergeCell ref="J101:K101"/>
    <mergeCell ref="L101:M101"/>
    <mergeCell ref="C102:D102"/>
    <mergeCell ref="C103:D103"/>
    <mergeCell ref="C104:D104"/>
    <mergeCell ref="F102:G102"/>
    <mergeCell ref="F103:G103"/>
    <mergeCell ref="F104:G104"/>
    <mergeCell ref="L102:M102"/>
    <mergeCell ref="L103:M103"/>
    <mergeCell ref="L104:M104"/>
    <mergeCell ref="H102:I102"/>
    <mergeCell ref="H103:I103"/>
    <mergeCell ref="H104:I104"/>
    <mergeCell ref="J102:K102"/>
  </mergeCells>
  <pageMargins left="0.31496062992125984" right="0.31496062992125984" top="0.55118110236220474" bottom="0.74803149606299213" header="0.31496062992125984" footer="0.31496062992125984"/>
  <pageSetup paperSize="9" scale="76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E756"/>
  <sheetViews>
    <sheetView view="pageBreakPreview" topLeftCell="A7" zoomScaleNormal="100" zoomScaleSheetLayoutView="100" workbookViewId="0">
      <selection activeCell="D4" sqref="D4:K4"/>
    </sheetView>
  </sheetViews>
  <sheetFormatPr baseColWidth="10" defaultRowHeight="15"/>
  <cols>
    <col min="1" max="1" width="3" style="512" customWidth="1"/>
    <col min="2" max="2" width="23.7109375" style="512" customWidth="1"/>
    <col min="3" max="3" width="4.42578125" style="512" customWidth="1"/>
    <col min="4" max="4" width="20" style="512" customWidth="1"/>
    <col min="5" max="5" width="6.7109375" style="512" customWidth="1"/>
    <col min="6" max="6" width="7.7109375" style="512" customWidth="1"/>
    <col min="7" max="7" width="9.5703125" style="512" customWidth="1"/>
    <col min="8" max="8" width="10.5703125" style="512" customWidth="1"/>
    <col min="9" max="9" width="12.42578125" style="513" customWidth="1"/>
    <col min="10" max="10" width="12.28515625" style="513" customWidth="1"/>
    <col min="11" max="11" width="2.42578125" style="513" customWidth="1"/>
    <col min="12" max="21" width="11.42578125" style="514"/>
    <col min="22" max="45" width="11.42578125" style="515"/>
    <col min="46" max="83" width="11.42578125" style="516"/>
    <col min="84" max="257" width="11.42578125" style="512"/>
    <col min="258" max="258" width="3" style="512" customWidth="1"/>
    <col min="259" max="259" width="18.42578125" style="512" customWidth="1"/>
    <col min="260" max="260" width="17.42578125" style="512" customWidth="1"/>
    <col min="261" max="261" width="5.140625" style="512" customWidth="1"/>
    <col min="262" max="262" width="5.7109375" style="512" customWidth="1"/>
    <col min="263" max="263" width="7.7109375" style="512" customWidth="1"/>
    <col min="264" max="264" width="10.5703125" style="512" customWidth="1"/>
    <col min="265" max="265" width="12.42578125" style="512" customWidth="1"/>
    <col min="266" max="266" width="12.28515625" style="512" customWidth="1"/>
    <col min="267" max="267" width="2.42578125" style="512" customWidth="1"/>
    <col min="268" max="513" width="11.42578125" style="512"/>
    <col min="514" max="514" width="3" style="512" customWidth="1"/>
    <col min="515" max="515" width="18.42578125" style="512" customWidth="1"/>
    <col min="516" max="516" width="17.42578125" style="512" customWidth="1"/>
    <col min="517" max="517" width="5.140625" style="512" customWidth="1"/>
    <col min="518" max="518" width="5.7109375" style="512" customWidth="1"/>
    <col min="519" max="519" width="7.7109375" style="512" customWidth="1"/>
    <col min="520" max="520" width="10.5703125" style="512" customWidth="1"/>
    <col min="521" max="521" width="12.42578125" style="512" customWidth="1"/>
    <col min="522" max="522" width="12.28515625" style="512" customWidth="1"/>
    <col min="523" max="523" width="2.42578125" style="512" customWidth="1"/>
    <col min="524" max="769" width="11.42578125" style="512"/>
    <col min="770" max="770" width="3" style="512" customWidth="1"/>
    <col min="771" max="771" width="18.42578125" style="512" customWidth="1"/>
    <col min="772" max="772" width="17.42578125" style="512" customWidth="1"/>
    <col min="773" max="773" width="5.140625" style="512" customWidth="1"/>
    <col min="774" max="774" width="5.7109375" style="512" customWidth="1"/>
    <col min="775" max="775" width="7.7109375" style="512" customWidth="1"/>
    <col min="776" max="776" width="10.5703125" style="512" customWidth="1"/>
    <col min="777" max="777" width="12.42578125" style="512" customWidth="1"/>
    <col min="778" max="778" width="12.28515625" style="512" customWidth="1"/>
    <col min="779" max="779" width="2.42578125" style="512" customWidth="1"/>
    <col min="780" max="1025" width="11.42578125" style="512"/>
    <col min="1026" max="1026" width="3" style="512" customWidth="1"/>
    <col min="1027" max="1027" width="18.42578125" style="512" customWidth="1"/>
    <col min="1028" max="1028" width="17.42578125" style="512" customWidth="1"/>
    <col min="1029" max="1029" width="5.140625" style="512" customWidth="1"/>
    <col min="1030" max="1030" width="5.7109375" style="512" customWidth="1"/>
    <col min="1031" max="1031" width="7.7109375" style="512" customWidth="1"/>
    <col min="1032" max="1032" width="10.5703125" style="512" customWidth="1"/>
    <col min="1033" max="1033" width="12.42578125" style="512" customWidth="1"/>
    <col min="1034" max="1034" width="12.28515625" style="512" customWidth="1"/>
    <col min="1035" max="1035" width="2.42578125" style="512" customWidth="1"/>
    <col min="1036" max="1281" width="11.42578125" style="512"/>
    <col min="1282" max="1282" width="3" style="512" customWidth="1"/>
    <col min="1283" max="1283" width="18.42578125" style="512" customWidth="1"/>
    <col min="1284" max="1284" width="17.42578125" style="512" customWidth="1"/>
    <col min="1285" max="1285" width="5.140625" style="512" customWidth="1"/>
    <col min="1286" max="1286" width="5.7109375" style="512" customWidth="1"/>
    <col min="1287" max="1287" width="7.7109375" style="512" customWidth="1"/>
    <col min="1288" max="1288" width="10.5703125" style="512" customWidth="1"/>
    <col min="1289" max="1289" width="12.42578125" style="512" customWidth="1"/>
    <col min="1290" max="1290" width="12.28515625" style="512" customWidth="1"/>
    <col min="1291" max="1291" width="2.42578125" style="512" customWidth="1"/>
    <col min="1292" max="1537" width="11.42578125" style="512"/>
    <col min="1538" max="1538" width="3" style="512" customWidth="1"/>
    <col min="1539" max="1539" width="18.42578125" style="512" customWidth="1"/>
    <col min="1540" max="1540" width="17.42578125" style="512" customWidth="1"/>
    <col min="1541" max="1541" width="5.140625" style="512" customWidth="1"/>
    <col min="1542" max="1542" width="5.7109375" style="512" customWidth="1"/>
    <col min="1543" max="1543" width="7.7109375" style="512" customWidth="1"/>
    <col min="1544" max="1544" width="10.5703125" style="512" customWidth="1"/>
    <col min="1545" max="1545" width="12.42578125" style="512" customWidth="1"/>
    <col min="1546" max="1546" width="12.28515625" style="512" customWidth="1"/>
    <col min="1547" max="1547" width="2.42578125" style="512" customWidth="1"/>
    <col min="1548" max="1793" width="11.42578125" style="512"/>
    <col min="1794" max="1794" width="3" style="512" customWidth="1"/>
    <col min="1795" max="1795" width="18.42578125" style="512" customWidth="1"/>
    <col min="1796" max="1796" width="17.42578125" style="512" customWidth="1"/>
    <col min="1797" max="1797" width="5.140625" style="512" customWidth="1"/>
    <col min="1798" max="1798" width="5.7109375" style="512" customWidth="1"/>
    <col min="1799" max="1799" width="7.7109375" style="512" customWidth="1"/>
    <col min="1800" max="1800" width="10.5703125" style="512" customWidth="1"/>
    <col min="1801" max="1801" width="12.42578125" style="512" customWidth="1"/>
    <col min="1802" max="1802" width="12.28515625" style="512" customWidth="1"/>
    <col min="1803" max="1803" width="2.42578125" style="512" customWidth="1"/>
    <col min="1804" max="2049" width="11.42578125" style="512"/>
    <col min="2050" max="2050" width="3" style="512" customWidth="1"/>
    <col min="2051" max="2051" width="18.42578125" style="512" customWidth="1"/>
    <col min="2052" max="2052" width="17.42578125" style="512" customWidth="1"/>
    <col min="2053" max="2053" width="5.140625" style="512" customWidth="1"/>
    <col min="2054" max="2054" width="5.7109375" style="512" customWidth="1"/>
    <col min="2055" max="2055" width="7.7109375" style="512" customWidth="1"/>
    <col min="2056" max="2056" width="10.5703125" style="512" customWidth="1"/>
    <col min="2057" max="2057" width="12.42578125" style="512" customWidth="1"/>
    <col min="2058" max="2058" width="12.28515625" style="512" customWidth="1"/>
    <col min="2059" max="2059" width="2.42578125" style="512" customWidth="1"/>
    <col min="2060" max="2305" width="11.42578125" style="512"/>
    <col min="2306" max="2306" width="3" style="512" customWidth="1"/>
    <col min="2307" max="2307" width="18.42578125" style="512" customWidth="1"/>
    <col min="2308" max="2308" width="17.42578125" style="512" customWidth="1"/>
    <col min="2309" max="2309" width="5.140625" style="512" customWidth="1"/>
    <col min="2310" max="2310" width="5.7109375" style="512" customWidth="1"/>
    <col min="2311" max="2311" width="7.7109375" style="512" customWidth="1"/>
    <col min="2312" max="2312" width="10.5703125" style="512" customWidth="1"/>
    <col min="2313" max="2313" width="12.42578125" style="512" customWidth="1"/>
    <col min="2314" max="2314" width="12.28515625" style="512" customWidth="1"/>
    <col min="2315" max="2315" width="2.42578125" style="512" customWidth="1"/>
    <col min="2316" max="2561" width="11.42578125" style="512"/>
    <col min="2562" max="2562" width="3" style="512" customWidth="1"/>
    <col min="2563" max="2563" width="18.42578125" style="512" customWidth="1"/>
    <col min="2564" max="2564" width="17.42578125" style="512" customWidth="1"/>
    <col min="2565" max="2565" width="5.140625" style="512" customWidth="1"/>
    <col min="2566" max="2566" width="5.7109375" style="512" customWidth="1"/>
    <col min="2567" max="2567" width="7.7109375" style="512" customWidth="1"/>
    <col min="2568" max="2568" width="10.5703125" style="512" customWidth="1"/>
    <col min="2569" max="2569" width="12.42578125" style="512" customWidth="1"/>
    <col min="2570" max="2570" width="12.28515625" style="512" customWidth="1"/>
    <col min="2571" max="2571" width="2.42578125" style="512" customWidth="1"/>
    <col min="2572" max="2817" width="11.42578125" style="512"/>
    <col min="2818" max="2818" width="3" style="512" customWidth="1"/>
    <col min="2819" max="2819" width="18.42578125" style="512" customWidth="1"/>
    <col min="2820" max="2820" width="17.42578125" style="512" customWidth="1"/>
    <col min="2821" max="2821" width="5.140625" style="512" customWidth="1"/>
    <col min="2822" max="2822" width="5.7109375" style="512" customWidth="1"/>
    <col min="2823" max="2823" width="7.7109375" style="512" customWidth="1"/>
    <col min="2824" max="2824" width="10.5703125" style="512" customWidth="1"/>
    <col min="2825" max="2825" width="12.42578125" style="512" customWidth="1"/>
    <col min="2826" max="2826" width="12.28515625" style="512" customWidth="1"/>
    <col min="2827" max="2827" width="2.42578125" style="512" customWidth="1"/>
    <col min="2828" max="3073" width="11.42578125" style="512"/>
    <col min="3074" max="3074" width="3" style="512" customWidth="1"/>
    <col min="3075" max="3075" width="18.42578125" style="512" customWidth="1"/>
    <col min="3076" max="3076" width="17.42578125" style="512" customWidth="1"/>
    <col min="3077" max="3077" width="5.140625" style="512" customWidth="1"/>
    <col min="3078" max="3078" width="5.7109375" style="512" customWidth="1"/>
    <col min="3079" max="3079" width="7.7109375" style="512" customWidth="1"/>
    <col min="3080" max="3080" width="10.5703125" style="512" customWidth="1"/>
    <col min="3081" max="3081" width="12.42578125" style="512" customWidth="1"/>
    <col min="3082" max="3082" width="12.28515625" style="512" customWidth="1"/>
    <col min="3083" max="3083" width="2.42578125" style="512" customWidth="1"/>
    <col min="3084" max="3329" width="11.42578125" style="512"/>
    <col min="3330" max="3330" width="3" style="512" customWidth="1"/>
    <col min="3331" max="3331" width="18.42578125" style="512" customWidth="1"/>
    <col min="3332" max="3332" width="17.42578125" style="512" customWidth="1"/>
    <col min="3333" max="3333" width="5.140625" style="512" customWidth="1"/>
    <col min="3334" max="3334" width="5.7109375" style="512" customWidth="1"/>
    <col min="3335" max="3335" width="7.7109375" style="512" customWidth="1"/>
    <col min="3336" max="3336" width="10.5703125" style="512" customWidth="1"/>
    <col min="3337" max="3337" width="12.42578125" style="512" customWidth="1"/>
    <col min="3338" max="3338" width="12.28515625" style="512" customWidth="1"/>
    <col min="3339" max="3339" width="2.42578125" style="512" customWidth="1"/>
    <col min="3340" max="3585" width="11.42578125" style="512"/>
    <col min="3586" max="3586" width="3" style="512" customWidth="1"/>
    <col min="3587" max="3587" width="18.42578125" style="512" customWidth="1"/>
    <col min="3588" max="3588" width="17.42578125" style="512" customWidth="1"/>
    <col min="3589" max="3589" width="5.140625" style="512" customWidth="1"/>
    <col min="3590" max="3590" width="5.7109375" style="512" customWidth="1"/>
    <col min="3591" max="3591" width="7.7109375" style="512" customWidth="1"/>
    <col min="3592" max="3592" width="10.5703125" style="512" customWidth="1"/>
    <col min="3593" max="3593" width="12.42578125" style="512" customWidth="1"/>
    <col min="3594" max="3594" width="12.28515625" style="512" customWidth="1"/>
    <col min="3595" max="3595" width="2.42578125" style="512" customWidth="1"/>
    <col min="3596" max="3841" width="11.42578125" style="512"/>
    <col min="3842" max="3842" width="3" style="512" customWidth="1"/>
    <col min="3843" max="3843" width="18.42578125" style="512" customWidth="1"/>
    <col min="3844" max="3844" width="17.42578125" style="512" customWidth="1"/>
    <col min="3845" max="3845" width="5.140625" style="512" customWidth="1"/>
    <col min="3846" max="3846" width="5.7109375" style="512" customWidth="1"/>
    <col min="3847" max="3847" width="7.7109375" style="512" customWidth="1"/>
    <col min="3848" max="3848" width="10.5703125" style="512" customWidth="1"/>
    <col min="3849" max="3849" width="12.42578125" style="512" customWidth="1"/>
    <col min="3850" max="3850" width="12.28515625" style="512" customWidth="1"/>
    <col min="3851" max="3851" width="2.42578125" style="512" customWidth="1"/>
    <col min="3852" max="4097" width="11.42578125" style="512"/>
    <col min="4098" max="4098" width="3" style="512" customWidth="1"/>
    <col min="4099" max="4099" width="18.42578125" style="512" customWidth="1"/>
    <col min="4100" max="4100" width="17.42578125" style="512" customWidth="1"/>
    <col min="4101" max="4101" width="5.140625" style="512" customWidth="1"/>
    <col min="4102" max="4102" width="5.7109375" style="512" customWidth="1"/>
    <col min="4103" max="4103" width="7.7109375" style="512" customWidth="1"/>
    <col min="4104" max="4104" width="10.5703125" style="512" customWidth="1"/>
    <col min="4105" max="4105" width="12.42578125" style="512" customWidth="1"/>
    <col min="4106" max="4106" width="12.28515625" style="512" customWidth="1"/>
    <col min="4107" max="4107" width="2.42578125" style="512" customWidth="1"/>
    <col min="4108" max="4353" width="11.42578125" style="512"/>
    <col min="4354" max="4354" width="3" style="512" customWidth="1"/>
    <col min="4355" max="4355" width="18.42578125" style="512" customWidth="1"/>
    <col min="4356" max="4356" width="17.42578125" style="512" customWidth="1"/>
    <col min="4357" max="4357" width="5.140625" style="512" customWidth="1"/>
    <col min="4358" max="4358" width="5.7109375" style="512" customWidth="1"/>
    <col min="4359" max="4359" width="7.7109375" style="512" customWidth="1"/>
    <col min="4360" max="4360" width="10.5703125" style="512" customWidth="1"/>
    <col min="4361" max="4361" width="12.42578125" style="512" customWidth="1"/>
    <col min="4362" max="4362" width="12.28515625" style="512" customWidth="1"/>
    <col min="4363" max="4363" width="2.42578125" style="512" customWidth="1"/>
    <col min="4364" max="4609" width="11.42578125" style="512"/>
    <col min="4610" max="4610" width="3" style="512" customWidth="1"/>
    <col min="4611" max="4611" width="18.42578125" style="512" customWidth="1"/>
    <col min="4612" max="4612" width="17.42578125" style="512" customWidth="1"/>
    <col min="4613" max="4613" width="5.140625" style="512" customWidth="1"/>
    <col min="4614" max="4614" width="5.7109375" style="512" customWidth="1"/>
    <col min="4615" max="4615" width="7.7109375" style="512" customWidth="1"/>
    <col min="4616" max="4616" width="10.5703125" style="512" customWidth="1"/>
    <col min="4617" max="4617" width="12.42578125" style="512" customWidth="1"/>
    <col min="4618" max="4618" width="12.28515625" style="512" customWidth="1"/>
    <col min="4619" max="4619" width="2.42578125" style="512" customWidth="1"/>
    <col min="4620" max="4865" width="11.42578125" style="512"/>
    <col min="4866" max="4866" width="3" style="512" customWidth="1"/>
    <col min="4867" max="4867" width="18.42578125" style="512" customWidth="1"/>
    <col min="4868" max="4868" width="17.42578125" style="512" customWidth="1"/>
    <col min="4869" max="4869" width="5.140625" style="512" customWidth="1"/>
    <col min="4870" max="4870" width="5.7109375" style="512" customWidth="1"/>
    <col min="4871" max="4871" width="7.7109375" style="512" customWidth="1"/>
    <col min="4872" max="4872" width="10.5703125" style="512" customWidth="1"/>
    <col min="4873" max="4873" width="12.42578125" style="512" customWidth="1"/>
    <col min="4874" max="4874" width="12.28515625" style="512" customWidth="1"/>
    <col min="4875" max="4875" width="2.42578125" style="512" customWidth="1"/>
    <col min="4876" max="5121" width="11.42578125" style="512"/>
    <col min="5122" max="5122" width="3" style="512" customWidth="1"/>
    <col min="5123" max="5123" width="18.42578125" style="512" customWidth="1"/>
    <col min="5124" max="5124" width="17.42578125" style="512" customWidth="1"/>
    <col min="5125" max="5125" width="5.140625" style="512" customWidth="1"/>
    <col min="5126" max="5126" width="5.7109375" style="512" customWidth="1"/>
    <col min="5127" max="5127" width="7.7109375" style="512" customWidth="1"/>
    <col min="5128" max="5128" width="10.5703125" style="512" customWidth="1"/>
    <col min="5129" max="5129" width="12.42578125" style="512" customWidth="1"/>
    <col min="5130" max="5130" width="12.28515625" style="512" customWidth="1"/>
    <col min="5131" max="5131" width="2.42578125" style="512" customWidth="1"/>
    <col min="5132" max="5377" width="11.42578125" style="512"/>
    <col min="5378" max="5378" width="3" style="512" customWidth="1"/>
    <col min="5379" max="5379" width="18.42578125" style="512" customWidth="1"/>
    <col min="5380" max="5380" width="17.42578125" style="512" customWidth="1"/>
    <col min="5381" max="5381" width="5.140625" style="512" customWidth="1"/>
    <col min="5382" max="5382" width="5.7109375" style="512" customWidth="1"/>
    <col min="5383" max="5383" width="7.7109375" style="512" customWidth="1"/>
    <col min="5384" max="5384" width="10.5703125" style="512" customWidth="1"/>
    <col min="5385" max="5385" width="12.42578125" style="512" customWidth="1"/>
    <col min="5386" max="5386" width="12.28515625" style="512" customWidth="1"/>
    <col min="5387" max="5387" width="2.42578125" style="512" customWidth="1"/>
    <col min="5388" max="5633" width="11.42578125" style="512"/>
    <col min="5634" max="5634" width="3" style="512" customWidth="1"/>
    <col min="5635" max="5635" width="18.42578125" style="512" customWidth="1"/>
    <col min="5636" max="5636" width="17.42578125" style="512" customWidth="1"/>
    <col min="5637" max="5637" width="5.140625" style="512" customWidth="1"/>
    <col min="5638" max="5638" width="5.7109375" style="512" customWidth="1"/>
    <col min="5639" max="5639" width="7.7109375" style="512" customWidth="1"/>
    <col min="5640" max="5640" width="10.5703125" style="512" customWidth="1"/>
    <col min="5641" max="5641" width="12.42578125" style="512" customWidth="1"/>
    <col min="5642" max="5642" width="12.28515625" style="512" customWidth="1"/>
    <col min="5643" max="5643" width="2.42578125" style="512" customWidth="1"/>
    <col min="5644" max="5889" width="11.42578125" style="512"/>
    <col min="5890" max="5890" width="3" style="512" customWidth="1"/>
    <col min="5891" max="5891" width="18.42578125" style="512" customWidth="1"/>
    <col min="5892" max="5892" width="17.42578125" style="512" customWidth="1"/>
    <col min="5893" max="5893" width="5.140625" style="512" customWidth="1"/>
    <col min="5894" max="5894" width="5.7109375" style="512" customWidth="1"/>
    <col min="5895" max="5895" width="7.7109375" style="512" customWidth="1"/>
    <col min="5896" max="5896" width="10.5703125" style="512" customWidth="1"/>
    <col min="5897" max="5897" width="12.42578125" style="512" customWidth="1"/>
    <col min="5898" max="5898" width="12.28515625" style="512" customWidth="1"/>
    <col min="5899" max="5899" width="2.42578125" style="512" customWidth="1"/>
    <col min="5900" max="6145" width="11.42578125" style="512"/>
    <col min="6146" max="6146" width="3" style="512" customWidth="1"/>
    <col min="6147" max="6147" width="18.42578125" style="512" customWidth="1"/>
    <col min="6148" max="6148" width="17.42578125" style="512" customWidth="1"/>
    <col min="6149" max="6149" width="5.140625" style="512" customWidth="1"/>
    <col min="6150" max="6150" width="5.7109375" style="512" customWidth="1"/>
    <col min="6151" max="6151" width="7.7109375" style="512" customWidth="1"/>
    <col min="6152" max="6152" width="10.5703125" style="512" customWidth="1"/>
    <col min="6153" max="6153" width="12.42578125" style="512" customWidth="1"/>
    <col min="6154" max="6154" width="12.28515625" style="512" customWidth="1"/>
    <col min="6155" max="6155" width="2.42578125" style="512" customWidth="1"/>
    <col min="6156" max="6401" width="11.42578125" style="512"/>
    <col min="6402" max="6402" width="3" style="512" customWidth="1"/>
    <col min="6403" max="6403" width="18.42578125" style="512" customWidth="1"/>
    <col min="6404" max="6404" width="17.42578125" style="512" customWidth="1"/>
    <col min="6405" max="6405" width="5.140625" style="512" customWidth="1"/>
    <col min="6406" max="6406" width="5.7109375" style="512" customWidth="1"/>
    <col min="6407" max="6407" width="7.7109375" style="512" customWidth="1"/>
    <col min="6408" max="6408" width="10.5703125" style="512" customWidth="1"/>
    <col min="6409" max="6409" width="12.42578125" style="512" customWidth="1"/>
    <col min="6410" max="6410" width="12.28515625" style="512" customWidth="1"/>
    <col min="6411" max="6411" width="2.42578125" style="512" customWidth="1"/>
    <col min="6412" max="6657" width="11.42578125" style="512"/>
    <col min="6658" max="6658" width="3" style="512" customWidth="1"/>
    <col min="6659" max="6659" width="18.42578125" style="512" customWidth="1"/>
    <col min="6660" max="6660" width="17.42578125" style="512" customWidth="1"/>
    <col min="6661" max="6661" width="5.140625" style="512" customWidth="1"/>
    <col min="6662" max="6662" width="5.7109375" style="512" customWidth="1"/>
    <col min="6663" max="6663" width="7.7109375" style="512" customWidth="1"/>
    <col min="6664" max="6664" width="10.5703125" style="512" customWidth="1"/>
    <col min="6665" max="6665" width="12.42578125" style="512" customWidth="1"/>
    <col min="6666" max="6666" width="12.28515625" style="512" customWidth="1"/>
    <col min="6667" max="6667" width="2.42578125" style="512" customWidth="1"/>
    <col min="6668" max="6913" width="11.42578125" style="512"/>
    <col min="6914" max="6914" width="3" style="512" customWidth="1"/>
    <col min="6915" max="6915" width="18.42578125" style="512" customWidth="1"/>
    <col min="6916" max="6916" width="17.42578125" style="512" customWidth="1"/>
    <col min="6917" max="6917" width="5.140625" style="512" customWidth="1"/>
    <col min="6918" max="6918" width="5.7109375" style="512" customWidth="1"/>
    <col min="6919" max="6919" width="7.7109375" style="512" customWidth="1"/>
    <col min="6920" max="6920" width="10.5703125" style="512" customWidth="1"/>
    <col min="6921" max="6921" width="12.42578125" style="512" customWidth="1"/>
    <col min="6922" max="6922" width="12.28515625" style="512" customWidth="1"/>
    <col min="6923" max="6923" width="2.42578125" style="512" customWidth="1"/>
    <col min="6924" max="7169" width="11.42578125" style="512"/>
    <col min="7170" max="7170" width="3" style="512" customWidth="1"/>
    <col min="7171" max="7171" width="18.42578125" style="512" customWidth="1"/>
    <col min="7172" max="7172" width="17.42578125" style="512" customWidth="1"/>
    <col min="7173" max="7173" width="5.140625" style="512" customWidth="1"/>
    <col min="7174" max="7174" width="5.7109375" style="512" customWidth="1"/>
    <col min="7175" max="7175" width="7.7109375" style="512" customWidth="1"/>
    <col min="7176" max="7176" width="10.5703125" style="512" customWidth="1"/>
    <col min="7177" max="7177" width="12.42578125" style="512" customWidth="1"/>
    <col min="7178" max="7178" width="12.28515625" style="512" customWidth="1"/>
    <col min="7179" max="7179" width="2.42578125" style="512" customWidth="1"/>
    <col min="7180" max="7425" width="11.42578125" style="512"/>
    <col min="7426" max="7426" width="3" style="512" customWidth="1"/>
    <col min="7427" max="7427" width="18.42578125" style="512" customWidth="1"/>
    <col min="7428" max="7428" width="17.42578125" style="512" customWidth="1"/>
    <col min="7429" max="7429" width="5.140625" style="512" customWidth="1"/>
    <col min="7430" max="7430" width="5.7109375" style="512" customWidth="1"/>
    <col min="7431" max="7431" width="7.7109375" style="512" customWidth="1"/>
    <col min="7432" max="7432" width="10.5703125" style="512" customWidth="1"/>
    <col min="7433" max="7433" width="12.42578125" style="512" customWidth="1"/>
    <col min="7434" max="7434" width="12.28515625" style="512" customWidth="1"/>
    <col min="7435" max="7435" width="2.42578125" style="512" customWidth="1"/>
    <col min="7436" max="7681" width="11.42578125" style="512"/>
    <col min="7682" max="7682" width="3" style="512" customWidth="1"/>
    <col min="7683" max="7683" width="18.42578125" style="512" customWidth="1"/>
    <col min="7684" max="7684" width="17.42578125" style="512" customWidth="1"/>
    <col min="7685" max="7685" width="5.140625" style="512" customWidth="1"/>
    <col min="7686" max="7686" width="5.7109375" style="512" customWidth="1"/>
    <col min="7687" max="7687" width="7.7109375" style="512" customWidth="1"/>
    <col min="7688" max="7688" width="10.5703125" style="512" customWidth="1"/>
    <col min="7689" max="7689" width="12.42578125" style="512" customWidth="1"/>
    <col min="7690" max="7690" width="12.28515625" style="512" customWidth="1"/>
    <col min="7691" max="7691" width="2.42578125" style="512" customWidth="1"/>
    <col min="7692" max="7937" width="11.42578125" style="512"/>
    <col min="7938" max="7938" width="3" style="512" customWidth="1"/>
    <col min="7939" max="7939" width="18.42578125" style="512" customWidth="1"/>
    <col min="7940" max="7940" width="17.42578125" style="512" customWidth="1"/>
    <col min="7941" max="7941" width="5.140625" style="512" customWidth="1"/>
    <col min="7942" max="7942" width="5.7109375" style="512" customWidth="1"/>
    <col min="7943" max="7943" width="7.7109375" style="512" customWidth="1"/>
    <col min="7944" max="7944" width="10.5703125" style="512" customWidth="1"/>
    <col min="7945" max="7945" width="12.42578125" style="512" customWidth="1"/>
    <col min="7946" max="7946" width="12.28515625" style="512" customWidth="1"/>
    <col min="7947" max="7947" width="2.42578125" style="512" customWidth="1"/>
    <col min="7948" max="8193" width="11.42578125" style="512"/>
    <col min="8194" max="8194" width="3" style="512" customWidth="1"/>
    <col min="8195" max="8195" width="18.42578125" style="512" customWidth="1"/>
    <col min="8196" max="8196" width="17.42578125" style="512" customWidth="1"/>
    <col min="8197" max="8197" width="5.140625" style="512" customWidth="1"/>
    <col min="8198" max="8198" width="5.7109375" style="512" customWidth="1"/>
    <col min="8199" max="8199" width="7.7109375" style="512" customWidth="1"/>
    <col min="8200" max="8200" width="10.5703125" style="512" customWidth="1"/>
    <col min="8201" max="8201" width="12.42578125" style="512" customWidth="1"/>
    <col min="8202" max="8202" width="12.28515625" style="512" customWidth="1"/>
    <col min="8203" max="8203" width="2.42578125" style="512" customWidth="1"/>
    <col min="8204" max="8449" width="11.42578125" style="512"/>
    <col min="8450" max="8450" width="3" style="512" customWidth="1"/>
    <col min="8451" max="8451" width="18.42578125" style="512" customWidth="1"/>
    <col min="8452" max="8452" width="17.42578125" style="512" customWidth="1"/>
    <col min="8453" max="8453" width="5.140625" style="512" customWidth="1"/>
    <col min="8454" max="8454" width="5.7109375" style="512" customWidth="1"/>
    <col min="8455" max="8455" width="7.7109375" style="512" customWidth="1"/>
    <col min="8456" max="8456" width="10.5703125" style="512" customWidth="1"/>
    <col min="8457" max="8457" width="12.42578125" style="512" customWidth="1"/>
    <col min="8458" max="8458" width="12.28515625" style="512" customWidth="1"/>
    <col min="8459" max="8459" width="2.42578125" style="512" customWidth="1"/>
    <col min="8460" max="8705" width="11.42578125" style="512"/>
    <col min="8706" max="8706" width="3" style="512" customWidth="1"/>
    <col min="8707" max="8707" width="18.42578125" style="512" customWidth="1"/>
    <col min="8708" max="8708" width="17.42578125" style="512" customWidth="1"/>
    <col min="8709" max="8709" width="5.140625" style="512" customWidth="1"/>
    <col min="8710" max="8710" width="5.7109375" style="512" customWidth="1"/>
    <col min="8711" max="8711" width="7.7109375" style="512" customWidth="1"/>
    <col min="8712" max="8712" width="10.5703125" style="512" customWidth="1"/>
    <col min="8713" max="8713" width="12.42578125" style="512" customWidth="1"/>
    <col min="8714" max="8714" width="12.28515625" style="512" customWidth="1"/>
    <col min="8715" max="8715" width="2.42578125" style="512" customWidth="1"/>
    <col min="8716" max="8961" width="11.42578125" style="512"/>
    <col min="8962" max="8962" width="3" style="512" customWidth="1"/>
    <col min="8963" max="8963" width="18.42578125" style="512" customWidth="1"/>
    <col min="8964" max="8964" width="17.42578125" style="512" customWidth="1"/>
    <col min="8965" max="8965" width="5.140625" style="512" customWidth="1"/>
    <col min="8966" max="8966" width="5.7109375" style="512" customWidth="1"/>
    <col min="8967" max="8967" width="7.7109375" style="512" customWidth="1"/>
    <col min="8968" max="8968" width="10.5703125" style="512" customWidth="1"/>
    <col min="8969" max="8969" width="12.42578125" style="512" customWidth="1"/>
    <col min="8970" max="8970" width="12.28515625" style="512" customWidth="1"/>
    <col min="8971" max="8971" width="2.42578125" style="512" customWidth="1"/>
    <col min="8972" max="9217" width="11.42578125" style="512"/>
    <col min="9218" max="9218" width="3" style="512" customWidth="1"/>
    <col min="9219" max="9219" width="18.42578125" style="512" customWidth="1"/>
    <col min="9220" max="9220" width="17.42578125" style="512" customWidth="1"/>
    <col min="9221" max="9221" width="5.140625" style="512" customWidth="1"/>
    <col min="9222" max="9222" width="5.7109375" style="512" customWidth="1"/>
    <col min="9223" max="9223" width="7.7109375" style="512" customWidth="1"/>
    <col min="9224" max="9224" width="10.5703125" style="512" customWidth="1"/>
    <col min="9225" max="9225" width="12.42578125" style="512" customWidth="1"/>
    <col min="9226" max="9226" width="12.28515625" style="512" customWidth="1"/>
    <col min="9227" max="9227" width="2.42578125" style="512" customWidth="1"/>
    <col min="9228" max="9473" width="11.42578125" style="512"/>
    <col min="9474" max="9474" width="3" style="512" customWidth="1"/>
    <col min="9475" max="9475" width="18.42578125" style="512" customWidth="1"/>
    <col min="9476" max="9476" width="17.42578125" style="512" customWidth="1"/>
    <col min="9477" max="9477" width="5.140625" style="512" customWidth="1"/>
    <col min="9478" max="9478" width="5.7109375" style="512" customWidth="1"/>
    <col min="9479" max="9479" width="7.7109375" style="512" customWidth="1"/>
    <col min="9480" max="9480" width="10.5703125" style="512" customWidth="1"/>
    <col min="9481" max="9481" width="12.42578125" style="512" customWidth="1"/>
    <col min="9482" max="9482" width="12.28515625" style="512" customWidth="1"/>
    <col min="9483" max="9483" width="2.42578125" style="512" customWidth="1"/>
    <col min="9484" max="9729" width="11.42578125" style="512"/>
    <col min="9730" max="9730" width="3" style="512" customWidth="1"/>
    <col min="9731" max="9731" width="18.42578125" style="512" customWidth="1"/>
    <col min="9732" max="9732" width="17.42578125" style="512" customWidth="1"/>
    <col min="9733" max="9733" width="5.140625" style="512" customWidth="1"/>
    <col min="9734" max="9734" width="5.7109375" style="512" customWidth="1"/>
    <col min="9735" max="9735" width="7.7109375" style="512" customWidth="1"/>
    <col min="9736" max="9736" width="10.5703125" style="512" customWidth="1"/>
    <col min="9737" max="9737" width="12.42578125" style="512" customWidth="1"/>
    <col min="9738" max="9738" width="12.28515625" style="512" customWidth="1"/>
    <col min="9739" max="9739" width="2.42578125" style="512" customWidth="1"/>
    <col min="9740" max="9985" width="11.42578125" style="512"/>
    <col min="9986" max="9986" width="3" style="512" customWidth="1"/>
    <col min="9987" max="9987" width="18.42578125" style="512" customWidth="1"/>
    <col min="9988" max="9988" width="17.42578125" style="512" customWidth="1"/>
    <col min="9989" max="9989" width="5.140625" style="512" customWidth="1"/>
    <col min="9990" max="9990" width="5.7109375" style="512" customWidth="1"/>
    <col min="9991" max="9991" width="7.7109375" style="512" customWidth="1"/>
    <col min="9992" max="9992" width="10.5703125" style="512" customWidth="1"/>
    <col min="9993" max="9993" width="12.42578125" style="512" customWidth="1"/>
    <col min="9994" max="9994" width="12.28515625" style="512" customWidth="1"/>
    <col min="9995" max="9995" width="2.42578125" style="512" customWidth="1"/>
    <col min="9996" max="10241" width="11.42578125" style="512"/>
    <col min="10242" max="10242" width="3" style="512" customWidth="1"/>
    <col min="10243" max="10243" width="18.42578125" style="512" customWidth="1"/>
    <col min="10244" max="10244" width="17.42578125" style="512" customWidth="1"/>
    <col min="10245" max="10245" width="5.140625" style="512" customWidth="1"/>
    <col min="10246" max="10246" width="5.7109375" style="512" customWidth="1"/>
    <col min="10247" max="10247" width="7.7109375" style="512" customWidth="1"/>
    <col min="10248" max="10248" width="10.5703125" style="512" customWidth="1"/>
    <col min="10249" max="10249" width="12.42578125" style="512" customWidth="1"/>
    <col min="10250" max="10250" width="12.28515625" style="512" customWidth="1"/>
    <col min="10251" max="10251" width="2.42578125" style="512" customWidth="1"/>
    <col min="10252" max="10497" width="11.42578125" style="512"/>
    <col min="10498" max="10498" width="3" style="512" customWidth="1"/>
    <col min="10499" max="10499" width="18.42578125" style="512" customWidth="1"/>
    <col min="10500" max="10500" width="17.42578125" style="512" customWidth="1"/>
    <col min="10501" max="10501" width="5.140625" style="512" customWidth="1"/>
    <col min="10502" max="10502" width="5.7109375" style="512" customWidth="1"/>
    <col min="10503" max="10503" width="7.7109375" style="512" customWidth="1"/>
    <col min="10504" max="10504" width="10.5703125" style="512" customWidth="1"/>
    <col min="10505" max="10505" width="12.42578125" style="512" customWidth="1"/>
    <col min="10506" max="10506" width="12.28515625" style="512" customWidth="1"/>
    <col min="10507" max="10507" width="2.42578125" style="512" customWidth="1"/>
    <col min="10508" max="10753" width="11.42578125" style="512"/>
    <col min="10754" max="10754" width="3" style="512" customWidth="1"/>
    <col min="10755" max="10755" width="18.42578125" style="512" customWidth="1"/>
    <col min="10756" max="10756" width="17.42578125" style="512" customWidth="1"/>
    <col min="10757" max="10757" width="5.140625" style="512" customWidth="1"/>
    <col min="10758" max="10758" width="5.7109375" style="512" customWidth="1"/>
    <col min="10759" max="10759" width="7.7109375" style="512" customWidth="1"/>
    <col min="10760" max="10760" width="10.5703125" style="512" customWidth="1"/>
    <col min="10761" max="10761" width="12.42578125" style="512" customWidth="1"/>
    <col min="10762" max="10762" width="12.28515625" style="512" customWidth="1"/>
    <col min="10763" max="10763" width="2.42578125" style="512" customWidth="1"/>
    <col min="10764" max="11009" width="11.42578125" style="512"/>
    <col min="11010" max="11010" width="3" style="512" customWidth="1"/>
    <col min="11011" max="11011" width="18.42578125" style="512" customWidth="1"/>
    <col min="11012" max="11012" width="17.42578125" style="512" customWidth="1"/>
    <col min="11013" max="11013" width="5.140625" style="512" customWidth="1"/>
    <col min="11014" max="11014" width="5.7109375" style="512" customWidth="1"/>
    <col min="11015" max="11015" width="7.7109375" style="512" customWidth="1"/>
    <col min="11016" max="11016" width="10.5703125" style="512" customWidth="1"/>
    <col min="11017" max="11017" width="12.42578125" style="512" customWidth="1"/>
    <col min="11018" max="11018" width="12.28515625" style="512" customWidth="1"/>
    <col min="11019" max="11019" width="2.42578125" style="512" customWidth="1"/>
    <col min="11020" max="11265" width="11.42578125" style="512"/>
    <col min="11266" max="11266" width="3" style="512" customWidth="1"/>
    <col min="11267" max="11267" width="18.42578125" style="512" customWidth="1"/>
    <col min="11268" max="11268" width="17.42578125" style="512" customWidth="1"/>
    <col min="11269" max="11269" width="5.140625" style="512" customWidth="1"/>
    <col min="11270" max="11270" width="5.7109375" style="512" customWidth="1"/>
    <col min="11271" max="11271" width="7.7109375" style="512" customWidth="1"/>
    <col min="11272" max="11272" width="10.5703125" style="512" customWidth="1"/>
    <col min="11273" max="11273" width="12.42578125" style="512" customWidth="1"/>
    <col min="11274" max="11274" width="12.28515625" style="512" customWidth="1"/>
    <col min="11275" max="11275" width="2.42578125" style="512" customWidth="1"/>
    <col min="11276" max="11521" width="11.42578125" style="512"/>
    <col min="11522" max="11522" width="3" style="512" customWidth="1"/>
    <col min="11523" max="11523" width="18.42578125" style="512" customWidth="1"/>
    <col min="11524" max="11524" width="17.42578125" style="512" customWidth="1"/>
    <col min="11525" max="11525" width="5.140625" style="512" customWidth="1"/>
    <col min="11526" max="11526" width="5.7109375" style="512" customWidth="1"/>
    <col min="11527" max="11527" width="7.7109375" style="512" customWidth="1"/>
    <col min="11528" max="11528" width="10.5703125" style="512" customWidth="1"/>
    <col min="11529" max="11529" width="12.42578125" style="512" customWidth="1"/>
    <col min="11530" max="11530" width="12.28515625" style="512" customWidth="1"/>
    <col min="11531" max="11531" width="2.42578125" style="512" customWidth="1"/>
    <col min="11532" max="11777" width="11.42578125" style="512"/>
    <col min="11778" max="11778" width="3" style="512" customWidth="1"/>
    <col min="11779" max="11779" width="18.42578125" style="512" customWidth="1"/>
    <col min="11780" max="11780" width="17.42578125" style="512" customWidth="1"/>
    <col min="11781" max="11781" width="5.140625" style="512" customWidth="1"/>
    <col min="11782" max="11782" width="5.7109375" style="512" customWidth="1"/>
    <col min="11783" max="11783" width="7.7109375" style="512" customWidth="1"/>
    <col min="11784" max="11784" width="10.5703125" style="512" customWidth="1"/>
    <col min="11785" max="11785" width="12.42578125" style="512" customWidth="1"/>
    <col min="11786" max="11786" width="12.28515625" style="512" customWidth="1"/>
    <col min="11787" max="11787" width="2.42578125" style="512" customWidth="1"/>
    <col min="11788" max="12033" width="11.42578125" style="512"/>
    <col min="12034" max="12034" width="3" style="512" customWidth="1"/>
    <col min="12035" max="12035" width="18.42578125" style="512" customWidth="1"/>
    <col min="12036" max="12036" width="17.42578125" style="512" customWidth="1"/>
    <col min="12037" max="12037" width="5.140625" style="512" customWidth="1"/>
    <col min="12038" max="12038" width="5.7109375" style="512" customWidth="1"/>
    <col min="12039" max="12039" width="7.7109375" style="512" customWidth="1"/>
    <col min="12040" max="12040" width="10.5703125" style="512" customWidth="1"/>
    <col min="12041" max="12041" width="12.42578125" style="512" customWidth="1"/>
    <col min="12042" max="12042" width="12.28515625" style="512" customWidth="1"/>
    <col min="12043" max="12043" width="2.42578125" style="512" customWidth="1"/>
    <col min="12044" max="12289" width="11.42578125" style="512"/>
    <col min="12290" max="12290" width="3" style="512" customWidth="1"/>
    <col min="12291" max="12291" width="18.42578125" style="512" customWidth="1"/>
    <col min="12292" max="12292" width="17.42578125" style="512" customWidth="1"/>
    <col min="12293" max="12293" width="5.140625" style="512" customWidth="1"/>
    <col min="12294" max="12294" width="5.7109375" style="512" customWidth="1"/>
    <col min="12295" max="12295" width="7.7109375" style="512" customWidth="1"/>
    <col min="12296" max="12296" width="10.5703125" style="512" customWidth="1"/>
    <col min="12297" max="12297" width="12.42578125" style="512" customWidth="1"/>
    <col min="12298" max="12298" width="12.28515625" style="512" customWidth="1"/>
    <col min="12299" max="12299" width="2.42578125" style="512" customWidth="1"/>
    <col min="12300" max="12545" width="11.42578125" style="512"/>
    <col min="12546" max="12546" width="3" style="512" customWidth="1"/>
    <col min="12547" max="12547" width="18.42578125" style="512" customWidth="1"/>
    <col min="12548" max="12548" width="17.42578125" style="512" customWidth="1"/>
    <col min="12549" max="12549" width="5.140625" style="512" customWidth="1"/>
    <col min="12550" max="12550" width="5.7109375" style="512" customWidth="1"/>
    <col min="12551" max="12551" width="7.7109375" style="512" customWidth="1"/>
    <col min="12552" max="12552" width="10.5703125" style="512" customWidth="1"/>
    <col min="12553" max="12553" width="12.42578125" style="512" customWidth="1"/>
    <col min="12554" max="12554" width="12.28515625" style="512" customWidth="1"/>
    <col min="12555" max="12555" width="2.42578125" style="512" customWidth="1"/>
    <col min="12556" max="12801" width="11.42578125" style="512"/>
    <col min="12802" max="12802" width="3" style="512" customWidth="1"/>
    <col min="12803" max="12803" width="18.42578125" style="512" customWidth="1"/>
    <col min="12804" max="12804" width="17.42578125" style="512" customWidth="1"/>
    <col min="12805" max="12805" width="5.140625" style="512" customWidth="1"/>
    <col min="12806" max="12806" width="5.7109375" style="512" customWidth="1"/>
    <col min="12807" max="12807" width="7.7109375" style="512" customWidth="1"/>
    <col min="12808" max="12808" width="10.5703125" style="512" customWidth="1"/>
    <col min="12809" max="12809" width="12.42578125" style="512" customWidth="1"/>
    <col min="12810" max="12810" width="12.28515625" style="512" customWidth="1"/>
    <col min="12811" max="12811" width="2.42578125" style="512" customWidth="1"/>
    <col min="12812" max="13057" width="11.42578125" style="512"/>
    <col min="13058" max="13058" width="3" style="512" customWidth="1"/>
    <col min="13059" max="13059" width="18.42578125" style="512" customWidth="1"/>
    <col min="13060" max="13060" width="17.42578125" style="512" customWidth="1"/>
    <col min="13061" max="13061" width="5.140625" style="512" customWidth="1"/>
    <col min="13062" max="13062" width="5.7109375" style="512" customWidth="1"/>
    <col min="13063" max="13063" width="7.7109375" style="512" customWidth="1"/>
    <col min="13064" max="13064" width="10.5703125" style="512" customWidth="1"/>
    <col min="13065" max="13065" width="12.42578125" style="512" customWidth="1"/>
    <col min="13066" max="13066" width="12.28515625" style="512" customWidth="1"/>
    <col min="13067" max="13067" width="2.42578125" style="512" customWidth="1"/>
    <col min="13068" max="13313" width="11.42578125" style="512"/>
    <col min="13314" max="13314" width="3" style="512" customWidth="1"/>
    <col min="13315" max="13315" width="18.42578125" style="512" customWidth="1"/>
    <col min="13316" max="13316" width="17.42578125" style="512" customWidth="1"/>
    <col min="13317" max="13317" width="5.140625" style="512" customWidth="1"/>
    <col min="13318" max="13318" width="5.7109375" style="512" customWidth="1"/>
    <col min="13319" max="13319" width="7.7109375" style="512" customWidth="1"/>
    <col min="13320" max="13320" width="10.5703125" style="512" customWidth="1"/>
    <col min="13321" max="13321" width="12.42578125" style="512" customWidth="1"/>
    <col min="13322" max="13322" width="12.28515625" style="512" customWidth="1"/>
    <col min="13323" max="13323" width="2.42578125" style="512" customWidth="1"/>
    <col min="13324" max="13569" width="11.42578125" style="512"/>
    <col min="13570" max="13570" width="3" style="512" customWidth="1"/>
    <col min="13571" max="13571" width="18.42578125" style="512" customWidth="1"/>
    <col min="13572" max="13572" width="17.42578125" style="512" customWidth="1"/>
    <col min="13573" max="13573" width="5.140625" style="512" customWidth="1"/>
    <col min="13574" max="13574" width="5.7109375" style="512" customWidth="1"/>
    <col min="13575" max="13575" width="7.7109375" style="512" customWidth="1"/>
    <col min="13576" max="13576" width="10.5703125" style="512" customWidth="1"/>
    <col min="13577" max="13577" width="12.42578125" style="512" customWidth="1"/>
    <col min="13578" max="13578" width="12.28515625" style="512" customWidth="1"/>
    <col min="13579" max="13579" width="2.42578125" style="512" customWidth="1"/>
    <col min="13580" max="13825" width="11.42578125" style="512"/>
    <col min="13826" max="13826" width="3" style="512" customWidth="1"/>
    <col min="13827" max="13827" width="18.42578125" style="512" customWidth="1"/>
    <col min="13828" max="13828" width="17.42578125" style="512" customWidth="1"/>
    <col min="13829" max="13829" width="5.140625" style="512" customWidth="1"/>
    <col min="13830" max="13830" width="5.7109375" style="512" customWidth="1"/>
    <col min="13831" max="13831" width="7.7109375" style="512" customWidth="1"/>
    <col min="13832" max="13832" width="10.5703125" style="512" customWidth="1"/>
    <col min="13833" max="13833" width="12.42578125" style="512" customWidth="1"/>
    <col min="13834" max="13834" width="12.28515625" style="512" customWidth="1"/>
    <col min="13835" max="13835" width="2.42578125" style="512" customWidth="1"/>
    <col min="13836" max="14081" width="11.42578125" style="512"/>
    <col min="14082" max="14082" width="3" style="512" customWidth="1"/>
    <col min="14083" max="14083" width="18.42578125" style="512" customWidth="1"/>
    <col min="14084" max="14084" width="17.42578125" style="512" customWidth="1"/>
    <col min="14085" max="14085" width="5.140625" style="512" customWidth="1"/>
    <col min="14086" max="14086" width="5.7109375" style="512" customWidth="1"/>
    <col min="14087" max="14087" width="7.7109375" style="512" customWidth="1"/>
    <col min="14088" max="14088" width="10.5703125" style="512" customWidth="1"/>
    <col min="14089" max="14089" width="12.42578125" style="512" customWidth="1"/>
    <col min="14090" max="14090" width="12.28515625" style="512" customWidth="1"/>
    <col min="14091" max="14091" width="2.42578125" style="512" customWidth="1"/>
    <col min="14092" max="14337" width="11.42578125" style="512"/>
    <col min="14338" max="14338" width="3" style="512" customWidth="1"/>
    <col min="14339" max="14339" width="18.42578125" style="512" customWidth="1"/>
    <col min="14340" max="14340" width="17.42578125" style="512" customWidth="1"/>
    <col min="14341" max="14341" width="5.140625" style="512" customWidth="1"/>
    <col min="14342" max="14342" width="5.7109375" style="512" customWidth="1"/>
    <col min="14343" max="14343" width="7.7109375" style="512" customWidth="1"/>
    <col min="14344" max="14344" width="10.5703125" style="512" customWidth="1"/>
    <col min="14345" max="14345" width="12.42578125" style="512" customWidth="1"/>
    <col min="14346" max="14346" width="12.28515625" style="512" customWidth="1"/>
    <col min="14347" max="14347" width="2.42578125" style="512" customWidth="1"/>
    <col min="14348" max="14593" width="11.42578125" style="512"/>
    <col min="14594" max="14594" width="3" style="512" customWidth="1"/>
    <col min="14595" max="14595" width="18.42578125" style="512" customWidth="1"/>
    <col min="14596" max="14596" width="17.42578125" style="512" customWidth="1"/>
    <col min="14597" max="14597" width="5.140625" style="512" customWidth="1"/>
    <col min="14598" max="14598" width="5.7109375" style="512" customWidth="1"/>
    <col min="14599" max="14599" width="7.7109375" style="512" customWidth="1"/>
    <col min="14600" max="14600" width="10.5703125" style="512" customWidth="1"/>
    <col min="14601" max="14601" width="12.42578125" style="512" customWidth="1"/>
    <col min="14602" max="14602" width="12.28515625" style="512" customWidth="1"/>
    <col min="14603" max="14603" width="2.42578125" style="512" customWidth="1"/>
    <col min="14604" max="14849" width="11.42578125" style="512"/>
    <col min="14850" max="14850" width="3" style="512" customWidth="1"/>
    <col min="14851" max="14851" width="18.42578125" style="512" customWidth="1"/>
    <col min="14852" max="14852" width="17.42578125" style="512" customWidth="1"/>
    <col min="14853" max="14853" width="5.140625" style="512" customWidth="1"/>
    <col min="14854" max="14854" width="5.7109375" style="512" customWidth="1"/>
    <col min="14855" max="14855" width="7.7109375" style="512" customWidth="1"/>
    <col min="14856" max="14856" width="10.5703125" style="512" customWidth="1"/>
    <col min="14857" max="14857" width="12.42578125" style="512" customWidth="1"/>
    <col min="14858" max="14858" width="12.28515625" style="512" customWidth="1"/>
    <col min="14859" max="14859" width="2.42578125" style="512" customWidth="1"/>
    <col min="14860" max="15105" width="11.42578125" style="512"/>
    <col min="15106" max="15106" width="3" style="512" customWidth="1"/>
    <col min="15107" max="15107" width="18.42578125" style="512" customWidth="1"/>
    <col min="15108" max="15108" width="17.42578125" style="512" customWidth="1"/>
    <col min="15109" max="15109" width="5.140625" style="512" customWidth="1"/>
    <col min="15110" max="15110" width="5.7109375" style="512" customWidth="1"/>
    <col min="15111" max="15111" width="7.7109375" style="512" customWidth="1"/>
    <col min="15112" max="15112" width="10.5703125" style="512" customWidth="1"/>
    <col min="15113" max="15113" width="12.42578125" style="512" customWidth="1"/>
    <col min="15114" max="15114" width="12.28515625" style="512" customWidth="1"/>
    <col min="15115" max="15115" width="2.42578125" style="512" customWidth="1"/>
    <col min="15116" max="15361" width="11.42578125" style="512"/>
    <col min="15362" max="15362" width="3" style="512" customWidth="1"/>
    <col min="15363" max="15363" width="18.42578125" style="512" customWidth="1"/>
    <col min="15364" max="15364" width="17.42578125" style="512" customWidth="1"/>
    <col min="15365" max="15365" width="5.140625" style="512" customWidth="1"/>
    <col min="15366" max="15366" width="5.7109375" style="512" customWidth="1"/>
    <col min="15367" max="15367" width="7.7109375" style="512" customWidth="1"/>
    <col min="15368" max="15368" width="10.5703125" style="512" customWidth="1"/>
    <col min="15369" max="15369" width="12.42578125" style="512" customWidth="1"/>
    <col min="15370" max="15370" width="12.28515625" style="512" customWidth="1"/>
    <col min="15371" max="15371" width="2.42578125" style="512" customWidth="1"/>
    <col min="15372" max="15617" width="11.42578125" style="512"/>
    <col min="15618" max="15618" width="3" style="512" customWidth="1"/>
    <col min="15619" max="15619" width="18.42578125" style="512" customWidth="1"/>
    <col min="15620" max="15620" width="17.42578125" style="512" customWidth="1"/>
    <col min="15621" max="15621" width="5.140625" style="512" customWidth="1"/>
    <col min="15622" max="15622" width="5.7109375" style="512" customWidth="1"/>
    <col min="15623" max="15623" width="7.7109375" style="512" customWidth="1"/>
    <col min="15624" max="15624" width="10.5703125" style="512" customWidth="1"/>
    <col min="15625" max="15625" width="12.42578125" style="512" customWidth="1"/>
    <col min="15626" max="15626" width="12.28515625" style="512" customWidth="1"/>
    <col min="15627" max="15627" width="2.42578125" style="512" customWidth="1"/>
    <col min="15628" max="15873" width="11.42578125" style="512"/>
    <col min="15874" max="15874" width="3" style="512" customWidth="1"/>
    <col min="15875" max="15875" width="18.42578125" style="512" customWidth="1"/>
    <col min="15876" max="15876" width="17.42578125" style="512" customWidth="1"/>
    <col min="15877" max="15877" width="5.140625" style="512" customWidth="1"/>
    <col min="15878" max="15878" width="5.7109375" style="512" customWidth="1"/>
    <col min="15879" max="15879" width="7.7109375" style="512" customWidth="1"/>
    <col min="15880" max="15880" width="10.5703125" style="512" customWidth="1"/>
    <col min="15881" max="15881" width="12.42578125" style="512" customWidth="1"/>
    <col min="15882" max="15882" width="12.28515625" style="512" customWidth="1"/>
    <col min="15883" max="15883" width="2.42578125" style="512" customWidth="1"/>
    <col min="15884" max="16129" width="11.42578125" style="512"/>
    <col min="16130" max="16130" width="3" style="512" customWidth="1"/>
    <col min="16131" max="16131" width="18.42578125" style="512" customWidth="1"/>
    <col min="16132" max="16132" width="17.42578125" style="512" customWidth="1"/>
    <col min="16133" max="16133" width="5.140625" style="512" customWidth="1"/>
    <col min="16134" max="16134" width="5.7109375" style="512" customWidth="1"/>
    <col min="16135" max="16135" width="7.7109375" style="512" customWidth="1"/>
    <col min="16136" max="16136" width="10.5703125" style="512" customWidth="1"/>
    <col min="16137" max="16137" width="12.42578125" style="512" customWidth="1"/>
    <col min="16138" max="16138" width="12.28515625" style="512" customWidth="1"/>
    <col min="16139" max="16139" width="2.42578125" style="512" customWidth="1"/>
    <col min="16140" max="16384" width="11.42578125" style="512"/>
  </cols>
  <sheetData>
    <row r="1" spans="1:19" s="361" customFormat="1" ht="22.5">
      <c r="B1" s="1645" t="s">
        <v>252</v>
      </c>
      <c r="C1" s="1645"/>
      <c r="D1" s="1645"/>
      <c r="E1" s="1645"/>
      <c r="F1" s="1645"/>
      <c r="G1" s="1645"/>
      <c r="H1" s="1645"/>
      <c r="I1" s="1645"/>
      <c r="J1" s="1645"/>
      <c r="K1" s="360"/>
      <c r="L1" s="360"/>
      <c r="M1" s="360"/>
      <c r="N1" s="360"/>
      <c r="O1" s="360"/>
      <c r="P1" s="360"/>
      <c r="Q1" s="360"/>
      <c r="R1" s="360"/>
      <c r="S1" s="360"/>
    </row>
    <row r="2" spans="1:19" s="361" customFormat="1" ht="21.75" customHeight="1">
      <c r="B2" s="1656" t="str">
        <f>+dqnam!B3</f>
        <v>MES DE FEBRERO DE 2021 (16/02/2021 - 18/02/2020)</v>
      </c>
      <c r="C2" s="1657"/>
      <c r="D2" s="1657"/>
      <c r="E2" s="1657"/>
      <c r="F2" s="1657"/>
      <c r="G2" s="1657"/>
      <c r="H2" s="1657"/>
      <c r="I2" s="1657"/>
      <c r="J2" s="1657"/>
      <c r="K2" s="360"/>
      <c r="L2" s="360"/>
      <c r="M2" s="360"/>
      <c r="N2" s="360"/>
      <c r="O2" s="360"/>
      <c r="P2" s="360"/>
      <c r="Q2" s="360"/>
      <c r="R2" s="360"/>
      <c r="S2" s="360"/>
    </row>
    <row r="3" spans="1:19" s="361" customFormat="1" ht="24.75" customHeight="1">
      <c r="B3" s="399" t="str">
        <f>+dqnam!B4</f>
        <v>OBRA</v>
      </c>
      <c r="C3" s="400" t="s">
        <v>6</v>
      </c>
      <c r="D3" s="1606" t="str">
        <f>+dqnam!D4</f>
        <v>REMODELACIÓN DE LOSA DEPORTIVA; EN EL(LA) IE 10384 - CHOTA EN LA LOCALIDAD CHOTA, DISTRITO DE CHOTA, PROVINCIA CHOTA, DEPARTAMENTO CAJAMARCA</v>
      </c>
      <c r="E3" s="1606"/>
      <c r="F3" s="1606"/>
      <c r="G3" s="1606"/>
      <c r="H3" s="1606"/>
      <c r="I3" s="1606"/>
      <c r="J3" s="1606"/>
      <c r="K3" s="365"/>
      <c r="L3" s="365"/>
      <c r="M3" s="365"/>
    </row>
    <row r="4" spans="1:19" s="361" customFormat="1" ht="14.25" customHeight="1">
      <c r="B4" s="399" t="str">
        <f>+dqnam!B5</f>
        <v>ENTIDAD</v>
      </c>
      <c r="C4" s="364" t="s">
        <v>6</v>
      </c>
      <c r="D4" s="552" t="str">
        <f>+dqnam!D5</f>
        <v>GERENCIA SUB REGIONAL DE CHOTA</v>
      </c>
      <c r="F4" s="367"/>
      <c r="G4" s="367"/>
      <c r="H4" s="368"/>
      <c r="I4" s="368"/>
      <c r="J4" s="368"/>
      <c r="K4" s="368"/>
    </row>
    <row r="5" spans="1:19" s="361" customFormat="1" ht="14.25" customHeight="1">
      <c r="B5" s="399" t="str">
        <f>+dqnam!B6</f>
        <v>UBICACIÓN</v>
      </c>
      <c r="C5" s="364" t="s">
        <v>6</v>
      </c>
      <c r="D5" s="552" t="str">
        <f>+dqnam!D6</f>
        <v>DISTRITO DE CHOTA, PROVINCIA CHOTA, DEPARTAMENTO CAJAMARCA</v>
      </c>
      <c r="E5" s="368"/>
      <c r="F5" s="368"/>
      <c r="G5" s="368"/>
      <c r="H5" s="368"/>
      <c r="I5" s="368"/>
      <c r="J5" s="368"/>
      <c r="K5" s="368"/>
    </row>
    <row r="6" spans="1:19" s="361" customFormat="1" ht="14.25" customHeight="1">
      <c r="B6" s="399" t="str">
        <f>+dqnam!B7</f>
        <v>CONTRATISTA</v>
      </c>
      <c r="C6" s="364" t="s">
        <v>6</v>
      </c>
      <c r="D6" s="552" t="str">
        <f>+dqnam!D7</f>
        <v>ARQING DEL NORTE CONTRATISTAS GENERALES EIRL</v>
      </c>
      <c r="F6" s="367"/>
      <c r="G6" s="367"/>
    </row>
    <row r="7" spans="1:19" s="361" customFormat="1" ht="14.25" customHeight="1">
      <c r="B7" s="399" t="str">
        <f>+dqnam!B8</f>
        <v>SUPERVISOR</v>
      </c>
      <c r="C7" s="364" t="s">
        <v>6</v>
      </c>
      <c r="D7" s="552" t="str">
        <f>+dqnam!D8</f>
        <v>ING. GEINER MEJIA GALVEZ</v>
      </c>
      <c r="F7" s="367"/>
      <c r="G7" s="367"/>
    </row>
    <row r="8" spans="1:19" ht="5.25" customHeight="1"/>
    <row r="9" spans="1:19">
      <c r="A9" s="516"/>
      <c r="B9" s="361" t="s">
        <v>253</v>
      </c>
      <c r="C9" s="364" t="s">
        <v>6</v>
      </c>
      <c r="D9" s="517">
        <f>+'1. Res.'!D8</f>
        <v>210150.65</v>
      </c>
      <c r="E9" s="516"/>
      <c r="F9" s="516"/>
      <c r="G9" s="516"/>
      <c r="H9" s="516"/>
      <c r="I9" s="518"/>
      <c r="J9" s="518"/>
      <c r="K9" s="518"/>
    </row>
    <row r="10" spans="1:19">
      <c r="A10" s="516"/>
      <c r="B10" s="361" t="s">
        <v>254</v>
      </c>
      <c r="C10" s="364" t="s">
        <v>6</v>
      </c>
      <c r="D10" s="517">
        <f>+D9/1.18</f>
        <v>178093.77118644069</v>
      </c>
      <c r="E10" s="516"/>
      <c r="F10" s="516"/>
      <c r="G10" s="516"/>
      <c r="H10" s="516"/>
      <c r="I10" s="518"/>
      <c r="J10" s="518"/>
      <c r="K10" s="518"/>
    </row>
    <row r="11" spans="1:19">
      <c r="A11" s="516"/>
      <c r="B11" s="361" t="s">
        <v>255</v>
      </c>
      <c r="C11" s="364" t="s">
        <v>6</v>
      </c>
      <c r="D11" s="517">
        <f>+D9</f>
        <v>210150.65</v>
      </c>
      <c r="E11" s="516" t="s">
        <v>256</v>
      </c>
      <c r="F11" s="516"/>
      <c r="G11" s="516"/>
      <c r="H11" s="516"/>
      <c r="I11" s="518"/>
      <c r="J11" s="518"/>
      <c r="K11" s="518"/>
    </row>
    <row r="12" spans="1:19">
      <c r="A12" s="516"/>
      <c r="B12" s="361" t="s">
        <v>257</v>
      </c>
      <c r="C12" s="364" t="s">
        <v>6</v>
      </c>
      <c r="D12" s="517">
        <f>+D11/1.18</f>
        <v>178093.77118644069</v>
      </c>
      <c r="E12" s="516" t="s">
        <v>256</v>
      </c>
      <c r="F12" s="516"/>
      <c r="G12" s="516"/>
      <c r="H12" s="516"/>
      <c r="I12" s="518"/>
      <c r="J12" s="518"/>
      <c r="K12" s="518"/>
    </row>
    <row r="13" spans="1:19" ht="6.75" customHeight="1">
      <c r="A13" s="516"/>
      <c r="B13" s="516"/>
      <c r="C13" s="516"/>
      <c r="D13" s="519"/>
      <c r="E13" s="516"/>
      <c r="F13" s="516"/>
      <c r="G13" s="516"/>
      <c r="H13" s="516"/>
      <c r="I13" s="518"/>
      <c r="J13" s="518"/>
      <c r="K13" s="518"/>
    </row>
    <row r="14" spans="1:19">
      <c r="A14" s="516"/>
      <c r="B14" s="635" t="s">
        <v>412</v>
      </c>
      <c r="C14" s="516"/>
      <c r="D14" s="519"/>
      <c r="E14" s="516"/>
      <c r="F14" s="516"/>
      <c r="G14" s="516"/>
      <c r="H14" s="516"/>
      <c r="I14" s="518"/>
      <c r="J14" s="518"/>
      <c r="K14" s="518"/>
    </row>
    <row r="15" spans="1:19" ht="6" customHeight="1">
      <c r="A15" s="516"/>
      <c r="B15" s="516"/>
      <c r="C15" s="516"/>
      <c r="D15" s="519"/>
      <c r="E15" s="516"/>
      <c r="F15" s="516"/>
      <c r="G15" s="516"/>
      <c r="H15" s="516"/>
      <c r="I15" s="518"/>
      <c r="J15" s="518"/>
      <c r="K15" s="518"/>
    </row>
    <row r="16" spans="1:19">
      <c r="A16" s="516"/>
      <c r="B16" s="622"/>
      <c r="C16" s="623"/>
      <c r="D16" s="620"/>
      <c r="E16" s="624"/>
      <c r="F16" s="620"/>
      <c r="G16" s="624" t="s">
        <v>258</v>
      </c>
      <c r="H16" s="624" t="s">
        <v>259</v>
      </c>
      <c r="I16" s="625" t="s">
        <v>260</v>
      </c>
      <c r="J16" s="625" t="s">
        <v>16</v>
      </c>
      <c r="K16" s="521"/>
    </row>
    <row r="17" spans="1:13">
      <c r="A17" s="516"/>
      <c r="B17" s="626" t="s">
        <v>261</v>
      </c>
      <c r="C17" s="621"/>
      <c r="D17" s="621"/>
      <c r="E17" s="627" t="s">
        <v>262</v>
      </c>
      <c r="F17" s="628" t="s">
        <v>263</v>
      </c>
      <c r="G17" s="627" t="s">
        <v>264</v>
      </c>
      <c r="H17" s="627" t="s">
        <v>264</v>
      </c>
      <c r="I17" s="629" t="s">
        <v>265</v>
      </c>
      <c r="J17" s="629" t="s">
        <v>266</v>
      </c>
      <c r="K17" s="521"/>
    </row>
    <row r="18" spans="1:13">
      <c r="A18" s="516"/>
      <c r="B18" s="630"/>
      <c r="C18" s="631"/>
      <c r="D18" s="631"/>
      <c r="E18" s="632"/>
      <c r="F18" s="631"/>
      <c r="G18" s="633" t="s">
        <v>267</v>
      </c>
      <c r="H18" s="633" t="s">
        <v>267</v>
      </c>
      <c r="I18" s="634" t="s">
        <v>268</v>
      </c>
      <c r="J18" s="634" t="s">
        <v>269</v>
      </c>
      <c r="K18" s="521"/>
    </row>
    <row r="19" spans="1:13">
      <c r="A19" s="516"/>
      <c r="B19" s="525" t="s">
        <v>414</v>
      </c>
      <c r="C19" s="526"/>
      <c r="D19" s="527">
        <f>+'2. Val.'!G88</f>
        <v>160284.4</v>
      </c>
      <c r="E19" s="636"/>
      <c r="F19" s="523"/>
      <c r="G19" s="528"/>
      <c r="H19" s="520"/>
      <c r="I19" s="637"/>
      <c r="J19" s="638"/>
      <c r="K19" s="521"/>
    </row>
    <row r="20" spans="1:13">
      <c r="A20" s="515"/>
      <c r="B20" s="616" t="s">
        <v>80</v>
      </c>
      <c r="C20" s="523"/>
      <c r="D20" s="523"/>
      <c r="E20" s="529">
        <v>21</v>
      </c>
      <c r="F20" s="530" t="s">
        <v>75</v>
      </c>
      <c r="G20" s="531">
        <v>8.3000000000000004E-2</v>
      </c>
      <c r="H20" s="617">
        <v>1</v>
      </c>
      <c r="I20" s="639">
        <f>ROUND($D$19*G20*H20,2)</f>
        <v>13303.61</v>
      </c>
      <c r="J20" s="640">
        <v>59834.87</v>
      </c>
      <c r="K20" s="532"/>
      <c r="L20" s="784"/>
    </row>
    <row r="21" spans="1:13">
      <c r="A21" s="515"/>
      <c r="B21" s="616" t="s">
        <v>79</v>
      </c>
      <c r="C21" s="523"/>
      <c r="D21" s="523"/>
      <c r="E21" s="529">
        <v>3</v>
      </c>
      <c r="F21" s="530" t="s">
        <v>74</v>
      </c>
      <c r="G21" s="531">
        <v>0.05</v>
      </c>
      <c r="H21" s="617">
        <v>1</v>
      </c>
      <c r="I21" s="639">
        <f>ROUND($D$19*G21*H21,2)</f>
        <v>8014.22</v>
      </c>
      <c r="J21" s="640">
        <v>35670.469999999994</v>
      </c>
      <c r="K21" s="532"/>
      <c r="L21" s="784"/>
    </row>
    <row r="22" spans="1:13">
      <c r="A22" s="515"/>
      <c r="B22" s="616" t="s">
        <v>81</v>
      </c>
      <c r="C22" s="523"/>
      <c r="D22" s="523"/>
      <c r="E22" s="529">
        <v>5</v>
      </c>
      <c r="F22" s="530" t="s">
        <v>313</v>
      </c>
      <c r="G22" s="531">
        <v>5.1999999999999998E-2</v>
      </c>
      <c r="H22" s="617">
        <v>1</v>
      </c>
      <c r="I22" s="639">
        <f>ROUND($D$19*G22*H22,2)</f>
        <v>8334.7900000000009</v>
      </c>
      <c r="J22" s="640">
        <v>142677.34999999998</v>
      </c>
      <c r="K22" s="532"/>
      <c r="L22" s="784"/>
    </row>
    <row r="23" spans="1:13">
      <c r="A23" s="516"/>
      <c r="B23" s="616" t="s">
        <v>405</v>
      </c>
      <c r="C23" s="523"/>
      <c r="D23" s="534"/>
      <c r="E23" s="535">
        <v>72</v>
      </c>
      <c r="F23" s="530" t="s">
        <v>404</v>
      </c>
      <c r="G23" s="531">
        <v>8.5000000000000006E-2</v>
      </c>
      <c r="H23" s="618">
        <v>1</v>
      </c>
      <c r="I23" s="639">
        <f>ROUND($D$19*G23*H23,2)</f>
        <v>13624.17</v>
      </c>
      <c r="J23" s="640">
        <v>243669.38999999998</v>
      </c>
      <c r="K23" s="532"/>
      <c r="L23" s="784"/>
    </row>
    <row r="24" spans="1:13">
      <c r="A24" s="516"/>
      <c r="B24" s="616" t="s">
        <v>82</v>
      </c>
      <c r="C24" s="523"/>
      <c r="D24" s="534"/>
      <c r="E24" s="535">
        <v>43</v>
      </c>
      <c r="F24" s="530" t="s">
        <v>76</v>
      </c>
      <c r="G24" s="531">
        <v>5.8999999999999997E-2</v>
      </c>
      <c r="H24" s="618">
        <v>1</v>
      </c>
      <c r="I24" s="639">
        <f>ROUND($D$19*G24*H24,2)</f>
        <v>9456.7800000000007</v>
      </c>
      <c r="J24" s="640">
        <v>154013.51999999996</v>
      </c>
      <c r="K24" s="532"/>
      <c r="L24" s="784"/>
    </row>
    <row r="25" spans="1:13">
      <c r="A25" s="516"/>
      <c r="B25" s="616"/>
      <c r="C25" s="523"/>
      <c r="D25" s="534"/>
      <c r="E25" s="535"/>
      <c r="F25" s="530"/>
      <c r="G25" s="531"/>
      <c r="H25" s="618"/>
      <c r="I25" s="639"/>
      <c r="J25" s="640"/>
      <c r="K25" s="532"/>
    </row>
    <row r="26" spans="1:13" ht="5.25" customHeight="1">
      <c r="A26" s="516"/>
      <c r="B26" s="522"/>
      <c r="C26" s="523"/>
      <c r="D26" s="534"/>
      <c r="E26" s="535"/>
      <c r="F26" s="530"/>
      <c r="G26" s="531"/>
      <c r="H26" s="619"/>
      <c r="I26" s="639"/>
      <c r="J26" s="641"/>
      <c r="K26" s="536"/>
    </row>
    <row r="27" spans="1:13">
      <c r="A27" s="516"/>
      <c r="B27" s="537" t="s">
        <v>270</v>
      </c>
      <c r="C27" s="538"/>
      <c r="D27" s="538"/>
      <c r="E27" s="539"/>
      <c r="F27" s="539"/>
      <c r="G27" s="539"/>
      <c r="H27" s="540" t="s">
        <v>161</v>
      </c>
      <c r="I27" s="642">
        <f>SUM(I20:I25)</f>
        <v>52733.57</v>
      </c>
      <c r="J27" s="642">
        <f>SUM(J20:J25)</f>
        <v>635865.59999999986</v>
      </c>
      <c r="K27" s="541"/>
      <c r="L27" s="533"/>
    </row>
    <row r="28" spans="1:13">
      <c r="A28" s="516"/>
      <c r="B28" s="542" t="s">
        <v>271</v>
      </c>
      <c r="C28" s="524"/>
      <c r="D28" s="524"/>
      <c r="E28" s="543"/>
      <c r="F28" s="543"/>
      <c r="G28" s="543"/>
      <c r="H28" s="543"/>
      <c r="I28" s="643">
        <f>+I27*0.18</f>
        <v>9492.0425999999989</v>
      </c>
      <c r="J28" s="643">
        <f>+J27*0.18</f>
        <v>114455.80799999998</v>
      </c>
      <c r="K28" s="541"/>
      <c r="L28" s="533"/>
    </row>
    <row r="29" spans="1:13">
      <c r="A29" s="516"/>
      <c r="B29" s="544" t="s">
        <v>272</v>
      </c>
      <c r="C29" s="545"/>
      <c r="D29" s="545"/>
      <c r="E29" s="546"/>
      <c r="F29" s="546"/>
      <c r="G29" s="546"/>
      <c r="H29" s="547" t="s">
        <v>161</v>
      </c>
      <c r="I29" s="644">
        <f>+I28+I27</f>
        <v>62225.6126</v>
      </c>
      <c r="J29" s="644">
        <f>+J28+J27</f>
        <v>750321.40799999982</v>
      </c>
      <c r="K29" s="541"/>
      <c r="L29" s="533"/>
    </row>
    <row r="30" spans="1:13">
      <c r="A30" s="516"/>
      <c r="B30" s="548"/>
      <c r="C30" s="548"/>
      <c r="D30" s="516"/>
      <c r="E30" s="538"/>
      <c r="F30" s="538"/>
      <c r="G30" s="538"/>
      <c r="H30" s="549"/>
      <c r="I30" s="550"/>
      <c r="J30" s="551"/>
      <c r="K30" s="536"/>
      <c r="L30" s="521"/>
      <c r="M30" s="521"/>
    </row>
    <row r="31" spans="1:13">
      <c r="A31" s="516"/>
      <c r="B31" s="635" t="s">
        <v>413</v>
      </c>
      <c r="C31" s="516"/>
      <c r="D31" s="519"/>
      <c r="E31" s="516"/>
      <c r="F31" s="516"/>
      <c r="G31" s="516"/>
      <c r="H31" s="516"/>
      <c r="I31" s="518"/>
      <c r="J31" s="518"/>
      <c r="K31" s="518"/>
    </row>
    <row r="32" spans="1:13" ht="6" customHeight="1">
      <c r="A32" s="516"/>
      <c r="B32" s="516"/>
      <c r="C32" s="516"/>
      <c r="D32" s="519"/>
      <c r="E32" s="516"/>
      <c r="F32" s="516"/>
      <c r="G32" s="516"/>
      <c r="H32" s="516"/>
      <c r="I32" s="518"/>
      <c r="J32" s="518"/>
      <c r="K32" s="518"/>
    </row>
    <row r="33" spans="1:12">
      <c r="A33" s="516"/>
      <c r="B33" s="622"/>
      <c r="C33" s="623"/>
      <c r="D33" s="620"/>
      <c r="E33" s="624"/>
      <c r="F33" s="620"/>
      <c r="G33" s="624" t="s">
        <v>258</v>
      </c>
      <c r="H33" s="624" t="s">
        <v>259</v>
      </c>
      <c r="I33" s="625" t="s">
        <v>260</v>
      </c>
      <c r="J33" s="625" t="s">
        <v>16</v>
      </c>
      <c r="K33" s="521"/>
    </row>
    <row r="34" spans="1:12">
      <c r="A34" s="516"/>
      <c r="B34" s="626" t="s">
        <v>261</v>
      </c>
      <c r="C34" s="621"/>
      <c r="D34" s="621"/>
      <c r="E34" s="627" t="s">
        <v>262</v>
      </c>
      <c r="F34" s="628" t="s">
        <v>263</v>
      </c>
      <c r="G34" s="627" t="s">
        <v>264</v>
      </c>
      <c r="H34" s="627" t="s">
        <v>264</v>
      </c>
      <c r="I34" s="629" t="s">
        <v>265</v>
      </c>
      <c r="J34" s="629" t="s">
        <v>266</v>
      </c>
      <c r="K34" s="521"/>
    </row>
    <row r="35" spans="1:12">
      <c r="A35" s="516"/>
      <c r="B35" s="630"/>
      <c r="C35" s="631"/>
      <c r="D35" s="631"/>
      <c r="E35" s="632"/>
      <c r="F35" s="631"/>
      <c r="G35" s="633" t="s">
        <v>267</v>
      </c>
      <c r="H35" s="633" t="s">
        <v>267</v>
      </c>
      <c r="I35" s="634" t="s">
        <v>268</v>
      </c>
      <c r="J35" s="634" t="s">
        <v>269</v>
      </c>
      <c r="K35" s="521"/>
    </row>
    <row r="36" spans="1:12">
      <c r="A36" s="516"/>
      <c r="B36" s="525" t="s">
        <v>414</v>
      </c>
      <c r="C36" s="526"/>
      <c r="D36" s="527" t="e">
        <f>+#REF!</f>
        <v>#REF!</v>
      </c>
      <c r="E36" s="636"/>
      <c r="F36" s="523"/>
      <c r="G36" s="528"/>
      <c r="H36" s="520"/>
      <c r="I36" s="637"/>
      <c r="J36" s="638"/>
      <c r="K36" s="521"/>
    </row>
    <row r="37" spans="1:12">
      <c r="A37" s="515"/>
      <c r="B37" s="616" t="s">
        <v>80</v>
      </c>
      <c r="C37" s="523"/>
      <c r="D37" s="523"/>
      <c r="E37" s="529">
        <v>21</v>
      </c>
      <c r="F37" s="530" t="s">
        <v>75</v>
      </c>
      <c r="G37" s="531">
        <v>9.0999999999999998E-2</v>
      </c>
      <c r="H37" s="617">
        <v>1</v>
      </c>
      <c r="I37" s="639" t="e">
        <f>ROUND($D$36*G37*H37,2)</f>
        <v>#REF!</v>
      </c>
      <c r="J37" s="640">
        <v>99638.88</v>
      </c>
      <c r="K37" s="532"/>
    </row>
    <row r="38" spans="1:12">
      <c r="A38" s="515"/>
      <c r="B38" s="616" t="s">
        <v>79</v>
      </c>
      <c r="C38" s="523"/>
      <c r="D38" s="523"/>
      <c r="E38" s="529">
        <v>3</v>
      </c>
      <c r="F38" s="530" t="s">
        <v>74</v>
      </c>
      <c r="G38" s="531">
        <v>7.8E-2</v>
      </c>
      <c r="H38" s="617">
        <v>1</v>
      </c>
      <c r="I38" s="639" t="e">
        <f>ROUND($D$36*G38*H38,2)</f>
        <v>#REF!</v>
      </c>
      <c r="J38" s="640">
        <v>72183.360000000001</v>
      </c>
      <c r="K38" s="532"/>
    </row>
    <row r="39" spans="1:12">
      <c r="A39" s="515"/>
      <c r="B39" s="616" t="s">
        <v>81</v>
      </c>
      <c r="C39" s="523"/>
      <c r="D39" s="523"/>
      <c r="E39" s="529">
        <v>5</v>
      </c>
      <c r="F39" s="530" t="s">
        <v>313</v>
      </c>
      <c r="G39" s="531">
        <v>5.2999999999999999E-2</v>
      </c>
      <c r="H39" s="617">
        <v>1</v>
      </c>
      <c r="I39" s="639" t="e">
        <f>ROUND($D$36*G39*H39,2)</f>
        <v>#REF!</v>
      </c>
      <c r="J39" s="640">
        <v>269730.69</v>
      </c>
      <c r="K39" s="532"/>
    </row>
    <row r="40" spans="1:12">
      <c r="A40" s="515"/>
      <c r="B40" s="616" t="s">
        <v>405</v>
      </c>
      <c r="C40" s="523"/>
      <c r="D40" s="523"/>
      <c r="E40" s="529">
        <v>72</v>
      </c>
      <c r="F40" s="530" t="s">
        <v>404</v>
      </c>
      <c r="G40" s="531">
        <v>8.5999999999999993E-2</v>
      </c>
      <c r="H40" s="617">
        <v>1</v>
      </c>
      <c r="I40" s="639" t="e">
        <f>ROUND($D$36*G40*H40,2)</f>
        <v>#REF!</v>
      </c>
      <c r="J40" s="640">
        <v>366006.06</v>
      </c>
      <c r="K40" s="532"/>
    </row>
    <row r="41" spans="1:12">
      <c r="A41" s="515"/>
      <c r="B41" s="616" t="s">
        <v>82</v>
      </c>
      <c r="C41" s="523"/>
      <c r="D41" s="523"/>
      <c r="E41" s="529">
        <v>43</v>
      </c>
      <c r="F41" s="530" t="s">
        <v>76</v>
      </c>
      <c r="G41" s="531">
        <v>6.4000000000000001E-2</v>
      </c>
      <c r="H41" s="617">
        <v>1</v>
      </c>
      <c r="I41" s="639" t="e">
        <f>ROUND($D$36*G41*H41,2)</f>
        <v>#REF!</v>
      </c>
      <c r="J41" s="640">
        <v>300657.43990000995</v>
      </c>
      <c r="K41" s="532"/>
    </row>
    <row r="42" spans="1:12">
      <c r="A42" s="515"/>
      <c r="B42" s="616"/>
      <c r="C42" s="523"/>
      <c r="D42" s="523"/>
      <c r="E42" s="529"/>
      <c r="F42" s="530"/>
      <c r="G42" s="531"/>
      <c r="H42" s="617"/>
      <c r="I42" s="639"/>
      <c r="J42" s="640"/>
      <c r="K42" s="532"/>
      <c r="L42" s="533"/>
    </row>
    <row r="43" spans="1:12" ht="4.5" customHeight="1">
      <c r="A43" s="516"/>
      <c r="B43" s="522"/>
      <c r="C43" s="523"/>
      <c r="D43" s="534"/>
      <c r="E43" s="535"/>
      <c r="F43" s="530"/>
      <c r="G43" s="531"/>
      <c r="H43" s="619"/>
      <c r="I43" s="639"/>
      <c r="J43" s="641"/>
      <c r="K43" s="536"/>
    </row>
    <row r="44" spans="1:12">
      <c r="A44" s="516"/>
      <c r="B44" s="537" t="s">
        <v>270</v>
      </c>
      <c r="C44" s="538"/>
      <c r="D44" s="538"/>
      <c r="E44" s="539"/>
      <c r="F44" s="539"/>
      <c r="G44" s="539"/>
      <c r="H44" s="540" t="s">
        <v>161</v>
      </c>
      <c r="I44" s="642" t="e">
        <f>SUM(I37:I43)</f>
        <v>#REF!</v>
      </c>
      <c r="J44" s="642">
        <f>SUM(J37:J43)</f>
        <v>1108216.4299000099</v>
      </c>
      <c r="K44" s="541"/>
      <c r="L44" s="533"/>
    </row>
    <row r="45" spans="1:12">
      <c r="A45" s="516"/>
      <c r="B45" s="542" t="s">
        <v>271</v>
      </c>
      <c r="C45" s="524"/>
      <c r="D45" s="524"/>
      <c r="E45" s="543"/>
      <c r="F45" s="543"/>
      <c r="G45" s="543"/>
      <c r="H45" s="543"/>
      <c r="I45" s="643" t="e">
        <f>+I44*0.18</f>
        <v>#REF!</v>
      </c>
      <c r="J45" s="643">
        <f>+J44*0.18</f>
        <v>199478.95738200177</v>
      </c>
      <c r="K45" s="541"/>
      <c r="L45" s="533"/>
    </row>
    <row r="46" spans="1:12">
      <c r="A46" s="516"/>
      <c r="B46" s="544" t="s">
        <v>272</v>
      </c>
      <c r="C46" s="545"/>
      <c r="D46" s="545"/>
      <c r="E46" s="546"/>
      <c r="F46" s="546"/>
      <c r="G46" s="546"/>
      <c r="H46" s="547" t="s">
        <v>161</v>
      </c>
      <c r="I46" s="644" t="e">
        <f>+I45+I44</f>
        <v>#REF!</v>
      </c>
      <c r="J46" s="644">
        <f>+J45+J44</f>
        <v>1307695.3872820116</v>
      </c>
      <c r="K46" s="541"/>
      <c r="L46" s="533"/>
    </row>
    <row r="47" spans="1:12">
      <c r="A47" s="516"/>
      <c r="B47" s="516"/>
      <c r="C47" s="516"/>
      <c r="D47" s="516"/>
      <c r="E47" s="516"/>
      <c r="F47" s="516"/>
      <c r="G47" s="516"/>
      <c r="H47" s="516"/>
      <c r="I47" s="518"/>
      <c r="J47" s="518"/>
      <c r="K47" s="518"/>
    </row>
    <row r="48" spans="1:12">
      <c r="A48" s="516"/>
      <c r="B48" s="516"/>
      <c r="C48" s="516"/>
      <c r="D48" s="516"/>
      <c r="E48" s="516"/>
      <c r="F48" s="516"/>
      <c r="G48" s="516"/>
      <c r="H48" s="516"/>
      <c r="I48" s="518"/>
      <c r="J48" s="518"/>
      <c r="K48" s="518"/>
    </row>
    <row r="49" spans="1:11">
      <c r="A49" s="516"/>
      <c r="B49" s="516"/>
      <c r="C49" s="516"/>
      <c r="D49" s="516"/>
      <c r="E49" s="544"/>
      <c r="F49" s="645"/>
      <c r="G49" s="645"/>
      <c r="H49" s="645"/>
      <c r="I49" s="646" t="s">
        <v>314</v>
      </c>
      <c r="J49" s="647">
        <f>+J29+J46</f>
        <v>2058016.7952820114</v>
      </c>
      <c r="K49" s="518"/>
    </row>
    <row r="50" spans="1:11">
      <c r="A50" s="516"/>
      <c r="B50" s="516"/>
      <c r="C50" s="516"/>
      <c r="D50" s="516"/>
      <c r="E50" s="516"/>
      <c r="F50" s="516"/>
      <c r="G50" s="516"/>
      <c r="H50" s="516"/>
      <c r="I50" s="518"/>
      <c r="J50" s="518"/>
      <c r="K50" s="518"/>
    </row>
    <row r="51" spans="1:11">
      <c r="A51" s="516"/>
      <c r="B51" s="516"/>
      <c r="C51" s="516"/>
      <c r="D51" s="516"/>
      <c r="E51" s="516"/>
      <c r="F51" s="516"/>
      <c r="G51" s="516"/>
      <c r="H51" s="516"/>
      <c r="I51" s="518"/>
      <c r="J51" s="518"/>
      <c r="K51" s="518"/>
    </row>
    <row r="52" spans="1:11">
      <c r="A52" s="516"/>
      <c r="B52" s="516"/>
      <c r="C52" s="516"/>
      <c r="D52" s="516"/>
      <c r="E52" s="516"/>
      <c r="F52" s="516"/>
      <c r="G52" s="516"/>
      <c r="H52" s="516"/>
      <c r="I52" s="518"/>
      <c r="J52" s="518"/>
      <c r="K52" s="518"/>
    </row>
    <row r="53" spans="1:11">
      <c r="A53" s="516"/>
      <c r="B53" s="516"/>
      <c r="C53" s="516"/>
      <c r="D53" s="516"/>
      <c r="E53" s="516"/>
      <c r="F53" s="516"/>
      <c r="G53" s="516"/>
      <c r="H53" s="516"/>
      <c r="I53" s="518"/>
      <c r="J53" s="518"/>
      <c r="K53" s="518"/>
    </row>
    <row r="54" spans="1:11">
      <c r="A54" s="516"/>
      <c r="B54" s="516"/>
      <c r="C54" s="516"/>
      <c r="D54" s="516"/>
      <c r="E54" s="516"/>
      <c r="F54" s="516"/>
      <c r="G54" s="516"/>
      <c r="H54" s="516"/>
      <c r="I54" s="518"/>
      <c r="J54" s="518"/>
      <c r="K54" s="518"/>
    </row>
    <row r="55" spans="1:11">
      <c r="A55" s="516"/>
      <c r="B55" s="516"/>
      <c r="C55" s="516"/>
      <c r="D55" s="516"/>
      <c r="E55" s="516"/>
      <c r="F55" s="516"/>
      <c r="G55" s="516"/>
      <c r="H55" s="516"/>
      <c r="I55" s="518"/>
      <c r="J55" s="518"/>
      <c r="K55" s="518"/>
    </row>
    <row r="56" spans="1:11">
      <c r="A56" s="516"/>
      <c r="B56" s="516"/>
      <c r="C56" s="516"/>
      <c r="D56" s="516"/>
      <c r="E56" s="516"/>
      <c r="F56" s="516"/>
      <c r="G56" s="516"/>
      <c r="H56" s="516"/>
      <c r="I56" s="518"/>
      <c r="J56" s="518"/>
      <c r="K56" s="518"/>
    </row>
    <row r="57" spans="1:11">
      <c r="A57" s="516"/>
      <c r="B57" s="516"/>
      <c r="C57" s="516"/>
      <c r="D57" s="516"/>
      <c r="E57" s="516"/>
      <c r="F57" s="516"/>
      <c r="G57" s="516"/>
      <c r="H57" s="516"/>
      <c r="I57" s="518"/>
      <c r="J57" s="518"/>
      <c r="K57" s="518"/>
    </row>
    <row r="58" spans="1:11">
      <c r="A58" s="516"/>
      <c r="B58" s="516"/>
      <c r="C58" s="516"/>
      <c r="D58" s="516"/>
      <c r="E58" s="516"/>
      <c r="F58" s="516"/>
      <c r="G58" s="516"/>
      <c r="H58" s="516"/>
      <c r="I58" s="518"/>
      <c r="J58" s="518"/>
      <c r="K58" s="518"/>
    </row>
    <row r="59" spans="1:11">
      <c r="A59" s="516"/>
      <c r="B59" s="516"/>
      <c r="C59" s="516"/>
      <c r="D59" s="516"/>
      <c r="E59" s="516"/>
      <c r="F59" s="516"/>
      <c r="G59" s="516"/>
      <c r="H59" s="516"/>
      <c r="I59" s="518"/>
      <c r="J59" s="518"/>
      <c r="K59" s="518"/>
    </row>
    <row r="60" spans="1:11">
      <c r="A60" s="516"/>
      <c r="B60" s="516"/>
      <c r="C60" s="516"/>
      <c r="D60" s="516"/>
      <c r="E60" s="516"/>
      <c r="F60" s="516"/>
      <c r="G60" s="516"/>
      <c r="H60" s="516"/>
      <c r="I60" s="518"/>
      <c r="J60" s="518"/>
      <c r="K60" s="518"/>
    </row>
    <row r="61" spans="1:11">
      <c r="A61" s="516"/>
      <c r="B61" s="516"/>
      <c r="C61" s="516"/>
      <c r="D61" s="516"/>
      <c r="E61" s="516"/>
      <c r="F61" s="516"/>
      <c r="G61" s="516"/>
      <c r="H61" s="516"/>
      <c r="I61" s="518"/>
      <c r="J61" s="518"/>
      <c r="K61" s="518"/>
    </row>
    <row r="62" spans="1:11">
      <c r="A62" s="516"/>
      <c r="B62" s="516"/>
      <c r="C62" s="516"/>
      <c r="D62" s="516"/>
      <c r="E62" s="516"/>
      <c r="F62" s="516"/>
      <c r="G62" s="516"/>
      <c r="H62" s="516"/>
      <c r="I62" s="518"/>
      <c r="J62" s="518"/>
      <c r="K62" s="518"/>
    </row>
    <row r="63" spans="1:11">
      <c r="A63" s="516"/>
      <c r="B63" s="516"/>
      <c r="C63" s="516"/>
      <c r="D63" s="516"/>
      <c r="E63" s="516"/>
      <c r="F63" s="516"/>
      <c r="G63" s="516"/>
      <c r="H63" s="516"/>
      <c r="I63" s="518"/>
      <c r="J63" s="518"/>
      <c r="K63" s="518"/>
    </row>
    <row r="64" spans="1:11">
      <c r="A64" s="516"/>
      <c r="B64" s="516"/>
      <c r="C64" s="516"/>
      <c r="D64" s="516"/>
      <c r="E64" s="516"/>
      <c r="F64" s="516"/>
      <c r="G64" s="516"/>
      <c r="H64" s="516"/>
      <c r="I64" s="518"/>
      <c r="J64" s="518"/>
      <c r="K64" s="518"/>
    </row>
    <row r="65" spans="1:45">
      <c r="A65" s="516"/>
      <c r="B65" s="516"/>
      <c r="C65" s="516"/>
      <c r="D65" s="516"/>
      <c r="E65" s="516"/>
      <c r="F65" s="516"/>
      <c r="G65" s="516"/>
      <c r="H65" s="516"/>
      <c r="I65" s="518"/>
      <c r="J65" s="518"/>
      <c r="K65" s="518"/>
    </row>
    <row r="66" spans="1:45">
      <c r="A66" s="516"/>
      <c r="B66" s="516"/>
      <c r="C66" s="516"/>
      <c r="D66" s="516"/>
      <c r="E66" s="516"/>
      <c r="F66" s="516"/>
      <c r="G66" s="516"/>
      <c r="H66" s="516"/>
      <c r="I66" s="518"/>
      <c r="J66" s="518"/>
      <c r="K66" s="518"/>
    </row>
    <row r="67" spans="1:45">
      <c r="A67" s="516"/>
      <c r="B67" s="516"/>
      <c r="C67" s="516"/>
      <c r="D67" s="516"/>
      <c r="E67" s="516"/>
      <c r="F67" s="516"/>
      <c r="G67" s="516"/>
      <c r="H67" s="516"/>
      <c r="I67" s="518"/>
      <c r="J67" s="518"/>
      <c r="K67" s="518"/>
    </row>
    <row r="68" spans="1:45">
      <c r="A68" s="516"/>
      <c r="B68" s="516"/>
      <c r="C68" s="516"/>
      <c r="D68" s="516"/>
      <c r="E68" s="516"/>
      <c r="F68" s="516"/>
      <c r="G68" s="516"/>
      <c r="H68" s="516"/>
      <c r="I68" s="518"/>
      <c r="J68" s="518"/>
      <c r="K68" s="518"/>
    </row>
    <row r="69" spans="1:45">
      <c r="A69" s="516"/>
      <c r="B69" s="516"/>
      <c r="C69" s="516"/>
      <c r="D69" s="516"/>
      <c r="E69" s="516"/>
      <c r="F69" s="516"/>
      <c r="G69" s="516"/>
      <c r="H69" s="516"/>
      <c r="I69" s="518"/>
      <c r="J69" s="518"/>
      <c r="K69" s="518"/>
    </row>
    <row r="70" spans="1:45" s="516" customFormat="1" ht="11.25">
      <c r="I70" s="518"/>
      <c r="J70" s="518"/>
      <c r="K70" s="518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</row>
    <row r="71" spans="1:45" s="516" customFormat="1" ht="11.25">
      <c r="I71" s="518"/>
      <c r="J71" s="518"/>
      <c r="K71" s="518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515"/>
    </row>
    <row r="72" spans="1:45" s="516" customFormat="1" ht="11.25">
      <c r="I72" s="518"/>
      <c r="J72" s="518"/>
      <c r="K72" s="518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5"/>
    </row>
    <row r="73" spans="1:45" s="516" customFormat="1" ht="11.25">
      <c r="I73" s="518"/>
      <c r="J73" s="518"/>
      <c r="K73" s="518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</row>
    <row r="74" spans="1:45" s="516" customFormat="1" ht="11.25">
      <c r="I74" s="518"/>
      <c r="J74" s="518"/>
      <c r="K74" s="518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</row>
    <row r="75" spans="1:45" s="516" customFormat="1" ht="11.25">
      <c r="I75" s="518"/>
      <c r="J75" s="518"/>
      <c r="K75" s="518"/>
      <c r="L75" s="514"/>
      <c r="M75" s="514"/>
      <c r="N75" s="514"/>
      <c r="O75" s="514"/>
      <c r="P75" s="514"/>
      <c r="Q75" s="514"/>
      <c r="R75" s="514"/>
      <c r="S75" s="514"/>
      <c r="T75" s="514"/>
      <c r="U75" s="514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</row>
    <row r="76" spans="1:45" s="516" customFormat="1" ht="11.25">
      <c r="I76" s="518"/>
      <c r="J76" s="518"/>
      <c r="K76" s="518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</row>
    <row r="77" spans="1:45" s="516" customFormat="1" ht="11.25">
      <c r="I77" s="518"/>
      <c r="J77" s="518"/>
      <c r="K77" s="518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</row>
    <row r="78" spans="1:45" s="516" customFormat="1" ht="11.25">
      <c r="I78" s="518"/>
      <c r="J78" s="518"/>
      <c r="K78" s="518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</row>
    <row r="79" spans="1:45" s="516" customFormat="1" ht="11.25">
      <c r="I79" s="518"/>
      <c r="J79" s="518"/>
      <c r="K79" s="518"/>
      <c r="L79" s="514"/>
      <c r="M79" s="514"/>
      <c r="N79" s="514"/>
      <c r="O79" s="514"/>
      <c r="P79" s="514"/>
      <c r="Q79" s="514"/>
      <c r="R79" s="514"/>
      <c r="S79" s="514"/>
      <c r="T79" s="514"/>
      <c r="U79" s="514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</row>
    <row r="80" spans="1:45" s="516" customFormat="1" ht="11.25">
      <c r="I80" s="518"/>
      <c r="J80" s="518"/>
      <c r="K80" s="518"/>
      <c r="L80" s="514"/>
      <c r="M80" s="514"/>
      <c r="N80" s="514"/>
      <c r="O80" s="514"/>
      <c r="P80" s="514"/>
      <c r="Q80" s="514"/>
      <c r="R80" s="514"/>
      <c r="S80" s="514"/>
      <c r="T80" s="514"/>
      <c r="U80" s="514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</row>
    <row r="81" spans="9:45" s="516" customFormat="1" ht="11.25">
      <c r="I81" s="518"/>
      <c r="J81" s="518"/>
      <c r="K81" s="518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</row>
    <row r="82" spans="9:45" s="516" customFormat="1" ht="11.25">
      <c r="I82" s="518"/>
      <c r="J82" s="518"/>
      <c r="K82" s="518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</row>
    <row r="83" spans="9:45" s="516" customFormat="1" ht="11.25">
      <c r="I83" s="518"/>
      <c r="J83" s="518"/>
      <c r="K83" s="518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</row>
    <row r="84" spans="9:45" s="516" customFormat="1" ht="11.25">
      <c r="I84" s="518"/>
      <c r="J84" s="518"/>
      <c r="K84" s="518"/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</row>
    <row r="85" spans="9:45" s="516" customFormat="1" ht="11.25">
      <c r="I85" s="518"/>
      <c r="J85" s="518"/>
      <c r="K85" s="518"/>
      <c r="L85" s="514"/>
      <c r="M85" s="514"/>
      <c r="N85" s="514"/>
      <c r="O85" s="514"/>
      <c r="P85" s="514"/>
      <c r="Q85" s="514"/>
      <c r="R85" s="514"/>
      <c r="S85" s="514"/>
      <c r="T85" s="514"/>
      <c r="U85" s="514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</row>
    <row r="86" spans="9:45" s="516" customFormat="1" ht="11.25">
      <c r="I86" s="518"/>
      <c r="J86" s="518"/>
      <c r="K86" s="518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</row>
    <row r="87" spans="9:45" s="516" customFormat="1" ht="11.25">
      <c r="I87" s="518"/>
      <c r="J87" s="518"/>
      <c r="K87" s="518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</row>
    <row r="88" spans="9:45" s="516" customFormat="1" ht="11.25">
      <c r="I88" s="518"/>
      <c r="J88" s="518"/>
      <c r="K88" s="518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  <c r="AN88" s="515"/>
      <c r="AO88" s="515"/>
      <c r="AP88" s="515"/>
      <c r="AQ88" s="515"/>
      <c r="AR88" s="515"/>
      <c r="AS88" s="515"/>
    </row>
    <row r="89" spans="9:45" s="516" customFormat="1" ht="11.25">
      <c r="I89" s="518"/>
      <c r="J89" s="518"/>
      <c r="K89" s="518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</row>
    <row r="90" spans="9:45" s="516" customFormat="1" ht="11.25">
      <c r="I90" s="518"/>
      <c r="J90" s="518"/>
      <c r="K90" s="518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5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</row>
    <row r="91" spans="9:45" s="516" customFormat="1" ht="11.25">
      <c r="I91" s="518"/>
      <c r="J91" s="518"/>
      <c r="K91" s="518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5"/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/>
      <c r="AM91" s="515"/>
      <c r="AN91" s="515"/>
      <c r="AO91" s="515"/>
      <c r="AP91" s="515"/>
      <c r="AQ91" s="515"/>
      <c r="AR91" s="515"/>
      <c r="AS91" s="515"/>
    </row>
    <row r="92" spans="9:45" s="516" customFormat="1" ht="11.25">
      <c r="I92" s="518"/>
      <c r="J92" s="518"/>
      <c r="K92" s="518"/>
      <c r="L92" s="514"/>
      <c r="M92" s="514"/>
      <c r="N92" s="514"/>
      <c r="O92" s="514"/>
      <c r="P92" s="514"/>
      <c r="Q92" s="514"/>
      <c r="R92" s="514"/>
      <c r="S92" s="514"/>
      <c r="T92" s="514"/>
      <c r="U92" s="514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  <c r="AN92" s="515"/>
      <c r="AO92" s="515"/>
      <c r="AP92" s="515"/>
      <c r="AQ92" s="515"/>
      <c r="AR92" s="515"/>
      <c r="AS92" s="515"/>
    </row>
    <row r="93" spans="9:45" s="516" customFormat="1" ht="11.25">
      <c r="I93" s="518"/>
      <c r="J93" s="518"/>
      <c r="K93" s="518"/>
      <c r="L93" s="514"/>
      <c r="M93" s="514"/>
      <c r="N93" s="514"/>
      <c r="O93" s="514"/>
      <c r="P93" s="514"/>
      <c r="Q93" s="514"/>
      <c r="R93" s="514"/>
      <c r="S93" s="514"/>
      <c r="T93" s="514"/>
      <c r="U93" s="514"/>
      <c r="V93" s="515"/>
      <c r="W93" s="515"/>
      <c r="X93" s="515"/>
      <c r="Y93" s="515"/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</row>
    <row r="94" spans="9:45" s="516" customFormat="1" ht="11.25">
      <c r="I94" s="518"/>
      <c r="J94" s="518"/>
      <c r="K94" s="518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</row>
    <row r="95" spans="9:45" s="516" customFormat="1" ht="11.25">
      <c r="I95" s="518"/>
      <c r="J95" s="518"/>
      <c r="K95" s="518"/>
      <c r="L95" s="514"/>
      <c r="M95" s="514"/>
      <c r="N95" s="514"/>
      <c r="O95" s="514"/>
      <c r="P95" s="514"/>
      <c r="Q95" s="514"/>
      <c r="R95" s="514"/>
      <c r="S95" s="514"/>
      <c r="T95" s="514"/>
      <c r="U95" s="514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  <c r="AN95" s="515"/>
      <c r="AO95" s="515"/>
      <c r="AP95" s="515"/>
      <c r="AQ95" s="515"/>
      <c r="AR95" s="515"/>
      <c r="AS95" s="515"/>
    </row>
    <row r="96" spans="9:45" s="516" customFormat="1" ht="11.25">
      <c r="I96" s="518"/>
      <c r="J96" s="518"/>
      <c r="K96" s="518"/>
      <c r="L96" s="514"/>
      <c r="M96" s="514"/>
      <c r="N96" s="514"/>
      <c r="O96" s="514"/>
      <c r="P96" s="514"/>
      <c r="Q96" s="514"/>
      <c r="R96" s="514"/>
      <c r="S96" s="514"/>
      <c r="T96" s="514"/>
      <c r="U96" s="514"/>
      <c r="V96" s="515"/>
      <c r="W96" s="515"/>
      <c r="X96" s="515"/>
      <c r="Y96" s="515"/>
      <c r="Z96" s="515"/>
      <c r="AA96" s="515"/>
      <c r="AB96" s="515"/>
      <c r="AC96" s="515"/>
      <c r="AD96" s="515"/>
      <c r="AE96" s="515"/>
      <c r="AF96" s="515"/>
      <c r="AG96" s="515"/>
      <c r="AH96" s="515"/>
      <c r="AI96" s="515"/>
      <c r="AJ96" s="515"/>
      <c r="AK96" s="515"/>
      <c r="AL96" s="515"/>
      <c r="AM96" s="515"/>
      <c r="AN96" s="515"/>
      <c r="AO96" s="515"/>
      <c r="AP96" s="515"/>
      <c r="AQ96" s="515"/>
      <c r="AR96" s="515"/>
      <c r="AS96" s="515"/>
    </row>
    <row r="97" spans="9:45" s="516" customFormat="1" ht="11.25">
      <c r="I97" s="518"/>
      <c r="J97" s="518"/>
      <c r="K97" s="518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5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  <c r="AG97" s="515"/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</row>
    <row r="98" spans="9:45" s="516" customFormat="1" ht="11.25">
      <c r="I98" s="518"/>
      <c r="J98" s="518"/>
      <c r="K98" s="518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5"/>
      <c r="W98" s="515"/>
      <c r="X98" s="515"/>
      <c r="Y98" s="515"/>
      <c r="Z98" s="515"/>
      <c r="AA98" s="515"/>
      <c r="AB98" s="515"/>
      <c r="AC98" s="515"/>
      <c r="AD98" s="515"/>
      <c r="AE98" s="515"/>
      <c r="AF98" s="515"/>
      <c r="AG98" s="515"/>
      <c r="AH98" s="515"/>
      <c r="AI98" s="515"/>
      <c r="AJ98" s="515"/>
      <c r="AK98" s="515"/>
      <c r="AL98" s="515"/>
      <c r="AM98" s="515"/>
      <c r="AN98" s="515"/>
      <c r="AO98" s="515"/>
      <c r="AP98" s="515"/>
      <c r="AQ98" s="515"/>
      <c r="AR98" s="515"/>
      <c r="AS98" s="515"/>
    </row>
    <row r="99" spans="9:45" s="516" customFormat="1" ht="11.25">
      <c r="I99" s="518"/>
      <c r="J99" s="518"/>
      <c r="K99" s="518"/>
      <c r="L99" s="514"/>
      <c r="M99" s="514"/>
      <c r="N99" s="514"/>
      <c r="O99" s="514"/>
      <c r="P99" s="514"/>
      <c r="Q99" s="514"/>
      <c r="R99" s="514"/>
      <c r="S99" s="514"/>
      <c r="T99" s="514"/>
      <c r="U99" s="514"/>
      <c r="V99" s="515"/>
      <c r="W99" s="515"/>
      <c r="X99" s="515"/>
      <c r="Y99" s="515"/>
      <c r="Z99" s="515"/>
      <c r="AA99" s="515"/>
      <c r="AB99" s="515"/>
      <c r="AC99" s="515"/>
      <c r="AD99" s="515"/>
      <c r="AE99" s="515"/>
      <c r="AF99" s="515"/>
      <c r="AG99" s="515"/>
      <c r="AH99" s="515"/>
      <c r="AI99" s="515"/>
      <c r="AJ99" s="515"/>
      <c r="AK99" s="515"/>
      <c r="AL99" s="515"/>
      <c r="AM99" s="515"/>
      <c r="AN99" s="515"/>
      <c r="AO99" s="515"/>
      <c r="AP99" s="515"/>
      <c r="AQ99" s="515"/>
      <c r="AR99" s="515"/>
      <c r="AS99" s="515"/>
    </row>
    <row r="100" spans="9:45" s="516" customFormat="1" ht="11.25">
      <c r="I100" s="518"/>
      <c r="J100" s="518"/>
      <c r="K100" s="518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5"/>
      <c r="W100" s="515"/>
      <c r="X100" s="515"/>
      <c r="Y100" s="515"/>
      <c r="Z100" s="515"/>
      <c r="AA100" s="515"/>
      <c r="AB100" s="515"/>
      <c r="AC100" s="515"/>
      <c r="AD100" s="515"/>
      <c r="AE100" s="515"/>
      <c r="AF100" s="515"/>
      <c r="AG100" s="515"/>
      <c r="AH100" s="515"/>
      <c r="AI100" s="515"/>
      <c r="AJ100" s="515"/>
      <c r="AK100" s="515"/>
      <c r="AL100" s="515"/>
      <c r="AM100" s="515"/>
      <c r="AN100" s="515"/>
      <c r="AO100" s="515"/>
      <c r="AP100" s="515"/>
      <c r="AQ100" s="515"/>
      <c r="AR100" s="515"/>
      <c r="AS100" s="515"/>
    </row>
    <row r="101" spans="9:45" s="516" customFormat="1" ht="11.25">
      <c r="I101" s="518"/>
      <c r="J101" s="518"/>
      <c r="K101" s="518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5"/>
      <c r="W101" s="515"/>
      <c r="X101" s="515"/>
      <c r="Y101" s="515"/>
      <c r="Z101" s="515"/>
      <c r="AA101" s="515"/>
      <c r="AB101" s="515"/>
      <c r="AC101" s="515"/>
      <c r="AD101" s="515"/>
      <c r="AE101" s="515"/>
      <c r="AF101" s="515"/>
      <c r="AG101" s="515"/>
      <c r="AH101" s="515"/>
      <c r="AI101" s="515"/>
      <c r="AJ101" s="515"/>
      <c r="AK101" s="515"/>
      <c r="AL101" s="515"/>
      <c r="AM101" s="515"/>
      <c r="AN101" s="515"/>
      <c r="AO101" s="515"/>
      <c r="AP101" s="515"/>
      <c r="AQ101" s="515"/>
      <c r="AR101" s="515"/>
      <c r="AS101" s="515"/>
    </row>
    <row r="102" spans="9:45" s="516" customFormat="1" ht="11.25">
      <c r="I102" s="518"/>
      <c r="J102" s="518"/>
      <c r="K102" s="518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5"/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5"/>
      <c r="AH102" s="515"/>
      <c r="AI102" s="515"/>
      <c r="AJ102" s="515"/>
      <c r="AK102" s="515"/>
      <c r="AL102" s="515"/>
      <c r="AM102" s="515"/>
      <c r="AN102" s="515"/>
      <c r="AO102" s="515"/>
      <c r="AP102" s="515"/>
      <c r="AQ102" s="515"/>
      <c r="AR102" s="515"/>
      <c r="AS102" s="515"/>
    </row>
    <row r="103" spans="9:45" s="516" customFormat="1" ht="11.25">
      <c r="I103" s="518"/>
      <c r="J103" s="518"/>
      <c r="K103" s="518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5"/>
      <c r="W103" s="515"/>
      <c r="X103" s="515"/>
      <c r="Y103" s="515"/>
      <c r="Z103" s="515"/>
      <c r="AA103" s="515"/>
      <c r="AB103" s="515"/>
      <c r="AC103" s="515"/>
      <c r="AD103" s="515"/>
      <c r="AE103" s="515"/>
      <c r="AF103" s="515"/>
      <c r="AG103" s="515"/>
      <c r="AH103" s="515"/>
      <c r="AI103" s="515"/>
      <c r="AJ103" s="515"/>
      <c r="AK103" s="515"/>
      <c r="AL103" s="515"/>
      <c r="AM103" s="515"/>
      <c r="AN103" s="515"/>
      <c r="AO103" s="515"/>
      <c r="AP103" s="515"/>
      <c r="AQ103" s="515"/>
      <c r="AR103" s="515"/>
      <c r="AS103" s="515"/>
    </row>
    <row r="104" spans="9:45" s="516" customFormat="1" ht="11.25">
      <c r="I104" s="518"/>
      <c r="J104" s="518"/>
      <c r="K104" s="518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5"/>
      <c r="W104" s="515"/>
      <c r="X104" s="515"/>
      <c r="Y104" s="515"/>
      <c r="Z104" s="515"/>
      <c r="AA104" s="515"/>
      <c r="AB104" s="515"/>
      <c r="AC104" s="515"/>
      <c r="AD104" s="515"/>
      <c r="AE104" s="515"/>
      <c r="AF104" s="515"/>
      <c r="AG104" s="515"/>
      <c r="AH104" s="515"/>
      <c r="AI104" s="515"/>
      <c r="AJ104" s="515"/>
      <c r="AK104" s="515"/>
      <c r="AL104" s="515"/>
      <c r="AM104" s="515"/>
      <c r="AN104" s="515"/>
      <c r="AO104" s="515"/>
      <c r="AP104" s="515"/>
      <c r="AQ104" s="515"/>
      <c r="AR104" s="515"/>
      <c r="AS104" s="515"/>
    </row>
    <row r="105" spans="9:45" s="516" customFormat="1" ht="11.25">
      <c r="I105" s="518"/>
      <c r="J105" s="518"/>
      <c r="K105" s="518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5"/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  <c r="AG105" s="515"/>
      <c r="AH105" s="515"/>
      <c r="AI105" s="515"/>
      <c r="AJ105" s="515"/>
      <c r="AK105" s="515"/>
      <c r="AL105" s="515"/>
      <c r="AM105" s="515"/>
      <c r="AN105" s="515"/>
      <c r="AO105" s="515"/>
      <c r="AP105" s="515"/>
      <c r="AQ105" s="515"/>
      <c r="AR105" s="515"/>
      <c r="AS105" s="515"/>
    </row>
    <row r="106" spans="9:45" s="516" customFormat="1" ht="11.25">
      <c r="I106" s="518"/>
      <c r="J106" s="518"/>
      <c r="K106" s="518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5"/>
      <c r="W106" s="515"/>
      <c r="X106" s="515"/>
      <c r="Y106" s="515"/>
      <c r="Z106" s="515"/>
      <c r="AA106" s="515"/>
      <c r="AB106" s="515"/>
      <c r="AC106" s="515"/>
      <c r="AD106" s="515"/>
      <c r="AE106" s="515"/>
      <c r="AF106" s="515"/>
      <c r="AG106" s="515"/>
      <c r="AH106" s="515"/>
      <c r="AI106" s="515"/>
      <c r="AJ106" s="515"/>
      <c r="AK106" s="515"/>
      <c r="AL106" s="515"/>
      <c r="AM106" s="515"/>
      <c r="AN106" s="515"/>
      <c r="AO106" s="515"/>
      <c r="AP106" s="515"/>
      <c r="AQ106" s="515"/>
      <c r="AR106" s="515"/>
      <c r="AS106" s="515"/>
    </row>
    <row r="107" spans="9:45" s="516" customFormat="1" ht="11.25">
      <c r="I107" s="518"/>
      <c r="J107" s="518"/>
      <c r="K107" s="518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5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5"/>
      <c r="AH107" s="515"/>
      <c r="AI107" s="515"/>
      <c r="AJ107" s="515"/>
      <c r="AK107" s="515"/>
      <c r="AL107" s="515"/>
      <c r="AM107" s="515"/>
      <c r="AN107" s="515"/>
      <c r="AO107" s="515"/>
      <c r="AP107" s="515"/>
      <c r="AQ107" s="515"/>
      <c r="AR107" s="515"/>
      <c r="AS107" s="515"/>
    </row>
    <row r="108" spans="9:45" s="516" customFormat="1" ht="11.25">
      <c r="I108" s="518"/>
      <c r="J108" s="518"/>
      <c r="K108" s="518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515"/>
      <c r="AL108" s="515"/>
      <c r="AM108" s="515"/>
      <c r="AN108" s="515"/>
      <c r="AO108" s="515"/>
      <c r="AP108" s="515"/>
      <c r="AQ108" s="515"/>
      <c r="AR108" s="515"/>
      <c r="AS108" s="515"/>
    </row>
    <row r="109" spans="9:45" s="516" customFormat="1" ht="11.25">
      <c r="I109" s="518"/>
      <c r="J109" s="518"/>
      <c r="K109" s="518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/>
      <c r="AM109" s="515"/>
      <c r="AN109" s="515"/>
      <c r="AO109" s="515"/>
      <c r="AP109" s="515"/>
      <c r="AQ109" s="515"/>
      <c r="AR109" s="515"/>
      <c r="AS109" s="515"/>
    </row>
    <row r="110" spans="9:45" s="516" customFormat="1" ht="11.25">
      <c r="I110" s="518"/>
      <c r="J110" s="518"/>
      <c r="K110" s="518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  <c r="AM110" s="515"/>
      <c r="AN110" s="515"/>
      <c r="AO110" s="515"/>
      <c r="AP110" s="515"/>
      <c r="AQ110" s="515"/>
      <c r="AR110" s="515"/>
      <c r="AS110" s="515"/>
    </row>
    <row r="111" spans="9:45" s="516" customFormat="1" ht="11.25">
      <c r="I111" s="518"/>
      <c r="J111" s="518"/>
      <c r="K111" s="518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5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  <c r="AG111" s="515"/>
      <c r="AH111" s="515"/>
      <c r="AI111" s="515"/>
      <c r="AJ111" s="515"/>
      <c r="AK111" s="515"/>
      <c r="AL111" s="515"/>
      <c r="AM111" s="515"/>
      <c r="AN111" s="515"/>
      <c r="AO111" s="515"/>
      <c r="AP111" s="515"/>
      <c r="AQ111" s="515"/>
      <c r="AR111" s="515"/>
      <c r="AS111" s="515"/>
    </row>
    <row r="112" spans="9:45" s="516" customFormat="1" ht="11.25">
      <c r="I112" s="518"/>
      <c r="J112" s="518"/>
      <c r="K112" s="518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  <c r="AM112" s="515"/>
      <c r="AN112" s="515"/>
      <c r="AO112" s="515"/>
      <c r="AP112" s="515"/>
      <c r="AQ112" s="515"/>
      <c r="AR112" s="515"/>
      <c r="AS112" s="515"/>
    </row>
    <row r="113" spans="9:45" s="516" customFormat="1" ht="11.25">
      <c r="I113" s="518"/>
      <c r="J113" s="518"/>
      <c r="K113" s="518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515"/>
      <c r="AO113" s="515"/>
      <c r="AP113" s="515"/>
      <c r="AQ113" s="515"/>
      <c r="AR113" s="515"/>
      <c r="AS113" s="515"/>
    </row>
    <row r="114" spans="9:45" s="516" customFormat="1" ht="11.25">
      <c r="I114" s="518"/>
      <c r="J114" s="518"/>
      <c r="K114" s="518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  <c r="AM114" s="515"/>
      <c r="AN114" s="515"/>
      <c r="AO114" s="515"/>
      <c r="AP114" s="515"/>
      <c r="AQ114" s="515"/>
      <c r="AR114" s="515"/>
      <c r="AS114" s="515"/>
    </row>
    <row r="115" spans="9:45" s="516" customFormat="1" ht="11.25">
      <c r="I115" s="518"/>
      <c r="J115" s="518"/>
      <c r="K115" s="518"/>
      <c r="L115" s="514"/>
      <c r="M115" s="514"/>
      <c r="N115" s="514"/>
      <c r="O115" s="514"/>
      <c r="P115" s="514"/>
      <c r="Q115" s="514"/>
      <c r="R115" s="514"/>
      <c r="S115" s="514"/>
      <c r="T115" s="514"/>
      <c r="U115" s="514"/>
      <c r="V115" s="515"/>
      <c r="W115" s="515"/>
      <c r="X115" s="515"/>
      <c r="Y115" s="515"/>
      <c r="Z115" s="515"/>
      <c r="AA115" s="515"/>
      <c r="AB115" s="515"/>
      <c r="AC115" s="515"/>
      <c r="AD115" s="515"/>
      <c r="AE115" s="515"/>
      <c r="AF115" s="515"/>
      <c r="AG115" s="515"/>
      <c r="AH115" s="515"/>
      <c r="AI115" s="515"/>
      <c r="AJ115" s="515"/>
      <c r="AK115" s="515"/>
      <c r="AL115" s="515"/>
      <c r="AM115" s="515"/>
      <c r="AN115" s="515"/>
      <c r="AO115" s="515"/>
      <c r="AP115" s="515"/>
      <c r="AQ115" s="515"/>
      <c r="AR115" s="515"/>
      <c r="AS115" s="515"/>
    </row>
    <row r="116" spans="9:45" s="516" customFormat="1" ht="11.25">
      <c r="I116" s="518"/>
      <c r="J116" s="518"/>
      <c r="K116" s="518"/>
      <c r="L116" s="514"/>
      <c r="M116" s="514"/>
      <c r="N116" s="514"/>
      <c r="O116" s="514"/>
      <c r="P116" s="514"/>
      <c r="Q116" s="514"/>
      <c r="R116" s="514"/>
      <c r="S116" s="514"/>
      <c r="T116" s="514"/>
      <c r="U116" s="514"/>
      <c r="V116" s="515"/>
      <c r="W116" s="515"/>
      <c r="X116" s="515"/>
      <c r="Y116" s="515"/>
      <c r="Z116" s="515"/>
      <c r="AA116" s="515"/>
      <c r="AB116" s="515"/>
      <c r="AC116" s="515"/>
      <c r="AD116" s="515"/>
      <c r="AE116" s="515"/>
      <c r="AF116" s="515"/>
      <c r="AG116" s="515"/>
      <c r="AH116" s="515"/>
      <c r="AI116" s="515"/>
      <c r="AJ116" s="515"/>
      <c r="AK116" s="515"/>
      <c r="AL116" s="515"/>
      <c r="AM116" s="515"/>
      <c r="AN116" s="515"/>
      <c r="AO116" s="515"/>
      <c r="AP116" s="515"/>
      <c r="AQ116" s="515"/>
      <c r="AR116" s="515"/>
      <c r="AS116" s="515"/>
    </row>
    <row r="117" spans="9:45" s="516" customFormat="1" ht="11.25">
      <c r="I117" s="518"/>
      <c r="J117" s="518"/>
      <c r="K117" s="518"/>
      <c r="L117" s="514"/>
      <c r="M117" s="514"/>
      <c r="N117" s="514"/>
      <c r="O117" s="514"/>
      <c r="P117" s="514"/>
      <c r="Q117" s="514"/>
      <c r="R117" s="514"/>
      <c r="S117" s="514"/>
      <c r="T117" s="514"/>
      <c r="U117" s="514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/>
      <c r="AM117" s="515"/>
      <c r="AN117" s="515"/>
      <c r="AO117" s="515"/>
      <c r="AP117" s="515"/>
      <c r="AQ117" s="515"/>
      <c r="AR117" s="515"/>
      <c r="AS117" s="515"/>
    </row>
    <row r="118" spans="9:45" s="516" customFormat="1" ht="11.25">
      <c r="I118" s="518"/>
      <c r="J118" s="518"/>
      <c r="K118" s="518"/>
      <c r="L118" s="514"/>
      <c r="M118" s="514"/>
      <c r="N118" s="514"/>
      <c r="O118" s="514"/>
      <c r="P118" s="514"/>
      <c r="Q118" s="514"/>
      <c r="R118" s="514"/>
      <c r="S118" s="514"/>
      <c r="T118" s="514"/>
      <c r="U118" s="514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  <c r="AN118" s="515"/>
      <c r="AO118" s="515"/>
      <c r="AP118" s="515"/>
      <c r="AQ118" s="515"/>
      <c r="AR118" s="515"/>
      <c r="AS118" s="515"/>
    </row>
    <row r="119" spans="9:45" s="516" customFormat="1" ht="11.25">
      <c r="I119" s="518"/>
      <c r="J119" s="518"/>
      <c r="K119" s="518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  <c r="AN119" s="515"/>
      <c r="AO119" s="515"/>
      <c r="AP119" s="515"/>
      <c r="AQ119" s="515"/>
      <c r="AR119" s="515"/>
      <c r="AS119" s="515"/>
    </row>
    <row r="120" spans="9:45" s="516" customFormat="1" ht="11.25">
      <c r="I120" s="518"/>
      <c r="J120" s="518"/>
      <c r="K120" s="518"/>
      <c r="L120" s="514"/>
      <c r="M120" s="514"/>
      <c r="N120" s="514"/>
      <c r="O120" s="514"/>
      <c r="P120" s="514"/>
      <c r="Q120" s="514"/>
      <c r="R120" s="514"/>
      <c r="S120" s="514"/>
      <c r="T120" s="514"/>
      <c r="U120" s="514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  <c r="AM120" s="515"/>
      <c r="AN120" s="515"/>
      <c r="AO120" s="515"/>
      <c r="AP120" s="515"/>
      <c r="AQ120" s="515"/>
      <c r="AR120" s="515"/>
      <c r="AS120" s="515"/>
    </row>
    <row r="121" spans="9:45" s="516" customFormat="1" ht="11.25">
      <c r="I121" s="518"/>
      <c r="J121" s="518"/>
      <c r="K121" s="518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5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I121" s="515"/>
      <c r="AJ121" s="515"/>
      <c r="AK121" s="515"/>
      <c r="AL121" s="515"/>
      <c r="AM121" s="515"/>
      <c r="AN121" s="515"/>
      <c r="AO121" s="515"/>
      <c r="AP121" s="515"/>
      <c r="AQ121" s="515"/>
      <c r="AR121" s="515"/>
      <c r="AS121" s="515"/>
    </row>
    <row r="122" spans="9:45" s="516" customFormat="1" ht="11.25">
      <c r="I122" s="518"/>
      <c r="J122" s="518"/>
      <c r="K122" s="518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  <c r="AN122" s="515"/>
      <c r="AO122" s="515"/>
      <c r="AP122" s="515"/>
      <c r="AQ122" s="515"/>
      <c r="AR122" s="515"/>
      <c r="AS122" s="515"/>
    </row>
    <row r="123" spans="9:45" s="516" customFormat="1" ht="11.25">
      <c r="I123" s="518"/>
      <c r="J123" s="518"/>
      <c r="K123" s="518"/>
      <c r="L123" s="514"/>
      <c r="M123" s="514"/>
      <c r="N123" s="514"/>
      <c r="O123" s="514"/>
      <c r="P123" s="514"/>
      <c r="Q123" s="514"/>
      <c r="R123" s="514"/>
      <c r="S123" s="514"/>
      <c r="T123" s="514"/>
      <c r="U123" s="514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  <c r="AJ123" s="515"/>
      <c r="AK123" s="515"/>
      <c r="AL123" s="515"/>
      <c r="AM123" s="515"/>
      <c r="AN123" s="515"/>
      <c r="AO123" s="515"/>
      <c r="AP123" s="515"/>
      <c r="AQ123" s="515"/>
      <c r="AR123" s="515"/>
      <c r="AS123" s="515"/>
    </row>
    <row r="124" spans="9:45" s="516" customFormat="1" ht="11.25">
      <c r="I124" s="518"/>
      <c r="J124" s="518"/>
      <c r="K124" s="518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I124" s="515"/>
      <c r="AJ124" s="515"/>
      <c r="AK124" s="515"/>
      <c r="AL124" s="515"/>
      <c r="AM124" s="515"/>
      <c r="AN124" s="515"/>
      <c r="AO124" s="515"/>
      <c r="AP124" s="515"/>
      <c r="AQ124" s="515"/>
      <c r="AR124" s="515"/>
      <c r="AS124" s="515"/>
    </row>
    <row r="125" spans="9:45" s="516" customFormat="1" ht="11.25">
      <c r="I125" s="518"/>
      <c r="J125" s="518"/>
      <c r="K125" s="518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5"/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  <c r="AG125" s="515"/>
      <c r="AH125" s="515"/>
      <c r="AI125" s="515"/>
      <c r="AJ125" s="515"/>
      <c r="AK125" s="515"/>
      <c r="AL125" s="515"/>
      <c r="AM125" s="515"/>
      <c r="AN125" s="515"/>
      <c r="AO125" s="515"/>
      <c r="AP125" s="515"/>
      <c r="AQ125" s="515"/>
      <c r="AR125" s="515"/>
      <c r="AS125" s="515"/>
    </row>
    <row r="126" spans="9:45" s="516" customFormat="1" ht="11.25">
      <c r="I126" s="518"/>
      <c r="J126" s="518"/>
      <c r="K126" s="518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5"/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  <c r="AM126" s="515"/>
      <c r="AN126" s="515"/>
      <c r="AO126" s="515"/>
      <c r="AP126" s="515"/>
      <c r="AQ126" s="515"/>
      <c r="AR126" s="515"/>
      <c r="AS126" s="515"/>
    </row>
    <row r="127" spans="9:45" s="516" customFormat="1" ht="11.25">
      <c r="I127" s="518"/>
      <c r="J127" s="518"/>
      <c r="K127" s="518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5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5"/>
      <c r="AH127" s="515"/>
      <c r="AI127" s="515"/>
      <c r="AJ127" s="515"/>
      <c r="AK127" s="515"/>
      <c r="AL127" s="515"/>
      <c r="AM127" s="515"/>
      <c r="AN127" s="515"/>
      <c r="AO127" s="515"/>
      <c r="AP127" s="515"/>
      <c r="AQ127" s="515"/>
      <c r="AR127" s="515"/>
      <c r="AS127" s="515"/>
    </row>
    <row r="128" spans="9:45" s="516" customFormat="1" ht="11.25">
      <c r="I128" s="518"/>
      <c r="J128" s="518"/>
      <c r="K128" s="518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5"/>
      <c r="W128" s="515"/>
      <c r="X128" s="515"/>
      <c r="Y128" s="515"/>
      <c r="Z128" s="515"/>
      <c r="AA128" s="515"/>
      <c r="AB128" s="515"/>
      <c r="AC128" s="515"/>
      <c r="AD128" s="515"/>
      <c r="AE128" s="515"/>
      <c r="AF128" s="515"/>
      <c r="AG128" s="515"/>
      <c r="AH128" s="515"/>
      <c r="AI128" s="515"/>
      <c r="AJ128" s="515"/>
      <c r="AK128" s="515"/>
      <c r="AL128" s="515"/>
      <c r="AM128" s="515"/>
      <c r="AN128" s="515"/>
      <c r="AO128" s="515"/>
      <c r="AP128" s="515"/>
      <c r="AQ128" s="515"/>
      <c r="AR128" s="515"/>
      <c r="AS128" s="515"/>
    </row>
    <row r="129" spans="9:45" s="516" customFormat="1" ht="11.25">
      <c r="I129" s="518"/>
      <c r="J129" s="518"/>
      <c r="K129" s="518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5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5"/>
      <c r="AI129" s="515"/>
      <c r="AJ129" s="515"/>
      <c r="AK129" s="515"/>
      <c r="AL129" s="515"/>
      <c r="AM129" s="515"/>
      <c r="AN129" s="515"/>
      <c r="AO129" s="515"/>
      <c r="AP129" s="515"/>
      <c r="AQ129" s="515"/>
      <c r="AR129" s="515"/>
      <c r="AS129" s="515"/>
    </row>
    <row r="130" spans="9:45" s="516" customFormat="1" ht="11.25">
      <c r="I130" s="518"/>
      <c r="J130" s="518"/>
      <c r="K130" s="518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5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5"/>
      <c r="AH130" s="515"/>
      <c r="AI130" s="515"/>
      <c r="AJ130" s="515"/>
      <c r="AK130" s="515"/>
      <c r="AL130" s="515"/>
      <c r="AM130" s="515"/>
      <c r="AN130" s="515"/>
      <c r="AO130" s="515"/>
      <c r="AP130" s="515"/>
      <c r="AQ130" s="515"/>
      <c r="AR130" s="515"/>
      <c r="AS130" s="515"/>
    </row>
    <row r="131" spans="9:45" s="516" customFormat="1" ht="11.25">
      <c r="I131" s="518"/>
      <c r="J131" s="518"/>
      <c r="K131" s="518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5"/>
      <c r="AP131" s="515"/>
      <c r="AQ131" s="515"/>
      <c r="AR131" s="515"/>
      <c r="AS131" s="515"/>
    </row>
    <row r="132" spans="9:45" s="516" customFormat="1" ht="11.25">
      <c r="I132" s="518"/>
      <c r="J132" s="518"/>
      <c r="K132" s="518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5"/>
      <c r="W132" s="515"/>
      <c r="X132" s="515"/>
      <c r="Y132" s="515"/>
      <c r="Z132" s="515"/>
      <c r="AA132" s="515"/>
      <c r="AB132" s="515"/>
      <c r="AC132" s="515"/>
      <c r="AD132" s="515"/>
      <c r="AE132" s="515"/>
      <c r="AF132" s="515"/>
      <c r="AG132" s="515"/>
      <c r="AH132" s="515"/>
      <c r="AI132" s="515"/>
      <c r="AJ132" s="515"/>
      <c r="AK132" s="515"/>
      <c r="AL132" s="515"/>
      <c r="AM132" s="515"/>
      <c r="AN132" s="515"/>
      <c r="AO132" s="515"/>
      <c r="AP132" s="515"/>
      <c r="AQ132" s="515"/>
      <c r="AR132" s="515"/>
      <c r="AS132" s="515"/>
    </row>
    <row r="133" spans="9:45" s="516" customFormat="1" ht="11.25">
      <c r="I133" s="518"/>
      <c r="J133" s="518"/>
      <c r="K133" s="518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I133" s="515"/>
      <c r="AJ133" s="515"/>
      <c r="AK133" s="515"/>
      <c r="AL133" s="515"/>
      <c r="AM133" s="515"/>
      <c r="AN133" s="515"/>
      <c r="AO133" s="515"/>
      <c r="AP133" s="515"/>
      <c r="AQ133" s="515"/>
      <c r="AR133" s="515"/>
      <c r="AS133" s="515"/>
    </row>
    <row r="134" spans="9:45" s="516" customFormat="1" ht="11.25">
      <c r="I134" s="518"/>
      <c r="J134" s="518"/>
      <c r="K134" s="518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5"/>
      <c r="W134" s="515"/>
      <c r="X134" s="515"/>
      <c r="Y134" s="515"/>
      <c r="Z134" s="515"/>
      <c r="AA134" s="515"/>
      <c r="AB134" s="515"/>
      <c r="AC134" s="515"/>
      <c r="AD134" s="515"/>
      <c r="AE134" s="515"/>
      <c r="AF134" s="515"/>
      <c r="AG134" s="515"/>
      <c r="AH134" s="515"/>
      <c r="AI134" s="515"/>
      <c r="AJ134" s="515"/>
      <c r="AK134" s="515"/>
      <c r="AL134" s="515"/>
      <c r="AM134" s="515"/>
      <c r="AN134" s="515"/>
      <c r="AO134" s="515"/>
      <c r="AP134" s="515"/>
      <c r="AQ134" s="515"/>
      <c r="AR134" s="515"/>
      <c r="AS134" s="515"/>
    </row>
    <row r="135" spans="9:45" s="516" customFormat="1" ht="11.25">
      <c r="I135" s="518"/>
      <c r="J135" s="518"/>
      <c r="K135" s="518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5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  <c r="AG135" s="515"/>
      <c r="AH135" s="515"/>
      <c r="AI135" s="515"/>
      <c r="AJ135" s="515"/>
      <c r="AK135" s="515"/>
      <c r="AL135" s="515"/>
      <c r="AM135" s="515"/>
      <c r="AN135" s="515"/>
      <c r="AO135" s="515"/>
      <c r="AP135" s="515"/>
      <c r="AQ135" s="515"/>
      <c r="AR135" s="515"/>
      <c r="AS135" s="515"/>
    </row>
    <row r="136" spans="9:45" s="516" customFormat="1" ht="11.25">
      <c r="I136" s="518"/>
      <c r="J136" s="518"/>
      <c r="K136" s="518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5"/>
      <c r="W136" s="515"/>
      <c r="X136" s="515"/>
      <c r="Y136" s="515"/>
      <c r="Z136" s="515"/>
      <c r="AA136" s="515"/>
      <c r="AB136" s="515"/>
      <c r="AC136" s="515"/>
      <c r="AD136" s="515"/>
      <c r="AE136" s="515"/>
      <c r="AF136" s="515"/>
      <c r="AG136" s="515"/>
      <c r="AH136" s="515"/>
      <c r="AI136" s="515"/>
      <c r="AJ136" s="515"/>
      <c r="AK136" s="515"/>
      <c r="AL136" s="515"/>
      <c r="AM136" s="515"/>
      <c r="AN136" s="515"/>
      <c r="AO136" s="515"/>
      <c r="AP136" s="515"/>
      <c r="AQ136" s="515"/>
      <c r="AR136" s="515"/>
      <c r="AS136" s="515"/>
    </row>
    <row r="137" spans="9:45" s="516" customFormat="1" ht="11.25">
      <c r="I137" s="518"/>
      <c r="J137" s="518"/>
      <c r="K137" s="518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5"/>
      <c r="W137" s="515"/>
      <c r="X137" s="515"/>
      <c r="Y137" s="515"/>
      <c r="Z137" s="515"/>
      <c r="AA137" s="515"/>
      <c r="AB137" s="515"/>
      <c r="AC137" s="515"/>
      <c r="AD137" s="515"/>
      <c r="AE137" s="515"/>
      <c r="AF137" s="515"/>
      <c r="AG137" s="515"/>
      <c r="AH137" s="515"/>
      <c r="AI137" s="515"/>
      <c r="AJ137" s="515"/>
      <c r="AK137" s="515"/>
      <c r="AL137" s="515"/>
      <c r="AM137" s="515"/>
      <c r="AN137" s="515"/>
      <c r="AO137" s="515"/>
      <c r="AP137" s="515"/>
      <c r="AQ137" s="515"/>
      <c r="AR137" s="515"/>
      <c r="AS137" s="515"/>
    </row>
    <row r="138" spans="9:45" s="516" customFormat="1" ht="11.25">
      <c r="I138" s="518"/>
      <c r="J138" s="518"/>
      <c r="K138" s="518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5"/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  <c r="AG138" s="515"/>
      <c r="AH138" s="515"/>
      <c r="AI138" s="515"/>
      <c r="AJ138" s="515"/>
      <c r="AK138" s="515"/>
      <c r="AL138" s="515"/>
      <c r="AM138" s="515"/>
      <c r="AN138" s="515"/>
      <c r="AO138" s="515"/>
      <c r="AP138" s="515"/>
      <c r="AQ138" s="515"/>
      <c r="AR138" s="515"/>
      <c r="AS138" s="515"/>
    </row>
    <row r="139" spans="9:45" s="516" customFormat="1" ht="11.25">
      <c r="I139" s="518"/>
      <c r="J139" s="518"/>
      <c r="K139" s="518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5"/>
      <c r="AM139" s="515"/>
      <c r="AN139" s="515"/>
      <c r="AO139" s="515"/>
      <c r="AP139" s="515"/>
      <c r="AQ139" s="515"/>
      <c r="AR139" s="515"/>
      <c r="AS139" s="515"/>
    </row>
    <row r="140" spans="9:45" s="516" customFormat="1" ht="11.25">
      <c r="I140" s="518"/>
      <c r="J140" s="518"/>
      <c r="K140" s="518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5"/>
      <c r="W140" s="515"/>
      <c r="X140" s="515"/>
      <c r="Y140" s="515"/>
      <c r="Z140" s="515"/>
      <c r="AA140" s="515"/>
      <c r="AB140" s="515"/>
      <c r="AC140" s="515"/>
      <c r="AD140" s="515"/>
      <c r="AE140" s="515"/>
      <c r="AF140" s="515"/>
      <c r="AG140" s="515"/>
      <c r="AH140" s="515"/>
      <c r="AI140" s="515"/>
      <c r="AJ140" s="515"/>
      <c r="AK140" s="515"/>
      <c r="AL140" s="515"/>
      <c r="AM140" s="515"/>
      <c r="AN140" s="515"/>
      <c r="AO140" s="515"/>
      <c r="AP140" s="515"/>
      <c r="AQ140" s="515"/>
      <c r="AR140" s="515"/>
      <c r="AS140" s="515"/>
    </row>
    <row r="141" spans="9:45" s="516" customFormat="1" ht="11.25">
      <c r="I141" s="518"/>
      <c r="J141" s="518"/>
      <c r="K141" s="518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5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  <c r="AG141" s="515"/>
      <c r="AH141" s="515"/>
      <c r="AI141" s="515"/>
      <c r="AJ141" s="515"/>
      <c r="AK141" s="515"/>
      <c r="AL141" s="515"/>
      <c r="AM141" s="515"/>
      <c r="AN141" s="515"/>
      <c r="AO141" s="515"/>
      <c r="AP141" s="515"/>
      <c r="AQ141" s="515"/>
      <c r="AR141" s="515"/>
      <c r="AS141" s="515"/>
    </row>
    <row r="142" spans="9:45" s="516" customFormat="1" ht="11.25">
      <c r="I142" s="518"/>
      <c r="J142" s="518"/>
      <c r="K142" s="518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5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  <c r="AM142" s="515"/>
      <c r="AN142" s="515"/>
      <c r="AO142" s="515"/>
      <c r="AP142" s="515"/>
      <c r="AQ142" s="515"/>
      <c r="AR142" s="515"/>
      <c r="AS142" s="515"/>
    </row>
    <row r="143" spans="9:45" s="516" customFormat="1" ht="11.25">
      <c r="I143" s="518"/>
      <c r="J143" s="518"/>
      <c r="K143" s="518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5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515"/>
      <c r="AK143" s="515"/>
      <c r="AL143" s="515"/>
      <c r="AM143" s="515"/>
      <c r="AN143" s="515"/>
      <c r="AO143" s="515"/>
      <c r="AP143" s="515"/>
      <c r="AQ143" s="515"/>
      <c r="AR143" s="515"/>
      <c r="AS143" s="515"/>
    </row>
    <row r="144" spans="9:45" s="516" customFormat="1" ht="11.25">
      <c r="I144" s="518"/>
      <c r="J144" s="518"/>
      <c r="K144" s="518"/>
      <c r="L144" s="514"/>
      <c r="M144" s="514"/>
      <c r="N144" s="514"/>
      <c r="O144" s="514"/>
      <c r="P144" s="514"/>
      <c r="Q144" s="514"/>
      <c r="R144" s="514"/>
      <c r="S144" s="514"/>
      <c r="T144" s="514"/>
      <c r="U144" s="514"/>
      <c r="V144" s="515"/>
      <c r="W144" s="515"/>
      <c r="X144" s="515"/>
      <c r="Y144" s="515"/>
      <c r="Z144" s="515"/>
      <c r="AA144" s="515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  <c r="AM144" s="515"/>
      <c r="AN144" s="515"/>
      <c r="AO144" s="515"/>
      <c r="AP144" s="515"/>
      <c r="AQ144" s="515"/>
      <c r="AR144" s="515"/>
      <c r="AS144" s="515"/>
    </row>
    <row r="145" spans="9:45" s="516" customFormat="1" ht="11.25">
      <c r="I145" s="518"/>
      <c r="J145" s="518"/>
      <c r="K145" s="518"/>
      <c r="L145" s="514"/>
      <c r="M145" s="514"/>
      <c r="N145" s="514"/>
      <c r="O145" s="514"/>
      <c r="P145" s="514"/>
      <c r="Q145" s="514"/>
      <c r="R145" s="514"/>
      <c r="S145" s="514"/>
      <c r="T145" s="514"/>
      <c r="U145" s="514"/>
      <c r="V145" s="515"/>
      <c r="W145" s="515"/>
      <c r="X145" s="515"/>
      <c r="Y145" s="515"/>
      <c r="Z145" s="515"/>
      <c r="AA145" s="515"/>
      <c r="AB145" s="515"/>
      <c r="AC145" s="515"/>
      <c r="AD145" s="515"/>
      <c r="AE145" s="515"/>
      <c r="AF145" s="515"/>
      <c r="AG145" s="515"/>
      <c r="AH145" s="515"/>
      <c r="AI145" s="515"/>
      <c r="AJ145" s="515"/>
      <c r="AK145" s="515"/>
      <c r="AL145" s="515"/>
      <c r="AM145" s="515"/>
      <c r="AN145" s="515"/>
      <c r="AO145" s="515"/>
      <c r="AP145" s="515"/>
      <c r="AQ145" s="515"/>
      <c r="AR145" s="515"/>
      <c r="AS145" s="515"/>
    </row>
    <row r="146" spans="9:45" s="516" customFormat="1" ht="11.25">
      <c r="I146" s="518"/>
      <c r="J146" s="518"/>
      <c r="K146" s="518"/>
      <c r="L146" s="514"/>
      <c r="M146" s="514"/>
      <c r="N146" s="514"/>
      <c r="O146" s="514"/>
      <c r="P146" s="514"/>
      <c r="Q146" s="514"/>
      <c r="R146" s="514"/>
      <c r="S146" s="514"/>
      <c r="T146" s="514"/>
      <c r="U146" s="514"/>
      <c r="V146" s="515"/>
      <c r="W146" s="515"/>
      <c r="X146" s="515"/>
      <c r="Y146" s="515"/>
      <c r="Z146" s="515"/>
      <c r="AA146" s="515"/>
      <c r="AB146" s="515"/>
      <c r="AC146" s="515"/>
      <c r="AD146" s="515"/>
      <c r="AE146" s="515"/>
      <c r="AF146" s="515"/>
      <c r="AG146" s="515"/>
      <c r="AH146" s="515"/>
      <c r="AI146" s="515"/>
      <c r="AJ146" s="515"/>
      <c r="AK146" s="515"/>
      <c r="AL146" s="515"/>
      <c r="AM146" s="515"/>
      <c r="AN146" s="515"/>
      <c r="AO146" s="515"/>
      <c r="AP146" s="515"/>
      <c r="AQ146" s="515"/>
      <c r="AR146" s="515"/>
      <c r="AS146" s="515"/>
    </row>
    <row r="147" spans="9:45" s="516" customFormat="1" ht="11.25">
      <c r="I147" s="518"/>
      <c r="J147" s="518"/>
      <c r="K147" s="518"/>
      <c r="L147" s="514"/>
      <c r="M147" s="514"/>
      <c r="N147" s="514"/>
      <c r="O147" s="514"/>
      <c r="P147" s="514"/>
      <c r="Q147" s="514"/>
      <c r="R147" s="514"/>
      <c r="S147" s="514"/>
      <c r="T147" s="514"/>
      <c r="U147" s="514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15"/>
      <c r="AQ147" s="515"/>
      <c r="AR147" s="515"/>
      <c r="AS147" s="515"/>
    </row>
    <row r="148" spans="9:45" s="516" customFormat="1" ht="11.25">
      <c r="I148" s="518"/>
      <c r="J148" s="518"/>
      <c r="K148" s="518"/>
      <c r="L148" s="514"/>
      <c r="M148" s="514"/>
      <c r="N148" s="514"/>
      <c r="O148" s="514"/>
      <c r="P148" s="514"/>
      <c r="Q148" s="514"/>
      <c r="R148" s="514"/>
      <c r="S148" s="514"/>
      <c r="T148" s="514"/>
      <c r="U148" s="514"/>
      <c r="V148" s="515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  <c r="AG148" s="515"/>
      <c r="AH148" s="515"/>
      <c r="AI148" s="515"/>
      <c r="AJ148" s="515"/>
      <c r="AK148" s="515"/>
      <c r="AL148" s="515"/>
      <c r="AM148" s="515"/>
      <c r="AN148" s="515"/>
      <c r="AO148" s="515"/>
      <c r="AP148" s="515"/>
      <c r="AQ148" s="515"/>
      <c r="AR148" s="515"/>
      <c r="AS148" s="515"/>
    </row>
    <row r="149" spans="9:45" s="516" customFormat="1" ht="11.25">
      <c r="I149" s="518"/>
      <c r="J149" s="518"/>
      <c r="K149" s="518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5"/>
      <c r="W149" s="515"/>
      <c r="X149" s="515"/>
      <c r="Y149" s="515"/>
      <c r="Z149" s="515"/>
      <c r="AA149" s="515"/>
      <c r="AB149" s="515"/>
      <c r="AC149" s="515"/>
      <c r="AD149" s="515"/>
      <c r="AE149" s="515"/>
      <c r="AF149" s="515"/>
      <c r="AG149" s="515"/>
      <c r="AH149" s="515"/>
      <c r="AI149" s="515"/>
      <c r="AJ149" s="515"/>
      <c r="AK149" s="515"/>
      <c r="AL149" s="515"/>
      <c r="AM149" s="515"/>
      <c r="AN149" s="515"/>
      <c r="AO149" s="515"/>
      <c r="AP149" s="515"/>
      <c r="AQ149" s="515"/>
      <c r="AR149" s="515"/>
      <c r="AS149" s="515"/>
    </row>
    <row r="150" spans="9:45" s="516" customFormat="1" ht="11.25">
      <c r="I150" s="518"/>
      <c r="J150" s="518"/>
      <c r="K150" s="518"/>
      <c r="L150" s="514"/>
      <c r="M150" s="514"/>
      <c r="N150" s="514"/>
      <c r="O150" s="514"/>
      <c r="P150" s="514"/>
      <c r="Q150" s="514"/>
      <c r="R150" s="514"/>
      <c r="S150" s="514"/>
      <c r="T150" s="514"/>
      <c r="U150" s="514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I150" s="515"/>
      <c r="AJ150" s="515"/>
      <c r="AK150" s="515"/>
      <c r="AL150" s="515"/>
      <c r="AM150" s="515"/>
      <c r="AN150" s="515"/>
      <c r="AO150" s="515"/>
      <c r="AP150" s="515"/>
      <c r="AQ150" s="515"/>
      <c r="AR150" s="515"/>
      <c r="AS150" s="515"/>
    </row>
    <row r="151" spans="9:45" s="516" customFormat="1" ht="11.25">
      <c r="I151" s="518"/>
      <c r="J151" s="518"/>
      <c r="K151" s="518"/>
      <c r="L151" s="514"/>
      <c r="M151" s="514"/>
      <c r="N151" s="514"/>
      <c r="O151" s="514"/>
      <c r="P151" s="514"/>
      <c r="Q151" s="514"/>
      <c r="R151" s="514"/>
      <c r="S151" s="514"/>
      <c r="T151" s="514"/>
      <c r="U151" s="514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  <c r="AM151" s="515"/>
      <c r="AN151" s="515"/>
      <c r="AO151" s="515"/>
      <c r="AP151" s="515"/>
      <c r="AQ151" s="515"/>
      <c r="AR151" s="515"/>
      <c r="AS151" s="515"/>
    </row>
    <row r="152" spans="9:45" s="516" customFormat="1" ht="11.25">
      <c r="I152" s="518"/>
      <c r="J152" s="518"/>
      <c r="K152" s="518"/>
      <c r="L152" s="514"/>
      <c r="M152" s="514"/>
      <c r="N152" s="514"/>
      <c r="O152" s="514"/>
      <c r="P152" s="514"/>
      <c r="Q152" s="514"/>
      <c r="R152" s="514"/>
      <c r="S152" s="514"/>
      <c r="T152" s="514"/>
      <c r="U152" s="514"/>
      <c r="V152" s="515"/>
      <c r="W152" s="515"/>
      <c r="X152" s="515"/>
      <c r="Y152" s="515"/>
      <c r="Z152" s="515"/>
      <c r="AA152" s="515"/>
      <c r="AB152" s="515"/>
      <c r="AC152" s="515"/>
      <c r="AD152" s="515"/>
      <c r="AE152" s="515"/>
      <c r="AF152" s="515"/>
      <c r="AG152" s="515"/>
      <c r="AH152" s="515"/>
      <c r="AI152" s="515"/>
      <c r="AJ152" s="515"/>
      <c r="AK152" s="515"/>
      <c r="AL152" s="515"/>
      <c r="AM152" s="515"/>
      <c r="AN152" s="515"/>
      <c r="AO152" s="515"/>
      <c r="AP152" s="515"/>
      <c r="AQ152" s="515"/>
      <c r="AR152" s="515"/>
      <c r="AS152" s="515"/>
    </row>
    <row r="153" spans="9:45" s="516" customFormat="1" ht="11.25">
      <c r="I153" s="518"/>
      <c r="J153" s="518"/>
      <c r="K153" s="518"/>
      <c r="L153" s="514"/>
      <c r="M153" s="514"/>
      <c r="N153" s="514"/>
      <c r="O153" s="514"/>
      <c r="P153" s="514"/>
      <c r="Q153" s="514"/>
      <c r="R153" s="514"/>
      <c r="S153" s="514"/>
      <c r="T153" s="514"/>
      <c r="U153" s="514"/>
      <c r="V153" s="515"/>
      <c r="W153" s="515"/>
      <c r="X153" s="515"/>
      <c r="Y153" s="515"/>
      <c r="Z153" s="515"/>
      <c r="AA153" s="515"/>
      <c r="AB153" s="515"/>
      <c r="AC153" s="515"/>
      <c r="AD153" s="515"/>
      <c r="AE153" s="515"/>
      <c r="AF153" s="515"/>
      <c r="AG153" s="515"/>
      <c r="AH153" s="515"/>
      <c r="AI153" s="515"/>
      <c r="AJ153" s="515"/>
      <c r="AK153" s="515"/>
      <c r="AL153" s="515"/>
      <c r="AM153" s="515"/>
      <c r="AN153" s="515"/>
      <c r="AO153" s="515"/>
      <c r="AP153" s="515"/>
      <c r="AQ153" s="515"/>
      <c r="AR153" s="515"/>
      <c r="AS153" s="515"/>
    </row>
    <row r="154" spans="9:45" s="516" customFormat="1" ht="11.25">
      <c r="I154" s="518"/>
      <c r="J154" s="518"/>
      <c r="K154" s="518"/>
      <c r="L154" s="514"/>
      <c r="M154" s="514"/>
      <c r="N154" s="514"/>
      <c r="O154" s="514"/>
      <c r="P154" s="514"/>
      <c r="Q154" s="514"/>
      <c r="R154" s="514"/>
      <c r="S154" s="514"/>
      <c r="T154" s="514"/>
      <c r="U154" s="514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I154" s="515"/>
      <c r="AJ154" s="515"/>
      <c r="AK154" s="515"/>
      <c r="AL154" s="515"/>
      <c r="AM154" s="515"/>
      <c r="AN154" s="515"/>
      <c r="AO154" s="515"/>
      <c r="AP154" s="515"/>
      <c r="AQ154" s="515"/>
      <c r="AR154" s="515"/>
      <c r="AS154" s="515"/>
    </row>
    <row r="155" spans="9:45" s="516" customFormat="1" ht="11.25">
      <c r="I155" s="518"/>
      <c r="J155" s="518"/>
      <c r="K155" s="518"/>
      <c r="L155" s="514"/>
      <c r="M155" s="514"/>
      <c r="N155" s="514"/>
      <c r="O155" s="514"/>
      <c r="P155" s="514"/>
      <c r="Q155" s="514"/>
      <c r="R155" s="514"/>
      <c r="S155" s="514"/>
      <c r="T155" s="514"/>
      <c r="U155" s="514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I155" s="515"/>
      <c r="AJ155" s="515"/>
      <c r="AK155" s="515"/>
      <c r="AL155" s="515"/>
      <c r="AM155" s="515"/>
      <c r="AN155" s="515"/>
      <c r="AO155" s="515"/>
      <c r="AP155" s="515"/>
      <c r="AQ155" s="515"/>
      <c r="AR155" s="515"/>
      <c r="AS155" s="515"/>
    </row>
    <row r="156" spans="9:45" s="516" customFormat="1" ht="11.25">
      <c r="I156" s="518"/>
      <c r="J156" s="518"/>
      <c r="K156" s="518"/>
      <c r="L156" s="514"/>
      <c r="M156" s="514"/>
      <c r="N156" s="514"/>
      <c r="O156" s="514"/>
      <c r="P156" s="514"/>
      <c r="Q156" s="514"/>
      <c r="R156" s="514"/>
      <c r="S156" s="514"/>
      <c r="T156" s="514"/>
      <c r="U156" s="514"/>
      <c r="V156" s="515"/>
      <c r="W156" s="515"/>
      <c r="X156" s="515"/>
      <c r="Y156" s="515"/>
      <c r="Z156" s="515"/>
      <c r="AA156" s="515"/>
      <c r="AB156" s="515"/>
      <c r="AC156" s="515"/>
      <c r="AD156" s="515"/>
      <c r="AE156" s="515"/>
      <c r="AF156" s="515"/>
      <c r="AG156" s="515"/>
      <c r="AH156" s="515"/>
      <c r="AI156" s="515"/>
      <c r="AJ156" s="515"/>
      <c r="AK156" s="515"/>
      <c r="AL156" s="515"/>
      <c r="AM156" s="515"/>
      <c r="AN156" s="515"/>
      <c r="AO156" s="515"/>
      <c r="AP156" s="515"/>
      <c r="AQ156" s="515"/>
      <c r="AR156" s="515"/>
      <c r="AS156" s="515"/>
    </row>
    <row r="157" spans="9:45" s="516" customFormat="1" ht="11.25">
      <c r="I157" s="518"/>
      <c r="J157" s="518"/>
      <c r="K157" s="518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5"/>
      <c r="W157" s="515"/>
      <c r="X157" s="515"/>
      <c r="Y157" s="515"/>
      <c r="Z157" s="515"/>
      <c r="AA157" s="515"/>
      <c r="AB157" s="515"/>
      <c r="AC157" s="515"/>
      <c r="AD157" s="515"/>
      <c r="AE157" s="515"/>
      <c r="AF157" s="515"/>
      <c r="AG157" s="515"/>
      <c r="AH157" s="515"/>
      <c r="AI157" s="515"/>
      <c r="AJ157" s="515"/>
      <c r="AK157" s="515"/>
      <c r="AL157" s="515"/>
      <c r="AM157" s="515"/>
      <c r="AN157" s="515"/>
      <c r="AO157" s="515"/>
      <c r="AP157" s="515"/>
      <c r="AQ157" s="515"/>
      <c r="AR157" s="515"/>
      <c r="AS157" s="515"/>
    </row>
    <row r="158" spans="9:45" s="516" customFormat="1" ht="11.25">
      <c r="I158" s="518"/>
      <c r="J158" s="518"/>
      <c r="K158" s="518"/>
      <c r="L158" s="514"/>
      <c r="M158" s="514"/>
      <c r="N158" s="514"/>
      <c r="O158" s="514"/>
      <c r="P158" s="514"/>
      <c r="Q158" s="514"/>
      <c r="R158" s="514"/>
      <c r="S158" s="514"/>
      <c r="T158" s="514"/>
      <c r="U158" s="514"/>
      <c r="V158" s="515"/>
      <c r="W158" s="515"/>
      <c r="X158" s="515"/>
      <c r="Y158" s="515"/>
      <c r="Z158" s="515"/>
      <c r="AA158" s="515"/>
      <c r="AB158" s="515"/>
      <c r="AC158" s="515"/>
      <c r="AD158" s="515"/>
      <c r="AE158" s="515"/>
      <c r="AF158" s="515"/>
      <c r="AG158" s="515"/>
      <c r="AH158" s="515"/>
      <c r="AI158" s="515"/>
      <c r="AJ158" s="515"/>
      <c r="AK158" s="515"/>
      <c r="AL158" s="515"/>
      <c r="AM158" s="515"/>
      <c r="AN158" s="515"/>
      <c r="AO158" s="515"/>
      <c r="AP158" s="515"/>
      <c r="AQ158" s="515"/>
      <c r="AR158" s="515"/>
      <c r="AS158" s="515"/>
    </row>
    <row r="159" spans="9:45" s="516" customFormat="1" ht="11.25">
      <c r="I159" s="518"/>
      <c r="J159" s="518"/>
      <c r="K159" s="518"/>
      <c r="L159" s="514"/>
      <c r="M159" s="514"/>
      <c r="N159" s="514"/>
      <c r="O159" s="514"/>
      <c r="P159" s="514"/>
      <c r="Q159" s="514"/>
      <c r="R159" s="514"/>
      <c r="S159" s="514"/>
      <c r="T159" s="514"/>
      <c r="U159" s="514"/>
      <c r="V159" s="515"/>
      <c r="W159" s="515"/>
      <c r="X159" s="515"/>
      <c r="Y159" s="515"/>
      <c r="Z159" s="515"/>
      <c r="AA159" s="515"/>
      <c r="AB159" s="515"/>
      <c r="AC159" s="515"/>
      <c r="AD159" s="515"/>
      <c r="AE159" s="515"/>
      <c r="AF159" s="515"/>
      <c r="AG159" s="515"/>
      <c r="AH159" s="515"/>
      <c r="AI159" s="515"/>
      <c r="AJ159" s="515"/>
      <c r="AK159" s="515"/>
      <c r="AL159" s="515"/>
      <c r="AM159" s="515"/>
      <c r="AN159" s="515"/>
      <c r="AO159" s="515"/>
      <c r="AP159" s="515"/>
      <c r="AQ159" s="515"/>
      <c r="AR159" s="515"/>
      <c r="AS159" s="515"/>
    </row>
    <row r="160" spans="9:45" s="516" customFormat="1" ht="11.25">
      <c r="I160" s="518"/>
      <c r="J160" s="518"/>
      <c r="K160" s="518"/>
      <c r="L160" s="514"/>
      <c r="M160" s="514"/>
      <c r="N160" s="514"/>
      <c r="O160" s="514"/>
      <c r="P160" s="514"/>
      <c r="Q160" s="514"/>
      <c r="R160" s="514"/>
      <c r="S160" s="514"/>
      <c r="T160" s="514"/>
      <c r="U160" s="514"/>
      <c r="V160" s="515"/>
      <c r="W160" s="515"/>
      <c r="X160" s="515"/>
      <c r="Y160" s="515"/>
      <c r="Z160" s="515"/>
      <c r="AA160" s="515"/>
      <c r="AB160" s="515"/>
      <c r="AC160" s="515"/>
      <c r="AD160" s="515"/>
      <c r="AE160" s="515"/>
      <c r="AF160" s="515"/>
      <c r="AG160" s="515"/>
      <c r="AH160" s="515"/>
      <c r="AI160" s="515"/>
      <c r="AJ160" s="515"/>
      <c r="AK160" s="515"/>
      <c r="AL160" s="515"/>
      <c r="AM160" s="515"/>
      <c r="AN160" s="515"/>
      <c r="AO160" s="515"/>
      <c r="AP160" s="515"/>
      <c r="AQ160" s="515"/>
      <c r="AR160" s="515"/>
      <c r="AS160" s="515"/>
    </row>
    <row r="161" spans="9:45" s="516" customFormat="1" ht="11.25">
      <c r="I161" s="518"/>
      <c r="J161" s="518"/>
      <c r="K161" s="518"/>
      <c r="L161" s="514"/>
      <c r="M161" s="514"/>
      <c r="N161" s="514"/>
      <c r="O161" s="514"/>
      <c r="P161" s="514"/>
      <c r="Q161" s="514"/>
      <c r="R161" s="514"/>
      <c r="S161" s="514"/>
      <c r="T161" s="514"/>
      <c r="U161" s="514"/>
      <c r="V161" s="515"/>
      <c r="W161" s="515"/>
      <c r="X161" s="515"/>
      <c r="Y161" s="515"/>
      <c r="Z161" s="515"/>
      <c r="AA161" s="515"/>
      <c r="AB161" s="515"/>
      <c r="AC161" s="515"/>
      <c r="AD161" s="515"/>
      <c r="AE161" s="515"/>
      <c r="AF161" s="515"/>
      <c r="AG161" s="515"/>
      <c r="AH161" s="515"/>
      <c r="AI161" s="515"/>
      <c r="AJ161" s="515"/>
      <c r="AK161" s="515"/>
      <c r="AL161" s="515"/>
      <c r="AM161" s="515"/>
      <c r="AN161" s="515"/>
      <c r="AO161" s="515"/>
      <c r="AP161" s="515"/>
      <c r="AQ161" s="515"/>
      <c r="AR161" s="515"/>
      <c r="AS161" s="515"/>
    </row>
    <row r="162" spans="9:45" s="516" customFormat="1" ht="11.25">
      <c r="I162" s="518"/>
      <c r="J162" s="518"/>
      <c r="K162" s="518"/>
      <c r="L162" s="514"/>
      <c r="M162" s="514"/>
      <c r="N162" s="514"/>
      <c r="O162" s="514"/>
      <c r="P162" s="514"/>
      <c r="Q162" s="514"/>
      <c r="R162" s="514"/>
      <c r="S162" s="514"/>
      <c r="T162" s="514"/>
      <c r="U162" s="514"/>
      <c r="V162" s="515"/>
      <c r="W162" s="515"/>
      <c r="X162" s="515"/>
      <c r="Y162" s="515"/>
      <c r="Z162" s="515"/>
      <c r="AA162" s="515"/>
      <c r="AB162" s="515"/>
      <c r="AC162" s="515"/>
      <c r="AD162" s="515"/>
      <c r="AE162" s="515"/>
      <c r="AF162" s="515"/>
      <c r="AG162" s="515"/>
      <c r="AH162" s="515"/>
      <c r="AI162" s="515"/>
      <c r="AJ162" s="515"/>
      <c r="AK162" s="515"/>
      <c r="AL162" s="515"/>
      <c r="AM162" s="515"/>
      <c r="AN162" s="515"/>
      <c r="AO162" s="515"/>
      <c r="AP162" s="515"/>
      <c r="AQ162" s="515"/>
      <c r="AR162" s="515"/>
      <c r="AS162" s="515"/>
    </row>
    <row r="163" spans="9:45" s="516" customFormat="1" ht="11.25">
      <c r="I163" s="518"/>
      <c r="J163" s="518"/>
      <c r="K163" s="518"/>
      <c r="L163" s="514"/>
      <c r="M163" s="514"/>
      <c r="N163" s="514"/>
      <c r="O163" s="514"/>
      <c r="P163" s="514"/>
      <c r="Q163" s="514"/>
      <c r="R163" s="514"/>
      <c r="S163" s="514"/>
      <c r="T163" s="514"/>
      <c r="U163" s="514"/>
      <c r="V163" s="515"/>
      <c r="W163" s="515"/>
      <c r="X163" s="515"/>
      <c r="Y163" s="515"/>
      <c r="Z163" s="515"/>
      <c r="AA163" s="515"/>
      <c r="AB163" s="515"/>
      <c r="AC163" s="515"/>
      <c r="AD163" s="515"/>
      <c r="AE163" s="515"/>
      <c r="AF163" s="515"/>
      <c r="AG163" s="515"/>
      <c r="AH163" s="515"/>
      <c r="AI163" s="515"/>
      <c r="AJ163" s="515"/>
      <c r="AK163" s="515"/>
      <c r="AL163" s="515"/>
      <c r="AM163" s="515"/>
      <c r="AN163" s="515"/>
      <c r="AO163" s="515"/>
      <c r="AP163" s="515"/>
      <c r="AQ163" s="515"/>
      <c r="AR163" s="515"/>
      <c r="AS163" s="515"/>
    </row>
    <row r="164" spans="9:45" s="516" customFormat="1" ht="11.25">
      <c r="I164" s="518"/>
      <c r="J164" s="518"/>
      <c r="K164" s="518"/>
      <c r="L164" s="514"/>
      <c r="M164" s="514"/>
      <c r="N164" s="514"/>
      <c r="O164" s="514"/>
      <c r="P164" s="514"/>
      <c r="Q164" s="514"/>
      <c r="R164" s="514"/>
      <c r="S164" s="514"/>
      <c r="T164" s="514"/>
      <c r="U164" s="514"/>
      <c r="V164" s="515"/>
      <c r="W164" s="515"/>
      <c r="X164" s="515"/>
      <c r="Y164" s="515"/>
      <c r="Z164" s="515"/>
      <c r="AA164" s="515"/>
      <c r="AB164" s="515"/>
      <c r="AC164" s="515"/>
      <c r="AD164" s="515"/>
      <c r="AE164" s="515"/>
      <c r="AF164" s="515"/>
      <c r="AG164" s="515"/>
      <c r="AH164" s="515"/>
      <c r="AI164" s="515"/>
      <c r="AJ164" s="515"/>
      <c r="AK164" s="515"/>
      <c r="AL164" s="515"/>
      <c r="AM164" s="515"/>
      <c r="AN164" s="515"/>
      <c r="AO164" s="515"/>
      <c r="AP164" s="515"/>
      <c r="AQ164" s="515"/>
      <c r="AR164" s="515"/>
      <c r="AS164" s="515"/>
    </row>
    <row r="165" spans="9:45" s="516" customFormat="1" ht="11.25">
      <c r="I165" s="518"/>
      <c r="J165" s="518"/>
      <c r="K165" s="518"/>
      <c r="L165" s="514"/>
      <c r="M165" s="514"/>
      <c r="N165" s="514"/>
      <c r="O165" s="514"/>
      <c r="P165" s="514"/>
      <c r="Q165" s="514"/>
      <c r="R165" s="514"/>
      <c r="S165" s="514"/>
      <c r="T165" s="514"/>
      <c r="U165" s="514"/>
      <c r="V165" s="515"/>
      <c r="W165" s="515"/>
      <c r="X165" s="515"/>
      <c r="Y165" s="515"/>
      <c r="Z165" s="515"/>
      <c r="AA165" s="515"/>
      <c r="AB165" s="515"/>
      <c r="AC165" s="515"/>
      <c r="AD165" s="515"/>
      <c r="AE165" s="515"/>
      <c r="AF165" s="515"/>
      <c r="AG165" s="515"/>
      <c r="AH165" s="515"/>
      <c r="AI165" s="515"/>
      <c r="AJ165" s="515"/>
      <c r="AK165" s="515"/>
      <c r="AL165" s="515"/>
      <c r="AM165" s="515"/>
      <c r="AN165" s="515"/>
      <c r="AO165" s="515"/>
      <c r="AP165" s="515"/>
      <c r="AQ165" s="515"/>
      <c r="AR165" s="515"/>
      <c r="AS165" s="515"/>
    </row>
    <row r="166" spans="9:45" s="516" customFormat="1" ht="11.25">
      <c r="I166" s="518"/>
      <c r="J166" s="518"/>
      <c r="K166" s="518"/>
      <c r="L166" s="514"/>
      <c r="M166" s="514"/>
      <c r="N166" s="514"/>
      <c r="O166" s="514"/>
      <c r="P166" s="514"/>
      <c r="Q166" s="514"/>
      <c r="R166" s="514"/>
      <c r="S166" s="514"/>
      <c r="T166" s="514"/>
      <c r="U166" s="514"/>
      <c r="V166" s="515"/>
      <c r="W166" s="515"/>
      <c r="X166" s="515"/>
      <c r="Y166" s="515"/>
      <c r="Z166" s="515"/>
      <c r="AA166" s="515"/>
      <c r="AB166" s="515"/>
      <c r="AC166" s="515"/>
      <c r="AD166" s="515"/>
      <c r="AE166" s="515"/>
      <c r="AF166" s="515"/>
      <c r="AG166" s="515"/>
      <c r="AH166" s="515"/>
      <c r="AI166" s="515"/>
      <c r="AJ166" s="515"/>
      <c r="AK166" s="515"/>
      <c r="AL166" s="515"/>
      <c r="AM166" s="515"/>
      <c r="AN166" s="515"/>
      <c r="AO166" s="515"/>
      <c r="AP166" s="515"/>
      <c r="AQ166" s="515"/>
      <c r="AR166" s="515"/>
      <c r="AS166" s="515"/>
    </row>
    <row r="167" spans="9:45" s="516" customFormat="1" ht="11.25">
      <c r="I167" s="518"/>
      <c r="J167" s="518"/>
      <c r="K167" s="518"/>
      <c r="L167" s="514"/>
      <c r="M167" s="514"/>
      <c r="N167" s="514"/>
      <c r="O167" s="514"/>
      <c r="P167" s="514"/>
      <c r="Q167" s="514"/>
      <c r="R167" s="514"/>
      <c r="S167" s="514"/>
      <c r="T167" s="514"/>
      <c r="U167" s="514"/>
      <c r="V167" s="515"/>
      <c r="W167" s="515"/>
      <c r="X167" s="515"/>
      <c r="Y167" s="515"/>
      <c r="Z167" s="515"/>
      <c r="AA167" s="515"/>
      <c r="AB167" s="515"/>
      <c r="AC167" s="515"/>
      <c r="AD167" s="515"/>
      <c r="AE167" s="515"/>
      <c r="AF167" s="515"/>
      <c r="AG167" s="515"/>
      <c r="AH167" s="515"/>
      <c r="AI167" s="515"/>
      <c r="AJ167" s="515"/>
      <c r="AK167" s="515"/>
      <c r="AL167" s="515"/>
      <c r="AM167" s="515"/>
      <c r="AN167" s="515"/>
      <c r="AO167" s="515"/>
      <c r="AP167" s="515"/>
      <c r="AQ167" s="515"/>
      <c r="AR167" s="515"/>
      <c r="AS167" s="515"/>
    </row>
    <row r="168" spans="9:45" s="516" customFormat="1" ht="11.25">
      <c r="I168" s="518"/>
      <c r="J168" s="518"/>
      <c r="K168" s="518"/>
      <c r="L168" s="514"/>
      <c r="M168" s="514"/>
      <c r="N168" s="514"/>
      <c r="O168" s="514"/>
      <c r="P168" s="514"/>
      <c r="Q168" s="514"/>
      <c r="R168" s="514"/>
      <c r="S168" s="514"/>
      <c r="T168" s="514"/>
      <c r="U168" s="514"/>
      <c r="V168" s="515"/>
      <c r="W168" s="515"/>
      <c r="X168" s="515"/>
      <c r="Y168" s="515"/>
      <c r="Z168" s="515"/>
      <c r="AA168" s="515"/>
      <c r="AB168" s="515"/>
      <c r="AC168" s="515"/>
      <c r="AD168" s="515"/>
      <c r="AE168" s="515"/>
      <c r="AF168" s="515"/>
      <c r="AG168" s="515"/>
      <c r="AH168" s="515"/>
      <c r="AI168" s="515"/>
      <c r="AJ168" s="515"/>
      <c r="AK168" s="515"/>
      <c r="AL168" s="515"/>
      <c r="AM168" s="515"/>
      <c r="AN168" s="515"/>
      <c r="AO168" s="515"/>
      <c r="AP168" s="515"/>
      <c r="AQ168" s="515"/>
      <c r="AR168" s="515"/>
      <c r="AS168" s="515"/>
    </row>
    <row r="169" spans="9:45" s="516" customFormat="1" ht="11.25">
      <c r="I169" s="518"/>
      <c r="J169" s="518"/>
      <c r="K169" s="518"/>
      <c r="L169" s="514"/>
      <c r="M169" s="514"/>
      <c r="N169" s="514"/>
      <c r="O169" s="514"/>
      <c r="P169" s="514"/>
      <c r="Q169" s="514"/>
      <c r="R169" s="514"/>
      <c r="S169" s="514"/>
      <c r="T169" s="514"/>
      <c r="U169" s="514"/>
      <c r="V169" s="515"/>
      <c r="W169" s="515"/>
      <c r="X169" s="515"/>
      <c r="Y169" s="515"/>
      <c r="Z169" s="515"/>
      <c r="AA169" s="515"/>
      <c r="AB169" s="515"/>
      <c r="AC169" s="515"/>
      <c r="AD169" s="515"/>
      <c r="AE169" s="515"/>
      <c r="AF169" s="515"/>
      <c r="AG169" s="515"/>
      <c r="AH169" s="515"/>
      <c r="AI169" s="515"/>
      <c r="AJ169" s="515"/>
      <c r="AK169" s="515"/>
      <c r="AL169" s="515"/>
      <c r="AM169" s="515"/>
      <c r="AN169" s="515"/>
      <c r="AO169" s="515"/>
      <c r="AP169" s="515"/>
      <c r="AQ169" s="515"/>
      <c r="AR169" s="515"/>
      <c r="AS169" s="515"/>
    </row>
    <row r="170" spans="9:45" s="516" customFormat="1" ht="11.25">
      <c r="I170" s="518"/>
      <c r="J170" s="518"/>
      <c r="K170" s="518"/>
      <c r="L170" s="514"/>
      <c r="M170" s="514"/>
      <c r="N170" s="514"/>
      <c r="O170" s="514"/>
      <c r="P170" s="514"/>
      <c r="Q170" s="514"/>
      <c r="R170" s="514"/>
      <c r="S170" s="514"/>
      <c r="T170" s="514"/>
      <c r="U170" s="514"/>
      <c r="V170" s="515"/>
      <c r="W170" s="515"/>
      <c r="X170" s="515"/>
      <c r="Y170" s="515"/>
      <c r="Z170" s="515"/>
      <c r="AA170" s="515"/>
      <c r="AB170" s="515"/>
      <c r="AC170" s="515"/>
      <c r="AD170" s="515"/>
      <c r="AE170" s="515"/>
      <c r="AF170" s="515"/>
      <c r="AG170" s="515"/>
      <c r="AH170" s="515"/>
      <c r="AI170" s="515"/>
      <c r="AJ170" s="515"/>
      <c r="AK170" s="515"/>
      <c r="AL170" s="515"/>
      <c r="AM170" s="515"/>
      <c r="AN170" s="515"/>
      <c r="AO170" s="515"/>
      <c r="AP170" s="515"/>
      <c r="AQ170" s="515"/>
      <c r="AR170" s="515"/>
      <c r="AS170" s="515"/>
    </row>
    <row r="171" spans="9:45" s="516" customFormat="1" ht="11.25">
      <c r="I171" s="518"/>
      <c r="J171" s="518"/>
      <c r="K171" s="518"/>
      <c r="L171" s="514"/>
      <c r="M171" s="514"/>
      <c r="N171" s="514"/>
      <c r="O171" s="514"/>
      <c r="P171" s="514"/>
      <c r="Q171" s="514"/>
      <c r="R171" s="514"/>
      <c r="S171" s="514"/>
      <c r="T171" s="514"/>
      <c r="U171" s="514"/>
      <c r="V171" s="515"/>
      <c r="W171" s="515"/>
      <c r="X171" s="515"/>
      <c r="Y171" s="515"/>
      <c r="Z171" s="515"/>
      <c r="AA171" s="515"/>
      <c r="AB171" s="515"/>
      <c r="AC171" s="515"/>
      <c r="AD171" s="515"/>
      <c r="AE171" s="515"/>
      <c r="AF171" s="515"/>
      <c r="AG171" s="515"/>
      <c r="AH171" s="515"/>
      <c r="AI171" s="515"/>
      <c r="AJ171" s="515"/>
      <c r="AK171" s="515"/>
      <c r="AL171" s="515"/>
      <c r="AM171" s="515"/>
      <c r="AN171" s="515"/>
      <c r="AO171" s="515"/>
      <c r="AP171" s="515"/>
      <c r="AQ171" s="515"/>
      <c r="AR171" s="515"/>
      <c r="AS171" s="515"/>
    </row>
    <row r="172" spans="9:45" s="516" customFormat="1" ht="11.25">
      <c r="I172" s="518"/>
      <c r="J172" s="518"/>
      <c r="K172" s="518"/>
      <c r="L172" s="514"/>
      <c r="M172" s="514"/>
      <c r="N172" s="514"/>
      <c r="O172" s="514"/>
      <c r="P172" s="514"/>
      <c r="Q172" s="514"/>
      <c r="R172" s="514"/>
      <c r="S172" s="514"/>
      <c r="T172" s="514"/>
      <c r="U172" s="514"/>
      <c r="V172" s="515"/>
      <c r="W172" s="515"/>
      <c r="X172" s="515"/>
      <c r="Y172" s="515"/>
      <c r="Z172" s="515"/>
      <c r="AA172" s="515"/>
      <c r="AB172" s="515"/>
      <c r="AC172" s="515"/>
      <c r="AD172" s="515"/>
      <c r="AE172" s="515"/>
      <c r="AF172" s="515"/>
      <c r="AG172" s="515"/>
      <c r="AH172" s="515"/>
      <c r="AI172" s="515"/>
      <c r="AJ172" s="515"/>
      <c r="AK172" s="515"/>
      <c r="AL172" s="515"/>
      <c r="AM172" s="515"/>
      <c r="AN172" s="515"/>
      <c r="AO172" s="515"/>
      <c r="AP172" s="515"/>
      <c r="AQ172" s="515"/>
      <c r="AR172" s="515"/>
      <c r="AS172" s="515"/>
    </row>
    <row r="173" spans="9:45" s="516" customFormat="1" ht="11.25">
      <c r="I173" s="518"/>
      <c r="J173" s="518"/>
      <c r="K173" s="518"/>
      <c r="L173" s="514"/>
      <c r="M173" s="514"/>
      <c r="N173" s="514"/>
      <c r="O173" s="514"/>
      <c r="P173" s="514"/>
      <c r="Q173" s="514"/>
      <c r="R173" s="514"/>
      <c r="S173" s="514"/>
      <c r="T173" s="514"/>
      <c r="U173" s="514"/>
      <c r="V173" s="515"/>
      <c r="W173" s="515"/>
      <c r="X173" s="515"/>
      <c r="Y173" s="515"/>
      <c r="Z173" s="515"/>
      <c r="AA173" s="515"/>
      <c r="AB173" s="515"/>
      <c r="AC173" s="515"/>
      <c r="AD173" s="515"/>
      <c r="AE173" s="515"/>
      <c r="AF173" s="515"/>
      <c r="AG173" s="515"/>
      <c r="AH173" s="515"/>
      <c r="AI173" s="515"/>
      <c r="AJ173" s="515"/>
      <c r="AK173" s="515"/>
      <c r="AL173" s="515"/>
      <c r="AM173" s="515"/>
      <c r="AN173" s="515"/>
      <c r="AO173" s="515"/>
      <c r="AP173" s="515"/>
      <c r="AQ173" s="515"/>
      <c r="AR173" s="515"/>
      <c r="AS173" s="515"/>
    </row>
    <row r="174" spans="9:45" s="516" customFormat="1" ht="11.25">
      <c r="I174" s="518"/>
      <c r="J174" s="518"/>
      <c r="K174" s="518"/>
      <c r="L174" s="514"/>
      <c r="M174" s="514"/>
      <c r="N174" s="514"/>
      <c r="O174" s="514"/>
      <c r="P174" s="514"/>
      <c r="Q174" s="514"/>
      <c r="R174" s="514"/>
      <c r="S174" s="514"/>
      <c r="T174" s="514"/>
      <c r="U174" s="514"/>
      <c r="V174" s="515"/>
      <c r="W174" s="515"/>
      <c r="X174" s="515"/>
      <c r="Y174" s="515"/>
      <c r="Z174" s="515"/>
      <c r="AA174" s="515"/>
      <c r="AB174" s="515"/>
      <c r="AC174" s="515"/>
      <c r="AD174" s="515"/>
      <c r="AE174" s="515"/>
      <c r="AF174" s="515"/>
      <c r="AG174" s="515"/>
      <c r="AH174" s="515"/>
      <c r="AI174" s="515"/>
      <c r="AJ174" s="515"/>
      <c r="AK174" s="515"/>
      <c r="AL174" s="515"/>
      <c r="AM174" s="515"/>
      <c r="AN174" s="515"/>
      <c r="AO174" s="515"/>
      <c r="AP174" s="515"/>
      <c r="AQ174" s="515"/>
      <c r="AR174" s="515"/>
      <c r="AS174" s="515"/>
    </row>
    <row r="175" spans="9:45" s="516" customFormat="1" ht="11.25">
      <c r="I175" s="518"/>
      <c r="J175" s="518"/>
      <c r="K175" s="518"/>
      <c r="L175" s="514"/>
      <c r="M175" s="514"/>
      <c r="N175" s="514"/>
      <c r="O175" s="514"/>
      <c r="P175" s="514"/>
      <c r="Q175" s="514"/>
      <c r="R175" s="514"/>
      <c r="S175" s="514"/>
      <c r="T175" s="514"/>
      <c r="U175" s="514"/>
      <c r="V175" s="515"/>
      <c r="W175" s="515"/>
      <c r="X175" s="515"/>
      <c r="Y175" s="515"/>
      <c r="Z175" s="515"/>
      <c r="AA175" s="515"/>
      <c r="AB175" s="515"/>
      <c r="AC175" s="515"/>
      <c r="AD175" s="515"/>
      <c r="AE175" s="515"/>
      <c r="AF175" s="515"/>
      <c r="AG175" s="515"/>
      <c r="AH175" s="515"/>
      <c r="AI175" s="515"/>
      <c r="AJ175" s="515"/>
      <c r="AK175" s="515"/>
      <c r="AL175" s="515"/>
      <c r="AM175" s="515"/>
      <c r="AN175" s="515"/>
      <c r="AO175" s="515"/>
      <c r="AP175" s="515"/>
      <c r="AQ175" s="515"/>
      <c r="AR175" s="515"/>
      <c r="AS175" s="515"/>
    </row>
    <row r="176" spans="9:45" s="516" customFormat="1" ht="11.25">
      <c r="I176" s="518"/>
      <c r="J176" s="518"/>
      <c r="K176" s="518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5"/>
      <c r="AQ176" s="515"/>
      <c r="AR176" s="515"/>
      <c r="AS176" s="515"/>
    </row>
    <row r="177" spans="9:45" s="516" customFormat="1" ht="11.25">
      <c r="I177" s="518"/>
      <c r="J177" s="518"/>
      <c r="K177" s="518"/>
      <c r="L177" s="514"/>
      <c r="M177" s="514"/>
      <c r="N177" s="514"/>
      <c r="O177" s="514"/>
      <c r="P177" s="514"/>
      <c r="Q177" s="514"/>
      <c r="R177" s="514"/>
      <c r="S177" s="514"/>
      <c r="T177" s="514"/>
      <c r="U177" s="514"/>
      <c r="V177" s="515"/>
      <c r="W177" s="515"/>
      <c r="X177" s="515"/>
      <c r="Y177" s="515"/>
      <c r="Z177" s="515"/>
      <c r="AA177" s="515"/>
      <c r="AB177" s="515"/>
      <c r="AC177" s="515"/>
      <c r="AD177" s="515"/>
      <c r="AE177" s="515"/>
      <c r="AF177" s="515"/>
      <c r="AG177" s="515"/>
      <c r="AH177" s="515"/>
      <c r="AI177" s="515"/>
      <c r="AJ177" s="515"/>
      <c r="AK177" s="515"/>
      <c r="AL177" s="515"/>
      <c r="AM177" s="515"/>
      <c r="AN177" s="515"/>
      <c r="AO177" s="515"/>
      <c r="AP177" s="515"/>
      <c r="AQ177" s="515"/>
      <c r="AR177" s="515"/>
      <c r="AS177" s="515"/>
    </row>
    <row r="178" spans="9:45" s="516" customFormat="1" ht="11.25">
      <c r="I178" s="518"/>
      <c r="J178" s="518"/>
      <c r="K178" s="518"/>
      <c r="L178" s="514"/>
      <c r="M178" s="514"/>
      <c r="N178" s="514"/>
      <c r="O178" s="514"/>
      <c r="P178" s="514"/>
      <c r="Q178" s="514"/>
      <c r="R178" s="514"/>
      <c r="S178" s="514"/>
      <c r="T178" s="514"/>
      <c r="U178" s="514"/>
      <c r="V178" s="515"/>
      <c r="W178" s="515"/>
      <c r="X178" s="515"/>
      <c r="Y178" s="515"/>
      <c r="Z178" s="515"/>
      <c r="AA178" s="515"/>
      <c r="AB178" s="515"/>
      <c r="AC178" s="515"/>
      <c r="AD178" s="515"/>
      <c r="AE178" s="515"/>
      <c r="AF178" s="515"/>
      <c r="AG178" s="515"/>
      <c r="AH178" s="515"/>
      <c r="AI178" s="515"/>
      <c r="AJ178" s="515"/>
      <c r="AK178" s="515"/>
      <c r="AL178" s="515"/>
      <c r="AM178" s="515"/>
      <c r="AN178" s="515"/>
      <c r="AO178" s="515"/>
      <c r="AP178" s="515"/>
      <c r="AQ178" s="515"/>
      <c r="AR178" s="515"/>
      <c r="AS178" s="515"/>
    </row>
    <row r="179" spans="9:45" s="516" customFormat="1" ht="11.25">
      <c r="I179" s="518"/>
      <c r="J179" s="518"/>
      <c r="K179" s="518"/>
      <c r="L179" s="514"/>
      <c r="M179" s="514"/>
      <c r="N179" s="514"/>
      <c r="O179" s="514"/>
      <c r="P179" s="514"/>
      <c r="Q179" s="514"/>
      <c r="R179" s="514"/>
      <c r="S179" s="514"/>
      <c r="T179" s="514"/>
      <c r="U179" s="514"/>
      <c r="V179" s="515"/>
      <c r="W179" s="515"/>
      <c r="X179" s="515"/>
      <c r="Y179" s="515"/>
      <c r="Z179" s="515"/>
      <c r="AA179" s="515"/>
      <c r="AB179" s="515"/>
      <c r="AC179" s="515"/>
      <c r="AD179" s="515"/>
      <c r="AE179" s="515"/>
      <c r="AF179" s="515"/>
      <c r="AG179" s="515"/>
      <c r="AH179" s="515"/>
      <c r="AI179" s="515"/>
      <c r="AJ179" s="515"/>
      <c r="AK179" s="515"/>
      <c r="AL179" s="515"/>
      <c r="AM179" s="515"/>
      <c r="AN179" s="515"/>
      <c r="AO179" s="515"/>
      <c r="AP179" s="515"/>
      <c r="AQ179" s="515"/>
      <c r="AR179" s="515"/>
      <c r="AS179" s="515"/>
    </row>
    <row r="180" spans="9:45" s="516" customFormat="1" ht="11.25">
      <c r="I180" s="518"/>
      <c r="J180" s="518"/>
      <c r="K180" s="518"/>
      <c r="L180" s="514"/>
      <c r="M180" s="514"/>
      <c r="N180" s="514"/>
      <c r="O180" s="514"/>
      <c r="P180" s="514"/>
      <c r="Q180" s="514"/>
      <c r="R180" s="514"/>
      <c r="S180" s="514"/>
      <c r="T180" s="514"/>
      <c r="U180" s="514"/>
      <c r="V180" s="515"/>
      <c r="W180" s="515"/>
      <c r="X180" s="515"/>
      <c r="Y180" s="515"/>
      <c r="Z180" s="515"/>
      <c r="AA180" s="515"/>
      <c r="AB180" s="515"/>
      <c r="AC180" s="515"/>
      <c r="AD180" s="515"/>
      <c r="AE180" s="515"/>
      <c r="AF180" s="515"/>
      <c r="AG180" s="515"/>
      <c r="AH180" s="515"/>
      <c r="AI180" s="515"/>
      <c r="AJ180" s="515"/>
      <c r="AK180" s="515"/>
      <c r="AL180" s="515"/>
      <c r="AM180" s="515"/>
      <c r="AN180" s="515"/>
      <c r="AO180" s="515"/>
      <c r="AP180" s="515"/>
      <c r="AQ180" s="515"/>
      <c r="AR180" s="515"/>
      <c r="AS180" s="515"/>
    </row>
    <row r="181" spans="9:45" s="516" customFormat="1" ht="11.25">
      <c r="I181" s="518"/>
      <c r="J181" s="518"/>
      <c r="K181" s="518"/>
      <c r="L181" s="514"/>
      <c r="M181" s="514"/>
      <c r="N181" s="514"/>
      <c r="O181" s="514"/>
      <c r="P181" s="514"/>
      <c r="Q181" s="514"/>
      <c r="R181" s="514"/>
      <c r="S181" s="514"/>
      <c r="T181" s="514"/>
      <c r="U181" s="514"/>
      <c r="V181" s="515"/>
      <c r="W181" s="515"/>
      <c r="X181" s="515"/>
      <c r="Y181" s="515"/>
      <c r="Z181" s="515"/>
      <c r="AA181" s="515"/>
      <c r="AB181" s="515"/>
      <c r="AC181" s="515"/>
      <c r="AD181" s="515"/>
      <c r="AE181" s="515"/>
      <c r="AF181" s="515"/>
      <c r="AG181" s="515"/>
      <c r="AH181" s="515"/>
      <c r="AI181" s="515"/>
      <c r="AJ181" s="515"/>
      <c r="AK181" s="515"/>
      <c r="AL181" s="515"/>
      <c r="AM181" s="515"/>
      <c r="AN181" s="515"/>
      <c r="AO181" s="515"/>
      <c r="AP181" s="515"/>
      <c r="AQ181" s="515"/>
      <c r="AR181" s="515"/>
      <c r="AS181" s="515"/>
    </row>
    <row r="182" spans="9:45" s="516" customFormat="1" ht="11.25">
      <c r="I182" s="518"/>
      <c r="J182" s="518"/>
      <c r="K182" s="518"/>
      <c r="L182" s="514"/>
      <c r="M182" s="514"/>
      <c r="N182" s="514"/>
      <c r="O182" s="514"/>
      <c r="P182" s="514"/>
      <c r="Q182" s="514"/>
      <c r="R182" s="514"/>
      <c r="S182" s="514"/>
      <c r="T182" s="514"/>
      <c r="U182" s="514"/>
      <c r="V182" s="515"/>
      <c r="W182" s="515"/>
      <c r="X182" s="515"/>
      <c r="Y182" s="515"/>
      <c r="Z182" s="515"/>
      <c r="AA182" s="515"/>
      <c r="AB182" s="515"/>
      <c r="AC182" s="515"/>
      <c r="AD182" s="515"/>
      <c r="AE182" s="515"/>
      <c r="AF182" s="515"/>
      <c r="AG182" s="515"/>
      <c r="AH182" s="515"/>
      <c r="AI182" s="515"/>
      <c r="AJ182" s="515"/>
      <c r="AK182" s="515"/>
      <c r="AL182" s="515"/>
      <c r="AM182" s="515"/>
      <c r="AN182" s="515"/>
      <c r="AO182" s="515"/>
      <c r="AP182" s="515"/>
      <c r="AQ182" s="515"/>
      <c r="AR182" s="515"/>
      <c r="AS182" s="515"/>
    </row>
    <row r="183" spans="9:45" s="516" customFormat="1" ht="11.25">
      <c r="I183" s="518"/>
      <c r="J183" s="518"/>
      <c r="K183" s="518"/>
      <c r="L183" s="514"/>
      <c r="M183" s="514"/>
      <c r="N183" s="514"/>
      <c r="O183" s="514"/>
      <c r="P183" s="514"/>
      <c r="Q183" s="514"/>
      <c r="R183" s="514"/>
      <c r="S183" s="514"/>
      <c r="T183" s="514"/>
      <c r="U183" s="514"/>
      <c r="V183" s="515"/>
      <c r="W183" s="515"/>
      <c r="X183" s="515"/>
      <c r="Y183" s="515"/>
      <c r="Z183" s="515"/>
      <c r="AA183" s="515"/>
      <c r="AB183" s="515"/>
      <c r="AC183" s="515"/>
      <c r="AD183" s="515"/>
      <c r="AE183" s="515"/>
      <c r="AF183" s="515"/>
      <c r="AG183" s="515"/>
      <c r="AH183" s="515"/>
      <c r="AI183" s="515"/>
      <c r="AJ183" s="515"/>
      <c r="AK183" s="515"/>
      <c r="AL183" s="515"/>
      <c r="AM183" s="515"/>
      <c r="AN183" s="515"/>
      <c r="AO183" s="515"/>
      <c r="AP183" s="515"/>
      <c r="AQ183" s="515"/>
      <c r="AR183" s="515"/>
      <c r="AS183" s="515"/>
    </row>
    <row r="184" spans="9:45" s="516" customFormat="1" ht="11.25">
      <c r="I184" s="518"/>
      <c r="J184" s="518"/>
      <c r="K184" s="518"/>
      <c r="L184" s="514"/>
      <c r="M184" s="514"/>
      <c r="N184" s="514"/>
      <c r="O184" s="514"/>
      <c r="P184" s="514"/>
      <c r="Q184" s="514"/>
      <c r="R184" s="514"/>
      <c r="S184" s="514"/>
      <c r="T184" s="514"/>
      <c r="U184" s="514"/>
      <c r="V184" s="515"/>
      <c r="W184" s="515"/>
      <c r="X184" s="515"/>
      <c r="Y184" s="515"/>
      <c r="Z184" s="515"/>
      <c r="AA184" s="515"/>
      <c r="AB184" s="515"/>
      <c r="AC184" s="515"/>
      <c r="AD184" s="515"/>
      <c r="AE184" s="515"/>
      <c r="AF184" s="515"/>
      <c r="AG184" s="515"/>
      <c r="AH184" s="515"/>
      <c r="AI184" s="515"/>
      <c r="AJ184" s="515"/>
      <c r="AK184" s="515"/>
      <c r="AL184" s="515"/>
      <c r="AM184" s="515"/>
      <c r="AN184" s="515"/>
      <c r="AO184" s="515"/>
      <c r="AP184" s="515"/>
      <c r="AQ184" s="515"/>
      <c r="AR184" s="515"/>
      <c r="AS184" s="515"/>
    </row>
    <row r="185" spans="9:45" s="516" customFormat="1" ht="11.25">
      <c r="I185" s="518"/>
      <c r="J185" s="518"/>
      <c r="K185" s="518"/>
      <c r="L185" s="514"/>
      <c r="M185" s="514"/>
      <c r="N185" s="514"/>
      <c r="O185" s="514"/>
      <c r="P185" s="514"/>
      <c r="Q185" s="514"/>
      <c r="R185" s="514"/>
      <c r="S185" s="514"/>
      <c r="T185" s="514"/>
      <c r="U185" s="514"/>
      <c r="V185" s="515"/>
      <c r="W185" s="515"/>
      <c r="X185" s="515"/>
      <c r="Y185" s="515"/>
      <c r="Z185" s="515"/>
      <c r="AA185" s="515"/>
      <c r="AB185" s="515"/>
      <c r="AC185" s="515"/>
      <c r="AD185" s="515"/>
      <c r="AE185" s="515"/>
      <c r="AF185" s="515"/>
      <c r="AG185" s="515"/>
      <c r="AH185" s="515"/>
      <c r="AI185" s="515"/>
      <c r="AJ185" s="515"/>
      <c r="AK185" s="515"/>
      <c r="AL185" s="515"/>
      <c r="AM185" s="515"/>
      <c r="AN185" s="515"/>
      <c r="AO185" s="515"/>
      <c r="AP185" s="515"/>
      <c r="AQ185" s="515"/>
      <c r="AR185" s="515"/>
      <c r="AS185" s="515"/>
    </row>
    <row r="186" spans="9:45" s="516" customFormat="1" ht="11.25">
      <c r="I186" s="518"/>
      <c r="J186" s="518"/>
      <c r="K186" s="518"/>
      <c r="L186" s="514"/>
      <c r="M186" s="514"/>
      <c r="N186" s="514"/>
      <c r="O186" s="514"/>
      <c r="P186" s="514"/>
      <c r="Q186" s="514"/>
      <c r="R186" s="514"/>
      <c r="S186" s="514"/>
      <c r="T186" s="514"/>
      <c r="U186" s="514"/>
      <c r="V186" s="515"/>
      <c r="W186" s="515"/>
      <c r="X186" s="515"/>
      <c r="Y186" s="515"/>
      <c r="Z186" s="515"/>
      <c r="AA186" s="515"/>
      <c r="AB186" s="515"/>
      <c r="AC186" s="515"/>
      <c r="AD186" s="515"/>
      <c r="AE186" s="515"/>
      <c r="AF186" s="515"/>
      <c r="AG186" s="515"/>
      <c r="AH186" s="515"/>
      <c r="AI186" s="515"/>
      <c r="AJ186" s="515"/>
      <c r="AK186" s="515"/>
      <c r="AL186" s="515"/>
      <c r="AM186" s="515"/>
      <c r="AN186" s="515"/>
      <c r="AO186" s="515"/>
      <c r="AP186" s="515"/>
      <c r="AQ186" s="515"/>
      <c r="AR186" s="515"/>
      <c r="AS186" s="515"/>
    </row>
    <row r="187" spans="9:45" s="516" customFormat="1" ht="11.25">
      <c r="I187" s="518"/>
      <c r="J187" s="518"/>
      <c r="K187" s="518"/>
      <c r="L187" s="514"/>
      <c r="M187" s="514"/>
      <c r="N187" s="514"/>
      <c r="O187" s="514"/>
      <c r="P187" s="514"/>
      <c r="Q187" s="514"/>
      <c r="R187" s="514"/>
      <c r="S187" s="514"/>
      <c r="T187" s="514"/>
      <c r="U187" s="514"/>
      <c r="V187" s="515"/>
      <c r="W187" s="515"/>
      <c r="X187" s="515"/>
      <c r="Y187" s="515"/>
      <c r="Z187" s="515"/>
      <c r="AA187" s="515"/>
      <c r="AB187" s="515"/>
      <c r="AC187" s="515"/>
      <c r="AD187" s="515"/>
      <c r="AE187" s="515"/>
      <c r="AF187" s="515"/>
      <c r="AG187" s="515"/>
      <c r="AH187" s="515"/>
      <c r="AI187" s="515"/>
      <c r="AJ187" s="515"/>
      <c r="AK187" s="515"/>
      <c r="AL187" s="515"/>
      <c r="AM187" s="515"/>
      <c r="AN187" s="515"/>
      <c r="AO187" s="515"/>
      <c r="AP187" s="515"/>
      <c r="AQ187" s="515"/>
      <c r="AR187" s="515"/>
      <c r="AS187" s="515"/>
    </row>
    <row r="188" spans="9:45" s="516" customFormat="1" ht="11.25">
      <c r="I188" s="518"/>
      <c r="J188" s="518"/>
      <c r="K188" s="518"/>
      <c r="L188" s="514"/>
      <c r="M188" s="514"/>
      <c r="N188" s="514"/>
      <c r="O188" s="514"/>
      <c r="P188" s="514"/>
      <c r="Q188" s="514"/>
      <c r="R188" s="514"/>
      <c r="S188" s="514"/>
      <c r="T188" s="514"/>
      <c r="U188" s="514"/>
      <c r="V188" s="515"/>
      <c r="W188" s="515"/>
      <c r="X188" s="515"/>
      <c r="Y188" s="515"/>
      <c r="Z188" s="515"/>
      <c r="AA188" s="515"/>
      <c r="AB188" s="515"/>
      <c r="AC188" s="515"/>
      <c r="AD188" s="515"/>
      <c r="AE188" s="515"/>
      <c r="AF188" s="515"/>
      <c r="AG188" s="515"/>
      <c r="AH188" s="515"/>
      <c r="AI188" s="515"/>
      <c r="AJ188" s="515"/>
      <c r="AK188" s="515"/>
      <c r="AL188" s="515"/>
      <c r="AM188" s="515"/>
      <c r="AN188" s="515"/>
      <c r="AO188" s="515"/>
      <c r="AP188" s="515"/>
      <c r="AQ188" s="515"/>
      <c r="AR188" s="515"/>
      <c r="AS188" s="515"/>
    </row>
    <row r="189" spans="9:45" s="516" customFormat="1" ht="11.25">
      <c r="I189" s="518"/>
      <c r="J189" s="518"/>
      <c r="K189" s="518"/>
      <c r="L189" s="514"/>
      <c r="M189" s="514"/>
      <c r="N189" s="514"/>
      <c r="O189" s="514"/>
      <c r="P189" s="514"/>
      <c r="Q189" s="514"/>
      <c r="R189" s="514"/>
      <c r="S189" s="514"/>
      <c r="T189" s="514"/>
      <c r="U189" s="514"/>
      <c r="V189" s="515"/>
      <c r="W189" s="515"/>
      <c r="X189" s="515"/>
      <c r="Y189" s="515"/>
      <c r="Z189" s="515"/>
      <c r="AA189" s="515"/>
      <c r="AB189" s="515"/>
      <c r="AC189" s="515"/>
      <c r="AD189" s="515"/>
      <c r="AE189" s="515"/>
      <c r="AF189" s="515"/>
      <c r="AG189" s="515"/>
      <c r="AH189" s="515"/>
      <c r="AI189" s="515"/>
      <c r="AJ189" s="515"/>
      <c r="AK189" s="515"/>
      <c r="AL189" s="515"/>
      <c r="AM189" s="515"/>
      <c r="AN189" s="515"/>
      <c r="AO189" s="515"/>
      <c r="AP189" s="515"/>
      <c r="AQ189" s="515"/>
      <c r="AR189" s="515"/>
      <c r="AS189" s="515"/>
    </row>
    <row r="190" spans="9:45" s="516" customFormat="1" ht="11.25">
      <c r="I190" s="518"/>
      <c r="J190" s="518"/>
      <c r="K190" s="518"/>
      <c r="L190" s="514"/>
      <c r="M190" s="514"/>
      <c r="N190" s="514"/>
      <c r="O190" s="514"/>
      <c r="P190" s="514"/>
      <c r="Q190" s="514"/>
      <c r="R190" s="514"/>
      <c r="S190" s="514"/>
      <c r="T190" s="514"/>
      <c r="U190" s="514"/>
      <c r="V190" s="515"/>
      <c r="W190" s="515"/>
      <c r="X190" s="515"/>
      <c r="Y190" s="515"/>
      <c r="Z190" s="515"/>
      <c r="AA190" s="515"/>
      <c r="AB190" s="515"/>
      <c r="AC190" s="515"/>
      <c r="AD190" s="515"/>
      <c r="AE190" s="515"/>
      <c r="AF190" s="515"/>
      <c r="AG190" s="515"/>
      <c r="AH190" s="515"/>
      <c r="AI190" s="515"/>
      <c r="AJ190" s="515"/>
      <c r="AK190" s="515"/>
      <c r="AL190" s="515"/>
      <c r="AM190" s="515"/>
      <c r="AN190" s="515"/>
      <c r="AO190" s="515"/>
      <c r="AP190" s="515"/>
      <c r="AQ190" s="515"/>
      <c r="AR190" s="515"/>
      <c r="AS190" s="515"/>
    </row>
    <row r="191" spans="9:45" s="516" customFormat="1" ht="11.25">
      <c r="I191" s="518"/>
      <c r="J191" s="518"/>
      <c r="K191" s="518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  <c r="V191" s="515"/>
      <c r="W191" s="515"/>
      <c r="X191" s="515"/>
      <c r="Y191" s="515"/>
      <c r="Z191" s="515"/>
      <c r="AA191" s="515"/>
      <c r="AB191" s="515"/>
      <c r="AC191" s="515"/>
      <c r="AD191" s="515"/>
      <c r="AE191" s="515"/>
      <c r="AF191" s="515"/>
      <c r="AG191" s="515"/>
      <c r="AH191" s="515"/>
      <c r="AI191" s="515"/>
      <c r="AJ191" s="515"/>
      <c r="AK191" s="515"/>
      <c r="AL191" s="515"/>
      <c r="AM191" s="515"/>
      <c r="AN191" s="515"/>
      <c r="AO191" s="515"/>
      <c r="AP191" s="515"/>
      <c r="AQ191" s="515"/>
      <c r="AR191" s="515"/>
      <c r="AS191" s="515"/>
    </row>
    <row r="192" spans="9:45" s="516" customFormat="1" ht="11.25">
      <c r="I192" s="518"/>
      <c r="J192" s="518"/>
      <c r="K192" s="518"/>
      <c r="L192" s="514"/>
      <c r="M192" s="514"/>
      <c r="N192" s="514"/>
      <c r="O192" s="514"/>
      <c r="P192" s="514"/>
      <c r="Q192" s="514"/>
      <c r="R192" s="514"/>
      <c r="S192" s="514"/>
      <c r="T192" s="514"/>
      <c r="U192" s="514"/>
      <c r="V192" s="515"/>
      <c r="W192" s="515"/>
      <c r="X192" s="515"/>
      <c r="Y192" s="515"/>
      <c r="Z192" s="515"/>
      <c r="AA192" s="515"/>
      <c r="AB192" s="515"/>
      <c r="AC192" s="515"/>
      <c r="AD192" s="515"/>
      <c r="AE192" s="515"/>
      <c r="AF192" s="515"/>
      <c r="AG192" s="515"/>
      <c r="AH192" s="515"/>
      <c r="AI192" s="515"/>
      <c r="AJ192" s="515"/>
      <c r="AK192" s="515"/>
      <c r="AL192" s="515"/>
      <c r="AM192" s="515"/>
      <c r="AN192" s="515"/>
      <c r="AO192" s="515"/>
      <c r="AP192" s="515"/>
      <c r="AQ192" s="515"/>
      <c r="AR192" s="515"/>
      <c r="AS192" s="515"/>
    </row>
    <row r="193" spans="9:45" s="516" customFormat="1" ht="11.25">
      <c r="I193" s="518"/>
      <c r="J193" s="518"/>
      <c r="K193" s="518"/>
      <c r="L193" s="514"/>
      <c r="M193" s="514"/>
      <c r="N193" s="514"/>
      <c r="O193" s="514"/>
      <c r="P193" s="514"/>
      <c r="Q193" s="514"/>
      <c r="R193" s="514"/>
      <c r="S193" s="514"/>
      <c r="T193" s="514"/>
      <c r="U193" s="514"/>
      <c r="V193" s="515"/>
      <c r="W193" s="515"/>
      <c r="X193" s="515"/>
      <c r="Y193" s="515"/>
      <c r="Z193" s="515"/>
      <c r="AA193" s="515"/>
      <c r="AB193" s="515"/>
      <c r="AC193" s="515"/>
      <c r="AD193" s="515"/>
      <c r="AE193" s="515"/>
      <c r="AF193" s="515"/>
      <c r="AG193" s="515"/>
      <c r="AH193" s="515"/>
      <c r="AI193" s="515"/>
      <c r="AJ193" s="515"/>
      <c r="AK193" s="515"/>
      <c r="AL193" s="515"/>
      <c r="AM193" s="515"/>
      <c r="AN193" s="515"/>
      <c r="AO193" s="515"/>
      <c r="AP193" s="515"/>
      <c r="AQ193" s="515"/>
      <c r="AR193" s="515"/>
      <c r="AS193" s="515"/>
    </row>
    <row r="194" spans="9:45" s="516" customFormat="1" ht="11.25">
      <c r="I194" s="518"/>
      <c r="J194" s="518"/>
      <c r="K194" s="518"/>
      <c r="L194" s="514"/>
      <c r="M194" s="514"/>
      <c r="N194" s="514"/>
      <c r="O194" s="514"/>
      <c r="P194" s="514"/>
      <c r="Q194" s="514"/>
      <c r="R194" s="514"/>
      <c r="S194" s="514"/>
      <c r="T194" s="514"/>
      <c r="U194" s="514"/>
      <c r="V194" s="515"/>
      <c r="W194" s="515"/>
      <c r="X194" s="515"/>
      <c r="Y194" s="515"/>
      <c r="Z194" s="515"/>
      <c r="AA194" s="515"/>
      <c r="AB194" s="515"/>
      <c r="AC194" s="515"/>
      <c r="AD194" s="515"/>
      <c r="AE194" s="515"/>
      <c r="AF194" s="515"/>
      <c r="AG194" s="515"/>
      <c r="AH194" s="515"/>
      <c r="AI194" s="515"/>
      <c r="AJ194" s="515"/>
      <c r="AK194" s="515"/>
      <c r="AL194" s="515"/>
      <c r="AM194" s="515"/>
      <c r="AN194" s="515"/>
      <c r="AO194" s="515"/>
      <c r="AP194" s="515"/>
      <c r="AQ194" s="515"/>
      <c r="AR194" s="515"/>
      <c r="AS194" s="515"/>
    </row>
    <row r="195" spans="9:45" s="516" customFormat="1" ht="11.25">
      <c r="I195" s="518"/>
      <c r="J195" s="518"/>
      <c r="K195" s="518"/>
      <c r="L195" s="514"/>
      <c r="M195" s="514"/>
      <c r="N195" s="514"/>
      <c r="O195" s="514"/>
      <c r="P195" s="514"/>
      <c r="Q195" s="514"/>
      <c r="R195" s="514"/>
      <c r="S195" s="514"/>
      <c r="T195" s="514"/>
      <c r="U195" s="514"/>
      <c r="V195" s="515"/>
      <c r="W195" s="515"/>
      <c r="X195" s="515"/>
      <c r="Y195" s="515"/>
      <c r="Z195" s="515"/>
      <c r="AA195" s="515"/>
      <c r="AB195" s="515"/>
      <c r="AC195" s="515"/>
      <c r="AD195" s="515"/>
      <c r="AE195" s="515"/>
      <c r="AF195" s="515"/>
      <c r="AG195" s="515"/>
      <c r="AH195" s="515"/>
      <c r="AI195" s="515"/>
      <c r="AJ195" s="515"/>
      <c r="AK195" s="515"/>
      <c r="AL195" s="515"/>
      <c r="AM195" s="515"/>
      <c r="AN195" s="515"/>
      <c r="AO195" s="515"/>
      <c r="AP195" s="515"/>
      <c r="AQ195" s="515"/>
      <c r="AR195" s="515"/>
      <c r="AS195" s="515"/>
    </row>
    <row r="196" spans="9:45" s="516" customFormat="1" ht="11.25">
      <c r="I196" s="518"/>
      <c r="J196" s="518"/>
      <c r="K196" s="518"/>
      <c r="L196" s="514"/>
      <c r="M196" s="514"/>
      <c r="N196" s="514"/>
      <c r="O196" s="514"/>
      <c r="P196" s="514"/>
      <c r="Q196" s="514"/>
      <c r="R196" s="514"/>
      <c r="S196" s="514"/>
      <c r="T196" s="514"/>
      <c r="U196" s="514"/>
      <c r="V196" s="515"/>
      <c r="W196" s="515"/>
      <c r="X196" s="515"/>
      <c r="Y196" s="515"/>
      <c r="Z196" s="515"/>
      <c r="AA196" s="515"/>
      <c r="AB196" s="515"/>
      <c r="AC196" s="515"/>
      <c r="AD196" s="515"/>
      <c r="AE196" s="515"/>
      <c r="AF196" s="515"/>
      <c r="AG196" s="515"/>
      <c r="AH196" s="515"/>
      <c r="AI196" s="515"/>
      <c r="AJ196" s="515"/>
      <c r="AK196" s="515"/>
      <c r="AL196" s="515"/>
      <c r="AM196" s="515"/>
      <c r="AN196" s="515"/>
      <c r="AO196" s="515"/>
      <c r="AP196" s="515"/>
      <c r="AQ196" s="515"/>
      <c r="AR196" s="515"/>
      <c r="AS196" s="515"/>
    </row>
    <row r="197" spans="9:45" s="516" customFormat="1" ht="11.25">
      <c r="I197" s="518"/>
      <c r="J197" s="518"/>
      <c r="K197" s="518"/>
      <c r="L197" s="514"/>
      <c r="M197" s="514"/>
      <c r="N197" s="514"/>
      <c r="O197" s="514"/>
      <c r="P197" s="514"/>
      <c r="Q197" s="514"/>
      <c r="R197" s="514"/>
      <c r="S197" s="514"/>
      <c r="T197" s="514"/>
      <c r="U197" s="514"/>
      <c r="V197" s="515"/>
      <c r="W197" s="515"/>
      <c r="X197" s="515"/>
      <c r="Y197" s="515"/>
      <c r="Z197" s="515"/>
      <c r="AA197" s="515"/>
      <c r="AB197" s="515"/>
      <c r="AC197" s="515"/>
      <c r="AD197" s="515"/>
      <c r="AE197" s="515"/>
      <c r="AF197" s="515"/>
      <c r="AG197" s="515"/>
      <c r="AH197" s="515"/>
      <c r="AI197" s="515"/>
      <c r="AJ197" s="515"/>
      <c r="AK197" s="515"/>
      <c r="AL197" s="515"/>
      <c r="AM197" s="515"/>
      <c r="AN197" s="515"/>
      <c r="AO197" s="515"/>
      <c r="AP197" s="515"/>
      <c r="AQ197" s="515"/>
      <c r="AR197" s="515"/>
      <c r="AS197" s="515"/>
    </row>
    <row r="198" spans="9:45" s="516" customFormat="1" ht="11.25">
      <c r="I198" s="518"/>
      <c r="J198" s="518"/>
      <c r="K198" s="518"/>
      <c r="L198" s="514"/>
      <c r="M198" s="514"/>
      <c r="N198" s="514"/>
      <c r="O198" s="514"/>
      <c r="P198" s="514"/>
      <c r="Q198" s="514"/>
      <c r="R198" s="514"/>
      <c r="S198" s="514"/>
      <c r="T198" s="514"/>
      <c r="U198" s="514"/>
      <c r="V198" s="515"/>
      <c r="W198" s="515"/>
      <c r="X198" s="515"/>
      <c r="Y198" s="515"/>
      <c r="Z198" s="515"/>
      <c r="AA198" s="515"/>
      <c r="AB198" s="515"/>
      <c r="AC198" s="515"/>
      <c r="AD198" s="515"/>
      <c r="AE198" s="515"/>
      <c r="AF198" s="515"/>
      <c r="AG198" s="515"/>
      <c r="AH198" s="515"/>
      <c r="AI198" s="515"/>
      <c r="AJ198" s="515"/>
      <c r="AK198" s="515"/>
      <c r="AL198" s="515"/>
      <c r="AM198" s="515"/>
      <c r="AN198" s="515"/>
      <c r="AO198" s="515"/>
      <c r="AP198" s="515"/>
      <c r="AQ198" s="515"/>
      <c r="AR198" s="515"/>
      <c r="AS198" s="515"/>
    </row>
    <row r="199" spans="9:45" s="516" customFormat="1" ht="11.25">
      <c r="I199" s="518"/>
      <c r="J199" s="518"/>
      <c r="K199" s="518"/>
      <c r="L199" s="514"/>
      <c r="M199" s="514"/>
      <c r="N199" s="514"/>
      <c r="O199" s="514"/>
      <c r="P199" s="514"/>
      <c r="Q199" s="514"/>
      <c r="R199" s="514"/>
      <c r="S199" s="514"/>
      <c r="T199" s="514"/>
      <c r="U199" s="514"/>
      <c r="V199" s="515"/>
      <c r="W199" s="515"/>
      <c r="X199" s="515"/>
      <c r="Y199" s="515"/>
      <c r="Z199" s="515"/>
      <c r="AA199" s="515"/>
      <c r="AB199" s="515"/>
      <c r="AC199" s="515"/>
      <c r="AD199" s="515"/>
      <c r="AE199" s="515"/>
      <c r="AF199" s="515"/>
      <c r="AG199" s="515"/>
      <c r="AH199" s="515"/>
      <c r="AI199" s="515"/>
      <c r="AJ199" s="515"/>
      <c r="AK199" s="515"/>
      <c r="AL199" s="515"/>
      <c r="AM199" s="515"/>
      <c r="AN199" s="515"/>
      <c r="AO199" s="515"/>
      <c r="AP199" s="515"/>
      <c r="AQ199" s="515"/>
      <c r="AR199" s="515"/>
      <c r="AS199" s="515"/>
    </row>
    <row r="200" spans="9:45" s="516" customFormat="1" ht="11.25">
      <c r="I200" s="518"/>
      <c r="J200" s="518"/>
      <c r="K200" s="518"/>
      <c r="L200" s="514"/>
      <c r="M200" s="514"/>
      <c r="N200" s="514"/>
      <c r="O200" s="514"/>
      <c r="P200" s="514"/>
      <c r="Q200" s="514"/>
      <c r="R200" s="514"/>
      <c r="S200" s="514"/>
      <c r="T200" s="514"/>
      <c r="U200" s="514"/>
      <c r="V200" s="515"/>
      <c r="W200" s="515"/>
      <c r="X200" s="515"/>
      <c r="Y200" s="515"/>
      <c r="Z200" s="515"/>
      <c r="AA200" s="515"/>
      <c r="AB200" s="515"/>
      <c r="AC200" s="515"/>
      <c r="AD200" s="515"/>
      <c r="AE200" s="515"/>
      <c r="AF200" s="515"/>
      <c r="AG200" s="515"/>
      <c r="AH200" s="515"/>
      <c r="AI200" s="515"/>
      <c r="AJ200" s="515"/>
      <c r="AK200" s="515"/>
      <c r="AL200" s="515"/>
      <c r="AM200" s="515"/>
      <c r="AN200" s="515"/>
      <c r="AO200" s="515"/>
      <c r="AP200" s="515"/>
      <c r="AQ200" s="515"/>
      <c r="AR200" s="515"/>
      <c r="AS200" s="515"/>
    </row>
    <row r="201" spans="9:45" s="516" customFormat="1" ht="11.25">
      <c r="I201" s="518"/>
      <c r="J201" s="518"/>
      <c r="K201" s="518"/>
      <c r="L201" s="514"/>
      <c r="M201" s="514"/>
      <c r="N201" s="514"/>
      <c r="O201" s="514"/>
      <c r="P201" s="514"/>
      <c r="Q201" s="514"/>
      <c r="R201" s="514"/>
      <c r="S201" s="514"/>
      <c r="T201" s="514"/>
      <c r="U201" s="514"/>
      <c r="V201" s="515"/>
      <c r="W201" s="515"/>
      <c r="X201" s="515"/>
      <c r="Y201" s="515"/>
      <c r="Z201" s="515"/>
      <c r="AA201" s="515"/>
      <c r="AB201" s="515"/>
      <c r="AC201" s="515"/>
      <c r="AD201" s="515"/>
      <c r="AE201" s="515"/>
      <c r="AF201" s="515"/>
      <c r="AG201" s="515"/>
      <c r="AH201" s="515"/>
      <c r="AI201" s="515"/>
      <c r="AJ201" s="515"/>
      <c r="AK201" s="515"/>
      <c r="AL201" s="515"/>
      <c r="AM201" s="515"/>
      <c r="AN201" s="515"/>
      <c r="AO201" s="515"/>
      <c r="AP201" s="515"/>
      <c r="AQ201" s="515"/>
      <c r="AR201" s="515"/>
      <c r="AS201" s="515"/>
    </row>
    <row r="202" spans="9:45" s="516" customFormat="1" ht="11.25">
      <c r="I202" s="518"/>
      <c r="J202" s="518"/>
      <c r="K202" s="518"/>
      <c r="L202" s="514"/>
      <c r="M202" s="514"/>
      <c r="N202" s="514"/>
      <c r="O202" s="514"/>
      <c r="P202" s="514"/>
      <c r="Q202" s="514"/>
      <c r="R202" s="514"/>
      <c r="S202" s="514"/>
      <c r="T202" s="514"/>
      <c r="U202" s="514"/>
      <c r="V202" s="515"/>
      <c r="W202" s="515"/>
      <c r="X202" s="515"/>
      <c r="Y202" s="515"/>
      <c r="Z202" s="515"/>
      <c r="AA202" s="515"/>
      <c r="AB202" s="515"/>
      <c r="AC202" s="515"/>
      <c r="AD202" s="515"/>
      <c r="AE202" s="515"/>
      <c r="AF202" s="515"/>
      <c r="AG202" s="515"/>
      <c r="AH202" s="515"/>
      <c r="AI202" s="515"/>
      <c r="AJ202" s="515"/>
      <c r="AK202" s="515"/>
      <c r="AL202" s="515"/>
      <c r="AM202" s="515"/>
      <c r="AN202" s="515"/>
      <c r="AO202" s="515"/>
      <c r="AP202" s="515"/>
      <c r="AQ202" s="515"/>
      <c r="AR202" s="515"/>
      <c r="AS202" s="515"/>
    </row>
    <row r="203" spans="9:45" s="516" customFormat="1" ht="11.25">
      <c r="I203" s="518"/>
      <c r="J203" s="518"/>
      <c r="K203" s="518"/>
      <c r="L203" s="514"/>
      <c r="M203" s="514"/>
      <c r="N203" s="514"/>
      <c r="O203" s="514"/>
      <c r="P203" s="514"/>
      <c r="Q203" s="514"/>
      <c r="R203" s="514"/>
      <c r="S203" s="514"/>
      <c r="T203" s="514"/>
      <c r="U203" s="514"/>
      <c r="V203" s="515"/>
      <c r="W203" s="515"/>
      <c r="X203" s="515"/>
      <c r="Y203" s="515"/>
      <c r="Z203" s="515"/>
      <c r="AA203" s="515"/>
      <c r="AB203" s="515"/>
      <c r="AC203" s="515"/>
      <c r="AD203" s="515"/>
      <c r="AE203" s="515"/>
      <c r="AF203" s="515"/>
      <c r="AG203" s="515"/>
      <c r="AH203" s="515"/>
      <c r="AI203" s="515"/>
      <c r="AJ203" s="515"/>
      <c r="AK203" s="515"/>
      <c r="AL203" s="515"/>
      <c r="AM203" s="515"/>
      <c r="AN203" s="515"/>
      <c r="AO203" s="515"/>
      <c r="AP203" s="515"/>
      <c r="AQ203" s="515"/>
      <c r="AR203" s="515"/>
      <c r="AS203" s="515"/>
    </row>
    <row r="204" spans="9:45" s="516" customFormat="1" ht="11.25">
      <c r="I204" s="518"/>
      <c r="J204" s="518"/>
      <c r="K204" s="518"/>
      <c r="L204" s="514"/>
      <c r="M204" s="514"/>
      <c r="N204" s="514"/>
      <c r="O204" s="514"/>
      <c r="P204" s="514"/>
      <c r="Q204" s="514"/>
      <c r="R204" s="514"/>
      <c r="S204" s="514"/>
      <c r="T204" s="514"/>
      <c r="U204" s="514"/>
      <c r="V204" s="515"/>
      <c r="W204" s="515"/>
      <c r="X204" s="515"/>
      <c r="Y204" s="515"/>
      <c r="Z204" s="515"/>
      <c r="AA204" s="515"/>
      <c r="AB204" s="515"/>
      <c r="AC204" s="515"/>
      <c r="AD204" s="515"/>
      <c r="AE204" s="515"/>
      <c r="AF204" s="515"/>
      <c r="AG204" s="515"/>
      <c r="AH204" s="515"/>
      <c r="AI204" s="515"/>
      <c r="AJ204" s="515"/>
      <c r="AK204" s="515"/>
      <c r="AL204" s="515"/>
      <c r="AM204" s="515"/>
      <c r="AN204" s="515"/>
      <c r="AO204" s="515"/>
      <c r="AP204" s="515"/>
      <c r="AQ204" s="515"/>
      <c r="AR204" s="515"/>
      <c r="AS204" s="515"/>
    </row>
    <row r="205" spans="9:45" s="516" customFormat="1" ht="11.25">
      <c r="I205" s="518"/>
      <c r="J205" s="518"/>
      <c r="K205" s="518"/>
      <c r="L205" s="514"/>
      <c r="M205" s="514"/>
      <c r="N205" s="514"/>
      <c r="O205" s="514"/>
      <c r="P205" s="514"/>
      <c r="Q205" s="514"/>
      <c r="R205" s="514"/>
      <c r="S205" s="514"/>
      <c r="T205" s="514"/>
      <c r="U205" s="514"/>
      <c r="V205" s="515"/>
      <c r="W205" s="515"/>
      <c r="X205" s="515"/>
      <c r="Y205" s="515"/>
      <c r="Z205" s="515"/>
      <c r="AA205" s="515"/>
      <c r="AB205" s="515"/>
      <c r="AC205" s="515"/>
      <c r="AD205" s="515"/>
      <c r="AE205" s="515"/>
      <c r="AF205" s="515"/>
      <c r="AG205" s="515"/>
      <c r="AH205" s="515"/>
      <c r="AI205" s="515"/>
      <c r="AJ205" s="515"/>
      <c r="AK205" s="515"/>
      <c r="AL205" s="515"/>
      <c r="AM205" s="515"/>
      <c r="AN205" s="515"/>
      <c r="AO205" s="515"/>
      <c r="AP205" s="515"/>
      <c r="AQ205" s="515"/>
      <c r="AR205" s="515"/>
      <c r="AS205" s="515"/>
    </row>
    <row r="206" spans="9:45" s="516" customFormat="1" ht="11.25">
      <c r="I206" s="518"/>
      <c r="J206" s="518"/>
      <c r="K206" s="518"/>
      <c r="L206" s="514"/>
      <c r="M206" s="514"/>
      <c r="N206" s="514"/>
      <c r="O206" s="514"/>
      <c r="P206" s="514"/>
      <c r="Q206" s="514"/>
      <c r="R206" s="514"/>
      <c r="S206" s="514"/>
      <c r="T206" s="514"/>
      <c r="U206" s="514"/>
      <c r="V206" s="515"/>
      <c r="W206" s="515"/>
      <c r="X206" s="515"/>
      <c r="Y206" s="515"/>
      <c r="Z206" s="515"/>
      <c r="AA206" s="515"/>
      <c r="AB206" s="515"/>
      <c r="AC206" s="515"/>
      <c r="AD206" s="515"/>
      <c r="AE206" s="515"/>
      <c r="AF206" s="515"/>
      <c r="AG206" s="515"/>
      <c r="AH206" s="515"/>
      <c r="AI206" s="515"/>
      <c r="AJ206" s="515"/>
      <c r="AK206" s="515"/>
      <c r="AL206" s="515"/>
      <c r="AM206" s="515"/>
      <c r="AN206" s="515"/>
      <c r="AO206" s="515"/>
      <c r="AP206" s="515"/>
      <c r="AQ206" s="515"/>
      <c r="AR206" s="515"/>
      <c r="AS206" s="515"/>
    </row>
    <row r="207" spans="9:45" s="516" customFormat="1" ht="11.25">
      <c r="I207" s="518"/>
      <c r="J207" s="518"/>
      <c r="K207" s="518"/>
      <c r="L207" s="514"/>
      <c r="M207" s="514"/>
      <c r="N207" s="514"/>
      <c r="O207" s="514"/>
      <c r="P207" s="514"/>
      <c r="Q207" s="514"/>
      <c r="R207" s="514"/>
      <c r="S207" s="514"/>
      <c r="T207" s="514"/>
      <c r="U207" s="514"/>
      <c r="V207" s="515"/>
      <c r="W207" s="515"/>
      <c r="X207" s="515"/>
      <c r="Y207" s="515"/>
      <c r="Z207" s="515"/>
      <c r="AA207" s="515"/>
      <c r="AB207" s="515"/>
      <c r="AC207" s="515"/>
      <c r="AD207" s="515"/>
      <c r="AE207" s="515"/>
      <c r="AF207" s="515"/>
      <c r="AG207" s="515"/>
      <c r="AH207" s="515"/>
      <c r="AI207" s="515"/>
      <c r="AJ207" s="515"/>
      <c r="AK207" s="515"/>
      <c r="AL207" s="515"/>
      <c r="AM207" s="515"/>
      <c r="AN207" s="515"/>
      <c r="AO207" s="515"/>
      <c r="AP207" s="515"/>
      <c r="AQ207" s="515"/>
      <c r="AR207" s="515"/>
      <c r="AS207" s="515"/>
    </row>
    <row r="208" spans="9:45" s="516" customFormat="1" ht="11.25">
      <c r="I208" s="518"/>
      <c r="J208" s="518"/>
      <c r="K208" s="518"/>
      <c r="L208" s="514"/>
      <c r="M208" s="514"/>
      <c r="N208" s="514"/>
      <c r="O208" s="514"/>
      <c r="P208" s="514"/>
      <c r="Q208" s="514"/>
      <c r="R208" s="514"/>
      <c r="S208" s="514"/>
      <c r="T208" s="514"/>
      <c r="U208" s="514"/>
      <c r="V208" s="515"/>
      <c r="W208" s="515"/>
      <c r="X208" s="515"/>
      <c r="Y208" s="515"/>
      <c r="Z208" s="515"/>
      <c r="AA208" s="515"/>
      <c r="AB208" s="515"/>
      <c r="AC208" s="515"/>
      <c r="AD208" s="515"/>
      <c r="AE208" s="515"/>
      <c r="AF208" s="515"/>
      <c r="AG208" s="515"/>
      <c r="AH208" s="515"/>
      <c r="AI208" s="515"/>
      <c r="AJ208" s="515"/>
      <c r="AK208" s="515"/>
      <c r="AL208" s="515"/>
      <c r="AM208" s="515"/>
      <c r="AN208" s="515"/>
      <c r="AO208" s="515"/>
      <c r="AP208" s="515"/>
      <c r="AQ208" s="515"/>
      <c r="AR208" s="515"/>
      <c r="AS208" s="515"/>
    </row>
    <row r="209" spans="9:45" s="516" customFormat="1" ht="11.25">
      <c r="I209" s="518"/>
      <c r="J209" s="518"/>
      <c r="K209" s="518"/>
      <c r="L209" s="514"/>
      <c r="M209" s="514"/>
      <c r="N209" s="514"/>
      <c r="O209" s="514"/>
      <c r="P209" s="514"/>
      <c r="Q209" s="514"/>
      <c r="R209" s="514"/>
      <c r="S209" s="514"/>
      <c r="T209" s="514"/>
      <c r="U209" s="514"/>
      <c r="V209" s="515"/>
      <c r="W209" s="515"/>
      <c r="X209" s="515"/>
      <c r="Y209" s="515"/>
      <c r="Z209" s="515"/>
      <c r="AA209" s="515"/>
      <c r="AB209" s="515"/>
      <c r="AC209" s="515"/>
      <c r="AD209" s="515"/>
      <c r="AE209" s="515"/>
      <c r="AF209" s="515"/>
      <c r="AG209" s="515"/>
      <c r="AH209" s="515"/>
      <c r="AI209" s="515"/>
      <c r="AJ209" s="515"/>
      <c r="AK209" s="515"/>
      <c r="AL209" s="515"/>
      <c r="AM209" s="515"/>
      <c r="AN209" s="515"/>
      <c r="AO209" s="515"/>
      <c r="AP209" s="515"/>
      <c r="AQ209" s="515"/>
      <c r="AR209" s="515"/>
      <c r="AS209" s="515"/>
    </row>
    <row r="210" spans="9:45" s="516" customFormat="1" ht="11.25">
      <c r="I210" s="518"/>
      <c r="J210" s="518"/>
      <c r="K210" s="518"/>
      <c r="L210" s="514"/>
      <c r="M210" s="514"/>
      <c r="N210" s="514"/>
      <c r="O210" s="514"/>
      <c r="P210" s="514"/>
      <c r="Q210" s="514"/>
      <c r="R210" s="514"/>
      <c r="S210" s="514"/>
      <c r="T210" s="514"/>
      <c r="U210" s="514"/>
      <c r="V210" s="515"/>
      <c r="W210" s="515"/>
      <c r="X210" s="515"/>
      <c r="Y210" s="515"/>
      <c r="Z210" s="515"/>
      <c r="AA210" s="515"/>
      <c r="AB210" s="515"/>
      <c r="AC210" s="515"/>
      <c r="AD210" s="515"/>
      <c r="AE210" s="515"/>
      <c r="AF210" s="515"/>
      <c r="AG210" s="515"/>
      <c r="AH210" s="515"/>
      <c r="AI210" s="515"/>
      <c r="AJ210" s="515"/>
      <c r="AK210" s="515"/>
      <c r="AL210" s="515"/>
      <c r="AM210" s="515"/>
      <c r="AN210" s="515"/>
      <c r="AO210" s="515"/>
      <c r="AP210" s="515"/>
      <c r="AQ210" s="515"/>
      <c r="AR210" s="515"/>
      <c r="AS210" s="515"/>
    </row>
    <row r="211" spans="9:45" s="516" customFormat="1" ht="11.25">
      <c r="I211" s="518"/>
      <c r="J211" s="518"/>
      <c r="K211" s="518"/>
      <c r="L211" s="514"/>
      <c r="M211" s="514"/>
      <c r="N211" s="514"/>
      <c r="O211" s="514"/>
      <c r="P211" s="514"/>
      <c r="Q211" s="514"/>
      <c r="R211" s="514"/>
      <c r="S211" s="514"/>
      <c r="T211" s="514"/>
      <c r="U211" s="514"/>
      <c r="V211" s="515"/>
      <c r="W211" s="515"/>
      <c r="X211" s="515"/>
      <c r="Y211" s="515"/>
      <c r="Z211" s="515"/>
      <c r="AA211" s="515"/>
      <c r="AB211" s="515"/>
      <c r="AC211" s="515"/>
      <c r="AD211" s="515"/>
      <c r="AE211" s="515"/>
      <c r="AF211" s="515"/>
      <c r="AG211" s="515"/>
      <c r="AH211" s="515"/>
      <c r="AI211" s="515"/>
      <c r="AJ211" s="515"/>
      <c r="AK211" s="515"/>
      <c r="AL211" s="515"/>
      <c r="AM211" s="515"/>
      <c r="AN211" s="515"/>
      <c r="AO211" s="515"/>
      <c r="AP211" s="515"/>
      <c r="AQ211" s="515"/>
      <c r="AR211" s="515"/>
      <c r="AS211" s="515"/>
    </row>
    <row r="212" spans="9:45" s="516" customFormat="1" ht="11.25">
      <c r="I212" s="518"/>
      <c r="J212" s="518"/>
      <c r="K212" s="518"/>
      <c r="L212" s="514"/>
      <c r="M212" s="514"/>
      <c r="N212" s="514"/>
      <c r="O212" s="514"/>
      <c r="P212" s="514"/>
      <c r="Q212" s="514"/>
      <c r="R212" s="514"/>
      <c r="S212" s="514"/>
      <c r="T212" s="514"/>
      <c r="U212" s="514"/>
      <c r="V212" s="515"/>
      <c r="W212" s="515"/>
      <c r="X212" s="515"/>
      <c r="Y212" s="515"/>
      <c r="Z212" s="515"/>
      <c r="AA212" s="515"/>
      <c r="AB212" s="515"/>
      <c r="AC212" s="515"/>
      <c r="AD212" s="515"/>
      <c r="AE212" s="515"/>
      <c r="AF212" s="515"/>
      <c r="AG212" s="515"/>
      <c r="AH212" s="515"/>
      <c r="AI212" s="515"/>
      <c r="AJ212" s="515"/>
      <c r="AK212" s="515"/>
      <c r="AL212" s="515"/>
      <c r="AM212" s="515"/>
      <c r="AN212" s="515"/>
      <c r="AO212" s="515"/>
      <c r="AP212" s="515"/>
      <c r="AQ212" s="515"/>
      <c r="AR212" s="515"/>
      <c r="AS212" s="515"/>
    </row>
    <row r="213" spans="9:45" s="516" customFormat="1" ht="11.25">
      <c r="I213" s="518"/>
      <c r="J213" s="518"/>
      <c r="K213" s="518"/>
      <c r="L213" s="514"/>
      <c r="M213" s="514"/>
      <c r="N213" s="514"/>
      <c r="O213" s="514"/>
      <c r="P213" s="514"/>
      <c r="Q213" s="514"/>
      <c r="R213" s="514"/>
      <c r="S213" s="514"/>
      <c r="T213" s="514"/>
      <c r="U213" s="514"/>
      <c r="V213" s="515"/>
      <c r="W213" s="515"/>
      <c r="X213" s="515"/>
      <c r="Y213" s="515"/>
      <c r="Z213" s="515"/>
      <c r="AA213" s="515"/>
      <c r="AB213" s="515"/>
      <c r="AC213" s="515"/>
      <c r="AD213" s="515"/>
      <c r="AE213" s="515"/>
      <c r="AF213" s="515"/>
      <c r="AG213" s="515"/>
      <c r="AH213" s="515"/>
      <c r="AI213" s="515"/>
      <c r="AJ213" s="515"/>
      <c r="AK213" s="515"/>
      <c r="AL213" s="515"/>
      <c r="AM213" s="515"/>
      <c r="AN213" s="515"/>
      <c r="AO213" s="515"/>
      <c r="AP213" s="515"/>
      <c r="AQ213" s="515"/>
      <c r="AR213" s="515"/>
      <c r="AS213" s="515"/>
    </row>
    <row r="214" spans="9:45" s="516" customFormat="1" ht="11.25">
      <c r="I214" s="518"/>
      <c r="J214" s="518"/>
      <c r="K214" s="518"/>
      <c r="L214" s="514"/>
      <c r="M214" s="514"/>
      <c r="N214" s="514"/>
      <c r="O214" s="514"/>
      <c r="P214" s="514"/>
      <c r="Q214" s="514"/>
      <c r="R214" s="514"/>
      <c r="S214" s="514"/>
      <c r="T214" s="514"/>
      <c r="U214" s="514"/>
      <c r="V214" s="515"/>
      <c r="W214" s="515"/>
      <c r="X214" s="515"/>
      <c r="Y214" s="515"/>
      <c r="Z214" s="515"/>
      <c r="AA214" s="515"/>
      <c r="AB214" s="515"/>
      <c r="AC214" s="515"/>
      <c r="AD214" s="515"/>
      <c r="AE214" s="515"/>
      <c r="AF214" s="515"/>
      <c r="AG214" s="515"/>
      <c r="AH214" s="515"/>
      <c r="AI214" s="515"/>
      <c r="AJ214" s="515"/>
      <c r="AK214" s="515"/>
      <c r="AL214" s="515"/>
      <c r="AM214" s="515"/>
      <c r="AN214" s="515"/>
      <c r="AO214" s="515"/>
      <c r="AP214" s="515"/>
      <c r="AQ214" s="515"/>
      <c r="AR214" s="515"/>
      <c r="AS214" s="515"/>
    </row>
    <row r="215" spans="9:45" s="516" customFormat="1" ht="11.25">
      <c r="I215" s="518"/>
      <c r="J215" s="518"/>
      <c r="K215" s="518"/>
      <c r="L215" s="514"/>
      <c r="M215" s="514"/>
      <c r="N215" s="514"/>
      <c r="O215" s="514"/>
      <c r="P215" s="514"/>
      <c r="Q215" s="514"/>
      <c r="R215" s="514"/>
      <c r="S215" s="514"/>
      <c r="T215" s="514"/>
      <c r="U215" s="514"/>
      <c r="V215" s="515"/>
      <c r="W215" s="515"/>
      <c r="X215" s="515"/>
      <c r="Y215" s="515"/>
      <c r="Z215" s="515"/>
      <c r="AA215" s="515"/>
      <c r="AB215" s="515"/>
      <c r="AC215" s="515"/>
      <c r="AD215" s="515"/>
      <c r="AE215" s="515"/>
      <c r="AF215" s="515"/>
      <c r="AG215" s="515"/>
      <c r="AH215" s="515"/>
      <c r="AI215" s="515"/>
      <c r="AJ215" s="515"/>
      <c r="AK215" s="515"/>
      <c r="AL215" s="515"/>
      <c r="AM215" s="515"/>
      <c r="AN215" s="515"/>
      <c r="AO215" s="515"/>
      <c r="AP215" s="515"/>
      <c r="AQ215" s="515"/>
      <c r="AR215" s="515"/>
      <c r="AS215" s="515"/>
    </row>
    <row r="216" spans="9:45" s="516" customFormat="1" ht="11.25">
      <c r="I216" s="518"/>
      <c r="J216" s="518"/>
      <c r="K216" s="518"/>
      <c r="L216" s="514"/>
      <c r="M216" s="514"/>
      <c r="N216" s="514"/>
      <c r="O216" s="514"/>
      <c r="P216" s="514"/>
      <c r="Q216" s="514"/>
      <c r="R216" s="514"/>
      <c r="S216" s="514"/>
      <c r="T216" s="514"/>
      <c r="U216" s="514"/>
      <c r="V216" s="515"/>
      <c r="W216" s="515"/>
      <c r="X216" s="515"/>
      <c r="Y216" s="515"/>
      <c r="Z216" s="515"/>
      <c r="AA216" s="515"/>
      <c r="AB216" s="515"/>
      <c r="AC216" s="515"/>
      <c r="AD216" s="515"/>
      <c r="AE216" s="515"/>
      <c r="AF216" s="515"/>
      <c r="AG216" s="515"/>
      <c r="AH216" s="515"/>
      <c r="AI216" s="515"/>
      <c r="AJ216" s="515"/>
      <c r="AK216" s="515"/>
      <c r="AL216" s="515"/>
      <c r="AM216" s="515"/>
      <c r="AN216" s="515"/>
      <c r="AO216" s="515"/>
      <c r="AP216" s="515"/>
      <c r="AQ216" s="515"/>
      <c r="AR216" s="515"/>
      <c r="AS216" s="515"/>
    </row>
    <row r="217" spans="9:45" s="516" customFormat="1" ht="11.25">
      <c r="I217" s="518"/>
      <c r="J217" s="518"/>
      <c r="K217" s="518"/>
      <c r="L217" s="514"/>
      <c r="M217" s="514"/>
      <c r="N217" s="514"/>
      <c r="O217" s="514"/>
      <c r="P217" s="514"/>
      <c r="Q217" s="514"/>
      <c r="R217" s="514"/>
      <c r="S217" s="514"/>
      <c r="T217" s="514"/>
      <c r="U217" s="514"/>
      <c r="V217" s="515"/>
      <c r="W217" s="515"/>
      <c r="X217" s="515"/>
      <c r="Y217" s="515"/>
      <c r="Z217" s="515"/>
      <c r="AA217" s="515"/>
      <c r="AB217" s="515"/>
      <c r="AC217" s="515"/>
      <c r="AD217" s="515"/>
      <c r="AE217" s="515"/>
      <c r="AF217" s="515"/>
      <c r="AG217" s="515"/>
      <c r="AH217" s="515"/>
      <c r="AI217" s="515"/>
      <c r="AJ217" s="515"/>
      <c r="AK217" s="515"/>
      <c r="AL217" s="515"/>
      <c r="AM217" s="515"/>
      <c r="AN217" s="515"/>
      <c r="AO217" s="515"/>
      <c r="AP217" s="515"/>
      <c r="AQ217" s="515"/>
      <c r="AR217" s="515"/>
      <c r="AS217" s="515"/>
    </row>
    <row r="218" spans="9:45" s="516" customFormat="1" ht="11.25">
      <c r="I218" s="518"/>
      <c r="J218" s="518"/>
      <c r="K218" s="518"/>
      <c r="L218" s="514"/>
      <c r="M218" s="514"/>
      <c r="N218" s="514"/>
      <c r="O218" s="514"/>
      <c r="P218" s="514"/>
      <c r="Q218" s="514"/>
      <c r="R218" s="514"/>
      <c r="S218" s="514"/>
      <c r="T218" s="514"/>
      <c r="U218" s="514"/>
      <c r="V218" s="515"/>
      <c r="W218" s="515"/>
      <c r="X218" s="515"/>
      <c r="Y218" s="515"/>
      <c r="Z218" s="515"/>
      <c r="AA218" s="515"/>
      <c r="AB218" s="515"/>
      <c r="AC218" s="515"/>
      <c r="AD218" s="515"/>
      <c r="AE218" s="515"/>
      <c r="AF218" s="515"/>
      <c r="AG218" s="515"/>
      <c r="AH218" s="515"/>
      <c r="AI218" s="515"/>
      <c r="AJ218" s="515"/>
      <c r="AK218" s="515"/>
      <c r="AL218" s="515"/>
      <c r="AM218" s="515"/>
      <c r="AN218" s="515"/>
      <c r="AO218" s="515"/>
      <c r="AP218" s="515"/>
      <c r="AQ218" s="515"/>
      <c r="AR218" s="515"/>
      <c r="AS218" s="515"/>
    </row>
    <row r="219" spans="9:45" s="516" customFormat="1" ht="11.25">
      <c r="I219" s="518"/>
      <c r="J219" s="518"/>
      <c r="K219" s="518"/>
      <c r="L219" s="514"/>
      <c r="M219" s="514"/>
      <c r="N219" s="514"/>
      <c r="O219" s="514"/>
      <c r="P219" s="514"/>
      <c r="Q219" s="514"/>
      <c r="R219" s="514"/>
      <c r="S219" s="514"/>
      <c r="T219" s="514"/>
      <c r="U219" s="514"/>
      <c r="V219" s="515"/>
      <c r="W219" s="515"/>
      <c r="X219" s="515"/>
      <c r="Y219" s="515"/>
      <c r="Z219" s="515"/>
      <c r="AA219" s="515"/>
      <c r="AB219" s="515"/>
      <c r="AC219" s="515"/>
      <c r="AD219" s="515"/>
      <c r="AE219" s="515"/>
      <c r="AF219" s="515"/>
      <c r="AG219" s="515"/>
      <c r="AH219" s="515"/>
      <c r="AI219" s="515"/>
      <c r="AJ219" s="515"/>
      <c r="AK219" s="515"/>
      <c r="AL219" s="515"/>
      <c r="AM219" s="515"/>
      <c r="AN219" s="515"/>
      <c r="AO219" s="515"/>
      <c r="AP219" s="515"/>
      <c r="AQ219" s="515"/>
      <c r="AR219" s="515"/>
      <c r="AS219" s="515"/>
    </row>
    <row r="220" spans="9:45" s="516" customFormat="1" ht="11.25">
      <c r="I220" s="518"/>
      <c r="J220" s="518"/>
      <c r="K220" s="518"/>
      <c r="L220" s="514"/>
      <c r="M220" s="514"/>
      <c r="N220" s="514"/>
      <c r="O220" s="514"/>
      <c r="P220" s="514"/>
      <c r="Q220" s="514"/>
      <c r="R220" s="514"/>
      <c r="S220" s="514"/>
      <c r="T220" s="514"/>
      <c r="U220" s="514"/>
      <c r="V220" s="515"/>
      <c r="W220" s="515"/>
      <c r="X220" s="515"/>
      <c r="Y220" s="515"/>
      <c r="Z220" s="515"/>
      <c r="AA220" s="515"/>
      <c r="AB220" s="515"/>
      <c r="AC220" s="515"/>
      <c r="AD220" s="515"/>
      <c r="AE220" s="515"/>
      <c r="AF220" s="515"/>
      <c r="AG220" s="515"/>
      <c r="AH220" s="515"/>
      <c r="AI220" s="515"/>
      <c r="AJ220" s="515"/>
      <c r="AK220" s="515"/>
      <c r="AL220" s="515"/>
      <c r="AM220" s="515"/>
      <c r="AN220" s="515"/>
      <c r="AO220" s="515"/>
      <c r="AP220" s="515"/>
      <c r="AQ220" s="515"/>
      <c r="AR220" s="515"/>
      <c r="AS220" s="515"/>
    </row>
    <row r="221" spans="9:45" s="516" customFormat="1" ht="11.25">
      <c r="I221" s="518"/>
      <c r="J221" s="518"/>
      <c r="K221" s="518"/>
      <c r="L221" s="514"/>
      <c r="M221" s="514"/>
      <c r="N221" s="514"/>
      <c r="O221" s="514"/>
      <c r="P221" s="514"/>
      <c r="Q221" s="514"/>
      <c r="R221" s="514"/>
      <c r="S221" s="514"/>
      <c r="T221" s="514"/>
      <c r="U221" s="514"/>
      <c r="V221" s="515"/>
      <c r="W221" s="515"/>
      <c r="X221" s="515"/>
      <c r="Y221" s="515"/>
      <c r="Z221" s="515"/>
      <c r="AA221" s="515"/>
      <c r="AB221" s="515"/>
      <c r="AC221" s="515"/>
      <c r="AD221" s="515"/>
      <c r="AE221" s="515"/>
      <c r="AF221" s="515"/>
      <c r="AG221" s="515"/>
      <c r="AH221" s="515"/>
      <c r="AI221" s="515"/>
      <c r="AJ221" s="515"/>
      <c r="AK221" s="515"/>
      <c r="AL221" s="515"/>
      <c r="AM221" s="515"/>
      <c r="AN221" s="515"/>
      <c r="AO221" s="515"/>
      <c r="AP221" s="515"/>
      <c r="AQ221" s="515"/>
      <c r="AR221" s="515"/>
      <c r="AS221" s="515"/>
    </row>
    <row r="222" spans="9:45" s="516" customFormat="1" ht="11.25">
      <c r="I222" s="518"/>
      <c r="J222" s="518"/>
      <c r="K222" s="518"/>
      <c r="L222" s="514"/>
      <c r="M222" s="514"/>
      <c r="N222" s="514"/>
      <c r="O222" s="514"/>
      <c r="P222" s="514"/>
      <c r="Q222" s="514"/>
      <c r="R222" s="514"/>
      <c r="S222" s="514"/>
      <c r="T222" s="514"/>
      <c r="U222" s="514"/>
      <c r="V222" s="515"/>
      <c r="W222" s="515"/>
      <c r="X222" s="515"/>
      <c r="Y222" s="515"/>
      <c r="Z222" s="515"/>
      <c r="AA222" s="515"/>
      <c r="AB222" s="515"/>
      <c r="AC222" s="515"/>
      <c r="AD222" s="515"/>
      <c r="AE222" s="515"/>
      <c r="AF222" s="515"/>
      <c r="AG222" s="515"/>
      <c r="AH222" s="515"/>
      <c r="AI222" s="515"/>
      <c r="AJ222" s="515"/>
      <c r="AK222" s="515"/>
      <c r="AL222" s="515"/>
      <c r="AM222" s="515"/>
      <c r="AN222" s="515"/>
      <c r="AO222" s="515"/>
      <c r="AP222" s="515"/>
      <c r="AQ222" s="515"/>
      <c r="AR222" s="515"/>
      <c r="AS222" s="515"/>
    </row>
    <row r="223" spans="9:45" s="516" customFormat="1" ht="11.25">
      <c r="I223" s="518"/>
      <c r="J223" s="518"/>
      <c r="K223" s="518"/>
      <c r="L223" s="514"/>
      <c r="M223" s="514"/>
      <c r="N223" s="514"/>
      <c r="O223" s="514"/>
      <c r="P223" s="514"/>
      <c r="Q223" s="514"/>
      <c r="R223" s="514"/>
      <c r="S223" s="514"/>
      <c r="T223" s="514"/>
      <c r="U223" s="514"/>
      <c r="V223" s="515"/>
      <c r="W223" s="515"/>
      <c r="X223" s="515"/>
      <c r="Y223" s="515"/>
      <c r="Z223" s="515"/>
      <c r="AA223" s="515"/>
      <c r="AB223" s="515"/>
      <c r="AC223" s="515"/>
      <c r="AD223" s="515"/>
      <c r="AE223" s="515"/>
      <c r="AF223" s="515"/>
      <c r="AG223" s="515"/>
      <c r="AH223" s="515"/>
      <c r="AI223" s="515"/>
      <c r="AJ223" s="515"/>
      <c r="AK223" s="515"/>
      <c r="AL223" s="515"/>
      <c r="AM223" s="515"/>
      <c r="AN223" s="515"/>
      <c r="AO223" s="515"/>
      <c r="AP223" s="515"/>
      <c r="AQ223" s="515"/>
      <c r="AR223" s="515"/>
      <c r="AS223" s="515"/>
    </row>
    <row r="224" spans="9:45" s="516" customFormat="1" ht="11.25">
      <c r="I224" s="518"/>
      <c r="J224" s="518"/>
      <c r="K224" s="518"/>
      <c r="L224" s="514"/>
      <c r="M224" s="514"/>
      <c r="N224" s="514"/>
      <c r="O224" s="514"/>
      <c r="P224" s="514"/>
      <c r="Q224" s="514"/>
      <c r="R224" s="514"/>
      <c r="S224" s="514"/>
      <c r="T224" s="514"/>
      <c r="U224" s="514"/>
      <c r="V224" s="515"/>
      <c r="W224" s="515"/>
      <c r="X224" s="515"/>
      <c r="Y224" s="515"/>
      <c r="Z224" s="515"/>
      <c r="AA224" s="515"/>
      <c r="AB224" s="515"/>
      <c r="AC224" s="515"/>
      <c r="AD224" s="515"/>
      <c r="AE224" s="515"/>
      <c r="AF224" s="515"/>
      <c r="AG224" s="515"/>
      <c r="AH224" s="515"/>
      <c r="AI224" s="515"/>
      <c r="AJ224" s="515"/>
      <c r="AK224" s="515"/>
      <c r="AL224" s="515"/>
      <c r="AM224" s="515"/>
      <c r="AN224" s="515"/>
      <c r="AO224" s="515"/>
      <c r="AP224" s="515"/>
      <c r="AQ224" s="515"/>
      <c r="AR224" s="515"/>
      <c r="AS224" s="515"/>
    </row>
    <row r="225" spans="9:45" s="516" customFormat="1" ht="11.25">
      <c r="I225" s="518"/>
      <c r="J225" s="518"/>
      <c r="K225" s="518"/>
      <c r="L225" s="514"/>
      <c r="M225" s="514"/>
      <c r="N225" s="514"/>
      <c r="O225" s="514"/>
      <c r="P225" s="514"/>
      <c r="Q225" s="514"/>
      <c r="R225" s="514"/>
      <c r="S225" s="514"/>
      <c r="T225" s="514"/>
      <c r="U225" s="514"/>
      <c r="V225" s="515"/>
      <c r="W225" s="515"/>
      <c r="X225" s="515"/>
      <c r="Y225" s="515"/>
      <c r="Z225" s="515"/>
      <c r="AA225" s="515"/>
      <c r="AB225" s="515"/>
      <c r="AC225" s="515"/>
      <c r="AD225" s="515"/>
      <c r="AE225" s="515"/>
      <c r="AF225" s="515"/>
      <c r="AG225" s="515"/>
      <c r="AH225" s="515"/>
      <c r="AI225" s="515"/>
      <c r="AJ225" s="515"/>
      <c r="AK225" s="515"/>
      <c r="AL225" s="515"/>
      <c r="AM225" s="515"/>
      <c r="AN225" s="515"/>
      <c r="AO225" s="515"/>
      <c r="AP225" s="515"/>
      <c r="AQ225" s="515"/>
      <c r="AR225" s="515"/>
      <c r="AS225" s="515"/>
    </row>
    <row r="226" spans="9:45" s="516" customFormat="1" ht="11.25">
      <c r="I226" s="518"/>
      <c r="J226" s="518"/>
      <c r="K226" s="518"/>
      <c r="L226" s="514"/>
      <c r="M226" s="514"/>
      <c r="N226" s="514"/>
      <c r="O226" s="514"/>
      <c r="P226" s="514"/>
      <c r="Q226" s="514"/>
      <c r="R226" s="514"/>
      <c r="S226" s="514"/>
      <c r="T226" s="514"/>
      <c r="U226" s="514"/>
      <c r="V226" s="515"/>
      <c r="W226" s="515"/>
      <c r="X226" s="515"/>
      <c r="Y226" s="515"/>
      <c r="Z226" s="515"/>
      <c r="AA226" s="515"/>
      <c r="AB226" s="515"/>
      <c r="AC226" s="515"/>
      <c r="AD226" s="515"/>
      <c r="AE226" s="515"/>
      <c r="AF226" s="515"/>
      <c r="AG226" s="515"/>
      <c r="AH226" s="515"/>
      <c r="AI226" s="515"/>
      <c r="AJ226" s="515"/>
      <c r="AK226" s="515"/>
      <c r="AL226" s="515"/>
      <c r="AM226" s="515"/>
      <c r="AN226" s="515"/>
      <c r="AO226" s="515"/>
      <c r="AP226" s="515"/>
      <c r="AQ226" s="515"/>
      <c r="AR226" s="515"/>
      <c r="AS226" s="515"/>
    </row>
    <row r="227" spans="9:45" s="516" customFormat="1" ht="11.25">
      <c r="I227" s="518"/>
      <c r="J227" s="518"/>
      <c r="K227" s="518"/>
      <c r="L227" s="514"/>
      <c r="M227" s="514"/>
      <c r="N227" s="514"/>
      <c r="O227" s="514"/>
      <c r="P227" s="514"/>
      <c r="Q227" s="514"/>
      <c r="R227" s="514"/>
      <c r="S227" s="514"/>
      <c r="T227" s="514"/>
      <c r="U227" s="514"/>
      <c r="V227" s="515"/>
      <c r="W227" s="515"/>
      <c r="X227" s="515"/>
      <c r="Y227" s="515"/>
      <c r="Z227" s="515"/>
      <c r="AA227" s="515"/>
      <c r="AB227" s="515"/>
      <c r="AC227" s="515"/>
      <c r="AD227" s="515"/>
      <c r="AE227" s="515"/>
      <c r="AF227" s="515"/>
      <c r="AG227" s="515"/>
      <c r="AH227" s="515"/>
      <c r="AI227" s="515"/>
      <c r="AJ227" s="515"/>
      <c r="AK227" s="515"/>
      <c r="AL227" s="515"/>
      <c r="AM227" s="515"/>
      <c r="AN227" s="515"/>
      <c r="AO227" s="515"/>
      <c r="AP227" s="515"/>
      <c r="AQ227" s="515"/>
      <c r="AR227" s="515"/>
      <c r="AS227" s="515"/>
    </row>
    <row r="228" spans="9:45" s="516" customFormat="1" ht="11.25">
      <c r="I228" s="518"/>
      <c r="J228" s="518"/>
      <c r="K228" s="518"/>
      <c r="L228" s="514"/>
      <c r="M228" s="514"/>
      <c r="N228" s="514"/>
      <c r="O228" s="514"/>
      <c r="P228" s="514"/>
      <c r="Q228" s="514"/>
      <c r="R228" s="514"/>
      <c r="S228" s="514"/>
      <c r="T228" s="514"/>
      <c r="U228" s="514"/>
      <c r="V228" s="515"/>
      <c r="W228" s="515"/>
      <c r="X228" s="515"/>
      <c r="Y228" s="515"/>
      <c r="Z228" s="515"/>
      <c r="AA228" s="515"/>
      <c r="AB228" s="515"/>
      <c r="AC228" s="515"/>
      <c r="AD228" s="515"/>
      <c r="AE228" s="515"/>
      <c r="AF228" s="515"/>
      <c r="AG228" s="515"/>
      <c r="AH228" s="515"/>
      <c r="AI228" s="515"/>
      <c r="AJ228" s="515"/>
      <c r="AK228" s="515"/>
      <c r="AL228" s="515"/>
      <c r="AM228" s="515"/>
      <c r="AN228" s="515"/>
      <c r="AO228" s="515"/>
      <c r="AP228" s="515"/>
      <c r="AQ228" s="515"/>
      <c r="AR228" s="515"/>
      <c r="AS228" s="515"/>
    </row>
    <row r="229" spans="9:45" s="516" customFormat="1" ht="11.25">
      <c r="I229" s="518"/>
      <c r="J229" s="518"/>
      <c r="K229" s="518"/>
      <c r="L229" s="514"/>
      <c r="M229" s="514"/>
      <c r="N229" s="514"/>
      <c r="O229" s="514"/>
      <c r="P229" s="514"/>
      <c r="Q229" s="514"/>
      <c r="R229" s="514"/>
      <c r="S229" s="514"/>
      <c r="T229" s="514"/>
      <c r="U229" s="514"/>
      <c r="V229" s="515"/>
      <c r="W229" s="515"/>
      <c r="X229" s="515"/>
      <c r="Y229" s="515"/>
      <c r="Z229" s="515"/>
      <c r="AA229" s="515"/>
      <c r="AB229" s="515"/>
      <c r="AC229" s="515"/>
      <c r="AD229" s="515"/>
      <c r="AE229" s="515"/>
      <c r="AF229" s="515"/>
      <c r="AG229" s="515"/>
      <c r="AH229" s="515"/>
      <c r="AI229" s="515"/>
      <c r="AJ229" s="515"/>
      <c r="AK229" s="515"/>
      <c r="AL229" s="515"/>
      <c r="AM229" s="515"/>
      <c r="AN229" s="515"/>
      <c r="AO229" s="515"/>
      <c r="AP229" s="515"/>
      <c r="AQ229" s="515"/>
      <c r="AR229" s="515"/>
      <c r="AS229" s="515"/>
    </row>
    <row r="230" spans="9:45" s="516" customFormat="1" ht="11.25">
      <c r="I230" s="518"/>
      <c r="J230" s="518"/>
      <c r="K230" s="518"/>
      <c r="L230" s="514"/>
      <c r="M230" s="514"/>
      <c r="N230" s="514"/>
      <c r="O230" s="514"/>
      <c r="P230" s="514"/>
      <c r="Q230" s="514"/>
      <c r="R230" s="514"/>
      <c r="S230" s="514"/>
      <c r="T230" s="514"/>
      <c r="U230" s="514"/>
      <c r="V230" s="515"/>
      <c r="W230" s="515"/>
      <c r="X230" s="515"/>
      <c r="Y230" s="515"/>
      <c r="Z230" s="515"/>
      <c r="AA230" s="515"/>
      <c r="AB230" s="515"/>
      <c r="AC230" s="515"/>
      <c r="AD230" s="515"/>
      <c r="AE230" s="515"/>
      <c r="AF230" s="515"/>
      <c r="AG230" s="515"/>
      <c r="AH230" s="515"/>
      <c r="AI230" s="515"/>
      <c r="AJ230" s="515"/>
      <c r="AK230" s="515"/>
      <c r="AL230" s="515"/>
      <c r="AM230" s="515"/>
      <c r="AN230" s="515"/>
      <c r="AO230" s="515"/>
      <c r="AP230" s="515"/>
      <c r="AQ230" s="515"/>
      <c r="AR230" s="515"/>
      <c r="AS230" s="515"/>
    </row>
    <row r="231" spans="9:45" s="516" customFormat="1" ht="11.25">
      <c r="I231" s="518"/>
      <c r="J231" s="518"/>
      <c r="K231" s="518"/>
      <c r="L231" s="514"/>
      <c r="M231" s="514"/>
      <c r="N231" s="514"/>
      <c r="O231" s="514"/>
      <c r="P231" s="514"/>
      <c r="Q231" s="514"/>
      <c r="R231" s="514"/>
      <c r="S231" s="514"/>
      <c r="T231" s="514"/>
      <c r="U231" s="514"/>
      <c r="V231" s="515"/>
      <c r="W231" s="515"/>
      <c r="X231" s="515"/>
      <c r="Y231" s="515"/>
      <c r="Z231" s="515"/>
      <c r="AA231" s="515"/>
      <c r="AB231" s="515"/>
      <c r="AC231" s="515"/>
      <c r="AD231" s="515"/>
      <c r="AE231" s="515"/>
      <c r="AF231" s="515"/>
      <c r="AG231" s="515"/>
      <c r="AH231" s="515"/>
      <c r="AI231" s="515"/>
      <c r="AJ231" s="515"/>
      <c r="AK231" s="515"/>
      <c r="AL231" s="515"/>
      <c r="AM231" s="515"/>
      <c r="AN231" s="515"/>
      <c r="AO231" s="515"/>
      <c r="AP231" s="515"/>
      <c r="AQ231" s="515"/>
      <c r="AR231" s="515"/>
      <c r="AS231" s="515"/>
    </row>
    <row r="232" spans="9:45" s="516" customFormat="1" ht="11.25">
      <c r="I232" s="518"/>
      <c r="J232" s="518"/>
      <c r="K232" s="518"/>
      <c r="L232" s="514"/>
      <c r="M232" s="514"/>
      <c r="N232" s="514"/>
      <c r="O232" s="514"/>
      <c r="P232" s="514"/>
      <c r="Q232" s="514"/>
      <c r="R232" s="514"/>
      <c r="S232" s="514"/>
      <c r="T232" s="514"/>
      <c r="U232" s="514"/>
      <c r="V232" s="515"/>
      <c r="W232" s="515"/>
      <c r="X232" s="515"/>
      <c r="Y232" s="515"/>
      <c r="Z232" s="515"/>
      <c r="AA232" s="515"/>
      <c r="AB232" s="515"/>
      <c r="AC232" s="515"/>
      <c r="AD232" s="515"/>
      <c r="AE232" s="515"/>
      <c r="AF232" s="515"/>
      <c r="AG232" s="515"/>
      <c r="AH232" s="515"/>
      <c r="AI232" s="515"/>
      <c r="AJ232" s="515"/>
      <c r="AK232" s="515"/>
      <c r="AL232" s="515"/>
      <c r="AM232" s="515"/>
      <c r="AN232" s="515"/>
      <c r="AO232" s="515"/>
      <c r="AP232" s="515"/>
      <c r="AQ232" s="515"/>
      <c r="AR232" s="515"/>
      <c r="AS232" s="515"/>
    </row>
    <row r="233" spans="9:45" s="516" customFormat="1" ht="11.25">
      <c r="I233" s="518"/>
      <c r="J233" s="518"/>
      <c r="K233" s="518"/>
      <c r="L233" s="514"/>
      <c r="M233" s="514"/>
      <c r="N233" s="514"/>
      <c r="O233" s="514"/>
      <c r="P233" s="514"/>
      <c r="Q233" s="514"/>
      <c r="R233" s="514"/>
      <c r="S233" s="514"/>
      <c r="T233" s="514"/>
      <c r="U233" s="514"/>
      <c r="V233" s="515"/>
      <c r="W233" s="515"/>
      <c r="X233" s="515"/>
      <c r="Y233" s="515"/>
      <c r="Z233" s="515"/>
      <c r="AA233" s="515"/>
      <c r="AB233" s="515"/>
      <c r="AC233" s="515"/>
      <c r="AD233" s="515"/>
      <c r="AE233" s="515"/>
      <c r="AF233" s="515"/>
      <c r="AG233" s="515"/>
      <c r="AH233" s="515"/>
      <c r="AI233" s="515"/>
      <c r="AJ233" s="515"/>
      <c r="AK233" s="515"/>
      <c r="AL233" s="515"/>
      <c r="AM233" s="515"/>
      <c r="AN233" s="515"/>
      <c r="AO233" s="515"/>
      <c r="AP233" s="515"/>
      <c r="AQ233" s="515"/>
      <c r="AR233" s="515"/>
      <c r="AS233" s="515"/>
    </row>
    <row r="234" spans="9:45" s="516" customFormat="1" ht="11.25">
      <c r="I234" s="518"/>
      <c r="J234" s="518"/>
      <c r="K234" s="518"/>
      <c r="L234" s="514"/>
      <c r="M234" s="514"/>
      <c r="N234" s="514"/>
      <c r="O234" s="514"/>
      <c r="P234" s="514"/>
      <c r="Q234" s="514"/>
      <c r="R234" s="514"/>
      <c r="S234" s="514"/>
      <c r="T234" s="514"/>
      <c r="U234" s="514"/>
      <c r="V234" s="515"/>
      <c r="W234" s="515"/>
      <c r="X234" s="515"/>
      <c r="Y234" s="515"/>
      <c r="Z234" s="515"/>
      <c r="AA234" s="515"/>
      <c r="AB234" s="515"/>
      <c r="AC234" s="515"/>
      <c r="AD234" s="515"/>
      <c r="AE234" s="515"/>
      <c r="AF234" s="515"/>
      <c r="AG234" s="515"/>
      <c r="AH234" s="515"/>
      <c r="AI234" s="515"/>
      <c r="AJ234" s="515"/>
      <c r="AK234" s="515"/>
      <c r="AL234" s="515"/>
      <c r="AM234" s="515"/>
      <c r="AN234" s="515"/>
      <c r="AO234" s="515"/>
      <c r="AP234" s="515"/>
      <c r="AQ234" s="515"/>
      <c r="AR234" s="515"/>
      <c r="AS234" s="515"/>
    </row>
    <row r="235" spans="9:45" s="516" customFormat="1" ht="11.25">
      <c r="I235" s="518"/>
      <c r="J235" s="518"/>
      <c r="K235" s="518"/>
      <c r="L235" s="514"/>
      <c r="M235" s="514"/>
      <c r="N235" s="514"/>
      <c r="O235" s="514"/>
      <c r="P235" s="514"/>
      <c r="Q235" s="514"/>
      <c r="R235" s="514"/>
      <c r="S235" s="514"/>
      <c r="T235" s="514"/>
      <c r="U235" s="514"/>
      <c r="V235" s="515"/>
      <c r="W235" s="515"/>
      <c r="X235" s="515"/>
      <c r="Y235" s="515"/>
      <c r="Z235" s="515"/>
      <c r="AA235" s="515"/>
      <c r="AB235" s="515"/>
      <c r="AC235" s="515"/>
      <c r="AD235" s="515"/>
      <c r="AE235" s="515"/>
      <c r="AF235" s="515"/>
      <c r="AG235" s="515"/>
      <c r="AH235" s="515"/>
      <c r="AI235" s="515"/>
      <c r="AJ235" s="515"/>
      <c r="AK235" s="515"/>
      <c r="AL235" s="515"/>
      <c r="AM235" s="515"/>
      <c r="AN235" s="515"/>
      <c r="AO235" s="515"/>
      <c r="AP235" s="515"/>
      <c r="AQ235" s="515"/>
      <c r="AR235" s="515"/>
      <c r="AS235" s="515"/>
    </row>
    <row r="236" spans="9:45" s="516" customFormat="1" ht="11.25">
      <c r="I236" s="518"/>
      <c r="J236" s="518"/>
      <c r="K236" s="518"/>
      <c r="L236" s="514"/>
      <c r="M236" s="514"/>
      <c r="N236" s="514"/>
      <c r="O236" s="514"/>
      <c r="P236" s="514"/>
      <c r="Q236" s="514"/>
      <c r="R236" s="514"/>
      <c r="S236" s="514"/>
      <c r="T236" s="514"/>
      <c r="U236" s="514"/>
      <c r="V236" s="515"/>
      <c r="W236" s="515"/>
      <c r="X236" s="515"/>
      <c r="Y236" s="515"/>
      <c r="Z236" s="515"/>
      <c r="AA236" s="515"/>
      <c r="AB236" s="515"/>
      <c r="AC236" s="515"/>
      <c r="AD236" s="515"/>
      <c r="AE236" s="515"/>
      <c r="AF236" s="515"/>
      <c r="AG236" s="515"/>
      <c r="AH236" s="515"/>
      <c r="AI236" s="515"/>
      <c r="AJ236" s="515"/>
      <c r="AK236" s="515"/>
      <c r="AL236" s="515"/>
      <c r="AM236" s="515"/>
      <c r="AN236" s="515"/>
      <c r="AO236" s="515"/>
      <c r="AP236" s="515"/>
      <c r="AQ236" s="515"/>
      <c r="AR236" s="515"/>
      <c r="AS236" s="515"/>
    </row>
    <row r="237" spans="9:45" s="516" customFormat="1" ht="11.25">
      <c r="I237" s="518"/>
      <c r="J237" s="518"/>
      <c r="K237" s="518"/>
      <c r="L237" s="514"/>
      <c r="M237" s="514"/>
      <c r="N237" s="514"/>
      <c r="O237" s="514"/>
      <c r="P237" s="514"/>
      <c r="Q237" s="514"/>
      <c r="R237" s="514"/>
      <c r="S237" s="514"/>
      <c r="T237" s="514"/>
      <c r="U237" s="514"/>
      <c r="V237" s="515"/>
      <c r="W237" s="515"/>
      <c r="X237" s="515"/>
      <c r="Y237" s="515"/>
      <c r="Z237" s="515"/>
      <c r="AA237" s="515"/>
      <c r="AB237" s="515"/>
      <c r="AC237" s="515"/>
      <c r="AD237" s="515"/>
      <c r="AE237" s="515"/>
      <c r="AF237" s="515"/>
      <c r="AG237" s="515"/>
      <c r="AH237" s="515"/>
      <c r="AI237" s="515"/>
      <c r="AJ237" s="515"/>
      <c r="AK237" s="515"/>
      <c r="AL237" s="515"/>
      <c r="AM237" s="515"/>
      <c r="AN237" s="515"/>
      <c r="AO237" s="515"/>
      <c r="AP237" s="515"/>
      <c r="AQ237" s="515"/>
      <c r="AR237" s="515"/>
      <c r="AS237" s="515"/>
    </row>
    <row r="238" spans="9:45" s="516" customFormat="1" ht="11.25">
      <c r="I238" s="518"/>
      <c r="J238" s="518"/>
      <c r="K238" s="518"/>
      <c r="L238" s="514"/>
      <c r="M238" s="514"/>
      <c r="N238" s="514"/>
      <c r="O238" s="514"/>
      <c r="P238" s="514"/>
      <c r="Q238" s="514"/>
      <c r="R238" s="514"/>
      <c r="S238" s="514"/>
      <c r="T238" s="514"/>
      <c r="U238" s="514"/>
      <c r="V238" s="515"/>
      <c r="W238" s="515"/>
      <c r="X238" s="515"/>
      <c r="Y238" s="515"/>
      <c r="Z238" s="515"/>
      <c r="AA238" s="515"/>
      <c r="AB238" s="515"/>
      <c r="AC238" s="515"/>
      <c r="AD238" s="515"/>
      <c r="AE238" s="515"/>
      <c r="AF238" s="515"/>
      <c r="AG238" s="515"/>
      <c r="AH238" s="515"/>
      <c r="AI238" s="515"/>
      <c r="AJ238" s="515"/>
      <c r="AK238" s="515"/>
      <c r="AL238" s="515"/>
      <c r="AM238" s="515"/>
      <c r="AN238" s="515"/>
      <c r="AO238" s="515"/>
      <c r="AP238" s="515"/>
      <c r="AQ238" s="515"/>
      <c r="AR238" s="515"/>
      <c r="AS238" s="515"/>
    </row>
    <row r="239" spans="9:45" s="516" customFormat="1" ht="11.25">
      <c r="I239" s="518"/>
      <c r="J239" s="518"/>
      <c r="K239" s="518"/>
      <c r="L239" s="514"/>
      <c r="M239" s="514"/>
      <c r="N239" s="514"/>
      <c r="O239" s="514"/>
      <c r="P239" s="514"/>
      <c r="Q239" s="514"/>
      <c r="R239" s="514"/>
      <c r="S239" s="514"/>
      <c r="T239" s="514"/>
      <c r="U239" s="514"/>
      <c r="V239" s="515"/>
      <c r="W239" s="515"/>
      <c r="X239" s="515"/>
      <c r="Y239" s="515"/>
      <c r="Z239" s="515"/>
      <c r="AA239" s="515"/>
      <c r="AB239" s="515"/>
      <c r="AC239" s="515"/>
      <c r="AD239" s="515"/>
      <c r="AE239" s="515"/>
      <c r="AF239" s="515"/>
      <c r="AG239" s="515"/>
      <c r="AH239" s="515"/>
      <c r="AI239" s="515"/>
      <c r="AJ239" s="515"/>
      <c r="AK239" s="515"/>
      <c r="AL239" s="515"/>
      <c r="AM239" s="515"/>
      <c r="AN239" s="515"/>
      <c r="AO239" s="515"/>
      <c r="AP239" s="515"/>
      <c r="AQ239" s="515"/>
      <c r="AR239" s="515"/>
      <c r="AS239" s="515"/>
    </row>
    <row r="240" spans="9:45" s="516" customFormat="1" ht="11.25">
      <c r="I240" s="518"/>
      <c r="J240" s="518"/>
      <c r="K240" s="518"/>
      <c r="L240" s="514"/>
      <c r="M240" s="514"/>
      <c r="N240" s="514"/>
      <c r="O240" s="514"/>
      <c r="P240" s="514"/>
      <c r="Q240" s="514"/>
      <c r="R240" s="514"/>
      <c r="S240" s="514"/>
      <c r="T240" s="514"/>
      <c r="U240" s="514"/>
      <c r="V240" s="515"/>
      <c r="W240" s="515"/>
      <c r="X240" s="515"/>
      <c r="Y240" s="515"/>
      <c r="Z240" s="515"/>
      <c r="AA240" s="515"/>
      <c r="AB240" s="515"/>
      <c r="AC240" s="515"/>
      <c r="AD240" s="515"/>
      <c r="AE240" s="515"/>
      <c r="AF240" s="515"/>
      <c r="AG240" s="515"/>
      <c r="AH240" s="515"/>
      <c r="AI240" s="515"/>
      <c r="AJ240" s="515"/>
      <c r="AK240" s="515"/>
      <c r="AL240" s="515"/>
      <c r="AM240" s="515"/>
      <c r="AN240" s="515"/>
      <c r="AO240" s="515"/>
      <c r="AP240" s="515"/>
      <c r="AQ240" s="515"/>
      <c r="AR240" s="515"/>
      <c r="AS240" s="515"/>
    </row>
    <row r="241" spans="9:45" s="516" customFormat="1" ht="11.25">
      <c r="I241" s="518"/>
      <c r="J241" s="518"/>
      <c r="K241" s="518"/>
      <c r="L241" s="514"/>
      <c r="M241" s="514"/>
      <c r="N241" s="514"/>
      <c r="O241" s="514"/>
      <c r="P241" s="514"/>
      <c r="Q241" s="514"/>
      <c r="R241" s="514"/>
      <c r="S241" s="514"/>
      <c r="T241" s="514"/>
      <c r="U241" s="514"/>
      <c r="V241" s="515"/>
      <c r="W241" s="515"/>
      <c r="X241" s="515"/>
      <c r="Y241" s="515"/>
      <c r="Z241" s="515"/>
      <c r="AA241" s="515"/>
      <c r="AB241" s="515"/>
      <c r="AC241" s="515"/>
      <c r="AD241" s="515"/>
      <c r="AE241" s="515"/>
      <c r="AF241" s="515"/>
      <c r="AG241" s="515"/>
      <c r="AH241" s="515"/>
      <c r="AI241" s="515"/>
      <c r="AJ241" s="515"/>
      <c r="AK241" s="515"/>
      <c r="AL241" s="515"/>
      <c r="AM241" s="515"/>
      <c r="AN241" s="515"/>
      <c r="AO241" s="515"/>
      <c r="AP241" s="515"/>
      <c r="AQ241" s="515"/>
      <c r="AR241" s="515"/>
      <c r="AS241" s="515"/>
    </row>
    <row r="242" spans="9:45" s="516" customFormat="1" ht="11.25">
      <c r="I242" s="518"/>
      <c r="J242" s="518"/>
      <c r="K242" s="518"/>
      <c r="L242" s="514"/>
      <c r="M242" s="514"/>
      <c r="N242" s="514"/>
      <c r="O242" s="514"/>
      <c r="P242" s="514"/>
      <c r="Q242" s="514"/>
      <c r="R242" s="514"/>
      <c r="S242" s="514"/>
      <c r="T242" s="514"/>
      <c r="U242" s="514"/>
      <c r="V242" s="515"/>
      <c r="W242" s="515"/>
      <c r="X242" s="515"/>
      <c r="Y242" s="515"/>
      <c r="Z242" s="515"/>
      <c r="AA242" s="515"/>
      <c r="AB242" s="515"/>
      <c r="AC242" s="515"/>
      <c r="AD242" s="515"/>
      <c r="AE242" s="515"/>
      <c r="AF242" s="515"/>
      <c r="AG242" s="515"/>
      <c r="AH242" s="515"/>
      <c r="AI242" s="515"/>
      <c r="AJ242" s="515"/>
      <c r="AK242" s="515"/>
      <c r="AL242" s="515"/>
      <c r="AM242" s="515"/>
      <c r="AN242" s="515"/>
      <c r="AO242" s="515"/>
      <c r="AP242" s="515"/>
      <c r="AQ242" s="515"/>
      <c r="AR242" s="515"/>
      <c r="AS242" s="515"/>
    </row>
    <row r="243" spans="9:45" s="516" customFormat="1" ht="11.25">
      <c r="I243" s="518"/>
      <c r="J243" s="518"/>
      <c r="K243" s="518"/>
      <c r="L243" s="514"/>
      <c r="M243" s="514"/>
      <c r="N243" s="514"/>
      <c r="O243" s="514"/>
      <c r="P243" s="514"/>
      <c r="Q243" s="514"/>
      <c r="R243" s="514"/>
      <c r="S243" s="514"/>
      <c r="T243" s="514"/>
      <c r="U243" s="514"/>
      <c r="V243" s="515"/>
      <c r="W243" s="515"/>
      <c r="X243" s="515"/>
      <c r="Y243" s="515"/>
      <c r="Z243" s="515"/>
      <c r="AA243" s="515"/>
      <c r="AB243" s="515"/>
      <c r="AC243" s="515"/>
      <c r="AD243" s="515"/>
      <c r="AE243" s="515"/>
      <c r="AF243" s="515"/>
      <c r="AG243" s="515"/>
      <c r="AH243" s="515"/>
      <c r="AI243" s="515"/>
      <c r="AJ243" s="515"/>
      <c r="AK243" s="515"/>
      <c r="AL243" s="515"/>
      <c r="AM243" s="515"/>
      <c r="AN243" s="515"/>
      <c r="AO243" s="515"/>
      <c r="AP243" s="515"/>
      <c r="AQ243" s="515"/>
      <c r="AR243" s="515"/>
      <c r="AS243" s="515"/>
    </row>
    <row r="244" spans="9:45" s="516" customFormat="1" ht="11.25">
      <c r="I244" s="518"/>
      <c r="J244" s="518"/>
      <c r="K244" s="518"/>
      <c r="L244" s="514"/>
      <c r="M244" s="514"/>
      <c r="N244" s="514"/>
      <c r="O244" s="514"/>
      <c r="P244" s="514"/>
      <c r="Q244" s="514"/>
      <c r="R244" s="514"/>
      <c r="S244" s="514"/>
      <c r="T244" s="514"/>
      <c r="U244" s="514"/>
      <c r="V244" s="515"/>
      <c r="W244" s="515"/>
      <c r="X244" s="515"/>
      <c r="Y244" s="515"/>
      <c r="Z244" s="515"/>
      <c r="AA244" s="515"/>
      <c r="AB244" s="515"/>
      <c r="AC244" s="515"/>
      <c r="AD244" s="515"/>
      <c r="AE244" s="515"/>
      <c r="AF244" s="515"/>
      <c r="AG244" s="515"/>
      <c r="AH244" s="515"/>
      <c r="AI244" s="515"/>
      <c r="AJ244" s="515"/>
      <c r="AK244" s="515"/>
      <c r="AL244" s="515"/>
      <c r="AM244" s="515"/>
      <c r="AN244" s="515"/>
      <c r="AO244" s="515"/>
      <c r="AP244" s="515"/>
      <c r="AQ244" s="515"/>
      <c r="AR244" s="515"/>
      <c r="AS244" s="515"/>
    </row>
    <row r="245" spans="9:45" s="516" customFormat="1" ht="11.25">
      <c r="I245" s="518"/>
      <c r="J245" s="518"/>
      <c r="K245" s="518"/>
      <c r="L245" s="514"/>
      <c r="M245" s="514"/>
      <c r="N245" s="514"/>
      <c r="O245" s="514"/>
      <c r="P245" s="514"/>
      <c r="Q245" s="514"/>
      <c r="R245" s="514"/>
      <c r="S245" s="514"/>
      <c r="T245" s="514"/>
      <c r="U245" s="514"/>
      <c r="V245" s="515"/>
      <c r="W245" s="515"/>
      <c r="X245" s="515"/>
      <c r="Y245" s="515"/>
      <c r="Z245" s="515"/>
      <c r="AA245" s="515"/>
      <c r="AB245" s="515"/>
      <c r="AC245" s="515"/>
      <c r="AD245" s="515"/>
      <c r="AE245" s="515"/>
      <c r="AF245" s="515"/>
      <c r="AG245" s="515"/>
      <c r="AH245" s="515"/>
      <c r="AI245" s="515"/>
      <c r="AJ245" s="515"/>
      <c r="AK245" s="515"/>
      <c r="AL245" s="515"/>
      <c r="AM245" s="515"/>
      <c r="AN245" s="515"/>
      <c r="AO245" s="515"/>
      <c r="AP245" s="515"/>
      <c r="AQ245" s="515"/>
      <c r="AR245" s="515"/>
      <c r="AS245" s="515"/>
    </row>
    <row r="246" spans="9:45" s="516" customFormat="1" ht="11.25">
      <c r="I246" s="518"/>
      <c r="J246" s="518"/>
      <c r="K246" s="518"/>
      <c r="L246" s="514"/>
      <c r="M246" s="514"/>
      <c r="N246" s="514"/>
      <c r="O246" s="514"/>
      <c r="P246" s="514"/>
      <c r="Q246" s="514"/>
      <c r="R246" s="514"/>
      <c r="S246" s="514"/>
      <c r="T246" s="514"/>
      <c r="U246" s="514"/>
      <c r="V246" s="515"/>
      <c r="W246" s="515"/>
      <c r="X246" s="515"/>
      <c r="Y246" s="515"/>
      <c r="Z246" s="515"/>
      <c r="AA246" s="515"/>
      <c r="AB246" s="515"/>
      <c r="AC246" s="515"/>
      <c r="AD246" s="515"/>
      <c r="AE246" s="515"/>
      <c r="AF246" s="515"/>
      <c r="AG246" s="515"/>
      <c r="AH246" s="515"/>
      <c r="AI246" s="515"/>
      <c r="AJ246" s="515"/>
      <c r="AK246" s="515"/>
      <c r="AL246" s="515"/>
      <c r="AM246" s="515"/>
      <c r="AN246" s="515"/>
      <c r="AO246" s="515"/>
      <c r="AP246" s="515"/>
      <c r="AQ246" s="515"/>
      <c r="AR246" s="515"/>
      <c r="AS246" s="515"/>
    </row>
    <row r="247" spans="9:45" s="516" customFormat="1" ht="11.25">
      <c r="I247" s="518"/>
      <c r="J247" s="518"/>
      <c r="K247" s="518"/>
      <c r="L247" s="514"/>
      <c r="M247" s="514"/>
      <c r="N247" s="514"/>
      <c r="O247" s="514"/>
      <c r="P247" s="514"/>
      <c r="Q247" s="514"/>
      <c r="R247" s="514"/>
      <c r="S247" s="514"/>
      <c r="T247" s="514"/>
      <c r="U247" s="514"/>
      <c r="V247" s="515"/>
      <c r="W247" s="515"/>
      <c r="X247" s="515"/>
      <c r="Y247" s="515"/>
      <c r="Z247" s="515"/>
      <c r="AA247" s="515"/>
      <c r="AB247" s="515"/>
      <c r="AC247" s="515"/>
      <c r="AD247" s="515"/>
      <c r="AE247" s="515"/>
      <c r="AF247" s="515"/>
      <c r="AG247" s="515"/>
      <c r="AH247" s="515"/>
      <c r="AI247" s="515"/>
      <c r="AJ247" s="515"/>
      <c r="AK247" s="515"/>
      <c r="AL247" s="515"/>
      <c r="AM247" s="515"/>
      <c r="AN247" s="515"/>
      <c r="AO247" s="515"/>
      <c r="AP247" s="515"/>
      <c r="AQ247" s="515"/>
      <c r="AR247" s="515"/>
      <c r="AS247" s="515"/>
    </row>
    <row r="248" spans="9:45" s="516" customFormat="1" ht="11.25">
      <c r="I248" s="518"/>
      <c r="J248" s="518"/>
      <c r="K248" s="518"/>
      <c r="L248" s="514"/>
      <c r="M248" s="514"/>
      <c r="N248" s="514"/>
      <c r="O248" s="514"/>
      <c r="P248" s="514"/>
      <c r="Q248" s="514"/>
      <c r="R248" s="514"/>
      <c r="S248" s="514"/>
      <c r="T248" s="514"/>
      <c r="U248" s="514"/>
      <c r="V248" s="515"/>
      <c r="W248" s="515"/>
      <c r="X248" s="515"/>
      <c r="Y248" s="515"/>
      <c r="Z248" s="515"/>
      <c r="AA248" s="515"/>
      <c r="AB248" s="515"/>
      <c r="AC248" s="515"/>
      <c r="AD248" s="515"/>
      <c r="AE248" s="515"/>
      <c r="AF248" s="515"/>
      <c r="AG248" s="515"/>
      <c r="AH248" s="515"/>
      <c r="AI248" s="515"/>
      <c r="AJ248" s="515"/>
      <c r="AK248" s="515"/>
      <c r="AL248" s="515"/>
      <c r="AM248" s="515"/>
      <c r="AN248" s="515"/>
      <c r="AO248" s="515"/>
      <c r="AP248" s="515"/>
      <c r="AQ248" s="515"/>
      <c r="AR248" s="515"/>
      <c r="AS248" s="515"/>
    </row>
    <row r="249" spans="9:45" s="516" customFormat="1" ht="11.25">
      <c r="I249" s="518"/>
      <c r="J249" s="518"/>
      <c r="K249" s="518"/>
      <c r="L249" s="514"/>
      <c r="M249" s="514"/>
      <c r="N249" s="514"/>
      <c r="O249" s="514"/>
      <c r="P249" s="514"/>
      <c r="Q249" s="514"/>
      <c r="R249" s="514"/>
      <c r="S249" s="514"/>
      <c r="T249" s="514"/>
      <c r="U249" s="514"/>
      <c r="V249" s="515"/>
      <c r="W249" s="515"/>
      <c r="X249" s="515"/>
      <c r="Y249" s="515"/>
      <c r="Z249" s="515"/>
      <c r="AA249" s="515"/>
      <c r="AB249" s="515"/>
      <c r="AC249" s="515"/>
      <c r="AD249" s="515"/>
      <c r="AE249" s="515"/>
      <c r="AF249" s="515"/>
      <c r="AG249" s="515"/>
      <c r="AH249" s="515"/>
      <c r="AI249" s="515"/>
      <c r="AJ249" s="515"/>
      <c r="AK249" s="515"/>
      <c r="AL249" s="515"/>
      <c r="AM249" s="515"/>
      <c r="AN249" s="515"/>
      <c r="AO249" s="515"/>
      <c r="AP249" s="515"/>
      <c r="AQ249" s="515"/>
      <c r="AR249" s="515"/>
      <c r="AS249" s="515"/>
    </row>
    <row r="250" spans="9:45" s="516" customFormat="1" ht="11.25">
      <c r="I250" s="518"/>
      <c r="J250" s="518"/>
      <c r="K250" s="518"/>
      <c r="L250" s="514"/>
      <c r="M250" s="514"/>
      <c r="N250" s="514"/>
      <c r="O250" s="514"/>
      <c r="P250" s="514"/>
      <c r="Q250" s="514"/>
      <c r="R250" s="514"/>
      <c r="S250" s="514"/>
      <c r="T250" s="514"/>
      <c r="U250" s="514"/>
      <c r="V250" s="515"/>
      <c r="W250" s="515"/>
      <c r="X250" s="515"/>
      <c r="Y250" s="515"/>
      <c r="Z250" s="515"/>
      <c r="AA250" s="515"/>
      <c r="AB250" s="515"/>
      <c r="AC250" s="515"/>
      <c r="AD250" s="515"/>
      <c r="AE250" s="515"/>
      <c r="AF250" s="515"/>
      <c r="AG250" s="515"/>
      <c r="AH250" s="515"/>
      <c r="AI250" s="515"/>
      <c r="AJ250" s="515"/>
      <c r="AK250" s="515"/>
      <c r="AL250" s="515"/>
      <c r="AM250" s="515"/>
      <c r="AN250" s="515"/>
      <c r="AO250" s="515"/>
      <c r="AP250" s="515"/>
      <c r="AQ250" s="515"/>
      <c r="AR250" s="515"/>
      <c r="AS250" s="515"/>
    </row>
    <row r="251" spans="9:45" s="516" customFormat="1" ht="11.25">
      <c r="I251" s="518"/>
      <c r="J251" s="518"/>
      <c r="K251" s="518"/>
      <c r="L251" s="514"/>
      <c r="M251" s="514"/>
      <c r="N251" s="514"/>
      <c r="O251" s="514"/>
      <c r="P251" s="514"/>
      <c r="Q251" s="514"/>
      <c r="R251" s="514"/>
      <c r="S251" s="514"/>
      <c r="T251" s="514"/>
      <c r="U251" s="514"/>
      <c r="V251" s="515"/>
      <c r="W251" s="515"/>
      <c r="X251" s="515"/>
      <c r="Y251" s="515"/>
      <c r="Z251" s="515"/>
      <c r="AA251" s="515"/>
      <c r="AB251" s="515"/>
      <c r="AC251" s="515"/>
      <c r="AD251" s="515"/>
      <c r="AE251" s="515"/>
      <c r="AF251" s="515"/>
      <c r="AG251" s="515"/>
      <c r="AH251" s="515"/>
      <c r="AI251" s="515"/>
      <c r="AJ251" s="515"/>
      <c r="AK251" s="515"/>
      <c r="AL251" s="515"/>
      <c r="AM251" s="515"/>
      <c r="AN251" s="515"/>
      <c r="AO251" s="515"/>
      <c r="AP251" s="515"/>
      <c r="AQ251" s="515"/>
      <c r="AR251" s="515"/>
      <c r="AS251" s="515"/>
    </row>
    <row r="252" spans="9:45" s="516" customFormat="1" ht="11.25">
      <c r="I252" s="518"/>
      <c r="J252" s="518"/>
      <c r="K252" s="518"/>
      <c r="L252" s="514"/>
      <c r="M252" s="514"/>
      <c r="N252" s="514"/>
      <c r="O252" s="514"/>
      <c r="P252" s="514"/>
      <c r="Q252" s="514"/>
      <c r="R252" s="514"/>
      <c r="S252" s="514"/>
      <c r="T252" s="514"/>
      <c r="U252" s="514"/>
      <c r="V252" s="515"/>
      <c r="W252" s="515"/>
      <c r="X252" s="515"/>
      <c r="Y252" s="515"/>
      <c r="Z252" s="515"/>
      <c r="AA252" s="515"/>
      <c r="AB252" s="515"/>
      <c r="AC252" s="515"/>
      <c r="AD252" s="515"/>
      <c r="AE252" s="515"/>
      <c r="AF252" s="515"/>
      <c r="AG252" s="515"/>
      <c r="AH252" s="515"/>
      <c r="AI252" s="515"/>
      <c r="AJ252" s="515"/>
      <c r="AK252" s="515"/>
      <c r="AL252" s="515"/>
      <c r="AM252" s="515"/>
      <c r="AN252" s="515"/>
      <c r="AO252" s="515"/>
      <c r="AP252" s="515"/>
      <c r="AQ252" s="515"/>
      <c r="AR252" s="515"/>
      <c r="AS252" s="515"/>
    </row>
    <row r="253" spans="9:45" s="516" customFormat="1" ht="11.25">
      <c r="I253" s="518"/>
      <c r="J253" s="518"/>
      <c r="K253" s="518"/>
      <c r="L253" s="514"/>
      <c r="M253" s="514"/>
      <c r="N253" s="514"/>
      <c r="O253" s="514"/>
      <c r="P253" s="514"/>
      <c r="Q253" s="514"/>
      <c r="R253" s="514"/>
      <c r="S253" s="514"/>
      <c r="T253" s="514"/>
      <c r="U253" s="514"/>
      <c r="V253" s="515"/>
      <c r="W253" s="515"/>
      <c r="X253" s="515"/>
      <c r="Y253" s="515"/>
      <c r="Z253" s="515"/>
      <c r="AA253" s="515"/>
      <c r="AB253" s="515"/>
      <c r="AC253" s="515"/>
      <c r="AD253" s="515"/>
      <c r="AE253" s="515"/>
      <c r="AF253" s="515"/>
      <c r="AG253" s="515"/>
      <c r="AH253" s="515"/>
      <c r="AI253" s="515"/>
      <c r="AJ253" s="515"/>
      <c r="AK253" s="515"/>
      <c r="AL253" s="515"/>
      <c r="AM253" s="515"/>
      <c r="AN253" s="515"/>
      <c r="AO253" s="515"/>
      <c r="AP253" s="515"/>
      <c r="AQ253" s="515"/>
      <c r="AR253" s="515"/>
      <c r="AS253" s="515"/>
    </row>
    <row r="254" spans="9:45" s="516" customFormat="1" ht="11.25">
      <c r="I254" s="518"/>
      <c r="J254" s="518"/>
      <c r="K254" s="518"/>
      <c r="L254" s="514"/>
      <c r="M254" s="514"/>
      <c r="N254" s="514"/>
      <c r="O254" s="514"/>
      <c r="P254" s="514"/>
      <c r="Q254" s="514"/>
      <c r="R254" s="514"/>
      <c r="S254" s="514"/>
      <c r="T254" s="514"/>
      <c r="U254" s="514"/>
      <c r="V254" s="515"/>
      <c r="W254" s="515"/>
      <c r="X254" s="515"/>
      <c r="Y254" s="515"/>
      <c r="Z254" s="515"/>
      <c r="AA254" s="515"/>
      <c r="AB254" s="515"/>
      <c r="AC254" s="515"/>
      <c r="AD254" s="515"/>
      <c r="AE254" s="515"/>
      <c r="AF254" s="515"/>
      <c r="AG254" s="515"/>
      <c r="AH254" s="515"/>
      <c r="AI254" s="515"/>
      <c r="AJ254" s="515"/>
      <c r="AK254" s="515"/>
      <c r="AL254" s="515"/>
      <c r="AM254" s="515"/>
      <c r="AN254" s="515"/>
      <c r="AO254" s="515"/>
      <c r="AP254" s="515"/>
      <c r="AQ254" s="515"/>
      <c r="AR254" s="515"/>
      <c r="AS254" s="515"/>
    </row>
    <row r="255" spans="9:45" s="516" customFormat="1" ht="11.25">
      <c r="I255" s="518"/>
      <c r="J255" s="518"/>
      <c r="K255" s="518"/>
      <c r="L255" s="514"/>
      <c r="M255" s="514"/>
      <c r="N255" s="514"/>
      <c r="O255" s="514"/>
      <c r="P255" s="514"/>
      <c r="Q255" s="514"/>
      <c r="R255" s="514"/>
      <c r="S255" s="514"/>
      <c r="T255" s="514"/>
      <c r="U255" s="514"/>
      <c r="V255" s="515"/>
      <c r="W255" s="515"/>
      <c r="X255" s="515"/>
      <c r="Y255" s="515"/>
      <c r="Z255" s="515"/>
      <c r="AA255" s="515"/>
      <c r="AB255" s="515"/>
      <c r="AC255" s="515"/>
      <c r="AD255" s="515"/>
      <c r="AE255" s="515"/>
      <c r="AF255" s="515"/>
      <c r="AG255" s="515"/>
      <c r="AH255" s="515"/>
      <c r="AI255" s="515"/>
      <c r="AJ255" s="515"/>
      <c r="AK255" s="515"/>
      <c r="AL255" s="515"/>
      <c r="AM255" s="515"/>
      <c r="AN255" s="515"/>
      <c r="AO255" s="515"/>
      <c r="AP255" s="515"/>
      <c r="AQ255" s="515"/>
      <c r="AR255" s="515"/>
      <c r="AS255" s="515"/>
    </row>
    <row r="256" spans="9:45" s="516" customFormat="1" ht="11.25">
      <c r="I256" s="518"/>
      <c r="J256" s="518"/>
      <c r="K256" s="518"/>
      <c r="L256" s="514"/>
      <c r="M256" s="514"/>
      <c r="N256" s="514"/>
      <c r="O256" s="514"/>
      <c r="P256" s="514"/>
      <c r="Q256" s="514"/>
      <c r="R256" s="514"/>
      <c r="S256" s="514"/>
      <c r="T256" s="514"/>
      <c r="U256" s="514"/>
      <c r="V256" s="515"/>
      <c r="W256" s="515"/>
      <c r="X256" s="515"/>
      <c r="Y256" s="515"/>
      <c r="Z256" s="515"/>
      <c r="AA256" s="515"/>
      <c r="AB256" s="515"/>
      <c r="AC256" s="515"/>
      <c r="AD256" s="515"/>
      <c r="AE256" s="515"/>
      <c r="AF256" s="515"/>
      <c r="AG256" s="515"/>
      <c r="AH256" s="515"/>
      <c r="AI256" s="515"/>
      <c r="AJ256" s="515"/>
      <c r="AK256" s="515"/>
      <c r="AL256" s="515"/>
      <c r="AM256" s="515"/>
      <c r="AN256" s="515"/>
      <c r="AO256" s="515"/>
      <c r="AP256" s="515"/>
      <c r="AQ256" s="515"/>
      <c r="AR256" s="515"/>
      <c r="AS256" s="515"/>
    </row>
    <row r="257" spans="9:45" s="516" customFormat="1" ht="11.25">
      <c r="I257" s="518"/>
      <c r="J257" s="518"/>
      <c r="K257" s="518"/>
      <c r="L257" s="514"/>
      <c r="M257" s="514"/>
      <c r="N257" s="514"/>
      <c r="O257" s="514"/>
      <c r="P257" s="514"/>
      <c r="Q257" s="514"/>
      <c r="R257" s="514"/>
      <c r="S257" s="514"/>
      <c r="T257" s="514"/>
      <c r="U257" s="514"/>
      <c r="V257" s="515"/>
      <c r="W257" s="515"/>
      <c r="X257" s="515"/>
      <c r="Y257" s="515"/>
      <c r="Z257" s="515"/>
      <c r="AA257" s="515"/>
      <c r="AB257" s="515"/>
      <c r="AC257" s="515"/>
      <c r="AD257" s="515"/>
      <c r="AE257" s="515"/>
      <c r="AF257" s="515"/>
      <c r="AG257" s="515"/>
      <c r="AH257" s="515"/>
      <c r="AI257" s="515"/>
      <c r="AJ257" s="515"/>
      <c r="AK257" s="515"/>
      <c r="AL257" s="515"/>
      <c r="AM257" s="515"/>
      <c r="AN257" s="515"/>
      <c r="AO257" s="515"/>
      <c r="AP257" s="515"/>
      <c r="AQ257" s="515"/>
      <c r="AR257" s="515"/>
      <c r="AS257" s="515"/>
    </row>
    <row r="258" spans="9:45" s="516" customFormat="1" ht="11.25">
      <c r="I258" s="518"/>
      <c r="J258" s="518"/>
      <c r="K258" s="518"/>
      <c r="L258" s="514"/>
      <c r="M258" s="514"/>
      <c r="N258" s="514"/>
      <c r="O258" s="514"/>
      <c r="P258" s="514"/>
      <c r="Q258" s="514"/>
      <c r="R258" s="514"/>
      <c r="S258" s="514"/>
      <c r="T258" s="514"/>
      <c r="U258" s="514"/>
      <c r="V258" s="515"/>
      <c r="W258" s="515"/>
      <c r="X258" s="515"/>
      <c r="Y258" s="515"/>
      <c r="Z258" s="515"/>
      <c r="AA258" s="515"/>
      <c r="AB258" s="515"/>
      <c r="AC258" s="515"/>
      <c r="AD258" s="515"/>
      <c r="AE258" s="515"/>
      <c r="AF258" s="515"/>
      <c r="AG258" s="515"/>
      <c r="AH258" s="515"/>
      <c r="AI258" s="515"/>
      <c r="AJ258" s="515"/>
      <c r="AK258" s="515"/>
      <c r="AL258" s="515"/>
      <c r="AM258" s="515"/>
      <c r="AN258" s="515"/>
      <c r="AO258" s="515"/>
      <c r="AP258" s="515"/>
      <c r="AQ258" s="515"/>
      <c r="AR258" s="515"/>
      <c r="AS258" s="515"/>
    </row>
    <row r="259" spans="9:45" s="516" customFormat="1" ht="11.25">
      <c r="I259" s="518"/>
      <c r="J259" s="518"/>
      <c r="K259" s="518"/>
      <c r="L259" s="514"/>
      <c r="M259" s="514"/>
      <c r="N259" s="514"/>
      <c r="O259" s="514"/>
      <c r="P259" s="514"/>
      <c r="Q259" s="514"/>
      <c r="R259" s="514"/>
      <c r="S259" s="514"/>
      <c r="T259" s="514"/>
      <c r="U259" s="514"/>
      <c r="V259" s="515"/>
      <c r="W259" s="515"/>
      <c r="X259" s="515"/>
      <c r="Y259" s="515"/>
      <c r="Z259" s="515"/>
      <c r="AA259" s="515"/>
      <c r="AB259" s="515"/>
      <c r="AC259" s="515"/>
      <c r="AD259" s="515"/>
      <c r="AE259" s="515"/>
      <c r="AF259" s="515"/>
      <c r="AG259" s="515"/>
      <c r="AH259" s="515"/>
      <c r="AI259" s="515"/>
      <c r="AJ259" s="515"/>
      <c r="AK259" s="515"/>
      <c r="AL259" s="515"/>
      <c r="AM259" s="515"/>
      <c r="AN259" s="515"/>
      <c r="AO259" s="515"/>
      <c r="AP259" s="515"/>
      <c r="AQ259" s="515"/>
      <c r="AR259" s="515"/>
      <c r="AS259" s="515"/>
    </row>
    <row r="260" spans="9:45" s="516" customFormat="1" ht="11.25">
      <c r="I260" s="518"/>
      <c r="J260" s="518"/>
      <c r="K260" s="518"/>
      <c r="L260" s="514"/>
      <c r="M260" s="514"/>
      <c r="N260" s="514"/>
      <c r="O260" s="514"/>
      <c r="P260" s="514"/>
      <c r="Q260" s="514"/>
      <c r="R260" s="514"/>
      <c r="S260" s="514"/>
      <c r="T260" s="514"/>
      <c r="U260" s="514"/>
      <c r="V260" s="515"/>
      <c r="W260" s="515"/>
      <c r="X260" s="515"/>
      <c r="Y260" s="515"/>
      <c r="Z260" s="515"/>
      <c r="AA260" s="515"/>
      <c r="AB260" s="515"/>
      <c r="AC260" s="515"/>
      <c r="AD260" s="515"/>
      <c r="AE260" s="515"/>
      <c r="AF260" s="515"/>
      <c r="AG260" s="515"/>
      <c r="AH260" s="515"/>
      <c r="AI260" s="515"/>
      <c r="AJ260" s="515"/>
      <c r="AK260" s="515"/>
      <c r="AL260" s="515"/>
      <c r="AM260" s="515"/>
      <c r="AN260" s="515"/>
      <c r="AO260" s="515"/>
      <c r="AP260" s="515"/>
      <c r="AQ260" s="515"/>
      <c r="AR260" s="515"/>
      <c r="AS260" s="515"/>
    </row>
    <row r="261" spans="9:45" s="516" customFormat="1" ht="11.25">
      <c r="I261" s="518"/>
      <c r="J261" s="518"/>
      <c r="K261" s="518"/>
      <c r="L261" s="514"/>
      <c r="M261" s="514"/>
      <c r="N261" s="514"/>
      <c r="O261" s="514"/>
      <c r="P261" s="514"/>
      <c r="Q261" s="514"/>
      <c r="R261" s="514"/>
      <c r="S261" s="514"/>
      <c r="T261" s="514"/>
      <c r="U261" s="514"/>
      <c r="V261" s="515"/>
      <c r="W261" s="515"/>
      <c r="X261" s="515"/>
      <c r="Y261" s="515"/>
      <c r="Z261" s="515"/>
      <c r="AA261" s="515"/>
      <c r="AB261" s="515"/>
      <c r="AC261" s="515"/>
      <c r="AD261" s="515"/>
      <c r="AE261" s="515"/>
      <c r="AF261" s="515"/>
      <c r="AG261" s="515"/>
      <c r="AH261" s="515"/>
      <c r="AI261" s="515"/>
      <c r="AJ261" s="515"/>
      <c r="AK261" s="515"/>
      <c r="AL261" s="515"/>
      <c r="AM261" s="515"/>
      <c r="AN261" s="515"/>
      <c r="AO261" s="515"/>
      <c r="AP261" s="515"/>
      <c r="AQ261" s="515"/>
      <c r="AR261" s="515"/>
      <c r="AS261" s="515"/>
    </row>
    <row r="262" spans="9:45" s="516" customFormat="1" ht="11.25">
      <c r="I262" s="518"/>
      <c r="J262" s="518"/>
      <c r="K262" s="518"/>
      <c r="L262" s="514"/>
      <c r="M262" s="514"/>
      <c r="N262" s="514"/>
      <c r="O262" s="514"/>
      <c r="P262" s="514"/>
      <c r="Q262" s="514"/>
      <c r="R262" s="514"/>
      <c r="S262" s="514"/>
      <c r="T262" s="514"/>
      <c r="U262" s="514"/>
      <c r="V262" s="515"/>
      <c r="W262" s="515"/>
      <c r="X262" s="515"/>
      <c r="Y262" s="515"/>
      <c r="Z262" s="515"/>
      <c r="AA262" s="515"/>
      <c r="AB262" s="515"/>
      <c r="AC262" s="515"/>
      <c r="AD262" s="515"/>
      <c r="AE262" s="515"/>
      <c r="AF262" s="515"/>
      <c r="AG262" s="515"/>
      <c r="AH262" s="515"/>
      <c r="AI262" s="515"/>
      <c r="AJ262" s="515"/>
      <c r="AK262" s="515"/>
      <c r="AL262" s="515"/>
      <c r="AM262" s="515"/>
      <c r="AN262" s="515"/>
      <c r="AO262" s="515"/>
      <c r="AP262" s="515"/>
      <c r="AQ262" s="515"/>
      <c r="AR262" s="515"/>
      <c r="AS262" s="515"/>
    </row>
    <row r="263" spans="9:45" s="516" customFormat="1" ht="11.25">
      <c r="I263" s="518"/>
      <c r="J263" s="518"/>
      <c r="K263" s="518"/>
      <c r="L263" s="514"/>
      <c r="M263" s="514"/>
      <c r="N263" s="514"/>
      <c r="O263" s="514"/>
      <c r="P263" s="514"/>
      <c r="Q263" s="514"/>
      <c r="R263" s="514"/>
      <c r="S263" s="514"/>
      <c r="T263" s="514"/>
      <c r="U263" s="514"/>
      <c r="V263" s="515"/>
      <c r="W263" s="515"/>
      <c r="X263" s="515"/>
      <c r="Y263" s="515"/>
      <c r="Z263" s="515"/>
      <c r="AA263" s="515"/>
      <c r="AB263" s="515"/>
      <c r="AC263" s="515"/>
      <c r="AD263" s="515"/>
      <c r="AE263" s="515"/>
      <c r="AF263" s="515"/>
      <c r="AG263" s="515"/>
      <c r="AH263" s="515"/>
      <c r="AI263" s="515"/>
      <c r="AJ263" s="515"/>
      <c r="AK263" s="515"/>
      <c r="AL263" s="515"/>
      <c r="AM263" s="515"/>
      <c r="AN263" s="515"/>
      <c r="AO263" s="515"/>
      <c r="AP263" s="515"/>
      <c r="AQ263" s="515"/>
      <c r="AR263" s="515"/>
      <c r="AS263" s="515"/>
    </row>
    <row r="264" spans="9:45" s="516" customFormat="1" ht="11.25">
      <c r="I264" s="518"/>
      <c r="J264" s="518"/>
      <c r="K264" s="518"/>
      <c r="L264" s="514"/>
      <c r="M264" s="514"/>
      <c r="N264" s="514"/>
      <c r="O264" s="514"/>
      <c r="P264" s="514"/>
      <c r="Q264" s="514"/>
      <c r="R264" s="514"/>
      <c r="S264" s="514"/>
      <c r="T264" s="514"/>
      <c r="U264" s="514"/>
      <c r="V264" s="515"/>
      <c r="W264" s="515"/>
      <c r="X264" s="515"/>
      <c r="Y264" s="515"/>
      <c r="Z264" s="515"/>
      <c r="AA264" s="515"/>
      <c r="AB264" s="515"/>
      <c r="AC264" s="515"/>
      <c r="AD264" s="515"/>
      <c r="AE264" s="515"/>
      <c r="AF264" s="515"/>
      <c r="AG264" s="515"/>
      <c r="AH264" s="515"/>
      <c r="AI264" s="515"/>
      <c r="AJ264" s="515"/>
      <c r="AK264" s="515"/>
      <c r="AL264" s="515"/>
      <c r="AM264" s="515"/>
      <c r="AN264" s="515"/>
      <c r="AO264" s="515"/>
      <c r="AP264" s="515"/>
      <c r="AQ264" s="515"/>
      <c r="AR264" s="515"/>
      <c r="AS264" s="515"/>
    </row>
    <row r="265" spans="9:45" s="516" customFormat="1" ht="11.25">
      <c r="I265" s="518"/>
      <c r="J265" s="518"/>
      <c r="K265" s="518"/>
      <c r="L265" s="514"/>
      <c r="M265" s="514"/>
      <c r="N265" s="514"/>
      <c r="O265" s="514"/>
      <c r="P265" s="514"/>
      <c r="Q265" s="514"/>
      <c r="R265" s="514"/>
      <c r="S265" s="514"/>
      <c r="T265" s="514"/>
      <c r="U265" s="514"/>
      <c r="V265" s="515"/>
      <c r="W265" s="515"/>
      <c r="X265" s="515"/>
      <c r="Y265" s="515"/>
      <c r="Z265" s="515"/>
      <c r="AA265" s="515"/>
      <c r="AB265" s="515"/>
      <c r="AC265" s="515"/>
      <c r="AD265" s="515"/>
      <c r="AE265" s="515"/>
      <c r="AF265" s="515"/>
      <c r="AG265" s="515"/>
      <c r="AH265" s="515"/>
      <c r="AI265" s="515"/>
      <c r="AJ265" s="515"/>
      <c r="AK265" s="515"/>
      <c r="AL265" s="515"/>
      <c r="AM265" s="515"/>
      <c r="AN265" s="515"/>
      <c r="AO265" s="515"/>
      <c r="AP265" s="515"/>
      <c r="AQ265" s="515"/>
      <c r="AR265" s="515"/>
      <c r="AS265" s="515"/>
    </row>
    <row r="266" spans="9:45" s="516" customFormat="1" ht="11.25">
      <c r="I266" s="518"/>
      <c r="J266" s="518"/>
      <c r="K266" s="518"/>
      <c r="L266" s="514"/>
      <c r="M266" s="514"/>
      <c r="N266" s="514"/>
      <c r="O266" s="514"/>
      <c r="P266" s="514"/>
      <c r="Q266" s="514"/>
      <c r="R266" s="514"/>
      <c r="S266" s="514"/>
      <c r="T266" s="514"/>
      <c r="U266" s="514"/>
      <c r="V266" s="515"/>
      <c r="W266" s="515"/>
      <c r="X266" s="515"/>
      <c r="Y266" s="515"/>
      <c r="Z266" s="515"/>
      <c r="AA266" s="515"/>
      <c r="AB266" s="515"/>
      <c r="AC266" s="515"/>
      <c r="AD266" s="515"/>
      <c r="AE266" s="515"/>
      <c r="AF266" s="515"/>
      <c r="AG266" s="515"/>
      <c r="AH266" s="515"/>
      <c r="AI266" s="515"/>
      <c r="AJ266" s="515"/>
      <c r="AK266" s="515"/>
      <c r="AL266" s="515"/>
      <c r="AM266" s="515"/>
      <c r="AN266" s="515"/>
      <c r="AO266" s="515"/>
      <c r="AP266" s="515"/>
      <c r="AQ266" s="515"/>
      <c r="AR266" s="515"/>
      <c r="AS266" s="515"/>
    </row>
    <row r="267" spans="9:45" s="516" customFormat="1" ht="11.25">
      <c r="I267" s="518"/>
      <c r="J267" s="518"/>
      <c r="K267" s="518"/>
      <c r="L267" s="514"/>
      <c r="M267" s="514"/>
      <c r="N267" s="514"/>
      <c r="O267" s="514"/>
      <c r="P267" s="514"/>
      <c r="Q267" s="514"/>
      <c r="R267" s="514"/>
      <c r="S267" s="514"/>
      <c r="T267" s="514"/>
      <c r="U267" s="514"/>
      <c r="V267" s="515"/>
      <c r="W267" s="515"/>
      <c r="X267" s="515"/>
      <c r="Y267" s="515"/>
      <c r="Z267" s="515"/>
      <c r="AA267" s="515"/>
      <c r="AB267" s="515"/>
      <c r="AC267" s="515"/>
      <c r="AD267" s="515"/>
      <c r="AE267" s="515"/>
      <c r="AF267" s="515"/>
      <c r="AG267" s="515"/>
      <c r="AH267" s="515"/>
      <c r="AI267" s="515"/>
      <c r="AJ267" s="515"/>
      <c r="AK267" s="515"/>
      <c r="AL267" s="515"/>
      <c r="AM267" s="515"/>
      <c r="AN267" s="515"/>
      <c r="AO267" s="515"/>
      <c r="AP267" s="515"/>
      <c r="AQ267" s="515"/>
      <c r="AR267" s="515"/>
      <c r="AS267" s="515"/>
    </row>
    <row r="268" spans="9:45" s="516" customFormat="1" ht="11.25">
      <c r="I268" s="518"/>
      <c r="J268" s="518"/>
      <c r="K268" s="518"/>
      <c r="L268" s="514"/>
      <c r="M268" s="514"/>
      <c r="N268" s="514"/>
      <c r="O268" s="514"/>
      <c r="P268" s="514"/>
      <c r="Q268" s="514"/>
      <c r="R268" s="514"/>
      <c r="S268" s="514"/>
      <c r="T268" s="514"/>
      <c r="U268" s="514"/>
      <c r="V268" s="515"/>
      <c r="W268" s="515"/>
      <c r="X268" s="515"/>
      <c r="Y268" s="515"/>
      <c r="Z268" s="515"/>
      <c r="AA268" s="515"/>
      <c r="AB268" s="515"/>
      <c r="AC268" s="515"/>
      <c r="AD268" s="515"/>
      <c r="AE268" s="515"/>
      <c r="AF268" s="515"/>
      <c r="AG268" s="515"/>
      <c r="AH268" s="515"/>
      <c r="AI268" s="515"/>
      <c r="AJ268" s="515"/>
      <c r="AK268" s="515"/>
      <c r="AL268" s="515"/>
      <c r="AM268" s="515"/>
      <c r="AN268" s="515"/>
      <c r="AO268" s="515"/>
      <c r="AP268" s="515"/>
      <c r="AQ268" s="515"/>
      <c r="AR268" s="515"/>
      <c r="AS268" s="515"/>
    </row>
    <row r="269" spans="9:45" s="516" customFormat="1" ht="11.25">
      <c r="I269" s="518"/>
      <c r="J269" s="518"/>
      <c r="K269" s="518"/>
      <c r="L269" s="514"/>
      <c r="M269" s="514"/>
      <c r="N269" s="514"/>
      <c r="O269" s="514"/>
      <c r="P269" s="514"/>
      <c r="Q269" s="514"/>
      <c r="R269" s="514"/>
      <c r="S269" s="514"/>
      <c r="T269" s="514"/>
      <c r="U269" s="514"/>
      <c r="V269" s="515"/>
      <c r="W269" s="515"/>
      <c r="X269" s="515"/>
      <c r="Y269" s="515"/>
      <c r="Z269" s="515"/>
      <c r="AA269" s="515"/>
      <c r="AB269" s="515"/>
      <c r="AC269" s="515"/>
      <c r="AD269" s="515"/>
      <c r="AE269" s="515"/>
      <c r="AF269" s="515"/>
      <c r="AG269" s="515"/>
      <c r="AH269" s="515"/>
      <c r="AI269" s="515"/>
      <c r="AJ269" s="515"/>
      <c r="AK269" s="515"/>
      <c r="AL269" s="515"/>
      <c r="AM269" s="515"/>
      <c r="AN269" s="515"/>
      <c r="AO269" s="515"/>
      <c r="AP269" s="515"/>
      <c r="AQ269" s="515"/>
      <c r="AR269" s="515"/>
      <c r="AS269" s="515"/>
    </row>
    <row r="270" spans="9:45" s="516" customFormat="1" ht="11.25">
      <c r="I270" s="518"/>
      <c r="J270" s="518"/>
      <c r="K270" s="518"/>
      <c r="L270" s="514"/>
      <c r="M270" s="514"/>
      <c r="N270" s="514"/>
      <c r="O270" s="514"/>
      <c r="P270" s="514"/>
      <c r="Q270" s="514"/>
      <c r="R270" s="514"/>
      <c r="S270" s="514"/>
      <c r="T270" s="514"/>
      <c r="U270" s="514"/>
      <c r="V270" s="515"/>
      <c r="W270" s="515"/>
      <c r="X270" s="515"/>
      <c r="Y270" s="515"/>
      <c r="Z270" s="515"/>
      <c r="AA270" s="515"/>
      <c r="AB270" s="515"/>
      <c r="AC270" s="515"/>
      <c r="AD270" s="515"/>
      <c r="AE270" s="515"/>
      <c r="AF270" s="515"/>
      <c r="AG270" s="515"/>
      <c r="AH270" s="515"/>
      <c r="AI270" s="515"/>
      <c r="AJ270" s="515"/>
      <c r="AK270" s="515"/>
      <c r="AL270" s="515"/>
      <c r="AM270" s="515"/>
      <c r="AN270" s="515"/>
      <c r="AO270" s="515"/>
      <c r="AP270" s="515"/>
      <c r="AQ270" s="515"/>
      <c r="AR270" s="515"/>
      <c r="AS270" s="515"/>
    </row>
    <row r="271" spans="9:45" s="516" customFormat="1" ht="11.25">
      <c r="I271" s="518"/>
      <c r="J271" s="518"/>
      <c r="K271" s="518"/>
      <c r="L271" s="514"/>
      <c r="M271" s="514"/>
      <c r="N271" s="514"/>
      <c r="O271" s="514"/>
      <c r="P271" s="514"/>
      <c r="Q271" s="514"/>
      <c r="R271" s="514"/>
      <c r="S271" s="514"/>
      <c r="T271" s="514"/>
      <c r="U271" s="514"/>
      <c r="V271" s="515"/>
      <c r="W271" s="515"/>
      <c r="X271" s="515"/>
      <c r="Y271" s="515"/>
      <c r="Z271" s="515"/>
      <c r="AA271" s="515"/>
      <c r="AB271" s="515"/>
      <c r="AC271" s="515"/>
      <c r="AD271" s="515"/>
      <c r="AE271" s="515"/>
      <c r="AF271" s="515"/>
      <c r="AG271" s="515"/>
      <c r="AH271" s="515"/>
      <c r="AI271" s="515"/>
      <c r="AJ271" s="515"/>
      <c r="AK271" s="515"/>
      <c r="AL271" s="515"/>
      <c r="AM271" s="515"/>
      <c r="AN271" s="515"/>
      <c r="AO271" s="515"/>
      <c r="AP271" s="515"/>
      <c r="AQ271" s="515"/>
      <c r="AR271" s="515"/>
      <c r="AS271" s="515"/>
    </row>
    <row r="272" spans="9:45" s="516" customFormat="1" ht="11.25">
      <c r="I272" s="518"/>
      <c r="J272" s="518"/>
      <c r="K272" s="518"/>
      <c r="L272" s="514"/>
      <c r="M272" s="514"/>
      <c r="N272" s="514"/>
      <c r="O272" s="514"/>
      <c r="P272" s="514"/>
      <c r="Q272" s="514"/>
      <c r="R272" s="514"/>
      <c r="S272" s="514"/>
      <c r="T272" s="514"/>
      <c r="U272" s="514"/>
      <c r="V272" s="515"/>
      <c r="W272" s="515"/>
      <c r="X272" s="515"/>
      <c r="Y272" s="515"/>
      <c r="Z272" s="515"/>
      <c r="AA272" s="515"/>
      <c r="AB272" s="515"/>
      <c r="AC272" s="515"/>
      <c r="AD272" s="515"/>
      <c r="AE272" s="515"/>
      <c r="AF272" s="515"/>
      <c r="AG272" s="515"/>
      <c r="AH272" s="515"/>
      <c r="AI272" s="515"/>
      <c r="AJ272" s="515"/>
      <c r="AK272" s="515"/>
      <c r="AL272" s="515"/>
      <c r="AM272" s="515"/>
      <c r="AN272" s="515"/>
      <c r="AO272" s="515"/>
      <c r="AP272" s="515"/>
      <c r="AQ272" s="515"/>
      <c r="AR272" s="515"/>
      <c r="AS272" s="515"/>
    </row>
    <row r="273" spans="9:45" s="516" customFormat="1" ht="11.25">
      <c r="I273" s="518"/>
      <c r="J273" s="518"/>
      <c r="K273" s="518"/>
      <c r="L273" s="514"/>
      <c r="M273" s="514"/>
      <c r="N273" s="514"/>
      <c r="O273" s="514"/>
      <c r="P273" s="514"/>
      <c r="Q273" s="514"/>
      <c r="R273" s="514"/>
      <c r="S273" s="514"/>
      <c r="T273" s="514"/>
      <c r="U273" s="514"/>
      <c r="V273" s="515"/>
      <c r="W273" s="515"/>
      <c r="X273" s="515"/>
      <c r="Y273" s="515"/>
      <c r="Z273" s="515"/>
      <c r="AA273" s="515"/>
      <c r="AB273" s="515"/>
      <c r="AC273" s="515"/>
      <c r="AD273" s="515"/>
      <c r="AE273" s="515"/>
      <c r="AF273" s="515"/>
      <c r="AG273" s="515"/>
      <c r="AH273" s="515"/>
      <c r="AI273" s="515"/>
      <c r="AJ273" s="515"/>
      <c r="AK273" s="515"/>
      <c r="AL273" s="515"/>
      <c r="AM273" s="515"/>
      <c r="AN273" s="515"/>
      <c r="AO273" s="515"/>
      <c r="AP273" s="515"/>
      <c r="AQ273" s="515"/>
      <c r="AR273" s="515"/>
      <c r="AS273" s="515"/>
    </row>
    <row r="274" spans="9:45" s="516" customFormat="1" ht="11.25">
      <c r="I274" s="518"/>
      <c r="J274" s="518"/>
      <c r="K274" s="518"/>
      <c r="L274" s="514"/>
      <c r="M274" s="514"/>
      <c r="N274" s="514"/>
      <c r="O274" s="514"/>
      <c r="P274" s="514"/>
      <c r="Q274" s="514"/>
      <c r="R274" s="514"/>
      <c r="S274" s="514"/>
      <c r="T274" s="514"/>
      <c r="U274" s="514"/>
      <c r="V274" s="515"/>
      <c r="W274" s="515"/>
      <c r="X274" s="515"/>
      <c r="Y274" s="515"/>
      <c r="Z274" s="515"/>
      <c r="AA274" s="515"/>
      <c r="AB274" s="515"/>
      <c r="AC274" s="515"/>
      <c r="AD274" s="515"/>
      <c r="AE274" s="515"/>
      <c r="AF274" s="515"/>
      <c r="AG274" s="515"/>
      <c r="AH274" s="515"/>
      <c r="AI274" s="515"/>
      <c r="AJ274" s="515"/>
      <c r="AK274" s="515"/>
      <c r="AL274" s="515"/>
      <c r="AM274" s="515"/>
      <c r="AN274" s="515"/>
      <c r="AO274" s="515"/>
      <c r="AP274" s="515"/>
      <c r="AQ274" s="515"/>
      <c r="AR274" s="515"/>
      <c r="AS274" s="515"/>
    </row>
    <row r="275" spans="9:45" s="516" customFormat="1" ht="11.25">
      <c r="I275" s="518"/>
      <c r="J275" s="518"/>
      <c r="K275" s="518"/>
      <c r="L275" s="514"/>
      <c r="M275" s="514"/>
      <c r="N275" s="514"/>
      <c r="O275" s="514"/>
      <c r="P275" s="514"/>
      <c r="Q275" s="514"/>
      <c r="R275" s="514"/>
      <c r="S275" s="514"/>
      <c r="T275" s="514"/>
      <c r="U275" s="514"/>
      <c r="V275" s="515"/>
      <c r="W275" s="515"/>
      <c r="X275" s="515"/>
      <c r="Y275" s="515"/>
      <c r="Z275" s="515"/>
      <c r="AA275" s="515"/>
      <c r="AB275" s="515"/>
      <c r="AC275" s="515"/>
      <c r="AD275" s="515"/>
      <c r="AE275" s="515"/>
      <c r="AF275" s="515"/>
      <c r="AG275" s="515"/>
      <c r="AH275" s="515"/>
      <c r="AI275" s="515"/>
      <c r="AJ275" s="515"/>
      <c r="AK275" s="515"/>
      <c r="AL275" s="515"/>
      <c r="AM275" s="515"/>
      <c r="AN275" s="515"/>
      <c r="AO275" s="515"/>
      <c r="AP275" s="515"/>
      <c r="AQ275" s="515"/>
      <c r="AR275" s="515"/>
      <c r="AS275" s="515"/>
    </row>
    <row r="276" spans="9:45" s="516" customFormat="1" ht="11.25">
      <c r="I276" s="518"/>
      <c r="J276" s="518"/>
      <c r="K276" s="518"/>
      <c r="L276" s="514"/>
      <c r="M276" s="514"/>
      <c r="N276" s="514"/>
      <c r="O276" s="514"/>
      <c r="P276" s="514"/>
      <c r="Q276" s="514"/>
      <c r="R276" s="514"/>
      <c r="S276" s="514"/>
      <c r="T276" s="514"/>
      <c r="U276" s="514"/>
      <c r="V276" s="515"/>
      <c r="W276" s="515"/>
      <c r="X276" s="515"/>
      <c r="Y276" s="515"/>
      <c r="Z276" s="515"/>
      <c r="AA276" s="515"/>
      <c r="AB276" s="515"/>
      <c r="AC276" s="515"/>
      <c r="AD276" s="515"/>
      <c r="AE276" s="515"/>
      <c r="AF276" s="515"/>
      <c r="AG276" s="515"/>
      <c r="AH276" s="515"/>
      <c r="AI276" s="515"/>
      <c r="AJ276" s="515"/>
      <c r="AK276" s="515"/>
      <c r="AL276" s="515"/>
      <c r="AM276" s="515"/>
      <c r="AN276" s="515"/>
      <c r="AO276" s="515"/>
      <c r="AP276" s="515"/>
      <c r="AQ276" s="515"/>
      <c r="AR276" s="515"/>
      <c r="AS276" s="515"/>
    </row>
    <row r="277" spans="9:45" s="516" customFormat="1" ht="11.25">
      <c r="I277" s="518"/>
      <c r="J277" s="518"/>
      <c r="K277" s="518"/>
      <c r="L277" s="514"/>
      <c r="M277" s="514"/>
      <c r="N277" s="514"/>
      <c r="O277" s="514"/>
      <c r="P277" s="514"/>
      <c r="Q277" s="514"/>
      <c r="R277" s="514"/>
      <c r="S277" s="514"/>
      <c r="T277" s="514"/>
      <c r="U277" s="514"/>
      <c r="V277" s="515"/>
      <c r="W277" s="515"/>
      <c r="X277" s="515"/>
      <c r="Y277" s="515"/>
      <c r="Z277" s="515"/>
      <c r="AA277" s="515"/>
      <c r="AB277" s="515"/>
      <c r="AC277" s="515"/>
      <c r="AD277" s="515"/>
      <c r="AE277" s="515"/>
      <c r="AF277" s="515"/>
      <c r="AG277" s="515"/>
      <c r="AH277" s="515"/>
      <c r="AI277" s="515"/>
      <c r="AJ277" s="515"/>
      <c r="AK277" s="515"/>
      <c r="AL277" s="515"/>
      <c r="AM277" s="515"/>
      <c r="AN277" s="515"/>
      <c r="AO277" s="515"/>
      <c r="AP277" s="515"/>
      <c r="AQ277" s="515"/>
      <c r="AR277" s="515"/>
      <c r="AS277" s="515"/>
    </row>
    <row r="278" spans="9:45" s="516" customFormat="1" ht="11.25">
      <c r="I278" s="518"/>
      <c r="J278" s="518"/>
      <c r="K278" s="518"/>
      <c r="L278" s="514"/>
      <c r="M278" s="514"/>
      <c r="N278" s="514"/>
      <c r="O278" s="514"/>
      <c r="P278" s="514"/>
      <c r="Q278" s="514"/>
      <c r="R278" s="514"/>
      <c r="S278" s="514"/>
      <c r="T278" s="514"/>
      <c r="U278" s="514"/>
      <c r="V278" s="515"/>
      <c r="W278" s="515"/>
      <c r="X278" s="515"/>
      <c r="Y278" s="515"/>
      <c r="Z278" s="515"/>
      <c r="AA278" s="515"/>
      <c r="AB278" s="515"/>
      <c r="AC278" s="515"/>
      <c r="AD278" s="515"/>
      <c r="AE278" s="515"/>
      <c r="AF278" s="515"/>
      <c r="AG278" s="515"/>
      <c r="AH278" s="515"/>
      <c r="AI278" s="515"/>
      <c r="AJ278" s="515"/>
      <c r="AK278" s="515"/>
      <c r="AL278" s="515"/>
      <c r="AM278" s="515"/>
      <c r="AN278" s="515"/>
      <c r="AO278" s="515"/>
      <c r="AP278" s="515"/>
      <c r="AQ278" s="515"/>
      <c r="AR278" s="515"/>
      <c r="AS278" s="515"/>
    </row>
    <row r="279" spans="9:45" s="516" customFormat="1" ht="11.25">
      <c r="I279" s="518"/>
      <c r="J279" s="518"/>
      <c r="K279" s="518"/>
      <c r="L279" s="514"/>
      <c r="M279" s="514"/>
      <c r="N279" s="514"/>
      <c r="O279" s="514"/>
      <c r="P279" s="514"/>
      <c r="Q279" s="514"/>
      <c r="R279" s="514"/>
      <c r="S279" s="514"/>
      <c r="T279" s="514"/>
      <c r="U279" s="514"/>
      <c r="V279" s="515"/>
      <c r="W279" s="515"/>
      <c r="X279" s="515"/>
      <c r="Y279" s="515"/>
      <c r="Z279" s="515"/>
      <c r="AA279" s="515"/>
      <c r="AB279" s="515"/>
      <c r="AC279" s="515"/>
      <c r="AD279" s="515"/>
      <c r="AE279" s="515"/>
      <c r="AF279" s="515"/>
      <c r="AG279" s="515"/>
      <c r="AH279" s="515"/>
      <c r="AI279" s="515"/>
      <c r="AJ279" s="515"/>
      <c r="AK279" s="515"/>
      <c r="AL279" s="515"/>
      <c r="AM279" s="515"/>
      <c r="AN279" s="515"/>
      <c r="AO279" s="515"/>
      <c r="AP279" s="515"/>
      <c r="AQ279" s="515"/>
      <c r="AR279" s="515"/>
      <c r="AS279" s="515"/>
    </row>
    <row r="280" spans="9:45" s="516" customFormat="1" ht="11.25">
      <c r="I280" s="518"/>
      <c r="J280" s="518"/>
      <c r="K280" s="518"/>
      <c r="L280" s="514"/>
      <c r="M280" s="514"/>
      <c r="N280" s="514"/>
      <c r="O280" s="514"/>
      <c r="P280" s="514"/>
      <c r="Q280" s="514"/>
      <c r="R280" s="514"/>
      <c r="S280" s="514"/>
      <c r="T280" s="514"/>
      <c r="U280" s="514"/>
      <c r="V280" s="515"/>
      <c r="W280" s="515"/>
      <c r="X280" s="515"/>
      <c r="Y280" s="515"/>
      <c r="Z280" s="515"/>
      <c r="AA280" s="515"/>
      <c r="AB280" s="515"/>
      <c r="AC280" s="515"/>
      <c r="AD280" s="515"/>
      <c r="AE280" s="515"/>
      <c r="AF280" s="515"/>
      <c r="AG280" s="515"/>
      <c r="AH280" s="515"/>
      <c r="AI280" s="515"/>
      <c r="AJ280" s="515"/>
      <c r="AK280" s="515"/>
      <c r="AL280" s="515"/>
      <c r="AM280" s="515"/>
      <c r="AN280" s="515"/>
      <c r="AO280" s="515"/>
      <c r="AP280" s="515"/>
      <c r="AQ280" s="515"/>
      <c r="AR280" s="515"/>
      <c r="AS280" s="515"/>
    </row>
    <row r="281" spans="9:45" s="516" customFormat="1" ht="11.25">
      <c r="I281" s="518"/>
      <c r="J281" s="518"/>
      <c r="K281" s="518"/>
      <c r="L281" s="514"/>
      <c r="M281" s="514"/>
      <c r="N281" s="514"/>
      <c r="O281" s="514"/>
      <c r="P281" s="514"/>
      <c r="Q281" s="514"/>
      <c r="R281" s="514"/>
      <c r="S281" s="514"/>
      <c r="T281" s="514"/>
      <c r="U281" s="514"/>
      <c r="V281" s="515"/>
      <c r="W281" s="515"/>
      <c r="X281" s="515"/>
      <c r="Y281" s="515"/>
      <c r="Z281" s="515"/>
      <c r="AA281" s="515"/>
      <c r="AB281" s="515"/>
      <c r="AC281" s="515"/>
      <c r="AD281" s="515"/>
      <c r="AE281" s="515"/>
      <c r="AF281" s="515"/>
      <c r="AG281" s="515"/>
      <c r="AH281" s="515"/>
      <c r="AI281" s="515"/>
      <c r="AJ281" s="515"/>
      <c r="AK281" s="515"/>
      <c r="AL281" s="515"/>
      <c r="AM281" s="515"/>
      <c r="AN281" s="515"/>
      <c r="AO281" s="515"/>
      <c r="AP281" s="515"/>
      <c r="AQ281" s="515"/>
      <c r="AR281" s="515"/>
      <c r="AS281" s="515"/>
    </row>
    <row r="282" spans="9:45" s="516" customFormat="1" ht="11.25">
      <c r="I282" s="518"/>
      <c r="J282" s="518"/>
      <c r="K282" s="518"/>
      <c r="L282" s="514"/>
      <c r="M282" s="514"/>
      <c r="N282" s="514"/>
      <c r="O282" s="514"/>
      <c r="P282" s="514"/>
      <c r="Q282" s="514"/>
      <c r="R282" s="514"/>
      <c r="S282" s="514"/>
      <c r="T282" s="514"/>
      <c r="U282" s="514"/>
      <c r="V282" s="515"/>
      <c r="W282" s="515"/>
      <c r="X282" s="515"/>
      <c r="Y282" s="515"/>
      <c r="Z282" s="515"/>
      <c r="AA282" s="515"/>
      <c r="AB282" s="515"/>
      <c r="AC282" s="515"/>
      <c r="AD282" s="515"/>
      <c r="AE282" s="515"/>
      <c r="AF282" s="515"/>
      <c r="AG282" s="515"/>
      <c r="AH282" s="515"/>
      <c r="AI282" s="515"/>
      <c r="AJ282" s="515"/>
      <c r="AK282" s="515"/>
      <c r="AL282" s="515"/>
      <c r="AM282" s="515"/>
      <c r="AN282" s="515"/>
      <c r="AO282" s="515"/>
      <c r="AP282" s="515"/>
      <c r="AQ282" s="515"/>
      <c r="AR282" s="515"/>
      <c r="AS282" s="515"/>
    </row>
    <row r="283" spans="9:45" s="516" customFormat="1" ht="11.25">
      <c r="I283" s="518"/>
      <c r="J283" s="518"/>
      <c r="K283" s="518"/>
      <c r="L283" s="514"/>
      <c r="M283" s="514"/>
      <c r="N283" s="514"/>
      <c r="O283" s="514"/>
      <c r="P283" s="514"/>
      <c r="Q283" s="514"/>
      <c r="R283" s="514"/>
      <c r="S283" s="514"/>
      <c r="T283" s="514"/>
      <c r="U283" s="514"/>
      <c r="V283" s="515"/>
      <c r="W283" s="515"/>
      <c r="X283" s="515"/>
      <c r="Y283" s="515"/>
      <c r="Z283" s="515"/>
      <c r="AA283" s="515"/>
      <c r="AB283" s="515"/>
      <c r="AC283" s="515"/>
      <c r="AD283" s="515"/>
      <c r="AE283" s="515"/>
      <c r="AF283" s="515"/>
      <c r="AG283" s="515"/>
      <c r="AH283" s="515"/>
      <c r="AI283" s="515"/>
      <c r="AJ283" s="515"/>
      <c r="AK283" s="515"/>
      <c r="AL283" s="515"/>
      <c r="AM283" s="515"/>
      <c r="AN283" s="515"/>
      <c r="AO283" s="515"/>
      <c r="AP283" s="515"/>
      <c r="AQ283" s="515"/>
      <c r="AR283" s="515"/>
      <c r="AS283" s="515"/>
    </row>
    <row r="284" spans="9:45" s="516" customFormat="1" ht="11.25">
      <c r="I284" s="518"/>
      <c r="J284" s="518"/>
      <c r="K284" s="518"/>
      <c r="L284" s="514"/>
      <c r="M284" s="514"/>
      <c r="N284" s="514"/>
      <c r="O284" s="514"/>
      <c r="P284" s="514"/>
      <c r="Q284" s="514"/>
      <c r="R284" s="514"/>
      <c r="S284" s="514"/>
      <c r="T284" s="514"/>
      <c r="U284" s="514"/>
      <c r="V284" s="515"/>
      <c r="W284" s="515"/>
      <c r="X284" s="515"/>
      <c r="Y284" s="515"/>
      <c r="Z284" s="515"/>
      <c r="AA284" s="515"/>
      <c r="AB284" s="515"/>
      <c r="AC284" s="515"/>
      <c r="AD284" s="515"/>
      <c r="AE284" s="515"/>
      <c r="AF284" s="515"/>
      <c r="AG284" s="515"/>
      <c r="AH284" s="515"/>
      <c r="AI284" s="515"/>
      <c r="AJ284" s="515"/>
      <c r="AK284" s="515"/>
      <c r="AL284" s="515"/>
      <c r="AM284" s="515"/>
      <c r="AN284" s="515"/>
      <c r="AO284" s="515"/>
      <c r="AP284" s="515"/>
      <c r="AQ284" s="515"/>
      <c r="AR284" s="515"/>
      <c r="AS284" s="515"/>
    </row>
    <row r="285" spans="9:45" s="516" customFormat="1" ht="11.25">
      <c r="I285" s="518"/>
      <c r="J285" s="518"/>
      <c r="K285" s="518"/>
      <c r="L285" s="514"/>
      <c r="M285" s="514"/>
      <c r="N285" s="514"/>
      <c r="O285" s="514"/>
      <c r="P285" s="514"/>
      <c r="Q285" s="514"/>
      <c r="R285" s="514"/>
      <c r="S285" s="514"/>
      <c r="T285" s="514"/>
      <c r="U285" s="514"/>
      <c r="V285" s="515"/>
      <c r="W285" s="515"/>
      <c r="X285" s="515"/>
      <c r="Y285" s="515"/>
      <c r="Z285" s="515"/>
      <c r="AA285" s="515"/>
      <c r="AB285" s="515"/>
      <c r="AC285" s="515"/>
      <c r="AD285" s="515"/>
      <c r="AE285" s="515"/>
      <c r="AF285" s="515"/>
      <c r="AG285" s="515"/>
      <c r="AH285" s="515"/>
      <c r="AI285" s="515"/>
      <c r="AJ285" s="515"/>
      <c r="AK285" s="515"/>
      <c r="AL285" s="515"/>
      <c r="AM285" s="515"/>
      <c r="AN285" s="515"/>
      <c r="AO285" s="515"/>
      <c r="AP285" s="515"/>
      <c r="AQ285" s="515"/>
      <c r="AR285" s="515"/>
      <c r="AS285" s="515"/>
    </row>
    <row r="286" spans="9:45" s="516" customFormat="1" ht="11.25">
      <c r="I286" s="518"/>
      <c r="J286" s="518"/>
      <c r="K286" s="518"/>
      <c r="L286" s="514"/>
      <c r="M286" s="514"/>
      <c r="N286" s="514"/>
      <c r="O286" s="514"/>
      <c r="P286" s="514"/>
      <c r="Q286" s="514"/>
      <c r="R286" s="514"/>
      <c r="S286" s="514"/>
      <c r="T286" s="514"/>
      <c r="U286" s="514"/>
      <c r="V286" s="515"/>
      <c r="W286" s="515"/>
      <c r="X286" s="515"/>
      <c r="Y286" s="515"/>
      <c r="Z286" s="515"/>
      <c r="AA286" s="515"/>
      <c r="AB286" s="515"/>
      <c r="AC286" s="515"/>
      <c r="AD286" s="515"/>
      <c r="AE286" s="515"/>
      <c r="AF286" s="515"/>
      <c r="AG286" s="515"/>
      <c r="AH286" s="515"/>
      <c r="AI286" s="515"/>
      <c r="AJ286" s="515"/>
      <c r="AK286" s="515"/>
      <c r="AL286" s="515"/>
      <c r="AM286" s="515"/>
      <c r="AN286" s="515"/>
      <c r="AO286" s="515"/>
      <c r="AP286" s="515"/>
      <c r="AQ286" s="515"/>
      <c r="AR286" s="515"/>
      <c r="AS286" s="515"/>
    </row>
    <row r="287" spans="9:45" s="516" customFormat="1" ht="11.25">
      <c r="I287" s="518"/>
      <c r="J287" s="518"/>
      <c r="K287" s="518"/>
      <c r="L287" s="514"/>
      <c r="M287" s="514"/>
      <c r="N287" s="514"/>
      <c r="O287" s="514"/>
      <c r="P287" s="514"/>
      <c r="Q287" s="514"/>
      <c r="R287" s="514"/>
      <c r="S287" s="514"/>
      <c r="T287" s="514"/>
      <c r="U287" s="514"/>
      <c r="V287" s="515"/>
      <c r="W287" s="515"/>
      <c r="X287" s="515"/>
      <c r="Y287" s="515"/>
      <c r="Z287" s="515"/>
      <c r="AA287" s="515"/>
      <c r="AB287" s="515"/>
      <c r="AC287" s="515"/>
      <c r="AD287" s="515"/>
      <c r="AE287" s="515"/>
      <c r="AF287" s="515"/>
      <c r="AG287" s="515"/>
      <c r="AH287" s="515"/>
      <c r="AI287" s="515"/>
      <c r="AJ287" s="515"/>
      <c r="AK287" s="515"/>
      <c r="AL287" s="515"/>
      <c r="AM287" s="515"/>
      <c r="AN287" s="515"/>
      <c r="AO287" s="515"/>
      <c r="AP287" s="515"/>
      <c r="AQ287" s="515"/>
      <c r="AR287" s="515"/>
      <c r="AS287" s="515"/>
    </row>
    <row r="288" spans="9:45" s="516" customFormat="1" ht="11.25">
      <c r="I288" s="518"/>
      <c r="J288" s="518"/>
      <c r="K288" s="518"/>
      <c r="L288" s="514"/>
      <c r="M288" s="514"/>
      <c r="N288" s="514"/>
      <c r="O288" s="514"/>
      <c r="P288" s="514"/>
      <c r="Q288" s="514"/>
      <c r="R288" s="514"/>
      <c r="S288" s="514"/>
      <c r="T288" s="514"/>
      <c r="U288" s="514"/>
      <c r="V288" s="515"/>
      <c r="W288" s="515"/>
      <c r="X288" s="515"/>
      <c r="Y288" s="515"/>
      <c r="Z288" s="515"/>
      <c r="AA288" s="515"/>
      <c r="AB288" s="515"/>
      <c r="AC288" s="515"/>
      <c r="AD288" s="515"/>
      <c r="AE288" s="515"/>
      <c r="AF288" s="515"/>
      <c r="AG288" s="515"/>
      <c r="AH288" s="515"/>
      <c r="AI288" s="515"/>
      <c r="AJ288" s="515"/>
      <c r="AK288" s="515"/>
      <c r="AL288" s="515"/>
      <c r="AM288" s="515"/>
      <c r="AN288" s="515"/>
      <c r="AO288" s="515"/>
      <c r="AP288" s="515"/>
      <c r="AQ288" s="515"/>
      <c r="AR288" s="515"/>
      <c r="AS288" s="515"/>
    </row>
    <row r="289" spans="9:45" s="516" customFormat="1" ht="11.25">
      <c r="I289" s="518"/>
      <c r="J289" s="518"/>
      <c r="K289" s="518"/>
      <c r="L289" s="514"/>
      <c r="M289" s="514"/>
      <c r="N289" s="514"/>
      <c r="O289" s="514"/>
      <c r="P289" s="514"/>
      <c r="Q289" s="514"/>
      <c r="R289" s="514"/>
      <c r="S289" s="514"/>
      <c r="T289" s="514"/>
      <c r="U289" s="514"/>
      <c r="V289" s="515"/>
      <c r="W289" s="515"/>
      <c r="X289" s="515"/>
      <c r="Y289" s="515"/>
      <c r="Z289" s="515"/>
      <c r="AA289" s="515"/>
      <c r="AB289" s="515"/>
      <c r="AC289" s="515"/>
      <c r="AD289" s="515"/>
      <c r="AE289" s="515"/>
      <c r="AF289" s="515"/>
      <c r="AG289" s="515"/>
      <c r="AH289" s="515"/>
      <c r="AI289" s="515"/>
      <c r="AJ289" s="515"/>
      <c r="AK289" s="515"/>
      <c r="AL289" s="515"/>
      <c r="AM289" s="515"/>
      <c r="AN289" s="515"/>
      <c r="AO289" s="515"/>
      <c r="AP289" s="515"/>
      <c r="AQ289" s="515"/>
      <c r="AR289" s="515"/>
      <c r="AS289" s="515"/>
    </row>
    <row r="290" spans="9:45" s="516" customFormat="1" ht="11.25">
      <c r="I290" s="518"/>
      <c r="J290" s="518"/>
      <c r="K290" s="518"/>
      <c r="L290" s="514"/>
      <c r="M290" s="514"/>
      <c r="N290" s="514"/>
      <c r="O290" s="514"/>
      <c r="P290" s="514"/>
      <c r="Q290" s="514"/>
      <c r="R290" s="514"/>
      <c r="S290" s="514"/>
      <c r="T290" s="514"/>
      <c r="U290" s="514"/>
      <c r="V290" s="515"/>
      <c r="W290" s="515"/>
      <c r="X290" s="515"/>
      <c r="Y290" s="515"/>
      <c r="Z290" s="515"/>
      <c r="AA290" s="515"/>
      <c r="AB290" s="515"/>
      <c r="AC290" s="515"/>
      <c r="AD290" s="515"/>
      <c r="AE290" s="515"/>
      <c r="AF290" s="515"/>
      <c r="AG290" s="515"/>
      <c r="AH290" s="515"/>
      <c r="AI290" s="515"/>
      <c r="AJ290" s="515"/>
      <c r="AK290" s="515"/>
      <c r="AL290" s="515"/>
      <c r="AM290" s="515"/>
      <c r="AN290" s="515"/>
      <c r="AO290" s="515"/>
      <c r="AP290" s="515"/>
      <c r="AQ290" s="515"/>
      <c r="AR290" s="515"/>
      <c r="AS290" s="515"/>
    </row>
    <row r="291" spans="9:45" s="516" customFormat="1" ht="11.25">
      <c r="I291" s="518"/>
      <c r="J291" s="518"/>
      <c r="K291" s="518"/>
      <c r="L291" s="514"/>
      <c r="M291" s="514"/>
      <c r="N291" s="514"/>
      <c r="O291" s="514"/>
      <c r="P291" s="514"/>
      <c r="Q291" s="514"/>
      <c r="R291" s="514"/>
      <c r="S291" s="514"/>
      <c r="T291" s="514"/>
      <c r="U291" s="514"/>
      <c r="V291" s="515"/>
      <c r="W291" s="515"/>
      <c r="X291" s="515"/>
      <c r="Y291" s="515"/>
      <c r="Z291" s="515"/>
      <c r="AA291" s="515"/>
      <c r="AB291" s="515"/>
      <c r="AC291" s="515"/>
      <c r="AD291" s="515"/>
      <c r="AE291" s="515"/>
      <c r="AF291" s="515"/>
      <c r="AG291" s="515"/>
      <c r="AH291" s="515"/>
      <c r="AI291" s="515"/>
      <c r="AJ291" s="515"/>
      <c r="AK291" s="515"/>
      <c r="AL291" s="515"/>
      <c r="AM291" s="515"/>
      <c r="AN291" s="515"/>
      <c r="AO291" s="515"/>
      <c r="AP291" s="515"/>
      <c r="AQ291" s="515"/>
      <c r="AR291" s="515"/>
      <c r="AS291" s="515"/>
    </row>
    <row r="292" spans="9:45" s="516" customFormat="1" ht="11.25">
      <c r="I292" s="518"/>
      <c r="J292" s="518"/>
      <c r="K292" s="518"/>
      <c r="L292" s="514"/>
      <c r="M292" s="514"/>
      <c r="N292" s="514"/>
      <c r="O292" s="514"/>
      <c r="P292" s="514"/>
      <c r="Q292" s="514"/>
      <c r="R292" s="514"/>
      <c r="S292" s="514"/>
      <c r="T292" s="514"/>
      <c r="U292" s="514"/>
      <c r="V292" s="515"/>
      <c r="W292" s="515"/>
      <c r="X292" s="515"/>
      <c r="Y292" s="515"/>
      <c r="Z292" s="515"/>
      <c r="AA292" s="515"/>
      <c r="AB292" s="515"/>
      <c r="AC292" s="515"/>
      <c r="AD292" s="515"/>
      <c r="AE292" s="515"/>
      <c r="AF292" s="515"/>
      <c r="AG292" s="515"/>
      <c r="AH292" s="515"/>
      <c r="AI292" s="515"/>
      <c r="AJ292" s="515"/>
      <c r="AK292" s="515"/>
      <c r="AL292" s="515"/>
      <c r="AM292" s="515"/>
      <c r="AN292" s="515"/>
      <c r="AO292" s="515"/>
      <c r="AP292" s="515"/>
      <c r="AQ292" s="515"/>
      <c r="AR292" s="515"/>
      <c r="AS292" s="515"/>
    </row>
    <row r="293" spans="9:45" s="516" customFormat="1" ht="11.25">
      <c r="I293" s="518"/>
      <c r="J293" s="518"/>
      <c r="K293" s="518"/>
      <c r="L293" s="514"/>
      <c r="M293" s="514"/>
      <c r="N293" s="514"/>
      <c r="O293" s="514"/>
      <c r="P293" s="514"/>
      <c r="Q293" s="514"/>
      <c r="R293" s="514"/>
      <c r="S293" s="514"/>
      <c r="T293" s="514"/>
      <c r="U293" s="514"/>
      <c r="V293" s="515"/>
      <c r="W293" s="515"/>
      <c r="X293" s="515"/>
      <c r="Y293" s="515"/>
      <c r="Z293" s="515"/>
      <c r="AA293" s="515"/>
      <c r="AB293" s="515"/>
      <c r="AC293" s="515"/>
      <c r="AD293" s="515"/>
      <c r="AE293" s="515"/>
      <c r="AF293" s="515"/>
      <c r="AG293" s="515"/>
      <c r="AH293" s="515"/>
      <c r="AI293" s="515"/>
      <c r="AJ293" s="515"/>
      <c r="AK293" s="515"/>
      <c r="AL293" s="515"/>
      <c r="AM293" s="515"/>
      <c r="AN293" s="515"/>
      <c r="AO293" s="515"/>
      <c r="AP293" s="515"/>
      <c r="AQ293" s="515"/>
      <c r="AR293" s="515"/>
      <c r="AS293" s="515"/>
    </row>
    <row r="294" spans="9:45" s="516" customFormat="1" ht="11.25">
      <c r="I294" s="518"/>
      <c r="J294" s="518"/>
      <c r="K294" s="518"/>
      <c r="L294" s="514"/>
      <c r="M294" s="514"/>
      <c r="N294" s="514"/>
      <c r="O294" s="514"/>
      <c r="P294" s="514"/>
      <c r="Q294" s="514"/>
      <c r="R294" s="514"/>
      <c r="S294" s="514"/>
      <c r="T294" s="514"/>
      <c r="U294" s="514"/>
      <c r="V294" s="515"/>
      <c r="W294" s="515"/>
      <c r="X294" s="515"/>
      <c r="Y294" s="515"/>
      <c r="Z294" s="515"/>
      <c r="AA294" s="515"/>
      <c r="AB294" s="515"/>
      <c r="AC294" s="515"/>
      <c r="AD294" s="515"/>
      <c r="AE294" s="515"/>
      <c r="AF294" s="515"/>
      <c r="AG294" s="515"/>
      <c r="AH294" s="515"/>
      <c r="AI294" s="515"/>
      <c r="AJ294" s="515"/>
      <c r="AK294" s="515"/>
      <c r="AL294" s="515"/>
      <c r="AM294" s="515"/>
      <c r="AN294" s="515"/>
      <c r="AO294" s="515"/>
      <c r="AP294" s="515"/>
      <c r="AQ294" s="515"/>
      <c r="AR294" s="515"/>
      <c r="AS294" s="515"/>
    </row>
    <row r="295" spans="9:45" s="516" customFormat="1" ht="11.25">
      <c r="I295" s="518"/>
      <c r="J295" s="518"/>
      <c r="K295" s="518"/>
      <c r="L295" s="514"/>
      <c r="M295" s="514"/>
      <c r="N295" s="514"/>
      <c r="O295" s="514"/>
      <c r="P295" s="514"/>
      <c r="Q295" s="514"/>
      <c r="R295" s="514"/>
      <c r="S295" s="514"/>
      <c r="T295" s="514"/>
      <c r="U295" s="514"/>
      <c r="V295" s="515"/>
      <c r="W295" s="515"/>
      <c r="X295" s="515"/>
      <c r="Y295" s="515"/>
      <c r="Z295" s="515"/>
      <c r="AA295" s="515"/>
      <c r="AB295" s="515"/>
      <c r="AC295" s="515"/>
      <c r="AD295" s="515"/>
      <c r="AE295" s="515"/>
      <c r="AF295" s="515"/>
      <c r="AG295" s="515"/>
      <c r="AH295" s="515"/>
      <c r="AI295" s="515"/>
      <c r="AJ295" s="515"/>
      <c r="AK295" s="515"/>
      <c r="AL295" s="515"/>
      <c r="AM295" s="515"/>
      <c r="AN295" s="515"/>
      <c r="AO295" s="515"/>
      <c r="AP295" s="515"/>
      <c r="AQ295" s="515"/>
      <c r="AR295" s="515"/>
      <c r="AS295" s="515"/>
    </row>
    <row r="296" spans="9:45" s="516" customFormat="1" ht="11.25">
      <c r="I296" s="518"/>
      <c r="J296" s="518"/>
      <c r="K296" s="518"/>
      <c r="L296" s="514"/>
      <c r="M296" s="514"/>
      <c r="N296" s="514"/>
      <c r="O296" s="514"/>
      <c r="P296" s="514"/>
      <c r="Q296" s="514"/>
      <c r="R296" s="514"/>
      <c r="S296" s="514"/>
      <c r="T296" s="514"/>
      <c r="U296" s="514"/>
      <c r="V296" s="515"/>
      <c r="W296" s="515"/>
      <c r="X296" s="515"/>
      <c r="Y296" s="515"/>
      <c r="Z296" s="515"/>
      <c r="AA296" s="515"/>
      <c r="AB296" s="515"/>
      <c r="AC296" s="515"/>
      <c r="AD296" s="515"/>
      <c r="AE296" s="515"/>
      <c r="AF296" s="515"/>
      <c r="AG296" s="515"/>
      <c r="AH296" s="515"/>
      <c r="AI296" s="515"/>
      <c r="AJ296" s="515"/>
      <c r="AK296" s="515"/>
      <c r="AL296" s="515"/>
      <c r="AM296" s="515"/>
      <c r="AN296" s="515"/>
      <c r="AO296" s="515"/>
      <c r="AP296" s="515"/>
      <c r="AQ296" s="515"/>
      <c r="AR296" s="515"/>
      <c r="AS296" s="515"/>
    </row>
    <row r="297" spans="9:45" s="516" customFormat="1" ht="11.25">
      <c r="I297" s="518"/>
      <c r="J297" s="518"/>
      <c r="K297" s="518"/>
      <c r="L297" s="514"/>
      <c r="M297" s="514"/>
      <c r="N297" s="514"/>
      <c r="O297" s="514"/>
      <c r="P297" s="514"/>
      <c r="Q297" s="514"/>
      <c r="R297" s="514"/>
      <c r="S297" s="514"/>
      <c r="T297" s="514"/>
      <c r="U297" s="514"/>
      <c r="V297" s="515"/>
      <c r="W297" s="515"/>
      <c r="X297" s="515"/>
      <c r="Y297" s="515"/>
      <c r="Z297" s="515"/>
      <c r="AA297" s="515"/>
      <c r="AB297" s="515"/>
      <c r="AC297" s="515"/>
      <c r="AD297" s="515"/>
      <c r="AE297" s="515"/>
      <c r="AF297" s="515"/>
      <c r="AG297" s="515"/>
      <c r="AH297" s="515"/>
      <c r="AI297" s="515"/>
      <c r="AJ297" s="515"/>
      <c r="AK297" s="515"/>
      <c r="AL297" s="515"/>
      <c r="AM297" s="515"/>
      <c r="AN297" s="515"/>
      <c r="AO297" s="515"/>
      <c r="AP297" s="515"/>
      <c r="AQ297" s="515"/>
      <c r="AR297" s="515"/>
      <c r="AS297" s="515"/>
    </row>
    <row r="298" spans="9:45" s="516" customFormat="1" ht="11.25">
      <c r="I298" s="518"/>
      <c r="J298" s="518"/>
      <c r="K298" s="518"/>
      <c r="L298" s="514"/>
      <c r="M298" s="514"/>
      <c r="N298" s="514"/>
      <c r="O298" s="514"/>
      <c r="P298" s="514"/>
      <c r="Q298" s="514"/>
      <c r="R298" s="514"/>
      <c r="S298" s="514"/>
      <c r="T298" s="514"/>
      <c r="U298" s="514"/>
      <c r="V298" s="515"/>
      <c r="W298" s="515"/>
      <c r="X298" s="515"/>
      <c r="Y298" s="515"/>
      <c r="Z298" s="515"/>
      <c r="AA298" s="515"/>
      <c r="AB298" s="515"/>
      <c r="AC298" s="515"/>
      <c r="AD298" s="515"/>
      <c r="AE298" s="515"/>
      <c r="AF298" s="515"/>
      <c r="AG298" s="515"/>
      <c r="AH298" s="515"/>
      <c r="AI298" s="515"/>
      <c r="AJ298" s="515"/>
      <c r="AK298" s="515"/>
      <c r="AL298" s="515"/>
      <c r="AM298" s="515"/>
      <c r="AN298" s="515"/>
      <c r="AO298" s="515"/>
      <c r="AP298" s="515"/>
      <c r="AQ298" s="515"/>
      <c r="AR298" s="515"/>
      <c r="AS298" s="515"/>
    </row>
    <row r="299" spans="9:45" s="516" customFormat="1" ht="11.25">
      <c r="I299" s="518"/>
      <c r="J299" s="518"/>
      <c r="K299" s="518"/>
      <c r="L299" s="514"/>
      <c r="M299" s="514"/>
      <c r="N299" s="514"/>
      <c r="O299" s="514"/>
      <c r="P299" s="514"/>
      <c r="Q299" s="514"/>
      <c r="R299" s="514"/>
      <c r="S299" s="514"/>
      <c r="T299" s="514"/>
      <c r="U299" s="514"/>
      <c r="V299" s="515"/>
      <c r="W299" s="515"/>
      <c r="X299" s="515"/>
      <c r="Y299" s="515"/>
      <c r="Z299" s="515"/>
      <c r="AA299" s="515"/>
      <c r="AB299" s="515"/>
      <c r="AC299" s="515"/>
      <c r="AD299" s="515"/>
      <c r="AE299" s="515"/>
      <c r="AF299" s="515"/>
      <c r="AG299" s="515"/>
      <c r="AH299" s="515"/>
      <c r="AI299" s="515"/>
      <c r="AJ299" s="515"/>
      <c r="AK299" s="515"/>
      <c r="AL299" s="515"/>
      <c r="AM299" s="515"/>
      <c r="AN299" s="515"/>
      <c r="AO299" s="515"/>
      <c r="AP299" s="515"/>
      <c r="AQ299" s="515"/>
      <c r="AR299" s="515"/>
      <c r="AS299" s="515"/>
    </row>
    <row r="300" spans="9:45" s="516" customFormat="1" ht="11.25">
      <c r="I300" s="518"/>
      <c r="J300" s="518"/>
      <c r="K300" s="518"/>
      <c r="L300" s="514"/>
      <c r="M300" s="514"/>
      <c r="N300" s="514"/>
      <c r="O300" s="514"/>
      <c r="P300" s="514"/>
      <c r="Q300" s="514"/>
      <c r="R300" s="514"/>
      <c r="S300" s="514"/>
      <c r="T300" s="514"/>
      <c r="U300" s="514"/>
      <c r="V300" s="515"/>
      <c r="W300" s="515"/>
      <c r="X300" s="515"/>
      <c r="Y300" s="515"/>
      <c r="Z300" s="515"/>
      <c r="AA300" s="515"/>
      <c r="AB300" s="515"/>
      <c r="AC300" s="515"/>
      <c r="AD300" s="515"/>
      <c r="AE300" s="515"/>
      <c r="AF300" s="515"/>
      <c r="AG300" s="515"/>
      <c r="AH300" s="515"/>
      <c r="AI300" s="515"/>
      <c r="AJ300" s="515"/>
      <c r="AK300" s="515"/>
      <c r="AL300" s="515"/>
      <c r="AM300" s="515"/>
      <c r="AN300" s="515"/>
      <c r="AO300" s="515"/>
      <c r="AP300" s="515"/>
      <c r="AQ300" s="515"/>
      <c r="AR300" s="515"/>
      <c r="AS300" s="515"/>
    </row>
    <row r="301" spans="9:45" s="516" customFormat="1" ht="11.25">
      <c r="I301" s="518"/>
      <c r="J301" s="518"/>
      <c r="K301" s="518"/>
      <c r="L301" s="514"/>
      <c r="M301" s="514"/>
      <c r="N301" s="514"/>
      <c r="O301" s="514"/>
      <c r="P301" s="514"/>
      <c r="Q301" s="514"/>
      <c r="R301" s="514"/>
      <c r="S301" s="514"/>
      <c r="T301" s="514"/>
      <c r="U301" s="514"/>
      <c r="V301" s="515"/>
      <c r="W301" s="515"/>
      <c r="X301" s="515"/>
      <c r="Y301" s="515"/>
      <c r="Z301" s="515"/>
      <c r="AA301" s="515"/>
      <c r="AB301" s="515"/>
      <c r="AC301" s="515"/>
      <c r="AD301" s="515"/>
      <c r="AE301" s="515"/>
      <c r="AF301" s="515"/>
      <c r="AG301" s="515"/>
      <c r="AH301" s="515"/>
      <c r="AI301" s="515"/>
      <c r="AJ301" s="515"/>
      <c r="AK301" s="515"/>
      <c r="AL301" s="515"/>
      <c r="AM301" s="515"/>
      <c r="AN301" s="515"/>
      <c r="AO301" s="515"/>
      <c r="AP301" s="515"/>
      <c r="AQ301" s="515"/>
      <c r="AR301" s="515"/>
      <c r="AS301" s="515"/>
    </row>
    <row r="302" spans="9:45" s="516" customFormat="1" ht="11.25">
      <c r="I302" s="518"/>
      <c r="J302" s="518"/>
      <c r="K302" s="518"/>
      <c r="L302" s="514"/>
      <c r="M302" s="514"/>
      <c r="N302" s="514"/>
      <c r="O302" s="514"/>
      <c r="P302" s="514"/>
      <c r="Q302" s="514"/>
      <c r="R302" s="514"/>
      <c r="S302" s="514"/>
      <c r="T302" s="514"/>
      <c r="U302" s="514"/>
      <c r="V302" s="515"/>
      <c r="W302" s="515"/>
      <c r="X302" s="515"/>
      <c r="Y302" s="515"/>
      <c r="Z302" s="515"/>
      <c r="AA302" s="515"/>
      <c r="AB302" s="515"/>
      <c r="AC302" s="515"/>
      <c r="AD302" s="515"/>
      <c r="AE302" s="515"/>
      <c r="AF302" s="515"/>
      <c r="AG302" s="515"/>
      <c r="AH302" s="515"/>
      <c r="AI302" s="515"/>
      <c r="AJ302" s="515"/>
      <c r="AK302" s="515"/>
      <c r="AL302" s="515"/>
      <c r="AM302" s="515"/>
      <c r="AN302" s="515"/>
      <c r="AO302" s="515"/>
      <c r="AP302" s="515"/>
      <c r="AQ302" s="515"/>
      <c r="AR302" s="515"/>
      <c r="AS302" s="515"/>
    </row>
    <row r="303" spans="9:45" s="516" customFormat="1" ht="11.25">
      <c r="I303" s="518"/>
      <c r="J303" s="518"/>
      <c r="K303" s="518"/>
      <c r="L303" s="514"/>
      <c r="M303" s="514"/>
      <c r="N303" s="514"/>
      <c r="O303" s="514"/>
      <c r="P303" s="514"/>
      <c r="Q303" s="514"/>
      <c r="R303" s="514"/>
      <c r="S303" s="514"/>
      <c r="T303" s="514"/>
      <c r="U303" s="514"/>
      <c r="V303" s="515"/>
      <c r="W303" s="515"/>
      <c r="X303" s="515"/>
      <c r="Y303" s="515"/>
      <c r="Z303" s="515"/>
      <c r="AA303" s="515"/>
      <c r="AB303" s="515"/>
      <c r="AC303" s="515"/>
      <c r="AD303" s="515"/>
      <c r="AE303" s="515"/>
      <c r="AF303" s="515"/>
      <c r="AG303" s="515"/>
      <c r="AH303" s="515"/>
      <c r="AI303" s="515"/>
      <c r="AJ303" s="515"/>
      <c r="AK303" s="515"/>
      <c r="AL303" s="515"/>
      <c r="AM303" s="515"/>
      <c r="AN303" s="515"/>
      <c r="AO303" s="515"/>
      <c r="AP303" s="515"/>
      <c r="AQ303" s="515"/>
      <c r="AR303" s="515"/>
      <c r="AS303" s="515"/>
    </row>
    <row r="304" spans="9:45" s="516" customFormat="1" ht="11.25">
      <c r="I304" s="518"/>
      <c r="J304" s="518"/>
      <c r="K304" s="518"/>
      <c r="L304" s="514"/>
      <c r="M304" s="514"/>
      <c r="N304" s="514"/>
      <c r="O304" s="514"/>
      <c r="P304" s="514"/>
      <c r="Q304" s="514"/>
      <c r="R304" s="514"/>
      <c r="S304" s="514"/>
      <c r="T304" s="514"/>
      <c r="U304" s="514"/>
      <c r="V304" s="515"/>
      <c r="W304" s="515"/>
      <c r="X304" s="515"/>
      <c r="Y304" s="515"/>
      <c r="Z304" s="515"/>
      <c r="AA304" s="515"/>
      <c r="AB304" s="515"/>
      <c r="AC304" s="515"/>
      <c r="AD304" s="515"/>
      <c r="AE304" s="515"/>
      <c r="AF304" s="515"/>
      <c r="AG304" s="515"/>
      <c r="AH304" s="515"/>
      <c r="AI304" s="515"/>
      <c r="AJ304" s="515"/>
      <c r="AK304" s="515"/>
      <c r="AL304" s="515"/>
      <c r="AM304" s="515"/>
      <c r="AN304" s="515"/>
      <c r="AO304" s="515"/>
      <c r="AP304" s="515"/>
      <c r="AQ304" s="515"/>
      <c r="AR304" s="515"/>
      <c r="AS304" s="515"/>
    </row>
    <row r="305" spans="9:45" s="516" customFormat="1" ht="11.25">
      <c r="I305" s="518"/>
      <c r="J305" s="518"/>
      <c r="K305" s="518"/>
      <c r="L305" s="514"/>
      <c r="M305" s="514"/>
      <c r="N305" s="514"/>
      <c r="O305" s="514"/>
      <c r="P305" s="514"/>
      <c r="Q305" s="514"/>
      <c r="R305" s="514"/>
      <c r="S305" s="514"/>
      <c r="T305" s="514"/>
      <c r="U305" s="514"/>
      <c r="V305" s="515"/>
      <c r="W305" s="515"/>
      <c r="X305" s="515"/>
      <c r="Y305" s="515"/>
      <c r="Z305" s="515"/>
      <c r="AA305" s="515"/>
      <c r="AB305" s="515"/>
      <c r="AC305" s="515"/>
      <c r="AD305" s="515"/>
      <c r="AE305" s="515"/>
      <c r="AF305" s="515"/>
      <c r="AG305" s="515"/>
      <c r="AH305" s="515"/>
      <c r="AI305" s="515"/>
      <c r="AJ305" s="515"/>
      <c r="AK305" s="515"/>
      <c r="AL305" s="515"/>
      <c r="AM305" s="515"/>
      <c r="AN305" s="515"/>
      <c r="AO305" s="515"/>
      <c r="AP305" s="515"/>
      <c r="AQ305" s="515"/>
      <c r="AR305" s="515"/>
      <c r="AS305" s="515"/>
    </row>
    <row r="306" spans="9:45" s="516" customFormat="1" ht="11.25">
      <c r="I306" s="518"/>
      <c r="J306" s="518"/>
      <c r="K306" s="518"/>
      <c r="L306" s="514"/>
      <c r="M306" s="514"/>
      <c r="N306" s="514"/>
      <c r="O306" s="514"/>
      <c r="P306" s="514"/>
      <c r="Q306" s="514"/>
      <c r="R306" s="514"/>
      <c r="S306" s="514"/>
      <c r="T306" s="514"/>
      <c r="U306" s="514"/>
      <c r="V306" s="515"/>
      <c r="W306" s="515"/>
      <c r="X306" s="515"/>
      <c r="Y306" s="515"/>
      <c r="Z306" s="515"/>
      <c r="AA306" s="515"/>
      <c r="AB306" s="515"/>
      <c r="AC306" s="515"/>
      <c r="AD306" s="515"/>
      <c r="AE306" s="515"/>
      <c r="AF306" s="515"/>
      <c r="AG306" s="515"/>
      <c r="AH306" s="515"/>
      <c r="AI306" s="515"/>
      <c r="AJ306" s="515"/>
      <c r="AK306" s="515"/>
      <c r="AL306" s="515"/>
      <c r="AM306" s="515"/>
      <c r="AN306" s="515"/>
      <c r="AO306" s="515"/>
      <c r="AP306" s="515"/>
      <c r="AQ306" s="515"/>
      <c r="AR306" s="515"/>
      <c r="AS306" s="515"/>
    </row>
    <row r="307" spans="9:45" s="516" customFormat="1" ht="11.25">
      <c r="I307" s="518"/>
      <c r="J307" s="518"/>
      <c r="K307" s="518"/>
      <c r="L307" s="514"/>
      <c r="M307" s="514"/>
      <c r="N307" s="514"/>
      <c r="O307" s="514"/>
      <c r="P307" s="514"/>
      <c r="Q307" s="514"/>
      <c r="R307" s="514"/>
      <c r="S307" s="514"/>
      <c r="T307" s="514"/>
      <c r="U307" s="514"/>
      <c r="V307" s="515"/>
      <c r="W307" s="515"/>
      <c r="X307" s="515"/>
      <c r="Y307" s="515"/>
      <c r="Z307" s="515"/>
      <c r="AA307" s="515"/>
      <c r="AB307" s="515"/>
      <c r="AC307" s="515"/>
      <c r="AD307" s="515"/>
      <c r="AE307" s="515"/>
      <c r="AF307" s="515"/>
      <c r="AG307" s="515"/>
      <c r="AH307" s="515"/>
      <c r="AI307" s="515"/>
      <c r="AJ307" s="515"/>
      <c r="AK307" s="515"/>
      <c r="AL307" s="515"/>
      <c r="AM307" s="515"/>
      <c r="AN307" s="515"/>
      <c r="AO307" s="515"/>
      <c r="AP307" s="515"/>
      <c r="AQ307" s="515"/>
      <c r="AR307" s="515"/>
      <c r="AS307" s="515"/>
    </row>
    <row r="308" spans="9:45" s="516" customFormat="1" ht="11.25">
      <c r="I308" s="518"/>
      <c r="J308" s="518"/>
      <c r="K308" s="518"/>
      <c r="L308" s="514"/>
      <c r="M308" s="514"/>
      <c r="N308" s="514"/>
      <c r="O308" s="514"/>
      <c r="P308" s="514"/>
      <c r="Q308" s="514"/>
      <c r="R308" s="514"/>
      <c r="S308" s="514"/>
      <c r="T308" s="514"/>
      <c r="U308" s="514"/>
      <c r="V308" s="515"/>
      <c r="W308" s="515"/>
      <c r="X308" s="515"/>
      <c r="Y308" s="515"/>
      <c r="Z308" s="515"/>
      <c r="AA308" s="515"/>
      <c r="AB308" s="515"/>
      <c r="AC308" s="515"/>
      <c r="AD308" s="515"/>
      <c r="AE308" s="515"/>
      <c r="AF308" s="515"/>
      <c r="AG308" s="515"/>
      <c r="AH308" s="515"/>
      <c r="AI308" s="515"/>
      <c r="AJ308" s="515"/>
      <c r="AK308" s="515"/>
      <c r="AL308" s="515"/>
      <c r="AM308" s="515"/>
      <c r="AN308" s="515"/>
      <c r="AO308" s="515"/>
      <c r="AP308" s="515"/>
      <c r="AQ308" s="515"/>
      <c r="AR308" s="515"/>
      <c r="AS308" s="515"/>
    </row>
    <row r="309" spans="9:45" s="516" customFormat="1" ht="11.25">
      <c r="I309" s="518"/>
      <c r="J309" s="518"/>
      <c r="K309" s="518"/>
      <c r="L309" s="514"/>
      <c r="M309" s="514"/>
      <c r="N309" s="514"/>
      <c r="O309" s="514"/>
      <c r="P309" s="514"/>
      <c r="Q309" s="514"/>
      <c r="R309" s="514"/>
      <c r="S309" s="514"/>
      <c r="T309" s="514"/>
      <c r="U309" s="514"/>
      <c r="V309" s="515"/>
      <c r="W309" s="515"/>
      <c r="X309" s="515"/>
      <c r="Y309" s="515"/>
      <c r="Z309" s="515"/>
      <c r="AA309" s="515"/>
      <c r="AB309" s="515"/>
      <c r="AC309" s="515"/>
      <c r="AD309" s="515"/>
      <c r="AE309" s="515"/>
      <c r="AF309" s="515"/>
      <c r="AG309" s="515"/>
      <c r="AH309" s="515"/>
      <c r="AI309" s="515"/>
      <c r="AJ309" s="515"/>
      <c r="AK309" s="515"/>
      <c r="AL309" s="515"/>
      <c r="AM309" s="515"/>
      <c r="AN309" s="515"/>
      <c r="AO309" s="515"/>
      <c r="AP309" s="515"/>
      <c r="AQ309" s="515"/>
      <c r="AR309" s="515"/>
      <c r="AS309" s="515"/>
    </row>
    <row r="310" spans="9:45" s="516" customFormat="1" ht="11.25">
      <c r="I310" s="518"/>
      <c r="J310" s="518"/>
      <c r="K310" s="518"/>
      <c r="L310" s="514"/>
      <c r="M310" s="514"/>
      <c r="N310" s="514"/>
      <c r="O310" s="514"/>
      <c r="P310" s="514"/>
      <c r="Q310" s="514"/>
      <c r="R310" s="514"/>
      <c r="S310" s="514"/>
      <c r="T310" s="514"/>
      <c r="U310" s="514"/>
      <c r="V310" s="515"/>
      <c r="W310" s="515"/>
      <c r="X310" s="515"/>
      <c r="Y310" s="515"/>
      <c r="Z310" s="515"/>
      <c r="AA310" s="515"/>
      <c r="AB310" s="515"/>
      <c r="AC310" s="515"/>
      <c r="AD310" s="515"/>
      <c r="AE310" s="515"/>
      <c r="AF310" s="515"/>
      <c r="AG310" s="515"/>
      <c r="AH310" s="515"/>
      <c r="AI310" s="515"/>
      <c r="AJ310" s="515"/>
      <c r="AK310" s="515"/>
      <c r="AL310" s="515"/>
      <c r="AM310" s="515"/>
      <c r="AN310" s="515"/>
      <c r="AO310" s="515"/>
      <c r="AP310" s="515"/>
      <c r="AQ310" s="515"/>
      <c r="AR310" s="515"/>
      <c r="AS310" s="515"/>
    </row>
    <row r="311" spans="9:45" s="516" customFormat="1" ht="11.25">
      <c r="I311" s="518"/>
      <c r="J311" s="518"/>
      <c r="K311" s="518"/>
      <c r="L311" s="514"/>
      <c r="M311" s="514"/>
      <c r="N311" s="514"/>
      <c r="O311" s="514"/>
      <c r="P311" s="514"/>
      <c r="Q311" s="514"/>
      <c r="R311" s="514"/>
      <c r="S311" s="514"/>
      <c r="T311" s="514"/>
      <c r="U311" s="514"/>
      <c r="V311" s="515"/>
      <c r="W311" s="515"/>
      <c r="X311" s="515"/>
      <c r="Y311" s="515"/>
      <c r="Z311" s="515"/>
      <c r="AA311" s="515"/>
      <c r="AB311" s="515"/>
      <c r="AC311" s="515"/>
      <c r="AD311" s="515"/>
      <c r="AE311" s="515"/>
      <c r="AF311" s="515"/>
      <c r="AG311" s="515"/>
      <c r="AH311" s="515"/>
      <c r="AI311" s="515"/>
      <c r="AJ311" s="515"/>
      <c r="AK311" s="515"/>
      <c r="AL311" s="515"/>
      <c r="AM311" s="515"/>
      <c r="AN311" s="515"/>
      <c r="AO311" s="515"/>
      <c r="AP311" s="515"/>
      <c r="AQ311" s="515"/>
      <c r="AR311" s="515"/>
      <c r="AS311" s="515"/>
    </row>
    <row r="312" spans="9:45" s="516" customFormat="1" ht="11.25">
      <c r="I312" s="518"/>
      <c r="J312" s="518"/>
      <c r="K312" s="518"/>
      <c r="L312" s="514"/>
      <c r="M312" s="514"/>
      <c r="N312" s="514"/>
      <c r="O312" s="514"/>
      <c r="P312" s="514"/>
      <c r="Q312" s="514"/>
      <c r="R312" s="514"/>
      <c r="S312" s="514"/>
      <c r="T312" s="514"/>
      <c r="U312" s="514"/>
      <c r="V312" s="515"/>
      <c r="W312" s="515"/>
      <c r="X312" s="515"/>
      <c r="Y312" s="515"/>
      <c r="Z312" s="515"/>
      <c r="AA312" s="515"/>
      <c r="AB312" s="515"/>
      <c r="AC312" s="515"/>
      <c r="AD312" s="515"/>
      <c r="AE312" s="515"/>
      <c r="AF312" s="515"/>
      <c r="AG312" s="515"/>
      <c r="AH312" s="515"/>
      <c r="AI312" s="515"/>
      <c r="AJ312" s="515"/>
      <c r="AK312" s="515"/>
      <c r="AL312" s="515"/>
      <c r="AM312" s="515"/>
      <c r="AN312" s="515"/>
      <c r="AO312" s="515"/>
      <c r="AP312" s="515"/>
      <c r="AQ312" s="515"/>
      <c r="AR312" s="515"/>
      <c r="AS312" s="515"/>
    </row>
    <row r="313" spans="9:45" s="516" customFormat="1" ht="11.25">
      <c r="I313" s="518"/>
      <c r="J313" s="518"/>
      <c r="K313" s="518"/>
      <c r="L313" s="514"/>
      <c r="M313" s="514"/>
      <c r="N313" s="514"/>
      <c r="O313" s="514"/>
      <c r="P313" s="514"/>
      <c r="Q313" s="514"/>
      <c r="R313" s="514"/>
      <c r="S313" s="514"/>
      <c r="T313" s="514"/>
      <c r="U313" s="514"/>
      <c r="V313" s="515"/>
      <c r="W313" s="515"/>
      <c r="X313" s="515"/>
      <c r="Y313" s="515"/>
      <c r="Z313" s="515"/>
      <c r="AA313" s="515"/>
      <c r="AB313" s="515"/>
      <c r="AC313" s="515"/>
      <c r="AD313" s="515"/>
      <c r="AE313" s="515"/>
      <c r="AF313" s="515"/>
      <c r="AG313" s="515"/>
      <c r="AH313" s="515"/>
      <c r="AI313" s="515"/>
      <c r="AJ313" s="515"/>
      <c r="AK313" s="515"/>
      <c r="AL313" s="515"/>
      <c r="AM313" s="515"/>
      <c r="AN313" s="515"/>
      <c r="AO313" s="515"/>
      <c r="AP313" s="515"/>
      <c r="AQ313" s="515"/>
      <c r="AR313" s="515"/>
      <c r="AS313" s="515"/>
    </row>
    <row r="314" spans="9:45" s="516" customFormat="1" ht="11.25">
      <c r="I314" s="518"/>
      <c r="J314" s="518"/>
      <c r="K314" s="518"/>
      <c r="L314" s="514"/>
      <c r="M314" s="514"/>
      <c r="N314" s="514"/>
      <c r="O314" s="514"/>
      <c r="P314" s="514"/>
      <c r="Q314" s="514"/>
      <c r="R314" s="514"/>
      <c r="S314" s="514"/>
      <c r="T314" s="514"/>
      <c r="U314" s="514"/>
      <c r="V314" s="515"/>
      <c r="W314" s="515"/>
      <c r="X314" s="515"/>
      <c r="Y314" s="515"/>
      <c r="Z314" s="515"/>
      <c r="AA314" s="515"/>
      <c r="AB314" s="515"/>
      <c r="AC314" s="515"/>
      <c r="AD314" s="515"/>
      <c r="AE314" s="515"/>
      <c r="AF314" s="515"/>
      <c r="AG314" s="515"/>
      <c r="AH314" s="515"/>
      <c r="AI314" s="515"/>
      <c r="AJ314" s="515"/>
      <c r="AK314" s="515"/>
      <c r="AL314" s="515"/>
      <c r="AM314" s="515"/>
      <c r="AN314" s="515"/>
      <c r="AO314" s="515"/>
      <c r="AP314" s="515"/>
      <c r="AQ314" s="515"/>
      <c r="AR314" s="515"/>
      <c r="AS314" s="515"/>
    </row>
    <row r="315" spans="9:45" s="516" customFormat="1" ht="11.25">
      <c r="I315" s="518"/>
      <c r="J315" s="518"/>
      <c r="K315" s="518"/>
      <c r="L315" s="514"/>
      <c r="M315" s="514"/>
      <c r="N315" s="514"/>
      <c r="O315" s="514"/>
      <c r="P315" s="514"/>
      <c r="Q315" s="514"/>
      <c r="R315" s="514"/>
      <c r="S315" s="514"/>
      <c r="T315" s="514"/>
      <c r="U315" s="514"/>
      <c r="V315" s="515"/>
      <c r="W315" s="515"/>
      <c r="X315" s="515"/>
      <c r="Y315" s="515"/>
      <c r="Z315" s="515"/>
      <c r="AA315" s="515"/>
      <c r="AB315" s="515"/>
      <c r="AC315" s="515"/>
      <c r="AD315" s="515"/>
      <c r="AE315" s="515"/>
      <c r="AF315" s="515"/>
      <c r="AG315" s="515"/>
      <c r="AH315" s="515"/>
      <c r="AI315" s="515"/>
      <c r="AJ315" s="515"/>
      <c r="AK315" s="515"/>
      <c r="AL315" s="515"/>
      <c r="AM315" s="515"/>
      <c r="AN315" s="515"/>
      <c r="AO315" s="515"/>
      <c r="AP315" s="515"/>
      <c r="AQ315" s="515"/>
      <c r="AR315" s="515"/>
      <c r="AS315" s="515"/>
    </row>
    <row r="316" spans="9:45" s="516" customFormat="1" ht="11.25">
      <c r="I316" s="518"/>
      <c r="J316" s="518"/>
      <c r="K316" s="518"/>
      <c r="L316" s="514"/>
      <c r="M316" s="514"/>
      <c r="N316" s="514"/>
      <c r="O316" s="514"/>
      <c r="P316" s="514"/>
      <c r="Q316" s="514"/>
      <c r="R316" s="514"/>
      <c r="S316" s="514"/>
      <c r="T316" s="514"/>
      <c r="U316" s="514"/>
      <c r="V316" s="515"/>
      <c r="W316" s="515"/>
      <c r="X316" s="515"/>
      <c r="Y316" s="515"/>
      <c r="Z316" s="515"/>
      <c r="AA316" s="515"/>
      <c r="AB316" s="515"/>
      <c r="AC316" s="515"/>
      <c r="AD316" s="515"/>
      <c r="AE316" s="515"/>
      <c r="AF316" s="515"/>
      <c r="AG316" s="515"/>
      <c r="AH316" s="515"/>
      <c r="AI316" s="515"/>
      <c r="AJ316" s="515"/>
      <c r="AK316" s="515"/>
      <c r="AL316" s="515"/>
      <c r="AM316" s="515"/>
      <c r="AN316" s="515"/>
      <c r="AO316" s="515"/>
      <c r="AP316" s="515"/>
      <c r="AQ316" s="515"/>
      <c r="AR316" s="515"/>
      <c r="AS316" s="515"/>
    </row>
    <row r="317" spans="9:45" s="516" customFormat="1" ht="11.25">
      <c r="I317" s="518"/>
      <c r="J317" s="518"/>
      <c r="K317" s="518"/>
      <c r="L317" s="514"/>
      <c r="M317" s="514"/>
      <c r="N317" s="514"/>
      <c r="O317" s="514"/>
      <c r="P317" s="514"/>
      <c r="Q317" s="514"/>
      <c r="R317" s="514"/>
      <c r="S317" s="514"/>
      <c r="T317" s="514"/>
      <c r="U317" s="514"/>
      <c r="V317" s="515"/>
      <c r="W317" s="515"/>
      <c r="X317" s="515"/>
      <c r="Y317" s="515"/>
      <c r="Z317" s="515"/>
      <c r="AA317" s="515"/>
      <c r="AB317" s="515"/>
      <c r="AC317" s="515"/>
      <c r="AD317" s="515"/>
      <c r="AE317" s="515"/>
      <c r="AF317" s="515"/>
      <c r="AG317" s="515"/>
      <c r="AH317" s="515"/>
      <c r="AI317" s="515"/>
      <c r="AJ317" s="515"/>
      <c r="AK317" s="515"/>
      <c r="AL317" s="515"/>
      <c r="AM317" s="515"/>
      <c r="AN317" s="515"/>
      <c r="AO317" s="515"/>
      <c r="AP317" s="515"/>
      <c r="AQ317" s="515"/>
      <c r="AR317" s="515"/>
      <c r="AS317" s="515"/>
    </row>
    <row r="318" spans="9:45" s="516" customFormat="1" ht="11.25">
      <c r="I318" s="518"/>
      <c r="J318" s="518"/>
      <c r="K318" s="518"/>
      <c r="L318" s="514"/>
      <c r="M318" s="514"/>
      <c r="N318" s="514"/>
      <c r="O318" s="514"/>
      <c r="P318" s="514"/>
      <c r="Q318" s="514"/>
      <c r="R318" s="514"/>
      <c r="S318" s="514"/>
      <c r="T318" s="514"/>
      <c r="U318" s="514"/>
      <c r="V318" s="515"/>
      <c r="W318" s="515"/>
      <c r="X318" s="515"/>
      <c r="Y318" s="515"/>
      <c r="Z318" s="515"/>
      <c r="AA318" s="515"/>
      <c r="AB318" s="515"/>
      <c r="AC318" s="515"/>
      <c r="AD318" s="515"/>
      <c r="AE318" s="515"/>
      <c r="AF318" s="515"/>
      <c r="AG318" s="515"/>
      <c r="AH318" s="515"/>
      <c r="AI318" s="515"/>
      <c r="AJ318" s="515"/>
      <c r="AK318" s="515"/>
      <c r="AL318" s="515"/>
      <c r="AM318" s="515"/>
      <c r="AN318" s="515"/>
      <c r="AO318" s="515"/>
      <c r="AP318" s="515"/>
      <c r="AQ318" s="515"/>
      <c r="AR318" s="515"/>
      <c r="AS318" s="515"/>
    </row>
    <row r="319" spans="9:45" s="516" customFormat="1" ht="11.25">
      <c r="I319" s="518"/>
      <c r="J319" s="518"/>
      <c r="K319" s="518"/>
      <c r="L319" s="514"/>
      <c r="M319" s="514"/>
      <c r="N319" s="514"/>
      <c r="O319" s="514"/>
      <c r="P319" s="514"/>
      <c r="Q319" s="514"/>
      <c r="R319" s="514"/>
      <c r="S319" s="514"/>
      <c r="T319" s="514"/>
      <c r="U319" s="514"/>
      <c r="V319" s="515"/>
      <c r="W319" s="515"/>
      <c r="X319" s="515"/>
      <c r="Y319" s="515"/>
      <c r="Z319" s="515"/>
      <c r="AA319" s="515"/>
      <c r="AB319" s="515"/>
      <c r="AC319" s="515"/>
      <c r="AD319" s="515"/>
      <c r="AE319" s="515"/>
      <c r="AF319" s="515"/>
      <c r="AG319" s="515"/>
      <c r="AH319" s="515"/>
      <c r="AI319" s="515"/>
      <c r="AJ319" s="515"/>
      <c r="AK319" s="515"/>
      <c r="AL319" s="515"/>
      <c r="AM319" s="515"/>
      <c r="AN319" s="515"/>
      <c r="AO319" s="515"/>
      <c r="AP319" s="515"/>
      <c r="AQ319" s="515"/>
      <c r="AR319" s="515"/>
      <c r="AS319" s="515"/>
    </row>
    <row r="320" spans="9:45" s="516" customFormat="1" ht="11.25">
      <c r="I320" s="518"/>
      <c r="J320" s="518"/>
      <c r="K320" s="518"/>
      <c r="L320" s="514"/>
      <c r="M320" s="514"/>
      <c r="N320" s="514"/>
      <c r="O320" s="514"/>
      <c r="P320" s="514"/>
      <c r="Q320" s="514"/>
      <c r="R320" s="514"/>
      <c r="S320" s="514"/>
      <c r="T320" s="514"/>
      <c r="U320" s="514"/>
      <c r="V320" s="515"/>
      <c r="W320" s="515"/>
      <c r="X320" s="515"/>
      <c r="Y320" s="515"/>
      <c r="Z320" s="515"/>
      <c r="AA320" s="515"/>
      <c r="AB320" s="515"/>
      <c r="AC320" s="515"/>
      <c r="AD320" s="515"/>
      <c r="AE320" s="515"/>
      <c r="AF320" s="515"/>
      <c r="AG320" s="515"/>
      <c r="AH320" s="515"/>
      <c r="AI320" s="515"/>
      <c r="AJ320" s="515"/>
      <c r="AK320" s="515"/>
      <c r="AL320" s="515"/>
      <c r="AM320" s="515"/>
      <c r="AN320" s="515"/>
      <c r="AO320" s="515"/>
      <c r="AP320" s="515"/>
      <c r="AQ320" s="515"/>
      <c r="AR320" s="515"/>
      <c r="AS320" s="515"/>
    </row>
    <row r="321" spans="9:45" s="516" customFormat="1" ht="11.25">
      <c r="I321" s="518"/>
      <c r="J321" s="518"/>
      <c r="K321" s="518"/>
      <c r="L321" s="514"/>
      <c r="M321" s="514"/>
      <c r="N321" s="514"/>
      <c r="O321" s="514"/>
      <c r="P321" s="514"/>
      <c r="Q321" s="514"/>
      <c r="R321" s="514"/>
      <c r="S321" s="514"/>
      <c r="T321" s="514"/>
      <c r="U321" s="514"/>
      <c r="V321" s="515"/>
      <c r="W321" s="515"/>
      <c r="X321" s="515"/>
      <c r="Y321" s="515"/>
      <c r="Z321" s="515"/>
      <c r="AA321" s="515"/>
      <c r="AB321" s="515"/>
      <c r="AC321" s="515"/>
      <c r="AD321" s="515"/>
      <c r="AE321" s="515"/>
      <c r="AF321" s="515"/>
      <c r="AG321" s="515"/>
      <c r="AH321" s="515"/>
      <c r="AI321" s="515"/>
      <c r="AJ321" s="515"/>
      <c r="AK321" s="515"/>
      <c r="AL321" s="515"/>
      <c r="AM321" s="515"/>
      <c r="AN321" s="515"/>
      <c r="AO321" s="515"/>
      <c r="AP321" s="515"/>
      <c r="AQ321" s="515"/>
      <c r="AR321" s="515"/>
      <c r="AS321" s="515"/>
    </row>
    <row r="322" spans="9:45" s="516" customFormat="1" ht="11.25">
      <c r="I322" s="518"/>
      <c r="J322" s="518"/>
      <c r="K322" s="518"/>
      <c r="L322" s="514"/>
      <c r="M322" s="514"/>
      <c r="N322" s="514"/>
      <c r="O322" s="514"/>
      <c r="P322" s="514"/>
      <c r="Q322" s="514"/>
      <c r="R322" s="514"/>
      <c r="S322" s="514"/>
      <c r="T322" s="514"/>
      <c r="U322" s="514"/>
      <c r="V322" s="515"/>
      <c r="W322" s="515"/>
      <c r="X322" s="515"/>
      <c r="Y322" s="515"/>
      <c r="Z322" s="515"/>
      <c r="AA322" s="515"/>
      <c r="AB322" s="515"/>
      <c r="AC322" s="515"/>
      <c r="AD322" s="515"/>
      <c r="AE322" s="515"/>
      <c r="AF322" s="515"/>
      <c r="AG322" s="515"/>
      <c r="AH322" s="515"/>
      <c r="AI322" s="515"/>
      <c r="AJ322" s="515"/>
      <c r="AK322" s="515"/>
      <c r="AL322" s="515"/>
      <c r="AM322" s="515"/>
      <c r="AN322" s="515"/>
      <c r="AO322" s="515"/>
      <c r="AP322" s="515"/>
      <c r="AQ322" s="515"/>
      <c r="AR322" s="515"/>
      <c r="AS322" s="515"/>
    </row>
    <row r="323" spans="9:45" s="516" customFormat="1" ht="11.25">
      <c r="I323" s="518"/>
      <c r="J323" s="518"/>
      <c r="K323" s="518"/>
      <c r="L323" s="514"/>
      <c r="M323" s="514"/>
      <c r="N323" s="514"/>
      <c r="O323" s="514"/>
      <c r="P323" s="514"/>
      <c r="Q323" s="514"/>
      <c r="R323" s="514"/>
      <c r="S323" s="514"/>
      <c r="T323" s="514"/>
      <c r="U323" s="514"/>
      <c r="V323" s="515"/>
      <c r="W323" s="515"/>
      <c r="X323" s="515"/>
      <c r="Y323" s="515"/>
      <c r="Z323" s="515"/>
      <c r="AA323" s="515"/>
      <c r="AB323" s="515"/>
      <c r="AC323" s="515"/>
      <c r="AD323" s="515"/>
      <c r="AE323" s="515"/>
      <c r="AF323" s="515"/>
      <c r="AG323" s="515"/>
      <c r="AH323" s="515"/>
      <c r="AI323" s="515"/>
      <c r="AJ323" s="515"/>
      <c r="AK323" s="515"/>
      <c r="AL323" s="515"/>
      <c r="AM323" s="515"/>
      <c r="AN323" s="515"/>
      <c r="AO323" s="515"/>
      <c r="AP323" s="515"/>
      <c r="AQ323" s="515"/>
      <c r="AR323" s="515"/>
      <c r="AS323" s="515"/>
    </row>
    <row r="324" spans="9:45" s="516" customFormat="1" ht="11.25">
      <c r="I324" s="518"/>
      <c r="J324" s="518"/>
      <c r="K324" s="518"/>
      <c r="L324" s="514"/>
      <c r="M324" s="514"/>
      <c r="N324" s="514"/>
      <c r="O324" s="514"/>
      <c r="P324" s="514"/>
      <c r="Q324" s="514"/>
      <c r="R324" s="514"/>
      <c r="S324" s="514"/>
      <c r="T324" s="514"/>
      <c r="U324" s="514"/>
      <c r="V324" s="515"/>
      <c r="W324" s="515"/>
      <c r="X324" s="515"/>
      <c r="Y324" s="515"/>
      <c r="Z324" s="515"/>
      <c r="AA324" s="515"/>
      <c r="AB324" s="515"/>
      <c r="AC324" s="515"/>
      <c r="AD324" s="515"/>
      <c r="AE324" s="515"/>
      <c r="AF324" s="515"/>
      <c r="AG324" s="515"/>
      <c r="AH324" s="515"/>
      <c r="AI324" s="515"/>
      <c r="AJ324" s="515"/>
      <c r="AK324" s="515"/>
      <c r="AL324" s="515"/>
      <c r="AM324" s="515"/>
      <c r="AN324" s="515"/>
      <c r="AO324" s="515"/>
      <c r="AP324" s="515"/>
      <c r="AQ324" s="515"/>
      <c r="AR324" s="515"/>
      <c r="AS324" s="515"/>
    </row>
    <row r="325" spans="9:45" s="516" customFormat="1" ht="11.25">
      <c r="I325" s="518"/>
      <c r="J325" s="518"/>
      <c r="K325" s="518"/>
      <c r="L325" s="514"/>
      <c r="M325" s="514"/>
      <c r="N325" s="514"/>
      <c r="O325" s="514"/>
      <c r="P325" s="514"/>
      <c r="Q325" s="514"/>
      <c r="R325" s="514"/>
      <c r="S325" s="514"/>
      <c r="T325" s="514"/>
      <c r="U325" s="514"/>
      <c r="V325" s="515"/>
      <c r="W325" s="515"/>
      <c r="X325" s="515"/>
      <c r="Y325" s="515"/>
      <c r="Z325" s="515"/>
      <c r="AA325" s="515"/>
      <c r="AB325" s="515"/>
      <c r="AC325" s="515"/>
      <c r="AD325" s="515"/>
      <c r="AE325" s="515"/>
      <c r="AF325" s="515"/>
      <c r="AG325" s="515"/>
      <c r="AH325" s="515"/>
      <c r="AI325" s="515"/>
      <c r="AJ325" s="515"/>
      <c r="AK325" s="515"/>
      <c r="AL325" s="515"/>
      <c r="AM325" s="515"/>
      <c r="AN325" s="515"/>
      <c r="AO325" s="515"/>
      <c r="AP325" s="515"/>
      <c r="AQ325" s="515"/>
      <c r="AR325" s="515"/>
      <c r="AS325" s="515"/>
    </row>
    <row r="326" spans="9:45" s="516" customFormat="1" ht="11.25">
      <c r="I326" s="518"/>
      <c r="J326" s="518"/>
      <c r="K326" s="518"/>
      <c r="L326" s="514"/>
      <c r="M326" s="514"/>
      <c r="N326" s="514"/>
      <c r="O326" s="514"/>
      <c r="P326" s="514"/>
      <c r="Q326" s="514"/>
      <c r="R326" s="514"/>
      <c r="S326" s="514"/>
      <c r="T326" s="514"/>
      <c r="U326" s="514"/>
      <c r="V326" s="515"/>
      <c r="W326" s="515"/>
      <c r="X326" s="515"/>
      <c r="Y326" s="515"/>
      <c r="Z326" s="515"/>
      <c r="AA326" s="515"/>
      <c r="AB326" s="515"/>
      <c r="AC326" s="515"/>
      <c r="AD326" s="515"/>
      <c r="AE326" s="515"/>
      <c r="AF326" s="515"/>
      <c r="AG326" s="515"/>
      <c r="AH326" s="515"/>
      <c r="AI326" s="515"/>
      <c r="AJ326" s="515"/>
      <c r="AK326" s="515"/>
      <c r="AL326" s="515"/>
      <c r="AM326" s="515"/>
      <c r="AN326" s="515"/>
      <c r="AO326" s="515"/>
      <c r="AP326" s="515"/>
      <c r="AQ326" s="515"/>
      <c r="AR326" s="515"/>
      <c r="AS326" s="515"/>
    </row>
    <row r="327" spans="9:45" s="516" customFormat="1" ht="11.25">
      <c r="I327" s="518"/>
      <c r="J327" s="518"/>
      <c r="K327" s="518"/>
      <c r="L327" s="514"/>
      <c r="M327" s="514"/>
      <c r="N327" s="514"/>
      <c r="O327" s="514"/>
      <c r="P327" s="514"/>
      <c r="Q327" s="514"/>
      <c r="R327" s="514"/>
      <c r="S327" s="514"/>
      <c r="T327" s="514"/>
      <c r="U327" s="514"/>
      <c r="V327" s="515"/>
      <c r="W327" s="515"/>
      <c r="X327" s="515"/>
      <c r="Y327" s="515"/>
      <c r="Z327" s="515"/>
      <c r="AA327" s="515"/>
      <c r="AB327" s="515"/>
      <c r="AC327" s="515"/>
      <c r="AD327" s="515"/>
      <c r="AE327" s="515"/>
      <c r="AF327" s="515"/>
      <c r="AG327" s="515"/>
      <c r="AH327" s="515"/>
      <c r="AI327" s="515"/>
      <c r="AJ327" s="515"/>
      <c r="AK327" s="515"/>
      <c r="AL327" s="515"/>
      <c r="AM327" s="515"/>
      <c r="AN327" s="515"/>
      <c r="AO327" s="515"/>
      <c r="AP327" s="515"/>
      <c r="AQ327" s="515"/>
      <c r="AR327" s="515"/>
      <c r="AS327" s="515"/>
    </row>
    <row r="328" spans="9:45" s="516" customFormat="1" ht="11.25">
      <c r="I328" s="518"/>
      <c r="J328" s="518"/>
      <c r="K328" s="518"/>
      <c r="L328" s="514"/>
      <c r="M328" s="514"/>
      <c r="N328" s="514"/>
      <c r="O328" s="514"/>
      <c r="P328" s="514"/>
      <c r="Q328" s="514"/>
      <c r="R328" s="514"/>
      <c r="S328" s="514"/>
      <c r="T328" s="514"/>
      <c r="U328" s="514"/>
      <c r="V328" s="515"/>
      <c r="W328" s="515"/>
      <c r="X328" s="515"/>
      <c r="Y328" s="515"/>
      <c r="Z328" s="515"/>
      <c r="AA328" s="515"/>
      <c r="AB328" s="515"/>
      <c r="AC328" s="515"/>
      <c r="AD328" s="515"/>
      <c r="AE328" s="515"/>
      <c r="AF328" s="515"/>
      <c r="AG328" s="515"/>
      <c r="AH328" s="515"/>
      <c r="AI328" s="515"/>
      <c r="AJ328" s="515"/>
      <c r="AK328" s="515"/>
      <c r="AL328" s="515"/>
      <c r="AM328" s="515"/>
      <c r="AN328" s="515"/>
      <c r="AO328" s="515"/>
      <c r="AP328" s="515"/>
      <c r="AQ328" s="515"/>
      <c r="AR328" s="515"/>
      <c r="AS328" s="515"/>
    </row>
    <row r="329" spans="9:45" s="516" customFormat="1" ht="11.25">
      <c r="I329" s="518"/>
      <c r="J329" s="518"/>
      <c r="K329" s="518"/>
      <c r="L329" s="514"/>
      <c r="M329" s="514"/>
      <c r="N329" s="514"/>
      <c r="O329" s="514"/>
      <c r="P329" s="514"/>
      <c r="Q329" s="514"/>
      <c r="R329" s="514"/>
      <c r="S329" s="514"/>
      <c r="T329" s="514"/>
      <c r="U329" s="514"/>
      <c r="V329" s="515"/>
      <c r="W329" s="515"/>
      <c r="X329" s="515"/>
      <c r="Y329" s="515"/>
      <c r="Z329" s="515"/>
      <c r="AA329" s="515"/>
      <c r="AB329" s="515"/>
      <c r="AC329" s="515"/>
      <c r="AD329" s="515"/>
      <c r="AE329" s="515"/>
      <c r="AF329" s="515"/>
      <c r="AG329" s="515"/>
      <c r="AH329" s="515"/>
      <c r="AI329" s="515"/>
      <c r="AJ329" s="515"/>
      <c r="AK329" s="515"/>
      <c r="AL329" s="515"/>
      <c r="AM329" s="515"/>
      <c r="AN329" s="515"/>
      <c r="AO329" s="515"/>
      <c r="AP329" s="515"/>
      <c r="AQ329" s="515"/>
      <c r="AR329" s="515"/>
      <c r="AS329" s="515"/>
    </row>
    <row r="330" spans="9:45" s="516" customFormat="1" ht="11.25">
      <c r="I330" s="518"/>
      <c r="J330" s="518"/>
      <c r="K330" s="518"/>
      <c r="L330" s="514"/>
      <c r="M330" s="514"/>
      <c r="N330" s="514"/>
      <c r="O330" s="514"/>
      <c r="P330" s="514"/>
      <c r="Q330" s="514"/>
      <c r="R330" s="514"/>
      <c r="S330" s="514"/>
      <c r="T330" s="514"/>
      <c r="U330" s="514"/>
      <c r="V330" s="515"/>
      <c r="W330" s="515"/>
      <c r="X330" s="515"/>
      <c r="Y330" s="515"/>
      <c r="Z330" s="515"/>
      <c r="AA330" s="515"/>
      <c r="AB330" s="515"/>
      <c r="AC330" s="515"/>
      <c r="AD330" s="515"/>
      <c r="AE330" s="515"/>
      <c r="AF330" s="515"/>
      <c r="AG330" s="515"/>
      <c r="AH330" s="515"/>
      <c r="AI330" s="515"/>
      <c r="AJ330" s="515"/>
      <c r="AK330" s="515"/>
      <c r="AL330" s="515"/>
      <c r="AM330" s="515"/>
      <c r="AN330" s="515"/>
      <c r="AO330" s="515"/>
      <c r="AP330" s="515"/>
      <c r="AQ330" s="515"/>
      <c r="AR330" s="515"/>
      <c r="AS330" s="515"/>
    </row>
    <row r="331" spans="9:45" s="516" customFormat="1" ht="11.25">
      <c r="I331" s="518"/>
      <c r="J331" s="518"/>
      <c r="K331" s="518"/>
      <c r="L331" s="514"/>
      <c r="M331" s="514"/>
      <c r="N331" s="514"/>
      <c r="O331" s="514"/>
      <c r="P331" s="514"/>
      <c r="Q331" s="514"/>
      <c r="R331" s="514"/>
      <c r="S331" s="514"/>
      <c r="T331" s="514"/>
      <c r="U331" s="514"/>
      <c r="V331" s="515"/>
      <c r="W331" s="515"/>
      <c r="X331" s="515"/>
      <c r="Y331" s="515"/>
      <c r="Z331" s="515"/>
      <c r="AA331" s="515"/>
      <c r="AB331" s="515"/>
      <c r="AC331" s="515"/>
      <c r="AD331" s="515"/>
      <c r="AE331" s="515"/>
      <c r="AF331" s="515"/>
      <c r="AG331" s="515"/>
      <c r="AH331" s="515"/>
      <c r="AI331" s="515"/>
      <c r="AJ331" s="515"/>
      <c r="AK331" s="515"/>
      <c r="AL331" s="515"/>
      <c r="AM331" s="515"/>
      <c r="AN331" s="515"/>
      <c r="AO331" s="515"/>
      <c r="AP331" s="515"/>
      <c r="AQ331" s="515"/>
      <c r="AR331" s="515"/>
      <c r="AS331" s="515"/>
    </row>
    <row r="332" spans="9:45" s="516" customFormat="1" ht="11.25">
      <c r="I332" s="518"/>
      <c r="J332" s="518"/>
      <c r="K332" s="518"/>
      <c r="L332" s="514"/>
      <c r="M332" s="514"/>
      <c r="N332" s="514"/>
      <c r="O332" s="514"/>
      <c r="P332" s="514"/>
      <c r="Q332" s="514"/>
      <c r="R332" s="514"/>
      <c r="S332" s="514"/>
      <c r="T332" s="514"/>
      <c r="U332" s="514"/>
      <c r="V332" s="515"/>
      <c r="W332" s="515"/>
      <c r="X332" s="515"/>
      <c r="Y332" s="515"/>
      <c r="Z332" s="515"/>
      <c r="AA332" s="515"/>
      <c r="AB332" s="515"/>
      <c r="AC332" s="515"/>
      <c r="AD332" s="515"/>
      <c r="AE332" s="515"/>
      <c r="AF332" s="515"/>
      <c r="AG332" s="515"/>
      <c r="AH332" s="515"/>
      <c r="AI332" s="515"/>
      <c r="AJ332" s="515"/>
      <c r="AK332" s="515"/>
      <c r="AL332" s="515"/>
      <c r="AM332" s="515"/>
      <c r="AN332" s="515"/>
      <c r="AO332" s="515"/>
      <c r="AP332" s="515"/>
      <c r="AQ332" s="515"/>
      <c r="AR332" s="515"/>
      <c r="AS332" s="515"/>
    </row>
    <row r="333" spans="9:45" s="516" customFormat="1" ht="11.25">
      <c r="I333" s="518"/>
      <c r="J333" s="518"/>
      <c r="K333" s="518"/>
      <c r="L333" s="514"/>
      <c r="M333" s="514"/>
      <c r="N333" s="514"/>
      <c r="O333" s="514"/>
      <c r="P333" s="514"/>
      <c r="Q333" s="514"/>
      <c r="R333" s="514"/>
      <c r="S333" s="514"/>
      <c r="T333" s="514"/>
      <c r="U333" s="514"/>
      <c r="V333" s="515"/>
      <c r="W333" s="515"/>
      <c r="X333" s="515"/>
      <c r="Y333" s="515"/>
      <c r="Z333" s="515"/>
      <c r="AA333" s="515"/>
      <c r="AB333" s="515"/>
      <c r="AC333" s="515"/>
      <c r="AD333" s="515"/>
      <c r="AE333" s="515"/>
      <c r="AF333" s="515"/>
      <c r="AG333" s="515"/>
      <c r="AH333" s="515"/>
      <c r="AI333" s="515"/>
      <c r="AJ333" s="515"/>
      <c r="AK333" s="515"/>
      <c r="AL333" s="515"/>
      <c r="AM333" s="515"/>
      <c r="AN333" s="515"/>
      <c r="AO333" s="515"/>
      <c r="AP333" s="515"/>
      <c r="AQ333" s="515"/>
      <c r="AR333" s="515"/>
      <c r="AS333" s="515"/>
    </row>
    <row r="334" spans="9:45" s="516" customFormat="1" ht="11.25">
      <c r="I334" s="518"/>
      <c r="J334" s="518"/>
      <c r="K334" s="518"/>
      <c r="L334" s="514"/>
      <c r="M334" s="514"/>
      <c r="N334" s="514"/>
      <c r="O334" s="514"/>
      <c r="P334" s="514"/>
      <c r="Q334" s="514"/>
      <c r="R334" s="514"/>
      <c r="S334" s="514"/>
      <c r="T334" s="514"/>
      <c r="U334" s="514"/>
      <c r="V334" s="515"/>
      <c r="W334" s="515"/>
      <c r="X334" s="515"/>
      <c r="Y334" s="515"/>
      <c r="Z334" s="515"/>
      <c r="AA334" s="515"/>
      <c r="AB334" s="515"/>
      <c r="AC334" s="515"/>
      <c r="AD334" s="515"/>
      <c r="AE334" s="515"/>
      <c r="AF334" s="515"/>
      <c r="AG334" s="515"/>
      <c r="AH334" s="515"/>
      <c r="AI334" s="515"/>
      <c r="AJ334" s="515"/>
      <c r="AK334" s="515"/>
      <c r="AL334" s="515"/>
      <c r="AM334" s="515"/>
      <c r="AN334" s="515"/>
      <c r="AO334" s="515"/>
      <c r="AP334" s="515"/>
      <c r="AQ334" s="515"/>
      <c r="AR334" s="515"/>
      <c r="AS334" s="515"/>
    </row>
    <row r="335" spans="9:45" s="516" customFormat="1" ht="11.25">
      <c r="I335" s="518"/>
      <c r="J335" s="518"/>
      <c r="K335" s="518"/>
      <c r="L335" s="514"/>
      <c r="M335" s="514"/>
      <c r="N335" s="514"/>
      <c r="O335" s="514"/>
      <c r="P335" s="514"/>
      <c r="Q335" s="514"/>
      <c r="R335" s="514"/>
      <c r="S335" s="514"/>
      <c r="T335" s="514"/>
      <c r="U335" s="514"/>
      <c r="V335" s="515"/>
      <c r="W335" s="515"/>
      <c r="X335" s="515"/>
      <c r="Y335" s="515"/>
      <c r="Z335" s="515"/>
      <c r="AA335" s="515"/>
      <c r="AB335" s="515"/>
      <c r="AC335" s="515"/>
      <c r="AD335" s="515"/>
      <c r="AE335" s="515"/>
      <c r="AF335" s="515"/>
      <c r="AG335" s="515"/>
      <c r="AH335" s="515"/>
      <c r="AI335" s="515"/>
      <c r="AJ335" s="515"/>
      <c r="AK335" s="515"/>
      <c r="AL335" s="515"/>
      <c r="AM335" s="515"/>
      <c r="AN335" s="515"/>
      <c r="AO335" s="515"/>
      <c r="AP335" s="515"/>
      <c r="AQ335" s="515"/>
      <c r="AR335" s="515"/>
      <c r="AS335" s="515"/>
    </row>
    <row r="336" spans="9:45" s="516" customFormat="1" ht="11.25">
      <c r="I336" s="518"/>
      <c r="J336" s="518"/>
      <c r="K336" s="518"/>
      <c r="L336" s="514"/>
      <c r="M336" s="514"/>
      <c r="N336" s="514"/>
      <c r="O336" s="514"/>
      <c r="P336" s="514"/>
      <c r="Q336" s="514"/>
      <c r="R336" s="514"/>
      <c r="S336" s="514"/>
      <c r="T336" s="514"/>
      <c r="U336" s="514"/>
      <c r="V336" s="515"/>
      <c r="W336" s="515"/>
      <c r="X336" s="515"/>
      <c r="Y336" s="515"/>
      <c r="Z336" s="515"/>
      <c r="AA336" s="515"/>
      <c r="AB336" s="515"/>
      <c r="AC336" s="515"/>
      <c r="AD336" s="515"/>
      <c r="AE336" s="515"/>
      <c r="AF336" s="515"/>
      <c r="AG336" s="515"/>
      <c r="AH336" s="515"/>
      <c r="AI336" s="515"/>
      <c r="AJ336" s="515"/>
      <c r="AK336" s="515"/>
      <c r="AL336" s="515"/>
      <c r="AM336" s="515"/>
      <c r="AN336" s="515"/>
      <c r="AO336" s="515"/>
      <c r="AP336" s="515"/>
      <c r="AQ336" s="515"/>
      <c r="AR336" s="515"/>
      <c r="AS336" s="515"/>
    </row>
    <row r="337" spans="9:45" s="516" customFormat="1" ht="11.25">
      <c r="I337" s="518"/>
      <c r="J337" s="518"/>
      <c r="K337" s="518"/>
      <c r="L337" s="514"/>
      <c r="M337" s="514"/>
      <c r="N337" s="514"/>
      <c r="O337" s="514"/>
      <c r="P337" s="514"/>
      <c r="Q337" s="514"/>
      <c r="R337" s="514"/>
      <c r="S337" s="514"/>
      <c r="T337" s="514"/>
      <c r="U337" s="514"/>
      <c r="V337" s="515"/>
      <c r="W337" s="515"/>
      <c r="X337" s="515"/>
      <c r="Y337" s="515"/>
      <c r="Z337" s="515"/>
      <c r="AA337" s="515"/>
      <c r="AB337" s="515"/>
      <c r="AC337" s="515"/>
      <c r="AD337" s="515"/>
      <c r="AE337" s="515"/>
      <c r="AF337" s="515"/>
      <c r="AG337" s="515"/>
      <c r="AH337" s="515"/>
      <c r="AI337" s="515"/>
      <c r="AJ337" s="515"/>
      <c r="AK337" s="515"/>
      <c r="AL337" s="515"/>
      <c r="AM337" s="515"/>
      <c r="AN337" s="515"/>
      <c r="AO337" s="515"/>
      <c r="AP337" s="515"/>
      <c r="AQ337" s="515"/>
      <c r="AR337" s="515"/>
      <c r="AS337" s="515"/>
    </row>
    <row r="338" spans="9:45" s="516" customFormat="1" ht="11.25">
      <c r="I338" s="518"/>
      <c r="J338" s="518"/>
      <c r="K338" s="518"/>
      <c r="L338" s="514"/>
      <c r="M338" s="514"/>
      <c r="N338" s="514"/>
      <c r="O338" s="514"/>
      <c r="P338" s="514"/>
      <c r="Q338" s="514"/>
      <c r="R338" s="514"/>
      <c r="S338" s="514"/>
      <c r="T338" s="514"/>
      <c r="U338" s="514"/>
      <c r="V338" s="515"/>
      <c r="W338" s="515"/>
      <c r="X338" s="515"/>
      <c r="Y338" s="515"/>
      <c r="Z338" s="515"/>
      <c r="AA338" s="515"/>
      <c r="AB338" s="515"/>
      <c r="AC338" s="515"/>
      <c r="AD338" s="515"/>
      <c r="AE338" s="515"/>
      <c r="AF338" s="515"/>
      <c r="AG338" s="515"/>
      <c r="AH338" s="515"/>
      <c r="AI338" s="515"/>
      <c r="AJ338" s="515"/>
      <c r="AK338" s="515"/>
      <c r="AL338" s="515"/>
      <c r="AM338" s="515"/>
      <c r="AN338" s="515"/>
      <c r="AO338" s="515"/>
      <c r="AP338" s="515"/>
      <c r="AQ338" s="515"/>
      <c r="AR338" s="515"/>
      <c r="AS338" s="515"/>
    </row>
    <row r="339" spans="9:45" s="516" customFormat="1" ht="11.25">
      <c r="I339" s="518"/>
      <c r="J339" s="518"/>
      <c r="K339" s="518"/>
      <c r="L339" s="514"/>
      <c r="M339" s="514"/>
      <c r="N339" s="514"/>
      <c r="O339" s="514"/>
      <c r="P339" s="514"/>
      <c r="Q339" s="514"/>
      <c r="R339" s="514"/>
      <c r="S339" s="514"/>
      <c r="T339" s="514"/>
      <c r="U339" s="514"/>
      <c r="V339" s="515"/>
      <c r="W339" s="515"/>
      <c r="X339" s="515"/>
      <c r="Y339" s="515"/>
      <c r="Z339" s="515"/>
      <c r="AA339" s="515"/>
      <c r="AB339" s="515"/>
      <c r="AC339" s="515"/>
      <c r="AD339" s="515"/>
      <c r="AE339" s="515"/>
      <c r="AF339" s="515"/>
      <c r="AG339" s="515"/>
      <c r="AH339" s="515"/>
      <c r="AI339" s="515"/>
      <c r="AJ339" s="515"/>
      <c r="AK339" s="515"/>
      <c r="AL339" s="515"/>
      <c r="AM339" s="515"/>
      <c r="AN339" s="515"/>
      <c r="AO339" s="515"/>
      <c r="AP339" s="515"/>
      <c r="AQ339" s="515"/>
      <c r="AR339" s="515"/>
      <c r="AS339" s="515"/>
    </row>
    <row r="340" spans="9:45" s="516" customFormat="1" ht="11.25">
      <c r="I340" s="518"/>
      <c r="J340" s="518"/>
      <c r="K340" s="518"/>
      <c r="L340" s="514"/>
      <c r="M340" s="514"/>
      <c r="N340" s="514"/>
      <c r="O340" s="514"/>
      <c r="P340" s="514"/>
      <c r="Q340" s="514"/>
      <c r="R340" s="514"/>
      <c r="S340" s="514"/>
      <c r="T340" s="514"/>
      <c r="U340" s="514"/>
      <c r="V340" s="515"/>
      <c r="W340" s="515"/>
      <c r="X340" s="515"/>
      <c r="Y340" s="515"/>
      <c r="Z340" s="515"/>
      <c r="AA340" s="515"/>
      <c r="AB340" s="515"/>
      <c r="AC340" s="515"/>
      <c r="AD340" s="515"/>
      <c r="AE340" s="515"/>
      <c r="AF340" s="515"/>
      <c r="AG340" s="515"/>
      <c r="AH340" s="515"/>
      <c r="AI340" s="515"/>
      <c r="AJ340" s="515"/>
      <c r="AK340" s="515"/>
      <c r="AL340" s="515"/>
      <c r="AM340" s="515"/>
      <c r="AN340" s="515"/>
      <c r="AO340" s="515"/>
      <c r="AP340" s="515"/>
      <c r="AQ340" s="515"/>
      <c r="AR340" s="515"/>
      <c r="AS340" s="515"/>
    </row>
    <row r="341" spans="9:45" s="516" customFormat="1" ht="11.25">
      <c r="I341" s="518"/>
      <c r="J341" s="518"/>
      <c r="K341" s="518"/>
      <c r="L341" s="514"/>
      <c r="M341" s="514"/>
      <c r="N341" s="514"/>
      <c r="O341" s="514"/>
      <c r="P341" s="514"/>
      <c r="Q341" s="514"/>
      <c r="R341" s="514"/>
      <c r="S341" s="514"/>
      <c r="T341" s="514"/>
      <c r="U341" s="514"/>
      <c r="V341" s="515"/>
      <c r="W341" s="515"/>
      <c r="X341" s="515"/>
      <c r="Y341" s="515"/>
      <c r="Z341" s="515"/>
      <c r="AA341" s="515"/>
      <c r="AB341" s="515"/>
      <c r="AC341" s="515"/>
      <c r="AD341" s="515"/>
      <c r="AE341" s="515"/>
      <c r="AF341" s="515"/>
      <c r="AG341" s="515"/>
      <c r="AH341" s="515"/>
      <c r="AI341" s="515"/>
      <c r="AJ341" s="515"/>
      <c r="AK341" s="515"/>
      <c r="AL341" s="515"/>
      <c r="AM341" s="515"/>
      <c r="AN341" s="515"/>
      <c r="AO341" s="515"/>
      <c r="AP341" s="515"/>
      <c r="AQ341" s="515"/>
      <c r="AR341" s="515"/>
      <c r="AS341" s="515"/>
    </row>
    <row r="342" spans="9:45" s="516" customFormat="1" ht="11.25">
      <c r="I342" s="518"/>
      <c r="J342" s="518"/>
      <c r="K342" s="518"/>
      <c r="L342" s="514"/>
      <c r="M342" s="514"/>
      <c r="N342" s="514"/>
      <c r="O342" s="514"/>
      <c r="P342" s="514"/>
      <c r="Q342" s="514"/>
      <c r="R342" s="514"/>
      <c r="S342" s="514"/>
      <c r="T342" s="514"/>
      <c r="U342" s="514"/>
      <c r="V342" s="515"/>
      <c r="W342" s="515"/>
      <c r="X342" s="515"/>
      <c r="Y342" s="515"/>
      <c r="Z342" s="515"/>
      <c r="AA342" s="515"/>
      <c r="AB342" s="515"/>
      <c r="AC342" s="515"/>
      <c r="AD342" s="515"/>
      <c r="AE342" s="515"/>
      <c r="AF342" s="515"/>
      <c r="AG342" s="515"/>
      <c r="AH342" s="515"/>
      <c r="AI342" s="515"/>
      <c r="AJ342" s="515"/>
      <c r="AK342" s="515"/>
      <c r="AL342" s="515"/>
      <c r="AM342" s="515"/>
      <c r="AN342" s="515"/>
      <c r="AO342" s="515"/>
      <c r="AP342" s="515"/>
      <c r="AQ342" s="515"/>
      <c r="AR342" s="515"/>
      <c r="AS342" s="515"/>
    </row>
    <row r="343" spans="9:45" s="516" customFormat="1" ht="11.25">
      <c r="I343" s="518"/>
      <c r="J343" s="518"/>
      <c r="K343" s="518"/>
      <c r="L343" s="514"/>
      <c r="M343" s="514"/>
      <c r="N343" s="514"/>
      <c r="O343" s="514"/>
      <c r="P343" s="514"/>
      <c r="Q343" s="514"/>
      <c r="R343" s="514"/>
      <c r="S343" s="514"/>
      <c r="T343" s="514"/>
      <c r="U343" s="514"/>
      <c r="V343" s="515"/>
      <c r="W343" s="515"/>
      <c r="X343" s="515"/>
      <c r="Y343" s="515"/>
      <c r="Z343" s="515"/>
      <c r="AA343" s="515"/>
      <c r="AB343" s="515"/>
      <c r="AC343" s="515"/>
      <c r="AD343" s="515"/>
      <c r="AE343" s="515"/>
      <c r="AF343" s="515"/>
      <c r="AG343" s="515"/>
      <c r="AH343" s="515"/>
      <c r="AI343" s="515"/>
      <c r="AJ343" s="515"/>
      <c r="AK343" s="515"/>
      <c r="AL343" s="515"/>
      <c r="AM343" s="515"/>
      <c r="AN343" s="515"/>
      <c r="AO343" s="515"/>
      <c r="AP343" s="515"/>
      <c r="AQ343" s="515"/>
      <c r="AR343" s="515"/>
      <c r="AS343" s="515"/>
    </row>
    <row r="344" spans="9:45" s="516" customFormat="1" ht="11.25">
      <c r="I344" s="518"/>
      <c r="J344" s="518"/>
      <c r="K344" s="518"/>
      <c r="L344" s="514"/>
      <c r="M344" s="514"/>
      <c r="N344" s="514"/>
      <c r="O344" s="514"/>
      <c r="P344" s="514"/>
      <c r="Q344" s="514"/>
      <c r="R344" s="514"/>
      <c r="S344" s="514"/>
      <c r="T344" s="514"/>
      <c r="U344" s="514"/>
      <c r="V344" s="515"/>
      <c r="W344" s="515"/>
      <c r="X344" s="515"/>
      <c r="Y344" s="515"/>
      <c r="Z344" s="515"/>
      <c r="AA344" s="515"/>
      <c r="AB344" s="515"/>
      <c r="AC344" s="515"/>
      <c r="AD344" s="515"/>
      <c r="AE344" s="515"/>
      <c r="AF344" s="515"/>
      <c r="AG344" s="515"/>
      <c r="AH344" s="515"/>
      <c r="AI344" s="515"/>
      <c r="AJ344" s="515"/>
      <c r="AK344" s="515"/>
      <c r="AL344" s="515"/>
      <c r="AM344" s="515"/>
      <c r="AN344" s="515"/>
      <c r="AO344" s="515"/>
      <c r="AP344" s="515"/>
      <c r="AQ344" s="515"/>
      <c r="AR344" s="515"/>
      <c r="AS344" s="515"/>
    </row>
    <row r="345" spans="9:45" s="516" customFormat="1" ht="11.25">
      <c r="I345" s="518"/>
      <c r="J345" s="518"/>
      <c r="K345" s="518"/>
      <c r="L345" s="514"/>
      <c r="M345" s="514"/>
      <c r="N345" s="514"/>
      <c r="O345" s="514"/>
      <c r="P345" s="514"/>
      <c r="Q345" s="514"/>
      <c r="R345" s="514"/>
      <c r="S345" s="514"/>
      <c r="T345" s="514"/>
      <c r="U345" s="514"/>
      <c r="V345" s="515"/>
      <c r="W345" s="515"/>
      <c r="X345" s="515"/>
      <c r="Y345" s="515"/>
      <c r="Z345" s="515"/>
      <c r="AA345" s="515"/>
      <c r="AB345" s="515"/>
      <c r="AC345" s="515"/>
      <c r="AD345" s="515"/>
      <c r="AE345" s="515"/>
      <c r="AF345" s="515"/>
      <c r="AG345" s="515"/>
      <c r="AH345" s="515"/>
      <c r="AI345" s="515"/>
      <c r="AJ345" s="515"/>
      <c r="AK345" s="515"/>
      <c r="AL345" s="515"/>
      <c r="AM345" s="515"/>
      <c r="AN345" s="515"/>
      <c r="AO345" s="515"/>
      <c r="AP345" s="515"/>
      <c r="AQ345" s="515"/>
      <c r="AR345" s="515"/>
      <c r="AS345" s="515"/>
    </row>
    <row r="346" spans="9:45" s="516" customFormat="1" ht="11.25">
      <c r="I346" s="518"/>
      <c r="J346" s="518"/>
      <c r="K346" s="518"/>
      <c r="L346" s="514"/>
      <c r="M346" s="514"/>
      <c r="N346" s="514"/>
      <c r="O346" s="514"/>
      <c r="P346" s="514"/>
      <c r="Q346" s="514"/>
      <c r="R346" s="514"/>
      <c r="S346" s="514"/>
      <c r="T346" s="514"/>
      <c r="U346" s="514"/>
      <c r="V346" s="515"/>
      <c r="W346" s="515"/>
      <c r="X346" s="515"/>
      <c r="Y346" s="515"/>
      <c r="Z346" s="515"/>
      <c r="AA346" s="515"/>
      <c r="AB346" s="515"/>
      <c r="AC346" s="515"/>
      <c r="AD346" s="515"/>
      <c r="AE346" s="515"/>
      <c r="AF346" s="515"/>
      <c r="AG346" s="515"/>
      <c r="AH346" s="515"/>
      <c r="AI346" s="515"/>
      <c r="AJ346" s="515"/>
      <c r="AK346" s="515"/>
      <c r="AL346" s="515"/>
      <c r="AM346" s="515"/>
      <c r="AN346" s="515"/>
      <c r="AO346" s="515"/>
      <c r="AP346" s="515"/>
      <c r="AQ346" s="515"/>
      <c r="AR346" s="515"/>
      <c r="AS346" s="515"/>
    </row>
    <row r="347" spans="9:45" s="516" customFormat="1" ht="11.25">
      <c r="I347" s="518"/>
      <c r="J347" s="518"/>
      <c r="K347" s="518"/>
      <c r="L347" s="514"/>
      <c r="M347" s="514"/>
      <c r="N347" s="514"/>
      <c r="O347" s="514"/>
      <c r="P347" s="514"/>
      <c r="Q347" s="514"/>
      <c r="R347" s="514"/>
      <c r="S347" s="514"/>
      <c r="T347" s="514"/>
      <c r="U347" s="514"/>
      <c r="V347" s="515"/>
      <c r="W347" s="515"/>
      <c r="X347" s="515"/>
      <c r="Y347" s="515"/>
      <c r="Z347" s="515"/>
      <c r="AA347" s="515"/>
      <c r="AB347" s="515"/>
      <c r="AC347" s="515"/>
      <c r="AD347" s="515"/>
      <c r="AE347" s="515"/>
      <c r="AF347" s="515"/>
      <c r="AG347" s="515"/>
      <c r="AH347" s="515"/>
      <c r="AI347" s="515"/>
      <c r="AJ347" s="515"/>
      <c r="AK347" s="515"/>
      <c r="AL347" s="515"/>
      <c r="AM347" s="515"/>
      <c r="AN347" s="515"/>
      <c r="AO347" s="515"/>
      <c r="AP347" s="515"/>
      <c r="AQ347" s="515"/>
      <c r="AR347" s="515"/>
      <c r="AS347" s="515"/>
    </row>
    <row r="348" spans="9:45" s="516" customFormat="1" ht="11.25">
      <c r="I348" s="518"/>
      <c r="J348" s="518"/>
      <c r="K348" s="518"/>
      <c r="L348" s="514"/>
      <c r="M348" s="514"/>
      <c r="N348" s="514"/>
      <c r="O348" s="514"/>
      <c r="P348" s="514"/>
      <c r="Q348" s="514"/>
      <c r="R348" s="514"/>
      <c r="S348" s="514"/>
      <c r="T348" s="514"/>
      <c r="U348" s="514"/>
      <c r="V348" s="515"/>
      <c r="W348" s="515"/>
      <c r="X348" s="515"/>
      <c r="Y348" s="515"/>
      <c r="Z348" s="515"/>
      <c r="AA348" s="515"/>
      <c r="AB348" s="515"/>
      <c r="AC348" s="515"/>
      <c r="AD348" s="515"/>
      <c r="AE348" s="515"/>
      <c r="AF348" s="515"/>
      <c r="AG348" s="515"/>
      <c r="AH348" s="515"/>
      <c r="AI348" s="515"/>
      <c r="AJ348" s="515"/>
      <c r="AK348" s="515"/>
      <c r="AL348" s="515"/>
      <c r="AM348" s="515"/>
      <c r="AN348" s="515"/>
      <c r="AO348" s="515"/>
      <c r="AP348" s="515"/>
      <c r="AQ348" s="515"/>
      <c r="AR348" s="515"/>
      <c r="AS348" s="515"/>
    </row>
    <row r="349" spans="9:45" s="516" customFormat="1" ht="11.25">
      <c r="I349" s="518"/>
      <c r="J349" s="518"/>
      <c r="K349" s="518"/>
      <c r="L349" s="514"/>
      <c r="M349" s="514"/>
      <c r="N349" s="514"/>
      <c r="O349" s="514"/>
      <c r="P349" s="514"/>
      <c r="Q349" s="514"/>
      <c r="R349" s="514"/>
      <c r="S349" s="514"/>
      <c r="T349" s="514"/>
      <c r="U349" s="514"/>
      <c r="V349" s="515"/>
      <c r="W349" s="515"/>
      <c r="X349" s="515"/>
      <c r="Y349" s="515"/>
      <c r="Z349" s="515"/>
      <c r="AA349" s="515"/>
      <c r="AB349" s="515"/>
      <c r="AC349" s="515"/>
      <c r="AD349" s="515"/>
      <c r="AE349" s="515"/>
      <c r="AF349" s="515"/>
      <c r="AG349" s="515"/>
      <c r="AH349" s="515"/>
      <c r="AI349" s="515"/>
      <c r="AJ349" s="515"/>
      <c r="AK349" s="515"/>
      <c r="AL349" s="515"/>
      <c r="AM349" s="515"/>
      <c r="AN349" s="515"/>
      <c r="AO349" s="515"/>
      <c r="AP349" s="515"/>
      <c r="AQ349" s="515"/>
      <c r="AR349" s="515"/>
      <c r="AS349" s="515"/>
    </row>
    <row r="350" spans="9:45" s="516" customFormat="1" ht="11.25">
      <c r="I350" s="518"/>
      <c r="J350" s="518"/>
      <c r="K350" s="518"/>
      <c r="L350" s="514"/>
      <c r="M350" s="514"/>
      <c r="N350" s="514"/>
      <c r="O350" s="514"/>
      <c r="P350" s="514"/>
      <c r="Q350" s="514"/>
      <c r="R350" s="514"/>
      <c r="S350" s="514"/>
      <c r="T350" s="514"/>
      <c r="U350" s="514"/>
      <c r="V350" s="515"/>
      <c r="W350" s="515"/>
      <c r="X350" s="515"/>
      <c r="Y350" s="515"/>
      <c r="Z350" s="515"/>
      <c r="AA350" s="515"/>
      <c r="AB350" s="515"/>
      <c r="AC350" s="515"/>
      <c r="AD350" s="515"/>
      <c r="AE350" s="515"/>
      <c r="AF350" s="515"/>
      <c r="AG350" s="515"/>
      <c r="AH350" s="515"/>
      <c r="AI350" s="515"/>
      <c r="AJ350" s="515"/>
      <c r="AK350" s="515"/>
      <c r="AL350" s="515"/>
      <c r="AM350" s="515"/>
      <c r="AN350" s="515"/>
      <c r="AO350" s="515"/>
      <c r="AP350" s="515"/>
      <c r="AQ350" s="515"/>
      <c r="AR350" s="515"/>
      <c r="AS350" s="515"/>
    </row>
    <row r="351" spans="9:45" s="516" customFormat="1" ht="11.25">
      <c r="I351" s="518"/>
      <c r="J351" s="518"/>
      <c r="K351" s="518"/>
      <c r="L351" s="514"/>
      <c r="M351" s="514"/>
      <c r="N351" s="514"/>
      <c r="O351" s="514"/>
      <c r="P351" s="514"/>
      <c r="Q351" s="514"/>
      <c r="R351" s="514"/>
      <c r="S351" s="514"/>
      <c r="T351" s="514"/>
      <c r="U351" s="514"/>
      <c r="V351" s="515"/>
      <c r="W351" s="515"/>
      <c r="X351" s="515"/>
      <c r="Y351" s="515"/>
      <c r="Z351" s="515"/>
      <c r="AA351" s="515"/>
      <c r="AB351" s="515"/>
      <c r="AC351" s="515"/>
      <c r="AD351" s="515"/>
      <c r="AE351" s="515"/>
      <c r="AF351" s="515"/>
      <c r="AG351" s="515"/>
      <c r="AH351" s="515"/>
      <c r="AI351" s="515"/>
      <c r="AJ351" s="515"/>
      <c r="AK351" s="515"/>
      <c r="AL351" s="515"/>
      <c r="AM351" s="515"/>
      <c r="AN351" s="515"/>
      <c r="AO351" s="515"/>
      <c r="AP351" s="515"/>
      <c r="AQ351" s="515"/>
      <c r="AR351" s="515"/>
      <c r="AS351" s="515"/>
    </row>
    <row r="352" spans="9:45" s="516" customFormat="1" ht="11.25">
      <c r="I352" s="518"/>
      <c r="J352" s="518"/>
      <c r="K352" s="518"/>
      <c r="L352" s="514"/>
      <c r="M352" s="514"/>
      <c r="N352" s="514"/>
      <c r="O352" s="514"/>
      <c r="P352" s="514"/>
      <c r="Q352" s="514"/>
      <c r="R352" s="514"/>
      <c r="S352" s="514"/>
      <c r="T352" s="514"/>
      <c r="U352" s="514"/>
      <c r="V352" s="515"/>
      <c r="W352" s="515"/>
      <c r="X352" s="515"/>
      <c r="Y352" s="515"/>
      <c r="Z352" s="515"/>
      <c r="AA352" s="515"/>
      <c r="AB352" s="515"/>
      <c r="AC352" s="515"/>
      <c r="AD352" s="515"/>
      <c r="AE352" s="515"/>
      <c r="AF352" s="515"/>
      <c r="AG352" s="515"/>
      <c r="AH352" s="515"/>
      <c r="AI352" s="515"/>
      <c r="AJ352" s="515"/>
      <c r="AK352" s="515"/>
      <c r="AL352" s="515"/>
      <c r="AM352" s="515"/>
      <c r="AN352" s="515"/>
      <c r="AO352" s="515"/>
      <c r="AP352" s="515"/>
      <c r="AQ352" s="515"/>
      <c r="AR352" s="515"/>
      <c r="AS352" s="515"/>
    </row>
    <row r="353" spans="9:45" s="516" customFormat="1" ht="11.25">
      <c r="I353" s="518"/>
      <c r="J353" s="518"/>
      <c r="K353" s="518"/>
      <c r="L353" s="514"/>
      <c r="M353" s="514"/>
      <c r="N353" s="514"/>
      <c r="O353" s="514"/>
      <c r="P353" s="514"/>
      <c r="Q353" s="514"/>
      <c r="R353" s="514"/>
      <c r="S353" s="514"/>
      <c r="T353" s="514"/>
      <c r="U353" s="514"/>
      <c r="V353" s="515"/>
      <c r="W353" s="515"/>
      <c r="X353" s="515"/>
      <c r="Y353" s="515"/>
      <c r="Z353" s="515"/>
      <c r="AA353" s="515"/>
      <c r="AB353" s="515"/>
      <c r="AC353" s="515"/>
      <c r="AD353" s="515"/>
      <c r="AE353" s="515"/>
      <c r="AF353" s="515"/>
      <c r="AG353" s="515"/>
      <c r="AH353" s="515"/>
      <c r="AI353" s="515"/>
      <c r="AJ353" s="515"/>
      <c r="AK353" s="515"/>
      <c r="AL353" s="515"/>
      <c r="AM353" s="515"/>
      <c r="AN353" s="515"/>
      <c r="AO353" s="515"/>
      <c r="AP353" s="515"/>
      <c r="AQ353" s="515"/>
      <c r="AR353" s="515"/>
      <c r="AS353" s="515"/>
    </row>
    <row r="354" spans="9:45" s="516" customFormat="1" ht="11.25">
      <c r="I354" s="518"/>
      <c r="J354" s="518"/>
      <c r="K354" s="518"/>
      <c r="L354" s="514"/>
      <c r="M354" s="514"/>
      <c r="N354" s="514"/>
      <c r="O354" s="514"/>
      <c r="P354" s="514"/>
      <c r="Q354" s="514"/>
      <c r="R354" s="514"/>
      <c r="S354" s="514"/>
      <c r="T354" s="514"/>
      <c r="U354" s="514"/>
      <c r="V354" s="515"/>
      <c r="W354" s="515"/>
      <c r="X354" s="515"/>
      <c r="Y354" s="515"/>
      <c r="Z354" s="515"/>
      <c r="AA354" s="515"/>
      <c r="AB354" s="515"/>
      <c r="AC354" s="515"/>
      <c r="AD354" s="515"/>
      <c r="AE354" s="515"/>
      <c r="AF354" s="515"/>
      <c r="AG354" s="515"/>
      <c r="AH354" s="515"/>
      <c r="AI354" s="515"/>
      <c r="AJ354" s="515"/>
      <c r="AK354" s="515"/>
      <c r="AL354" s="515"/>
      <c r="AM354" s="515"/>
      <c r="AN354" s="515"/>
      <c r="AO354" s="515"/>
      <c r="AP354" s="515"/>
      <c r="AQ354" s="515"/>
      <c r="AR354" s="515"/>
      <c r="AS354" s="515"/>
    </row>
    <row r="355" spans="9:45" s="516" customFormat="1" ht="11.25">
      <c r="I355" s="518"/>
      <c r="J355" s="518"/>
      <c r="K355" s="518"/>
      <c r="L355" s="514"/>
      <c r="M355" s="514"/>
      <c r="N355" s="514"/>
      <c r="O355" s="514"/>
      <c r="P355" s="514"/>
      <c r="Q355" s="514"/>
      <c r="R355" s="514"/>
      <c r="S355" s="514"/>
      <c r="T355" s="514"/>
      <c r="U355" s="514"/>
      <c r="V355" s="515"/>
      <c r="W355" s="515"/>
      <c r="X355" s="515"/>
      <c r="Y355" s="515"/>
      <c r="Z355" s="515"/>
      <c r="AA355" s="515"/>
      <c r="AB355" s="515"/>
      <c r="AC355" s="515"/>
      <c r="AD355" s="515"/>
      <c r="AE355" s="515"/>
      <c r="AF355" s="515"/>
      <c r="AG355" s="515"/>
      <c r="AH355" s="515"/>
      <c r="AI355" s="515"/>
      <c r="AJ355" s="515"/>
      <c r="AK355" s="515"/>
      <c r="AL355" s="515"/>
      <c r="AM355" s="515"/>
      <c r="AN355" s="515"/>
      <c r="AO355" s="515"/>
      <c r="AP355" s="515"/>
      <c r="AQ355" s="515"/>
      <c r="AR355" s="515"/>
      <c r="AS355" s="515"/>
    </row>
    <row r="356" spans="9:45" s="516" customFormat="1" ht="11.25">
      <c r="I356" s="518"/>
      <c r="J356" s="518"/>
      <c r="K356" s="518"/>
      <c r="L356" s="514"/>
      <c r="M356" s="514"/>
      <c r="N356" s="514"/>
      <c r="O356" s="514"/>
      <c r="P356" s="514"/>
      <c r="Q356" s="514"/>
      <c r="R356" s="514"/>
      <c r="S356" s="514"/>
      <c r="T356" s="514"/>
      <c r="U356" s="514"/>
      <c r="V356" s="515"/>
      <c r="W356" s="515"/>
      <c r="X356" s="515"/>
      <c r="Y356" s="515"/>
      <c r="Z356" s="515"/>
      <c r="AA356" s="515"/>
      <c r="AB356" s="515"/>
      <c r="AC356" s="515"/>
      <c r="AD356" s="515"/>
      <c r="AE356" s="515"/>
      <c r="AF356" s="515"/>
      <c r="AG356" s="515"/>
      <c r="AH356" s="515"/>
      <c r="AI356" s="515"/>
      <c r="AJ356" s="515"/>
      <c r="AK356" s="515"/>
      <c r="AL356" s="515"/>
      <c r="AM356" s="515"/>
      <c r="AN356" s="515"/>
      <c r="AO356" s="515"/>
      <c r="AP356" s="515"/>
      <c r="AQ356" s="515"/>
      <c r="AR356" s="515"/>
      <c r="AS356" s="515"/>
    </row>
    <row r="357" spans="9:45" s="516" customFormat="1" ht="11.25">
      <c r="I357" s="518"/>
      <c r="J357" s="518"/>
      <c r="K357" s="518"/>
      <c r="L357" s="514"/>
      <c r="M357" s="514"/>
      <c r="N357" s="514"/>
      <c r="O357" s="514"/>
      <c r="P357" s="514"/>
      <c r="Q357" s="514"/>
      <c r="R357" s="514"/>
      <c r="S357" s="514"/>
      <c r="T357" s="514"/>
      <c r="U357" s="514"/>
      <c r="V357" s="515"/>
      <c r="W357" s="515"/>
      <c r="X357" s="515"/>
      <c r="Y357" s="515"/>
      <c r="Z357" s="515"/>
      <c r="AA357" s="515"/>
      <c r="AB357" s="515"/>
      <c r="AC357" s="515"/>
      <c r="AD357" s="515"/>
      <c r="AE357" s="515"/>
      <c r="AF357" s="515"/>
      <c r="AG357" s="515"/>
      <c r="AH357" s="515"/>
      <c r="AI357" s="515"/>
      <c r="AJ357" s="515"/>
      <c r="AK357" s="515"/>
      <c r="AL357" s="515"/>
      <c r="AM357" s="515"/>
      <c r="AN357" s="515"/>
      <c r="AO357" s="515"/>
      <c r="AP357" s="515"/>
      <c r="AQ357" s="515"/>
      <c r="AR357" s="515"/>
      <c r="AS357" s="515"/>
    </row>
    <row r="358" spans="9:45" s="516" customFormat="1" ht="11.25">
      <c r="I358" s="518"/>
      <c r="J358" s="518"/>
      <c r="K358" s="518"/>
      <c r="L358" s="514"/>
      <c r="M358" s="514"/>
      <c r="N358" s="514"/>
      <c r="O358" s="514"/>
      <c r="P358" s="514"/>
      <c r="Q358" s="514"/>
      <c r="R358" s="514"/>
      <c r="S358" s="514"/>
      <c r="T358" s="514"/>
      <c r="U358" s="514"/>
      <c r="V358" s="515"/>
      <c r="W358" s="515"/>
      <c r="X358" s="515"/>
      <c r="Y358" s="515"/>
      <c r="Z358" s="515"/>
      <c r="AA358" s="515"/>
      <c r="AB358" s="515"/>
      <c r="AC358" s="515"/>
      <c r="AD358" s="515"/>
      <c r="AE358" s="515"/>
      <c r="AF358" s="515"/>
      <c r="AG358" s="515"/>
      <c r="AH358" s="515"/>
      <c r="AI358" s="515"/>
      <c r="AJ358" s="515"/>
      <c r="AK358" s="515"/>
      <c r="AL358" s="515"/>
      <c r="AM358" s="515"/>
      <c r="AN358" s="515"/>
      <c r="AO358" s="515"/>
      <c r="AP358" s="515"/>
      <c r="AQ358" s="515"/>
      <c r="AR358" s="515"/>
      <c r="AS358" s="515"/>
    </row>
    <row r="359" spans="9:45" s="516" customFormat="1" ht="11.25">
      <c r="I359" s="518"/>
      <c r="J359" s="518"/>
      <c r="K359" s="518"/>
      <c r="L359" s="514"/>
      <c r="M359" s="514"/>
      <c r="N359" s="514"/>
      <c r="O359" s="514"/>
      <c r="P359" s="514"/>
      <c r="Q359" s="514"/>
      <c r="R359" s="514"/>
      <c r="S359" s="514"/>
      <c r="T359" s="514"/>
      <c r="U359" s="514"/>
      <c r="V359" s="515"/>
      <c r="W359" s="515"/>
      <c r="X359" s="515"/>
      <c r="Y359" s="515"/>
      <c r="Z359" s="515"/>
      <c r="AA359" s="515"/>
      <c r="AB359" s="515"/>
      <c r="AC359" s="515"/>
      <c r="AD359" s="515"/>
      <c r="AE359" s="515"/>
      <c r="AF359" s="515"/>
      <c r="AG359" s="515"/>
      <c r="AH359" s="515"/>
      <c r="AI359" s="515"/>
      <c r="AJ359" s="515"/>
      <c r="AK359" s="515"/>
      <c r="AL359" s="515"/>
      <c r="AM359" s="515"/>
      <c r="AN359" s="515"/>
      <c r="AO359" s="515"/>
      <c r="AP359" s="515"/>
      <c r="AQ359" s="515"/>
      <c r="AR359" s="515"/>
      <c r="AS359" s="515"/>
    </row>
    <row r="360" spans="9:45" s="516" customFormat="1" ht="11.25">
      <c r="I360" s="518"/>
      <c r="J360" s="518"/>
      <c r="K360" s="518"/>
      <c r="L360" s="514"/>
      <c r="M360" s="514"/>
      <c r="N360" s="514"/>
      <c r="O360" s="514"/>
      <c r="P360" s="514"/>
      <c r="Q360" s="514"/>
      <c r="R360" s="514"/>
      <c r="S360" s="514"/>
      <c r="T360" s="514"/>
      <c r="U360" s="514"/>
      <c r="V360" s="515"/>
      <c r="W360" s="515"/>
      <c r="X360" s="515"/>
      <c r="Y360" s="515"/>
      <c r="Z360" s="515"/>
      <c r="AA360" s="515"/>
      <c r="AB360" s="515"/>
      <c r="AC360" s="515"/>
      <c r="AD360" s="515"/>
      <c r="AE360" s="515"/>
      <c r="AF360" s="515"/>
      <c r="AG360" s="515"/>
      <c r="AH360" s="515"/>
      <c r="AI360" s="515"/>
      <c r="AJ360" s="515"/>
      <c r="AK360" s="515"/>
      <c r="AL360" s="515"/>
      <c r="AM360" s="515"/>
      <c r="AN360" s="515"/>
      <c r="AO360" s="515"/>
      <c r="AP360" s="515"/>
      <c r="AQ360" s="515"/>
      <c r="AR360" s="515"/>
      <c r="AS360" s="515"/>
    </row>
    <row r="361" spans="9:45" s="516" customFormat="1" ht="11.25">
      <c r="I361" s="518"/>
      <c r="J361" s="518"/>
      <c r="K361" s="518"/>
      <c r="L361" s="514"/>
      <c r="M361" s="514"/>
      <c r="N361" s="514"/>
      <c r="O361" s="514"/>
      <c r="P361" s="514"/>
      <c r="Q361" s="514"/>
      <c r="R361" s="514"/>
      <c r="S361" s="514"/>
      <c r="T361" s="514"/>
      <c r="U361" s="514"/>
      <c r="V361" s="515"/>
      <c r="W361" s="515"/>
      <c r="X361" s="515"/>
      <c r="Y361" s="515"/>
      <c r="Z361" s="515"/>
      <c r="AA361" s="515"/>
      <c r="AB361" s="515"/>
      <c r="AC361" s="515"/>
      <c r="AD361" s="515"/>
      <c r="AE361" s="515"/>
      <c r="AF361" s="515"/>
      <c r="AG361" s="515"/>
      <c r="AH361" s="515"/>
      <c r="AI361" s="515"/>
      <c r="AJ361" s="515"/>
      <c r="AK361" s="515"/>
      <c r="AL361" s="515"/>
      <c r="AM361" s="515"/>
      <c r="AN361" s="515"/>
      <c r="AO361" s="515"/>
      <c r="AP361" s="515"/>
      <c r="AQ361" s="515"/>
      <c r="AR361" s="515"/>
      <c r="AS361" s="515"/>
    </row>
    <row r="362" spans="9:45" s="516" customFormat="1" ht="11.25">
      <c r="I362" s="518"/>
      <c r="J362" s="518"/>
      <c r="K362" s="518"/>
      <c r="L362" s="514"/>
      <c r="M362" s="514"/>
      <c r="N362" s="514"/>
      <c r="O362" s="514"/>
      <c r="P362" s="514"/>
      <c r="Q362" s="514"/>
      <c r="R362" s="514"/>
      <c r="S362" s="514"/>
      <c r="T362" s="514"/>
      <c r="U362" s="514"/>
      <c r="V362" s="515"/>
      <c r="W362" s="515"/>
      <c r="X362" s="515"/>
      <c r="Y362" s="515"/>
      <c r="Z362" s="515"/>
      <c r="AA362" s="515"/>
      <c r="AB362" s="515"/>
      <c r="AC362" s="515"/>
      <c r="AD362" s="515"/>
      <c r="AE362" s="515"/>
      <c r="AF362" s="515"/>
      <c r="AG362" s="515"/>
      <c r="AH362" s="515"/>
      <c r="AI362" s="515"/>
      <c r="AJ362" s="515"/>
      <c r="AK362" s="515"/>
      <c r="AL362" s="515"/>
      <c r="AM362" s="515"/>
      <c r="AN362" s="515"/>
      <c r="AO362" s="515"/>
      <c r="AP362" s="515"/>
      <c r="AQ362" s="515"/>
      <c r="AR362" s="515"/>
      <c r="AS362" s="515"/>
    </row>
    <row r="363" spans="9:45" s="516" customFormat="1" ht="11.25">
      <c r="I363" s="518"/>
      <c r="J363" s="518"/>
      <c r="K363" s="518"/>
      <c r="L363" s="514"/>
      <c r="M363" s="514"/>
      <c r="N363" s="514"/>
      <c r="O363" s="514"/>
      <c r="P363" s="514"/>
      <c r="Q363" s="514"/>
      <c r="R363" s="514"/>
      <c r="S363" s="514"/>
      <c r="T363" s="514"/>
      <c r="U363" s="514"/>
      <c r="V363" s="515"/>
      <c r="W363" s="515"/>
      <c r="X363" s="515"/>
      <c r="Y363" s="515"/>
      <c r="Z363" s="515"/>
      <c r="AA363" s="515"/>
      <c r="AB363" s="515"/>
      <c r="AC363" s="515"/>
      <c r="AD363" s="515"/>
      <c r="AE363" s="515"/>
      <c r="AF363" s="515"/>
      <c r="AG363" s="515"/>
      <c r="AH363" s="515"/>
      <c r="AI363" s="515"/>
      <c r="AJ363" s="515"/>
      <c r="AK363" s="515"/>
      <c r="AL363" s="515"/>
      <c r="AM363" s="515"/>
      <c r="AN363" s="515"/>
      <c r="AO363" s="515"/>
      <c r="AP363" s="515"/>
      <c r="AQ363" s="515"/>
      <c r="AR363" s="515"/>
      <c r="AS363" s="515"/>
    </row>
    <row r="364" spans="9:45" s="516" customFormat="1" ht="11.25">
      <c r="I364" s="518"/>
      <c r="J364" s="518"/>
      <c r="K364" s="518"/>
      <c r="L364" s="514"/>
      <c r="M364" s="514"/>
      <c r="N364" s="514"/>
      <c r="O364" s="514"/>
      <c r="P364" s="514"/>
      <c r="Q364" s="514"/>
      <c r="R364" s="514"/>
      <c r="S364" s="514"/>
      <c r="T364" s="514"/>
      <c r="U364" s="514"/>
      <c r="V364" s="515"/>
      <c r="W364" s="515"/>
      <c r="X364" s="515"/>
      <c r="Y364" s="515"/>
      <c r="Z364" s="515"/>
      <c r="AA364" s="515"/>
      <c r="AB364" s="515"/>
      <c r="AC364" s="515"/>
      <c r="AD364" s="515"/>
      <c r="AE364" s="515"/>
      <c r="AF364" s="515"/>
      <c r="AG364" s="515"/>
      <c r="AH364" s="515"/>
      <c r="AI364" s="515"/>
      <c r="AJ364" s="515"/>
      <c r="AK364" s="515"/>
      <c r="AL364" s="515"/>
      <c r="AM364" s="515"/>
      <c r="AN364" s="515"/>
      <c r="AO364" s="515"/>
      <c r="AP364" s="515"/>
      <c r="AQ364" s="515"/>
      <c r="AR364" s="515"/>
      <c r="AS364" s="515"/>
    </row>
    <row r="365" spans="9:45" s="516" customFormat="1" ht="11.25">
      <c r="I365" s="518"/>
      <c r="J365" s="518"/>
      <c r="K365" s="518"/>
      <c r="L365" s="514"/>
      <c r="M365" s="514"/>
      <c r="N365" s="514"/>
      <c r="O365" s="514"/>
      <c r="P365" s="514"/>
      <c r="Q365" s="514"/>
      <c r="R365" s="514"/>
      <c r="S365" s="514"/>
      <c r="T365" s="514"/>
      <c r="U365" s="514"/>
      <c r="V365" s="515"/>
      <c r="W365" s="515"/>
      <c r="X365" s="515"/>
      <c r="Y365" s="515"/>
      <c r="Z365" s="515"/>
      <c r="AA365" s="515"/>
      <c r="AB365" s="515"/>
      <c r="AC365" s="515"/>
      <c r="AD365" s="515"/>
      <c r="AE365" s="515"/>
      <c r="AF365" s="515"/>
      <c r="AG365" s="515"/>
      <c r="AH365" s="515"/>
      <c r="AI365" s="515"/>
      <c r="AJ365" s="515"/>
      <c r="AK365" s="515"/>
      <c r="AL365" s="515"/>
      <c r="AM365" s="515"/>
      <c r="AN365" s="515"/>
      <c r="AO365" s="515"/>
      <c r="AP365" s="515"/>
      <c r="AQ365" s="515"/>
      <c r="AR365" s="515"/>
      <c r="AS365" s="515"/>
    </row>
    <row r="366" spans="9:45" s="516" customFormat="1" ht="11.25">
      <c r="I366" s="518"/>
      <c r="J366" s="518"/>
      <c r="K366" s="518"/>
      <c r="L366" s="514"/>
      <c r="M366" s="514"/>
      <c r="N366" s="514"/>
      <c r="O366" s="514"/>
      <c r="P366" s="514"/>
      <c r="Q366" s="514"/>
      <c r="R366" s="514"/>
      <c r="S366" s="514"/>
      <c r="T366" s="514"/>
      <c r="U366" s="514"/>
      <c r="V366" s="515"/>
      <c r="W366" s="515"/>
      <c r="X366" s="515"/>
      <c r="Y366" s="515"/>
      <c r="Z366" s="515"/>
      <c r="AA366" s="515"/>
      <c r="AB366" s="515"/>
      <c r="AC366" s="515"/>
      <c r="AD366" s="515"/>
      <c r="AE366" s="515"/>
      <c r="AF366" s="515"/>
      <c r="AG366" s="515"/>
      <c r="AH366" s="515"/>
      <c r="AI366" s="515"/>
      <c r="AJ366" s="515"/>
      <c r="AK366" s="515"/>
      <c r="AL366" s="515"/>
      <c r="AM366" s="515"/>
      <c r="AN366" s="515"/>
      <c r="AO366" s="515"/>
      <c r="AP366" s="515"/>
      <c r="AQ366" s="515"/>
      <c r="AR366" s="515"/>
      <c r="AS366" s="515"/>
    </row>
    <row r="367" spans="9:45" s="516" customFormat="1" ht="11.25">
      <c r="I367" s="518"/>
      <c r="J367" s="518"/>
      <c r="K367" s="518"/>
      <c r="L367" s="514"/>
      <c r="M367" s="514"/>
      <c r="N367" s="514"/>
      <c r="O367" s="514"/>
      <c r="P367" s="514"/>
      <c r="Q367" s="514"/>
      <c r="R367" s="514"/>
      <c r="S367" s="514"/>
      <c r="T367" s="514"/>
      <c r="U367" s="514"/>
      <c r="V367" s="515"/>
      <c r="W367" s="515"/>
      <c r="X367" s="515"/>
      <c r="Y367" s="515"/>
      <c r="Z367" s="515"/>
      <c r="AA367" s="515"/>
      <c r="AB367" s="515"/>
      <c r="AC367" s="515"/>
      <c r="AD367" s="515"/>
      <c r="AE367" s="515"/>
      <c r="AF367" s="515"/>
      <c r="AG367" s="515"/>
      <c r="AH367" s="515"/>
      <c r="AI367" s="515"/>
      <c r="AJ367" s="515"/>
      <c r="AK367" s="515"/>
      <c r="AL367" s="515"/>
      <c r="AM367" s="515"/>
      <c r="AN367" s="515"/>
      <c r="AO367" s="515"/>
      <c r="AP367" s="515"/>
      <c r="AQ367" s="515"/>
      <c r="AR367" s="515"/>
      <c r="AS367" s="515"/>
    </row>
    <row r="368" spans="9:45" s="516" customFormat="1" ht="11.25">
      <c r="I368" s="518"/>
      <c r="J368" s="518"/>
      <c r="K368" s="518"/>
      <c r="L368" s="514"/>
      <c r="M368" s="514"/>
      <c r="N368" s="514"/>
      <c r="O368" s="514"/>
      <c r="P368" s="514"/>
      <c r="Q368" s="514"/>
      <c r="R368" s="514"/>
      <c r="S368" s="514"/>
      <c r="T368" s="514"/>
      <c r="U368" s="514"/>
      <c r="V368" s="515"/>
      <c r="W368" s="515"/>
      <c r="X368" s="515"/>
      <c r="Y368" s="515"/>
      <c r="Z368" s="515"/>
      <c r="AA368" s="515"/>
      <c r="AB368" s="515"/>
      <c r="AC368" s="515"/>
      <c r="AD368" s="515"/>
      <c r="AE368" s="515"/>
      <c r="AF368" s="515"/>
      <c r="AG368" s="515"/>
      <c r="AH368" s="515"/>
      <c r="AI368" s="515"/>
      <c r="AJ368" s="515"/>
      <c r="AK368" s="515"/>
      <c r="AL368" s="515"/>
      <c r="AM368" s="515"/>
      <c r="AN368" s="515"/>
      <c r="AO368" s="515"/>
      <c r="AP368" s="515"/>
      <c r="AQ368" s="515"/>
      <c r="AR368" s="515"/>
      <c r="AS368" s="515"/>
    </row>
    <row r="369" spans="9:45" s="516" customFormat="1" ht="11.25">
      <c r="I369" s="518"/>
      <c r="J369" s="518"/>
      <c r="K369" s="518"/>
      <c r="L369" s="514"/>
      <c r="M369" s="514"/>
      <c r="N369" s="514"/>
      <c r="O369" s="514"/>
      <c r="P369" s="514"/>
      <c r="Q369" s="514"/>
      <c r="R369" s="514"/>
      <c r="S369" s="514"/>
      <c r="T369" s="514"/>
      <c r="U369" s="514"/>
      <c r="V369" s="515"/>
      <c r="W369" s="515"/>
      <c r="X369" s="515"/>
      <c r="Y369" s="515"/>
      <c r="Z369" s="515"/>
      <c r="AA369" s="515"/>
      <c r="AB369" s="515"/>
      <c r="AC369" s="515"/>
      <c r="AD369" s="515"/>
      <c r="AE369" s="515"/>
      <c r="AF369" s="515"/>
      <c r="AG369" s="515"/>
      <c r="AH369" s="515"/>
      <c r="AI369" s="515"/>
      <c r="AJ369" s="515"/>
      <c r="AK369" s="515"/>
      <c r="AL369" s="515"/>
      <c r="AM369" s="515"/>
      <c r="AN369" s="515"/>
      <c r="AO369" s="515"/>
      <c r="AP369" s="515"/>
      <c r="AQ369" s="515"/>
      <c r="AR369" s="515"/>
      <c r="AS369" s="515"/>
    </row>
    <row r="370" spans="9:45" s="516" customFormat="1" ht="11.25">
      <c r="I370" s="518"/>
      <c r="J370" s="518"/>
      <c r="K370" s="518"/>
      <c r="L370" s="514"/>
      <c r="M370" s="514"/>
      <c r="N370" s="514"/>
      <c r="O370" s="514"/>
      <c r="P370" s="514"/>
      <c r="Q370" s="514"/>
      <c r="R370" s="514"/>
      <c r="S370" s="514"/>
      <c r="T370" s="514"/>
      <c r="U370" s="514"/>
      <c r="V370" s="515"/>
      <c r="W370" s="515"/>
      <c r="X370" s="515"/>
      <c r="Y370" s="515"/>
      <c r="Z370" s="515"/>
      <c r="AA370" s="515"/>
      <c r="AB370" s="515"/>
      <c r="AC370" s="515"/>
      <c r="AD370" s="515"/>
      <c r="AE370" s="515"/>
      <c r="AF370" s="515"/>
      <c r="AG370" s="515"/>
      <c r="AH370" s="515"/>
      <c r="AI370" s="515"/>
      <c r="AJ370" s="515"/>
      <c r="AK370" s="515"/>
      <c r="AL370" s="515"/>
      <c r="AM370" s="515"/>
      <c r="AN370" s="515"/>
      <c r="AO370" s="515"/>
      <c r="AP370" s="515"/>
      <c r="AQ370" s="515"/>
      <c r="AR370" s="515"/>
      <c r="AS370" s="515"/>
    </row>
    <row r="371" spans="9:45" s="516" customFormat="1" ht="11.25">
      <c r="I371" s="518"/>
      <c r="J371" s="518"/>
      <c r="K371" s="518"/>
      <c r="L371" s="514"/>
      <c r="M371" s="514"/>
      <c r="N371" s="514"/>
      <c r="O371" s="514"/>
      <c r="P371" s="514"/>
      <c r="Q371" s="514"/>
      <c r="R371" s="514"/>
      <c r="S371" s="514"/>
      <c r="T371" s="514"/>
      <c r="U371" s="514"/>
      <c r="V371" s="515"/>
      <c r="W371" s="515"/>
      <c r="X371" s="515"/>
      <c r="Y371" s="515"/>
      <c r="Z371" s="515"/>
      <c r="AA371" s="515"/>
      <c r="AB371" s="515"/>
      <c r="AC371" s="515"/>
      <c r="AD371" s="515"/>
      <c r="AE371" s="515"/>
      <c r="AF371" s="515"/>
      <c r="AG371" s="515"/>
      <c r="AH371" s="515"/>
      <c r="AI371" s="515"/>
      <c r="AJ371" s="515"/>
      <c r="AK371" s="515"/>
      <c r="AL371" s="515"/>
      <c r="AM371" s="515"/>
      <c r="AN371" s="515"/>
      <c r="AO371" s="515"/>
      <c r="AP371" s="515"/>
      <c r="AQ371" s="515"/>
      <c r="AR371" s="515"/>
      <c r="AS371" s="515"/>
    </row>
    <row r="372" spans="9:45" s="516" customFormat="1" ht="11.25">
      <c r="I372" s="518"/>
      <c r="J372" s="518"/>
      <c r="K372" s="518"/>
      <c r="L372" s="514"/>
      <c r="M372" s="514"/>
      <c r="N372" s="514"/>
      <c r="O372" s="514"/>
      <c r="P372" s="514"/>
      <c r="Q372" s="514"/>
      <c r="R372" s="514"/>
      <c r="S372" s="514"/>
      <c r="T372" s="514"/>
      <c r="U372" s="514"/>
      <c r="V372" s="515"/>
      <c r="W372" s="515"/>
      <c r="X372" s="515"/>
      <c r="Y372" s="515"/>
      <c r="Z372" s="515"/>
      <c r="AA372" s="515"/>
      <c r="AB372" s="515"/>
      <c r="AC372" s="515"/>
      <c r="AD372" s="515"/>
      <c r="AE372" s="515"/>
      <c r="AF372" s="515"/>
      <c r="AG372" s="515"/>
      <c r="AH372" s="515"/>
      <c r="AI372" s="515"/>
      <c r="AJ372" s="515"/>
      <c r="AK372" s="515"/>
      <c r="AL372" s="515"/>
      <c r="AM372" s="515"/>
      <c r="AN372" s="515"/>
      <c r="AO372" s="515"/>
      <c r="AP372" s="515"/>
      <c r="AQ372" s="515"/>
      <c r="AR372" s="515"/>
      <c r="AS372" s="515"/>
    </row>
    <row r="373" spans="9:45" s="516" customFormat="1" ht="11.25">
      <c r="I373" s="518"/>
      <c r="J373" s="518"/>
      <c r="K373" s="518"/>
      <c r="L373" s="514"/>
      <c r="M373" s="514"/>
      <c r="N373" s="514"/>
      <c r="O373" s="514"/>
      <c r="P373" s="514"/>
      <c r="Q373" s="514"/>
      <c r="R373" s="514"/>
      <c r="S373" s="514"/>
      <c r="T373" s="514"/>
      <c r="U373" s="514"/>
      <c r="V373" s="515"/>
      <c r="W373" s="515"/>
      <c r="X373" s="515"/>
      <c r="Y373" s="515"/>
      <c r="Z373" s="515"/>
      <c r="AA373" s="515"/>
      <c r="AB373" s="515"/>
      <c r="AC373" s="515"/>
      <c r="AD373" s="515"/>
      <c r="AE373" s="515"/>
      <c r="AF373" s="515"/>
      <c r="AG373" s="515"/>
      <c r="AH373" s="515"/>
      <c r="AI373" s="515"/>
      <c r="AJ373" s="515"/>
      <c r="AK373" s="515"/>
      <c r="AL373" s="515"/>
      <c r="AM373" s="515"/>
      <c r="AN373" s="515"/>
      <c r="AO373" s="515"/>
      <c r="AP373" s="515"/>
      <c r="AQ373" s="515"/>
      <c r="AR373" s="515"/>
      <c r="AS373" s="515"/>
    </row>
    <row r="374" spans="9:45" s="516" customFormat="1" ht="11.25">
      <c r="I374" s="518"/>
      <c r="J374" s="518"/>
      <c r="K374" s="518"/>
      <c r="L374" s="514"/>
      <c r="M374" s="514"/>
      <c r="N374" s="514"/>
      <c r="O374" s="514"/>
      <c r="P374" s="514"/>
      <c r="Q374" s="514"/>
      <c r="R374" s="514"/>
      <c r="S374" s="514"/>
      <c r="T374" s="514"/>
      <c r="U374" s="514"/>
      <c r="V374" s="515"/>
      <c r="W374" s="515"/>
      <c r="X374" s="515"/>
      <c r="Y374" s="515"/>
      <c r="Z374" s="515"/>
      <c r="AA374" s="515"/>
      <c r="AB374" s="515"/>
      <c r="AC374" s="515"/>
      <c r="AD374" s="515"/>
      <c r="AE374" s="515"/>
      <c r="AF374" s="515"/>
      <c r="AG374" s="515"/>
      <c r="AH374" s="515"/>
      <c r="AI374" s="515"/>
      <c r="AJ374" s="515"/>
      <c r="AK374" s="515"/>
      <c r="AL374" s="515"/>
      <c r="AM374" s="515"/>
      <c r="AN374" s="515"/>
      <c r="AO374" s="515"/>
      <c r="AP374" s="515"/>
      <c r="AQ374" s="515"/>
      <c r="AR374" s="515"/>
      <c r="AS374" s="515"/>
    </row>
    <row r="375" spans="9:45" s="516" customFormat="1" ht="11.25">
      <c r="I375" s="518"/>
      <c r="J375" s="518"/>
      <c r="K375" s="518"/>
      <c r="L375" s="514"/>
      <c r="M375" s="514"/>
      <c r="N375" s="514"/>
      <c r="O375" s="514"/>
      <c r="P375" s="514"/>
      <c r="Q375" s="514"/>
      <c r="R375" s="514"/>
      <c r="S375" s="514"/>
      <c r="T375" s="514"/>
      <c r="U375" s="514"/>
      <c r="V375" s="515"/>
      <c r="W375" s="515"/>
      <c r="X375" s="515"/>
      <c r="Y375" s="515"/>
      <c r="Z375" s="515"/>
      <c r="AA375" s="515"/>
      <c r="AB375" s="515"/>
      <c r="AC375" s="515"/>
      <c r="AD375" s="515"/>
      <c r="AE375" s="515"/>
      <c r="AF375" s="515"/>
      <c r="AG375" s="515"/>
      <c r="AH375" s="515"/>
      <c r="AI375" s="515"/>
      <c r="AJ375" s="515"/>
      <c r="AK375" s="515"/>
      <c r="AL375" s="515"/>
      <c r="AM375" s="515"/>
      <c r="AN375" s="515"/>
      <c r="AO375" s="515"/>
      <c r="AP375" s="515"/>
      <c r="AQ375" s="515"/>
      <c r="AR375" s="515"/>
      <c r="AS375" s="515"/>
    </row>
    <row r="376" spans="9:45" s="516" customFormat="1" ht="11.25">
      <c r="I376" s="518"/>
      <c r="J376" s="518"/>
      <c r="K376" s="518"/>
      <c r="L376" s="514"/>
      <c r="M376" s="514"/>
      <c r="N376" s="514"/>
      <c r="O376" s="514"/>
      <c r="P376" s="514"/>
      <c r="Q376" s="514"/>
      <c r="R376" s="514"/>
      <c r="S376" s="514"/>
      <c r="T376" s="514"/>
      <c r="U376" s="514"/>
      <c r="V376" s="515"/>
      <c r="W376" s="515"/>
      <c r="X376" s="515"/>
      <c r="Y376" s="515"/>
      <c r="Z376" s="515"/>
      <c r="AA376" s="515"/>
      <c r="AB376" s="515"/>
      <c r="AC376" s="515"/>
      <c r="AD376" s="515"/>
      <c r="AE376" s="515"/>
      <c r="AF376" s="515"/>
      <c r="AG376" s="515"/>
      <c r="AH376" s="515"/>
      <c r="AI376" s="515"/>
      <c r="AJ376" s="515"/>
      <c r="AK376" s="515"/>
      <c r="AL376" s="515"/>
      <c r="AM376" s="515"/>
      <c r="AN376" s="515"/>
      <c r="AO376" s="515"/>
      <c r="AP376" s="515"/>
      <c r="AQ376" s="515"/>
      <c r="AR376" s="515"/>
      <c r="AS376" s="515"/>
    </row>
    <row r="377" spans="9:45" s="516" customFormat="1" ht="11.25">
      <c r="I377" s="518"/>
      <c r="J377" s="518"/>
      <c r="K377" s="518"/>
      <c r="L377" s="514"/>
      <c r="M377" s="514"/>
      <c r="N377" s="514"/>
      <c r="O377" s="514"/>
      <c r="P377" s="514"/>
      <c r="Q377" s="514"/>
      <c r="R377" s="514"/>
      <c r="S377" s="514"/>
      <c r="T377" s="514"/>
      <c r="U377" s="514"/>
      <c r="V377" s="515"/>
      <c r="W377" s="515"/>
      <c r="X377" s="515"/>
      <c r="Y377" s="515"/>
      <c r="Z377" s="515"/>
      <c r="AA377" s="515"/>
      <c r="AB377" s="515"/>
      <c r="AC377" s="515"/>
      <c r="AD377" s="515"/>
      <c r="AE377" s="515"/>
      <c r="AF377" s="515"/>
      <c r="AG377" s="515"/>
      <c r="AH377" s="515"/>
      <c r="AI377" s="515"/>
      <c r="AJ377" s="515"/>
      <c r="AK377" s="515"/>
      <c r="AL377" s="515"/>
      <c r="AM377" s="515"/>
      <c r="AN377" s="515"/>
      <c r="AO377" s="515"/>
      <c r="AP377" s="515"/>
      <c r="AQ377" s="515"/>
      <c r="AR377" s="515"/>
      <c r="AS377" s="515"/>
    </row>
    <row r="378" spans="9:45" s="516" customFormat="1" ht="11.25">
      <c r="I378" s="518"/>
      <c r="J378" s="518"/>
      <c r="K378" s="518"/>
      <c r="L378" s="514"/>
      <c r="M378" s="514"/>
      <c r="N378" s="514"/>
      <c r="O378" s="514"/>
      <c r="P378" s="514"/>
      <c r="Q378" s="514"/>
      <c r="R378" s="514"/>
      <c r="S378" s="514"/>
      <c r="T378" s="514"/>
      <c r="U378" s="514"/>
      <c r="V378" s="515"/>
      <c r="W378" s="515"/>
      <c r="X378" s="515"/>
      <c r="Y378" s="515"/>
      <c r="Z378" s="515"/>
      <c r="AA378" s="515"/>
      <c r="AB378" s="515"/>
      <c r="AC378" s="515"/>
      <c r="AD378" s="515"/>
      <c r="AE378" s="515"/>
      <c r="AF378" s="515"/>
      <c r="AG378" s="515"/>
      <c r="AH378" s="515"/>
      <c r="AI378" s="515"/>
      <c r="AJ378" s="515"/>
      <c r="AK378" s="515"/>
      <c r="AL378" s="515"/>
      <c r="AM378" s="515"/>
      <c r="AN378" s="515"/>
      <c r="AO378" s="515"/>
      <c r="AP378" s="515"/>
      <c r="AQ378" s="515"/>
      <c r="AR378" s="515"/>
      <c r="AS378" s="515"/>
    </row>
    <row r="379" spans="9:45" s="516" customFormat="1" ht="11.25">
      <c r="I379" s="518"/>
      <c r="J379" s="518"/>
      <c r="K379" s="518"/>
      <c r="L379" s="514"/>
      <c r="M379" s="514"/>
      <c r="N379" s="514"/>
      <c r="O379" s="514"/>
      <c r="P379" s="514"/>
      <c r="Q379" s="514"/>
      <c r="R379" s="514"/>
      <c r="S379" s="514"/>
      <c r="T379" s="514"/>
      <c r="U379" s="514"/>
      <c r="V379" s="515"/>
      <c r="W379" s="515"/>
      <c r="X379" s="515"/>
      <c r="Y379" s="515"/>
      <c r="Z379" s="515"/>
      <c r="AA379" s="515"/>
      <c r="AB379" s="515"/>
      <c r="AC379" s="515"/>
      <c r="AD379" s="515"/>
      <c r="AE379" s="515"/>
      <c r="AF379" s="515"/>
      <c r="AG379" s="515"/>
      <c r="AH379" s="515"/>
      <c r="AI379" s="515"/>
      <c r="AJ379" s="515"/>
      <c r="AK379" s="515"/>
      <c r="AL379" s="515"/>
      <c r="AM379" s="515"/>
      <c r="AN379" s="515"/>
      <c r="AO379" s="515"/>
      <c r="AP379" s="515"/>
      <c r="AQ379" s="515"/>
      <c r="AR379" s="515"/>
      <c r="AS379" s="515"/>
    </row>
    <row r="380" spans="9:45" s="516" customFormat="1" ht="11.25">
      <c r="I380" s="518"/>
      <c r="J380" s="518"/>
      <c r="K380" s="518"/>
      <c r="L380" s="514"/>
      <c r="M380" s="514"/>
      <c r="N380" s="514"/>
      <c r="O380" s="514"/>
      <c r="P380" s="514"/>
      <c r="Q380" s="514"/>
      <c r="R380" s="514"/>
      <c r="S380" s="514"/>
      <c r="T380" s="514"/>
      <c r="U380" s="514"/>
      <c r="V380" s="515"/>
      <c r="W380" s="515"/>
      <c r="X380" s="515"/>
      <c r="Y380" s="515"/>
      <c r="Z380" s="515"/>
      <c r="AA380" s="515"/>
      <c r="AB380" s="515"/>
      <c r="AC380" s="515"/>
      <c r="AD380" s="515"/>
      <c r="AE380" s="515"/>
      <c r="AF380" s="515"/>
      <c r="AG380" s="515"/>
      <c r="AH380" s="515"/>
      <c r="AI380" s="515"/>
      <c r="AJ380" s="515"/>
      <c r="AK380" s="515"/>
      <c r="AL380" s="515"/>
      <c r="AM380" s="515"/>
      <c r="AN380" s="515"/>
      <c r="AO380" s="515"/>
      <c r="AP380" s="515"/>
      <c r="AQ380" s="515"/>
      <c r="AR380" s="515"/>
      <c r="AS380" s="515"/>
    </row>
    <row r="381" spans="9:45" s="516" customFormat="1" ht="11.25">
      <c r="I381" s="518"/>
      <c r="J381" s="518"/>
      <c r="K381" s="518"/>
      <c r="L381" s="514"/>
      <c r="M381" s="514"/>
      <c r="N381" s="514"/>
      <c r="O381" s="514"/>
      <c r="P381" s="514"/>
      <c r="Q381" s="514"/>
      <c r="R381" s="514"/>
      <c r="S381" s="514"/>
      <c r="T381" s="514"/>
      <c r="U381" s="514"/>
      <c r="V381" s="515"/>
      <c r="W381" s="515"/>
      <c r="X381" s="515"/>
      <c r="Y381" s="515"/>
      <c r="Z381" s="515"/>
      <c r="AA381" s="515"/>
      <c r="AB381" s="515"/>
      <c r="AC381" s="515"/>
      <c r="AD381" s="515"/>
      <c r="AE381" s="515"/>
      <c r="AF381" s="515"/>
      <c r="AG381" s="515"/>
      <c r="AH381" s="515"/>
      <c r="AI381" s="515"/>
      <c r="AJ381" s="515"/>
      <c r="AK381" s="515"/>
      <c r="AL381" s="515"/>
      <c r="AM381" s="515"/>
      <c r="AN381" s="515"/>
      <c r="AO381" s="515"/>
      <c r="AP381" s="515"/>
      <c r="AQ381" s="515"/>
      <c r="AR381" s="515"/>
      <c r="AS381" s="515"/>
    </row>
    <row r="382" spans="9:45" s="516" customFormat="1" ht="11.25">
      <c r="I382" s="518"/>
      <c r="J382" s="518"/>
      <c r="K382" s="518"/>
      <c r="L382" s="514"/>
      <c r="M382" s="514"/>
      <c r="N382" s="514"/>
      <c r="O382" s="514"/>
      <c r="P382" s="514"/>
      <c r="Q382" s="514"/>
      <c r="R382" s="514"/>
      <c r="S382" s="514"/>
      <c r="T382" s="514"/>
      <c r="U382" s="514"/>
      <c r="V382" s="515"/>
      <c r="W382" s="515"/>
      <c r="X382" s="515"/>
      <c r="Y382" s="515"/>
      <c r="Z382" s="515"/>
      <c r="AA382" s="515"/>
      <c r="AB382" s="515"/>
      <c r="AC382" s="515"/>
      <c r="AD382" s="515"/>
      <c r="AE382" s="515"/>
      <c r="AF382" s="515"/>
      <c r="AG382" s="515"/>
      <c r="AH382" s="515"/>
      <c r="AI382" s="515"/>
      <c r="AJ382" s="515"/>
      <c r="AK382" s="515"/>
      <c r="AL382" s="515"/>
      <c r="AM382" s="515"/>
      <c r="AN382" s="515"/>
      <c r="AO382" s="515"/>
      <c r="AP382" s="515"/>
      <c r="AQ382" s="515"/>
      <c r="AR382" s="515"/>
      <c r="AS382" s="515"/>
    </row>
    <row r="383" spans="9:45" s="516" customFormat="1" ht="11.25">
      <c r="I383" s="518"/>
      <c r="J383" s="518"/>
      <c r="K383" s="518"/>
      <c r="L383" s="514"/>
      <c r="M383" s="514"/>
      <c r="N383" s="514"/>
      <c r="O383" s="514"/>
      <c r="P383" s="514"/>
      <c r="Q383" s="514"/>
      <c r="R383" s="514"/>
      <c r="S383" s="514"/>
      <c r="T383" s="514"/>
      <c r="U383" s="514"/>
      <c r="V383" s="515"/>
      <c r="W383" s="515"/>
      <c r="X383" s="515"/>
      <c r="Y383" s="515"/>
      <c r="Z383" s="515"/>
      <c r="AA383" s="515"/>
      <c r="AB383" s="515"/>
      <c r="AC383" s="515"/>
      <c r="AD383" s="515"/>
      <c r="AE383" s="515"/>
      <c r="AF383" s="515"/>
      <c r="AG383" s="515"/>
      <c r="AH383" s="515"/>
      <c r="AI383" s="515"/>
      <c r="AJ383" s="515"/>
      <c r="AK383" s="515"/>
      <c r="AL383" s="515"/>
      <c r="AM383" s="515"/>
      <c r="AN383" s="515"/>
      <c r="AO383" s="515"/>
      <c r="AP383" s="515"/>
      <c r="AQ383" s="515"/>
      <c r="AR383" s="515"/>
      <c r="AS383" s="515"/>
    </row>
    <row r="384" spans="9:45" s="516" customFormat="1" ht="11.25">
      <c r="I384" s="518"/>
      <c r="J384" s="518"/>
      <c r="K384" s="518"/>
      <c r="L384" s="514"/>
      <c r="M384" s="514"/>
      <c r="N384" s="514"/>
      <c r="O384" s="514"/>
      <c r="P384" s="514"/>
      <c r="Q384" s="514"/>
      <c r="R384" s="514"/>
      <c r="S384" s="514"/>
      <c r="T384" s="514"/>
      <c r="U384" s="514"/>
      <c r="V384" s="515"/>
      <c r="W384" s="515"/>
      <c r="X384" s="515"/>
      <c r="Y384" s="515"/>
      <c r="Z384" s="515"/>
      <c r="AA384" s="515"/>
      <c r="AB384" s="515"/>
      <c r="AC384" s="515"/>
      <c r="AD384" s="515"/>
      <c r="AE384" s="515"/>
      <c r="AF384" s="515"/>
      <c r="AG384" s="515"/>
      <c r="AH384" s="515"/>
      <c r="AI384" s="515"/>
      <c r="AJ384" s="515"/>
      <c r="AK384" s="515"/>
      <c r="AL384" s="515"/>
      <c r="AM384" s="515"/>
      <c r="AN384" s="515"/>
      <c r="AO384" s="515"/>
      <c r="AP384" s="515"/>
      <c r="AQ384" s="515"/>
      <c r="AR384" s="515"/>
      <c r="AS384" s="515"/>
    </row>
    <row r="385" spans="9:45" s="516" customFormat="1" ht="11.25">
      <c r="I385" s="518"/>
      <c r="J385" s="518"/>
      <c r="K385" s="518"/>
      <c r="L385" s="514"/>
      <c r="M385" s="514"/>
      <c r="N385" s="514"/>
      <c r="O385" s="514"/>
      <c r="P385" s="514"/>
      <c r="Q385" s="514"/>
      <c r="R385" s="514"/>
      <c r="S385" s="514"/>
      <c r="T385" s="514"/>
      <c r="U385" s="514"/>
      <c r="V385" s="515"/>
      <c r="W385" s="515"/>
      <c r="X385" s="515"/>
      <c r="Y385" s="515"/>
      <c r="Z385" s="515"/>
      <c r="AA385" s="515"/>
      <c r="AB385" s="515"/>
      <c r="AC385" s="515"/>
      <c r="AD385" s="515"/>
      <c r="AE385" s="515"/>
      <c r="AF385" s="515"/>
      <c r="AG385" s="515"/>
      <c r="AH385" s="515"/>
      <c r="AI385" s="515"/>
      <c r="AJ385" s="515"/>
      <c r="AK385" s="515"/>
      <c r="AL385" s="515"/>
      <c r="AM385" s="515"/>
      <c r="AN385" s="515"/>
      <c r="AO385" s="515"/>
      <c r="AP385" s="515"/>
      <c r="AQ385" s="515"/>
      <c r="AR385" s="515"/>
      <c r="AS385" s="515"/>
    </row>
    <row r="386" spans="9:45" s="516" customFormat="1" ht="11.25">
      <c r="I386" s="518"/>
      <c r="J386" s="518"/>
      <c r="K386" s="518"/>
      <c r="L386" s="514"/>
      <c r="M386" s="514"/>
      <c r="N386" s="514"/>
      <c r="O386" s="514"/>
      <c r="P386" s="514"/>
      <c r="Q386" s="514"/>
      <c r="R386" s="514"/>
      <c r="S386" s="514"/>
      <c r="T386" s="514"/>
      <c r="U386" s="514"/>
      <c r="V386" s="515"/>
      <c r="W386" s="515"/>
      <c r="X386" s="515"/>
      <c r="Y386" s="515"/>
      <c r="Z386" s="515"/>
      <c r="AA386" s="515"/>
      <c r="AB386" s="515"/>
      <c r="AC386" s="515"/>
      <c r="AD386" s="515"/>
      <c r="AE386" s="515"/>
      <c r="AF386" s="515"/>
      <c r="AG386" s="515"/>
      <c r="AH386" s="515"/>
      <c r="AI386" s="515"/>
      <c r="AJ386" s="515"/>
      <c r="AK386" s="515"/>
      <c r="AL386" s="515"/>
      <c r="AM386" s="515"/>
      <c r="AN386" s="515"/>
      <c r="AO386" s="515"/>
      <c r="AP386" s="515"/>
      <c r="AQ386" s="515"/>
      <c r="AR386" s="515"/>
      <c r="AS386" s="515"/>
    </row>
    <row r="387" spans="9:45" s="516" customFormat="1" ht="11.25">
      <c r="I387" s="518"/>
      <c r="J387" s="518"/>
      <c r="K387" s="518"/>
      <c r="L387" s="514"/>
      <c r="M387" s="514"/>
      <c r="N387" s="514"/>
      <c r="O387" s="514"/>
      <c r="P387" s="514"/>
      <c r="Q387" s="514"/>
      <c r="R387" s="514"/>
      <c r="S387" s="514"/>
      <c r="T387" s="514"/>
      <c r="U387" s="514"/>
      <c r="V387" s="515"/>
      <c r="W387" s="515"/>
      <c r="X387" s="515"/>
      <c r="Y387" s="515"/>
      <c r="Z387" s="515"/>
      <c r="AA387" s="515"/>
      <c r="AB387" s="515"/>
      <c r="AC387" s="515"/>
      <c r="AD387" s="515"/>
      <c r="AE387" s="515"/>
      <c r="AF387" s="515"/>
      <c r="AG387" s="515"/>
      <c r="AH387" s="515"/>
      <c r="AI387" s="515"/>
      <c r="AJ387" s="515"/>
      <c r="AK387" s="515"/>
      <c r="AL387" s="515"/>
      <c r="AM387" s="515"/>
      <c r="AN387" s="515"/>
      <c r="AO387" s="515"/>
      <c r="AP387" s="515"/>
      <c r="AQ387" s="515"/>
      <c r="AR387" s="515"/>
      <c r="AS387" s="515"/>
    </row>
    <row r="388" spans="9:45" s="516" customFormat="1" ht="11.25">
      <c r="I388" s="518"/>
      <c r="J388" s="518"/>
      <c r="K388" s="518"/>
      <c r="L388" s="514"/>
      <c r="M388" s="514"/>
      <c r="N388" s="514"/>
      <c r="O388" s="514"/>
      <c r="P388" s="514"/>
      <c r="Q388" s="514"/>
      <c r="R388" s="514"/>
      <c r="S388" s="514"/>
      <c r="T388" s="514"/>
      <c r="U388" s="514"/>
      <c r="V388" s="515"/>
      <c r="W388" s="515"/>
      <c r="X388" s="515"/>
      <c r="Y388" s="515"/>
      <c r="Z388" s="515"/>
      <c r="AA388" s="515"/>
      <c r="AB388" s="515"/>
      <c r="AC388" s="515"/>
      <c r="AD388" s="515"/>
      <c r="AE388" s="515"/>
      <c r="AF388" s="515"/>
      <c r="AG388" s="515"/>
      <c r="AH388" s="515"/>
      <c r="AI388" s="515"/>
      <c r="AJ388" s="515"/>
      <c r="AK388" s="515"/>
      <c r="AL388" s="515"/>
      <c r="AM388" s="515"/>
      <c r="AN388" s="515"/>
      <c r="AO388" s="515"/>
      <c r="AP388" s="515"/>
      <c r="AQ388" s="515"/>
      <c r="AR388" s="515"/>
      <c r="AS388" s="515"/>
    </row>
    <row r="389" spans="9:45" s="516" customFormat="1" ht="11.25">
      <c r="I389" s="518"/>
      <c r="J389" s="518"/>
      <c r="K389" s="518"/>
      <c r="L389" s="514"/>
      <c r="M389" s="514"/>
      <c r="N389" s="514"/>
      <c r="O389" s="514"/>
      <c r="P389" s="514"/>
      <c r="Q389" s="514"/>
      <c r="R389" s="514"/>
      <c r="S389" s="514"/>
      <c r="T389" s="514"/>
      <c r="U389" s="514"/>
      <c r="V389" s="515"/>
      <c r="W389" s="515"/>
      <c r="X389" s="515"/>
      <c r="Y389" s="515"/>
      <c r="Z389" s="515"/>
      <c r="AA389" s="515"/>
      <c r="AB389" s="515"/>
      <c r="AC389" s="515"/>
      <c r="AD389" s="515"/>
      <c r="AE389" s="515"/>
      <c r="AF389" s="515"/>
      <c r="AG389" s="515"/>
      <c r="AH389" s="515"/>
      <c r="AI389" s="515"/>
      <c r="AJ389" s="515"/>
      <c r="AK389" s="515"/>
      <c r="AL389" s="515"/>
      <c r="AM389" s="515"/>
      <c r="AN389" s="515"/>
      <c r="AO389" s="515"/>
      <c r="AP389" s="515"/>
      <c r="AQ389" s="515"/>
      <c r="AR389" s="515"/>
      <c r="AS389" s="515"/>
    </row>
    <row r="390" spans="9:45" s="516" customFormat="1" ht="11.25">
      <c r="I390" s="518"/>
      <c r="J390" s="518"/>
      <c r="K390" s="518"/>
      <c r="L390" s="514"/>
      <c r="M390" s="514"/>
      <c r="N390" s="514"/>
      <c r="O390" s="514"/>
      <c r="P390" s="514"/>
      <c r="Q390" s="514"/>
      <c r="R390" s="514"/>
      <c r="S390" s="514"/>
      <c r="T390" s="514"/>
      <c r="U390" s="514"/>
      <c r="V390" s="515"/>
      <c r="W390" s="515"/>
      <c r="X390" s="515"/>
      <c r="Y390" s="515"/>
      <c r="Z390" s="515"/>
      <c r="AA390" s="515"/>
      <c r="AB390" s="515"/>
      <c r="AC390" s="515"/>
      <c r="AD390" s="515"/>
      <c r="AE390" s="515"/>
      <c r="AF390" s="515"/>
      <c r="AG390" s="515"/>
      <c r="AH390" s="515"/>
      <c r="AI390" s="515"/>
      <c r="AJ390" s="515"/>
      <c r="AK390" s="515"/>
      <c r="AL390" s="515"/>
      <c r="AM390" s="515"/>
      <c r="AN390" s="515"/>
      <c r="AO390" s="515"/>
      <c r="AP390" s="515"/>
      <c r="AQ390" s="515"/>
      <c r="AR390" s="515"/>
      <c r="AS390" s="515"/>
    </row>
    <row r="391" spans="9:45" s="516" customFormat="1" ht="11.25">
      <c r="I391" s="518"/>
      <c r="J391" s="518"/>
      <c r="K391" s="518"/>
      <c r="L391" s="514"/>
      <c r="M391" s="514"/>
      <c r="N391" s="514"/>
      <c r="O391" s="514"/>
      <c r="P391" s="514"/>
      <c r="Q391" s="514"/>
      <c r="R391" s="514"/>
      <c r="S391" s="514"/>
      <c r="T391" s="514"/>
      <c r="U391" s="514"/>
      <c r="V391" s="515"/>
      <c r="W391" s="515"/>
      <c r="X391" s="515"/>
      <c r="Y391" s="515"/>
      <c r="Z391" s="515"/>
      <c r="AA391" s="515"/>
      <c r="AB391" s="515"/>
      <c r="AC391" s="515"/>
      <c r="AD391" s="515"/>
      <c r="AE391" s="515"/>
      <c r="AF391" s="515"/>
      <c r="AG391" s="515"/>
      <c r="AH391" s="515"/>
      <c r="AI391" s="515"/>
      <c r="AJ391" s="515"/>
      <c r="AK391" s="515"/>
      <c r="AL391" s="515"/>
      <c r="AM391" s="515"/>
      <c r="AN391" s="515"/>
      <c r="AO391" s="515"/>
      <c r="AP391" s="515"/>
      <c r="AQ391" s="515"/>
      <c r="AR391" s="515"/>
      <c r="AS391" s="515"/>
    </row>
    <row r="392" spans="9:45" s="516" customFormat="1" ht="11.25">
      <c r="I392" s="518"/>
      <c r="J392" s="518"/>
      <c r="K392" s="518"/>
      <c r="L392" s="514"/>
      <c r="M392" s="514"/>
      <c r="N392" s="514"/>
      <c r="O392" s="514"/>
      <c r="P392" s="514"/>
      <c r="Q392" s="514"/>
      <c r="R392" s="514"/>
      <c r="S392" s="514"/>
      <c r="T392" s="514"/>
      <c r="U392" s="514"/>
      <c r="V392" s="515"/>
      <c r="W392" s="515"/>
      <c r="X392" s="515"/>
      <c r="Y392" s="515"/>
      <c r="Z392" s="515"/>
      <c r="AA392" s="515"/>
      <c r="AB392" s="515"/>
      <c r="AC392" s="515"/>
      <c r="AD392" s="515"/>
      <c r="AE392" s="515"/>
      <c r="AF392" s="515"/>
      <c r="AG392" s="515"/>
      <c r="AH392" s="515"/>
      <c r="AI392" s="515"/>
      <c r="AJ392" s="515"/>
      <c r="AK392" s="515"/>
      <c r="AL392" s="515"/>
      <c r="AM392" s="515"/>
      <c r="AN392" s="515"/>
      <c r="AO392" s="515"/>
      <c r="AP392" s="515"/>
      <c r="AQ392" s="515"/>
      <c r="AR392" s="515"/>
      <c r="AS392" s="515"/>
    </row>
    <row r="393" spans="9:45" s="516" customFormat="1" ht="11.25">
      <c r="I393" s="518"/>
      <c r="J393" s="518"/>
      <c r="K393" s="518"/>
      <c r="L393" s="514"/>
      <c r="M393" s="514"/>
      <c r="N393" s="514"/>
      <c r="O393" s="514"/>
      <c r="P393" s="514"/>
      <c r="Q393" s="514"/>
      <c r="R393" s="514"/>
      <c r="S393" s="514"/>
      <c r="T393" s="514"/>
      <c r="U393" s="514"/>
      <c r="V393" s="515"/>
      <c r="W393" s="515"/>
      <c r="X393" s="515"/>
      <c r="Y393" s="515"/>
      <c r="Z393" s="515"/>
      <c r="AA393" s="515"/>
      <c r="AB393" s="515"/>
      <c r="AC393" s="515"/>
      <c r="AD393" s="515"/>
      <c r="AE393" s="515"/>
      <c r="AF393" s="515"/>
      <c r="AG393" s="515"/>
      <c r="AH393" s="515"/>
      <c r="AI393" s="515"/>
      <c r="AJ393" s="515"/>
      <c r="AK393" s="515"/>
      <c r="AL393" s="515"/>
      <c r="AM393" s="515"/>
      <c r="AN393" s="515"/>
      <c r="AO393" s="515"/>
      <c r="AP393" s="515"/>
      <c r="AQ393" s="515"/>
      <c r="AR393" s="515"/>
      <c r="AS393" s="515"/>
    </row>
    <row r="394" spans="9:45" s="516" customFormat="1" ht="11.25">
      <c r="I394" s="518"/>
      <c r="J394" s="518"/>
      <c r="K394" s="518"/>
      <c r="L394" s="514"/>
      <c r="M394" s="514"/>
      <c r="N394" s="514"/>
      <c r="O394" s="514"/>
      <c r="P394" s="514"/>
      <c r="Q394" s="514"/>
      <c r="R394" s="514"/>
      <c r="S394" s="514"/>
      <c r="T394" s="514"/>
      <c r="U394" s="514"/>
      <c r="V394" s="515"/>
      <c r="W394" s="515"/>
      <c r="X394" s="515"/>
      <c r="Y394" s="515"/>
      <c r="Z394" s="515"/>
      <c r="AA394" s="515"/>
      <c r="AB394" s="515"/>
      <c r="AC394" s="515"/>
      <c r="AD394" s="515"/>
      <c r="AE394" s="515"/>
      <c r="AF394" s="515"/>
      <c r="AG394" s="515"/>
      <c r="AH394" s="515"/>
      <c r="AI394" s="515"/>
      <c r="AJ394" s="515"/>
      <c r="AK394" s="515"/>
      <c r="AL394" s="515"/>
      <c r="AM394" s="515"/>
      <c r="AN394" s="515"/>
      <c r="AO394" s="515"/>
      <c r="AP394" s="515"/>
      <c r="AQ394" s="515"/>
      <c r="AR394" s="515"/>
      <c r="AS394" s="515"/>
    </row>
    <row r="395" spans="9:45" s="516" customFormat="1" ht="11.25">
      <c r="I395" s="518"/>
      <c r="J395" s="518"/>
      <c r="K395" s="518"/>
      <c r="L395" s="514"/>
      <c r="M395" s="514"/>
      <c r="N395" s="514"/>
      <c r="O395" s="514"/>
      <c r="P395" s="514"/>
      <c r="Q395" s="514"/>
      <c r="R395" s="514"/>
      <c r="S395" s="514"/>
      <c r="T395" s="514"/>
      <c r="U395" s="514"/>
      <c r="V395" s="515"/>
      <c r="W395" s="515"/>
      <c r="X395" s="515"/>
      <c r="Y395" s="515"/>
      <c r="Z395" s="515"/>
      <c r="AA395" s="515"/>
      <c r="AB395" s="515"/>
      <c r="AC395" s="515"/>
      <c r="AD395" s="515"/>
      <c r="AE395" s="515"/>
      <c r="AF395" s="515"/>
      <c r="AG395" s="515"/>
      <c r="AH395" s="515"/>
      <c r="AI395" s="515"/>
      <c r="AJ395" s="515"/>
      <c r="AK395" s="515"/>
      <c r="AL395" s="515"/>
      <c r="AM395" s="515"/>
      <c r="AN395" s="515"/>
      <c r="AO395" s="515"/>
      <c r="AP395" s="515"/>
      <c r="AQ395" s="515"/>
      <c r="AR395" s="515"/>
      <c r="AS395" s="515"/>
    </row>
    <row r="396" spans="9:45" s="516" customFormat="1" ht="11.25">
      <c r="I396" s="518"/>
      <c r="J396" s="518"/>
      <c r="K396" s="518"/>
      <c r="L396" s="514"/>
      <c r="M396" s="514"/>
      <c r="N396" s="514"/>
      <c r="O396" s="514"/>
      <c r="P396" s="514"/>
      <c r="Q396" s="514"/>
      <c r="R396" s="514"/>
      <c r="S396" s="514"/>
      <c r="T396" s="514"/>
      <c r="U396" s="514"/>
      <c r="V396" s="515"/>
      <c r="W396" s="515"/>
      <c r="X396" s="515"/>
      <c r="Y396" s="515"/>
      <c r="Z396" s="515"/>
      <c r="AA396" s="515"/>
      <c r="AB396" s="515"/>
      <c r="AC396" s="515"/>
      <c r="AD396" s="515"/>
      <c r="AE396" s="515"/>
      <c r="AF396" s="515"/>
      <c r="AG396" s="515"/>
      <c r="AH396" s="515"/>
      <c r="AI396" s="515"/>
      <c r="AJ396" s="515"/>
      <c r="AK396" s="515"/>
      <c r="AL396" s="515"/>
      <c r="AM396" s="515"/>
      <c r="AN396" s="515"/>
      <c r="AO396" s="515"/>
      <c r="AP396" s="515"/>
      <c r="AQ396" s="515"/>
      <c r="AR396" s="515"/>
      <c r="AS396" s="515"/>
    </row>
    <row r="397" spans="9:45" s="516" customFormat="1" ht="11.25">
      <c r="I397" s="518"/>
      <c r="J397" s="518"/>
      <c r="K397" s="518"/>
      <c r="L397" s="514"/>
      <c r="M397" s="514"/>
      <c r="N397" s="514"/>
      <c r="O397" s="514"/>
      <c r="P397" s="514"/>
      <c r="Q397" s="514"/>
      <c r="R397" s="514"/>
      <c r="S397" s="514"/>
      <c r="T397" s="514"/>
      <c r="U397" s="514"/>
      <c r="V397" s="515"/>
      <c r="W397" s="515"/>
      <c r="X397" s="515"/>
      <c r="Y397" s="515"/>
      <c r="Z397" s="515"/>
      <c r="AA397" s="515"/>
      <c r="AB397" s="515"/>
      <c r="AC397" s="515"/>
      <c r="AD397" s="515"/>
      <c r="AE397" s="515"/>
      <c r="AF397" s="515"/>
      <c r="AG397" s="515"/>
      <c r="AH397" s="515"/>
      <c r="AI397" s="515"/>
      <c r="AJ397" s="515"/>
      <c r="AK397" s="515"/>
      <c r="AL397" s="515"/>
      <c r="AM397" s="515"/>
      <c r="AN397" s="515"/>
      <c r="AO397" s="515"/>
      <c r="AP397" s="515"/>
      <c r="AQ397" s="515"/>
      <c r="AR397" s="515"/>
      <c r="AS397" s="515"/>
    </row>
    <row r="398" spans="9:45" s="516" customFormat="1" ht="11.25">
      <c r="I398" s="518"/>
      <c r="J398" s="518"/>
      <c r="K398" s="518"/>
      <c r="L398" s="514"/>
      <c r="M398" s="514"/>
      <c r="N398" s="514"/>
      <c r="O398" s="514"/>
      <c r="P398" s="514"/>
      <c r="Q398" s="514"/>
      <c r="R398" s="514"/>
      <c r="S398" s="514"/>
      <c r="T398" s="514"/>
      <c r="U398" s="514"/>
      <c r="V398" s="515"/>
      <c r="W398" s="515"/>
      <c r="X398" s="515"/>
      <c r="Y398" s="515"/>
      <c r="Z398" s="515"/>
      <c r="AA398" s="515"/>
      <c r="AB398" s="515"/>
      <c r="AC398" s="515"/>
      <c r="AD398" s="515"/>
      <c r="AE398" s="515"/>
      <c r="AF398" s="515"/>
      <c r="AG398" s="515"/>
      <c r="AH398" s="515"/>
      <c r="AI398" s="515"/>
      <c r="AJ398" s="515"/>
      <c r="AK398" s="515"/>
      <c r="AL398" s="515"/>
      <c r="AM398" s="515"/>
      <c r="AN398" s="515"/>
      <c r="AO398" s="515"/>
      <c r="AP398" s="515"/>
      <c r="AQ398" s="515"/>
      <c r="AR398" s="515"/>
      <c r="AS398" s="515"/>
    </row>
    <row r="399" spans="9:45" s="516" customFormat="1" ht="11.25">
      <c r="I399" s="518"/>
      <c r="J399" s="518"/>
      <c r="K399" s="518"/>
      <c r="L399" s="514"/>
      <c r="M399" s="514"/>
      <c r="N399" s="514"/>
      <c r="O399" s="514"/>
      <c r="P399" s="514"/>
      <c r="Q399" s="514"/>
      <c r="R399" s="514"/>
      <c r="S399" s="514"/>
      <c r="T399" s="514"/>
      <c r="U399" s="514"/>
      <c r="V399" s="515"/>
      <c r="W399" s="515"/>
      <c r="X399" s="515"/>
      <c r="Y399" s="515"/>
      <c r="Z399" s="515"/>
      <c r="AA399" s="515"/>
      <c r="AB399" s="515"/>
      <c r="AC399" s="515"/>
      <c r="AD399" s="515"/>
      <c r="AE399" s="515"/>
      <c r="AF399" s="515"/>
      <c r="AG399" s="515"/>
      <c r="AH399" s="515"/>
      <c r="AI399" s="515"/>
      <c r="AJ399" s="515"/>
      <c r="AK399" s="515"/>
      <c r="AL399" s="515"/>
      <c r="AM399" s="515"/>
      <c r="AN399" s="515"/>
      <c r="AO399" s="515"/>
      <c r="AP399" s="515"/>
      <c r="AQ399" s="515"/>
      <c r="AR399" s="515"/>
      <c r="AS399" s="515"/>
    </row>
    <row r="400" spans="9:45" s="516" customFormat="1" ht="11.25">
      <c r="I400" s="518"/>
      <c r="J400" s="518"/>
      <c r="K400" s="518"/>
      <c r="L400" s="514"/>
      <c r="M400" s="514"/>
      <c r="N400" s="514"/>
      <c r="O400" s="514"/>
      <c r="P400" s="514"/>
      <c r="Q400" s="514"/>
      <c r="R400" s="514"/>
      <c r="S400" s="514"/>
      <c r="T400" s="514"/>
      <c r="U400" s="514"/>
      <c r="V400" s="515"/>
      <c r="W400" s="515"/>
      <c r="X400" s="515"/>
      <c r="Y400" s="515"/>
      <c r="Z400" s="515"/>
      <c r="AA400" s="515"/>
      <c r="AB400" s="515"/>
      <c r="AC400" s="515"/>
      <c r="AD400" s="515"/>
      <c r="AE400" s="515"/>
      <c r="AF400" s="515"/>
      <c r="AG400" s="515"/>
      <c r="AH400" s="515"/>
      <c r="AI400" s="515"/>
      <c r="AJ400" s="515"/>
      <c r="AK400" s="515"/>
      <c r="AL400" s="515"/>
      <c r="AM400" s="515"/>
      <c r="AN400" s="515"/>
      <c r="AO400" s="515"/>
      <c r="AP400" s="515"/>
      <c r="AQ400" s="515"/>
      <c r="AR400" s="515"/>
      <c r="AS400" s="515"/>
    </row>
    <row r="401" spans="9:45" s="516" customFormat="1" ht="11.25">
      <c r="I401" s="518"/>
      <c r="J401" s="518"/>
      <c r="K401" s="518"/>
      <c r="L401" s="514"/>
      <c r="M401" s="514"/>
      <c r="N401" s="514"/>
      <c r="O401" s="514"/>
      <c r="P401" s="514"/>
      <c r="Q401" s="514"/>
      <c r="R401" s="514"/>
      <c r="S401" s="514"/>
      <c r="T401" s="514"/>
      <c r="U401" s="514"/>
      <c r="V401" s="515"/>
      <c r="W401" s="515"/>
      <c r="X401" s="515"/>
      <c r="Y401" s="515"/>
      <c r="Z401" s="515"/>
      <c r="AA401" s="515"/>
      <c r="AB401" s="515"/>
      <c r="AC401" s="515"/>
      <c r="AD401" s="515"/>
      <c r="AE401" s="515"/>
      <c r="AF401" s="515"/>
      <c r="AG401" s="515"/>
      <c r="AH401" s="515"/>
      <c r="AI401" s="515"/>
      <c r="AJ401" s="515"/>
      <c r="AK401" s="515"/>
      <c r="AL401" s="515"/>
      <c r="AM401" s="515"/>
      <c r="AN401" s="515"/>
      <c r="AO401" s="515"/>
      <c r="AP401" s="515"/>
      <c r="AQ401" s="515"/>
      <c r="AR401" s="515"/>
      <c r="AS401" s="515"/>
    </row>
    <row r="402" spans="9:45" s="516" customFormat="1" ht="11.25">
      <c r="I402" s="518"/>
      <c r="J402" s="518"/>
      <c r="K402" s="518"/>
      <c r="L402" s="514"/>
      <c r="M402" s="514"/>
      <c r="N402" s="514"/>
      <c r="O402" s="514"/>
      <c r="P402" s="514"/>
      <c r="Q402" s="514"/>
      <c r="R402" s="514"/>
      <c r="S402" s="514"/>
      <c r="T402" s="514"/>
      <c r="U402" s="514"/>
      <c r="V402" s="515"/>
      <c r="W402" s="515"/>
      <c r="X402" s="515"/>
      <c r="Y402" s="515"/>
      <c r="Z402" s="515"/>
      <c r="AA402" s="515"/>
      <c r="AB402" s="515"/>
      <c r="AC402" s="515"/>
      <c r="AD402" s="515"/>
      <c r="AE402" s="515"/>
      <c r="AF402" s="515"/>
      <c r="AG402" s="515"/>
      <c r="AH402" s="515"/>
      <c r="AI402" s="515"/>
      <c r="AJ402" s="515"/>
      <c r="AK402" s="515"/>
      <c r="AL402" s="515"/>
      <c r="AM402" s="515"/>
      <c r="AN402" s="515"/>
      <c r="AO402" s="515"/>
      <c r="AP402" s="515"/>
      <c r="AQ402" s="515"/>
      <c r="AR402" s="515"/>
      <c r="AS402" s="515"/>
    </row>
    <row r="403" spans="9:45" s="516" customFormat="1" ht="11.25">
      <c r="I403" s="518"/>
      <c r="J403" s="518"/>
      <c r="K403" s="518"/>
      <c r="L403" s="514"/>
      <c r="M403" s="514"/>
      <c r="N403" s="514"/>
      <c r="O403" s="514"/>
      <c r="P403" s="514"/>
      <c r="Q403" s="514"/>
      <c r="R403" s="514"/>
      <c r="S403" s="514"/>
      <c r="T403" s="514"/>
      <c r="U403" s="514"/>
      <c r="V403" s="515"/>
      <c r="W403" s="515"/>
      <c r="X403" s="515"/>
      <c r="Y403" s="515"/>
      <c r="Z403" s="515"/>
      <c r="AA403" s="515"/>
      <c r="AB403" s="515"/>
      <c r="AC403" s="515"/>
      <c r="AD403" s="515"/>
      <c r="AE403" s="515"/>
      <c r="AF403" s="515"/>
      <c r="AG403" s="515"/>
      <c r="AH403" s="515"/>
      <c r="AI403" s="515"/>
      <c r="AJ403" s="515"/>
      <c r="AK403" s="515"/>
      <c r="AL403" s="515"/>
      <c r="AM403" s="515"/>
      <c r="AN403" s="515"/>
      <c r="AO403" s="515"/>
      <c r="AP403" s="515"/>
      <c r="AQ403" s="515"/>
      <c r="AR403" s="515"/>
      <c r="AS403" s="515"/>
    </row>
    <row r="404" spans="9:45" s="516" customFormat="1" ht="11.25">
      <c r="I404" s="518"/>
      <c r="J404" s="518"/>
      <c r="K404" s="518"/>
      <c r="L404" s="514"/>
      <c r="M404" s="514"/>
      <c r="N404" s="514"/>
      <c r="O404" s="514"/>
      <c r="P404" s="514"/>
      <c r="Q404" s="514"/>
      <c r="R404" s="514"/>
      <c r="S404" s="514"/>
      <c r="T404" s="514"/>
      <c r="U404" s="514"/>
      <c r="V404" s="515"/>
      <c r="W404" s="515"/>
      <c r="X404" s="515"/>
      <c r="Y404" s="515"/>
      <c r="Z404" s="515"/>
      <c r="AA404" s="515"/>
      <c r="AB404" s="515"/>
      <c r="AC404" s="515"/>
      <c r="AD404" s="515"/>
      <c r="AE404" s="515"/>
      <c r="AF404" s="515"/>
      <c r="AG404" s="515"/>
      <c r="AH404" s="515"/>
      <c r="AI404" s="515"/>
      <c r="AJ404" s="515"/>
      <c r="AK404" s="515"/>
      <c r="AL404" s="515"/>
      <c r="AM404" s="515"/>
      <c r="AN404" s="515"/>
      <c r="AO404" s="515"/>
      <c r="AP404" s="515"/>
      <c r="AQ404" s="515"/>
      <c r="AR404" s="515"/>
      <c r="AS404" s="515"/>
    </row>
    <row r="405" spans="9:45" s="516" customFormat="1" ht="11.25">
      <c r="I405" s="518"/>
      <c r="J405" s="518"/>
      <c r="K405" s="518"/>
      <c r="L405" s="514"/>
      <c r="M405" s="514"/>
      <c r="N405" s="514"/>
      <c r="O405" s="514"/>
      <c r="P405" s="514"/>
      <c r="Q405" s="514"/>
      <c r="R405" s="514"/>
      <c r="S405" s="514"/>
      <c r="T405" s="514"/>
      <c r="U405" s="514"/>
      <c r="V405" s="515"/>
      <c r="W405" s="515"/>
      <c r="X405" s="515"/>
      <c r="Y405" s="515"/>
      <c r="Z405" s="515"/>
      <c r="AA405" s="515"/>
      <c r="AB405" s="515"/>
      <c r="AC405" s="515"/>
      <c r="AD405" s="515"/>
      <c r="AE405" s="515"/>
      <c r="AF405" s="515"/>
      <c r="AG405" s="515"/>
      <c r="AH405" s="515"/>
      <c r="AI405" s="515"/>
      <c r="AJ405" s="515"/>
      <c r="AK405" s="515"/>
      <c r="AL405" s="515"/>
      <c r="AM405" s="515"/>
      <c r="AN405" s="515"/>
      <c r="AO405" s="515"/>
      <c r="AP405" s="515"/>
      <c r="AQ405" s="515"/>
      <c r="AR405" s="515"/>
      <c r="AS405" s="515"/>
    </row>
    <row r="406" spans="9:45" s="516" customFormat="1" ht="11.25">
      <c r="I406" s="518"/>
      <c r="J406" s="518"/>
      <c r="K406" s="518"/>
      <c r="L406" s="514"/>
      <c r="M406" s="514"/>
      <c r="N406" s="514"/>
      <c r="O406" s="514"/>
      <c r="P406" s="514"/>
      <c r="Q406" s="514"/>
      <c r="R406" s="514"/>
      <c r="S406" s="514"/>
      <c r="T406" s="514"/>
      <c r="U406" s="514"/>
      <c r="V406" s="515"/>
      <c r="W406" s="515"/>
      <c r="X406" s="515"/>
      <c r="Y406" s="515"/>
      <c r="Z406" s="515"/>
      <c r="AA406" s="515"/>
      <c r="AB406" s="515"/>
      <c r="AC406" s="515"/>
      <c r="AD406" s="515"/>
      <c r="AE406" s="515"/>
      <c r="AF406" s="515"/>
      <c r="AG406" s="515"/>
      <c r="AH406" s="515"/>
      <c r="AI406" s="515"/>
      <c r="AJ406" s="515"/>
      <c r="AK406" s="515"/>
      <c r="AL406" s="515"/>
      <c r="AM406" s="515"/>
      <c r="AN406" s="515"/>
      <c r="AO406" s="515"/>
      <c r="AP406" s="515"/>
      <c r="AQ406" s="515"/>
      <c r="AR406" s="515"/>
      <c r="AS406" s="515"/>
    </row>
    <row r="407" spans="9:45" s="516" customFormat="1" ht="11.25">
      <c r="I407" s="518"/>
      <c r="J407" s="518"/>
      <c r="K407" s="518"/>
      <c r="L407" s="514"/>
      <c r="M407" s="514"/>
      <c r="N407" s="514"/>
      <c r="O407" s="514"/>
      <c r="P407" s="514"/>
      <c r="Q407" s="514"/>
      <c r="R407" s="514"/>
      <c r="S407" s="514"/>
      <c r="T407" s="514"/>
      <c r="U407" s="514"/>
      <c r="V407" s="515"/>
      <c r="W407" s="515"/>
      <c r="X407" s="515"/>
      <c r="Y407" s="515"/>
      <c r="Z407" s="515"/>
      <c r="AA407" s="515"/>
      <c r="AB407" s="515"/>
      <c r="AC407" s="515"/>
      <c r="AD407" s="515"/>
      <c r="AE407" s="515"/>
      <c r="AF407" s="515"/>
      <c r="AG407" s="515"/>
      <c r="AH407" s="515"/>
      <c r="AI407" s="515"/>
      <c r="AJ407" s="515"/>
      <c r="AK407" s="515"/>
      <c r="AL407" s="515"/>
      <c r="AM407" s="515"/>
      <c r="AN407" s="515"/>
      <c r="AO407" s="515"/>
      <c r="AP407" s="515"/>
      <c r="AQ407" s="515"/>
      <c r="AR407" s="515"/>
      <c r="AS407" s="515"/>
    </row>
    <row r="408" spans="9:45" s="516" customFormat="1" ht="11.25">
      <c r="I408" s="518"/>
      <c r="J408" s="518"/>
      <c r="K408" s="518"/>
      <c r="L408" s="514"/>
      <c r="M408" s="514"/>
      <c r="N408" s="514"/>
      <c r="O408" s="514"/>
      <c r="P408" s="514"/>
      <c r="Q408" s="514"/>
      <c r="R408" s="514"/>
      <c r="S408" s="514"/>
      <c r="T408" s="514"/>
      <c r="U408" s="514"/>
      <c r="V408" s="515"/>
      <c r="W408" s="515"/>
      <c r="X408" s="515"/>
      <c r="Y408" s="515"/>
      <c r="Z408" s="515"/>
      <c r="AA408" s="515"/>
      <c r="AB408" s="515"/>
      <c r="AC408" s="515"/>
      <c r="AD408" s="515"/>
      <c r="AE408" s="515"/>
      <c r="AF408" s="515"/>
      <c r="AG408" s="515"/>
      <c r="AH408" s="515"/>
      <c r="AI408" s="515"/>
      <c r="AJ408" s="515"/>
      <c r="AK408" s="515"/>
      <c r="AL408" s="515"/>
      <c r="AM408" s="515"/>
      <c r="AN408" s="515"/>
      <c r="AO408" s="515"/>
      <c r="AP408" s="515"/>
      <c r="AQ408" s="515"/>
      <c r="AR408" s="515"/>
      <c r="AS408" s="515"/>
    </row>
    <row r="409" spans="9:45" s="516" customFormat="1" ht="11.25">
      <c r="I409" s="518"/>
      <c r="J409" s="518"/>
      <c r="K409" s="518"/>
      <c r="L409" s="514"/>
      <c r="M409" s="514"/>
      <c r="N409" s="514"/>
      <c r="O409" s="514"/>
      <c r="P409" s="514"/>
      <c r="Q409" s="514"/>
      <c r="R409" s="514"/>
      <c r="S409" s="514"/>
      <c r="T409" s="514"/>
      <c r="U409" s="514"/>
      <c r="V409" s="515"/>
      <c r="W409" s="515"/>
      <c r="X409" s="515"/>
      <c r="Y409" s="515"/>
      <c r="Z409" s="515"/>
      <c r="AA409" s="515"/>
      <c r="AB409" s="515"/>
      <c r="AC409" s="515"/>
      <c r="AD409" s="515"/>
      <c r="AE409" s="515"/>
      <c r="AF409" s="515"/>
      <c r="AG409" s="515"/>
      <c r="AH409" s="515"/>
      <c r="AI409" s="515"/>
      <c r="AJ409" s="515"/>
      <c r="AK409" s="515"/>
      <c r="AL409" s="515"/>
      <c r="AM409" s="515"/>
      <c r="AN409" s="515"/>
      <c r="AO409" s="515"/>
      <c r="AP409" s="515"/>
      <c r="AQ409" s="515"/>
      <c r="AR409" s="515"/>
      <c r="AS409" s="515"/>
    </row>
    <row r="410" spans="9:45" s="516" customFormat="1" ht="11.25">
      <c r="I410" s="518"/>
      <c r="J410" s="518"/>
      <c r="K410" s="518"/>
      <c r="L410" s="514"/>
      <c r="M410" s="514"/>
      <c r="N410" s="514"/>
      <c r="O410" s="514"/>
      <c r="P410" s="514"/>
      <c r="Q410" s="514"/>
      <c r="R410" s="514"/>
      <c r="S410" s="514"/>
      <c r="T410" s="514"/>
      <c r="U410" s="514"/>
      <c r="V410" s="515"/>
      <c r="W410" s="515"/>
      <c r="X410" s="515"/>
      <c r="Y410" s="515"/>
      <c r="Z410" s="515"/>
      <c r="AA410" s="515"/>
      <c r="AB410" s="515"/>
      <c r="AC410" s="515"/>
      <c r="AD410" s="515"/>
      <c r="AE410" s="515"/>
      <c r="AF410" s="515"/>
      <c r="AG410" s="515"/>
      <c r="AH410" s="515"/>
      <c r="AI410" s="515"/>
      <c r="AJ410" s="515"/>
      <c r="AK410" s="515"/>
      <c r="AL410" s="515"/>
      <c r="AM410" s="515"/>
      <c r="AN410" s="515"/>
      <c r="AO410" s="515"/>
      <c r="AP410" s="515"/>
      <c r="AQ410" s="515"/>
      <c r="AR410" s="515"/>
      <c r="AS410" s="515"/>
    </row>
    <row r="411" spans="9:45" s="516" customFormat="1" ht="11.25">
      <c r="I411" s="518"/>
      <c r="J411" s="518"/>
      <c r="K411" s="518"/>
      <c r="L411" s="514"/>
      <c r="M411" s="514"/>
      <c r="N411" s="514"/>
      <c r="O411" s="514"/>
      <c r="P411" s="514"/>
      <c r="Q411" s="514"/>
      <c r="R411" s="514"/>
      <c r="S411" s="514"/>
      <c r="T411" s="514"/>
      <c r="U411" s="514"/>
      <c r="V411" s="515"/>
      <c r="W411" s="515"/>
      <c r="X411" s="515"/>
      <c r="Y411" s="515"/>
      <c r="Z411" s="515"/>
      <c r="AA411" s="515"/>
      <c r="AB411" s="515"/>
      <c r="AC411" s="515"/>
      <c r="AD411" s="515"/>
      <c r="AE411" s="515"/>
      <c r="AF411" s="515"/>
      <c r="AG411" s="515"/>
      <c r="AH411" s="515"/>
      <c r="AI411" s="515"/>
      <c r="AJ411" s="515"/>
      <c r="AK411" s="515"/>
      <c r="AL411" s="515"/>
      <c r="AM411" s="515"/>
      <c r="AN411" s="515"/>
      <c r="AO411" s="515"/>
      <c r="AP411" s="515"/>
      <c r="AQ411" s="515"/>
      <c r="AR411" s="515"/>
      <c r="AS411" s="515"/>
    </row>
    <row r="412" spans="9:45" s="516" customFormat="1" ht="11.25">
      <c r="I412" s="518"/>
      <c r="J412" s="518"/>
      <c r="K412" s="518"/>
      <c r="L412" s="514"/>
      <c r="M412" s="514"/>
      <c r="N412" s="514"/>
      <c r="O412" s="514"/>
      <c r="P412" s="514"/>
      <c r="Q412" s="514"/>
      <c r="R412" s="514"/>
      <c r="S412" s="514"/>
      <c r="T412" s="514"/>
      <c r="U412" s="514"/>
      <c r="V412" s="515"/>
      <c r="W412" s="515"/>
      <c r="X412" s="515"/>
      <c r="Y412" s="515"/>
      <c r="Z412" s="515"/>
      <c r="AA412" s="515"/>
      <c r="AB412" s="515"/>
      <c r="AC412" s="515"/>
      <c r="AD412" s="515"/>
      <c r="AE412" s="515"/>
      <c r="AF412" s="515"/>
      <c r="AG412" s="515"/>
      <c r="AH412" s="515"/>
      <c r="AI412" s="515"/>
      <c r="AJ412" s="515"/>
      <c r="AK412" s="515"/>
      <c r="AL412" s="515"/>
      <c r="AM412" s="515"/>
      <c r="AN412" s="515"/>
      <c r="AO412" s="515"/>
      <c r="AP412" s="515"/>
      <c r="AQ412" s="515"/>
      <c r="AR412" s="515"/>
      <c r="AS412" s="515"/>
    </row>
    <row r="413" spans="9:45" s="516" customFormat="1" ht="11.25">
      <c r="I413" s="518"/>
      <c r="J413" s="518"/>
      <c r="K413" s="518"/>
      <c r="L413" s="514"/>
      <c r="M413" s="514"/>
      <c r="N413" s="514"/>
      <c r="O413" s="514"/>
      <c r="P413" s="514"/>
      <c r="Q413" s="514"/>
      <c r="R413" s="514"/>
      <c r="S413" s="514"/>
      <c r="T413" s="514"/>
      <c r="U413" s="514"/>
      <c r="V413" s="515"/>
      <c r="W413" s="515"/>
      <c r="X413" s="515"/>
      <c r="Y413" s="515"/>
      <c r="Z413" s="515"/>
      <c r="AA413" s="515"/>
      <c r="AB413" s="515"/>
      <c r="AC413" s="515"/>
      <c r="AD413" s="515"/>
      <c r="AE413" s="515"/>
      <c r="AF413" s="515"/>
      <c r="AG413" s="515"/>
      <c r="AH413" s="515"/>
      <c r="AI413" s="515"/>
      <c r="AJ413" s="515"/>
      <c r="AK413" s="515"/>
      <c r="AL413" s="515"/>
      <c r="AM413" s="515"/>
      <c r="AN413" s="515"/>
      <c r="AO413" s="515"/>
      <c r="AP413" s="515"/>
      <c r="AQ413" s="515"/>
      <c r="AR413" s="515"/>
      <c r="AS413" s="515"/>
    </row>
    <row r="414" spans="9:45" s="516" customFormat="1" ht="11.25">
      <c r="I414" s="518"/>
      <c r="J414" s="518"/>
      <c r="K414" s="518"/>
      <c r="L414" s="514"/>
      <c r="M414" s="514"/>
      <c r="N414" s="514"/>
      <c r="O414" s="514"/>
      <c r="P414" s="514"/>
      <c r="Q414" s="514"/>
      <c r="R414" s="514"/>
      <c r="S414" s="514"/>
      <c r="T414" s="514"/>
      <c r="U414" s="514"/>
      <c r="V414" s="515"/>
      <c r="W414" s="515"/>
      <c r="X414" s="515"/>
      <c r="Y414" s="515"/>
      <c r="Z414" s="515"/>
      <c r="AA414" s="515"/>
      <c r="AB414" s="515"/>
      <c r="AC414" s="515"/>
      <c r="AD414" s="515"/>
      <c r="AE414" s="515"/>
      <c r="AF414" s="515"/>
      <c r="AG414" s="515"/>
      <c r="AH414" s="515"/>
      <c r="AI414" s="515"/>
      <c r="AJ414" s="515"/>
      <c r="AK414" s="515"/>
      <c r="AL414" s="515"/>
      <c r="AM414" s="515"/>
      <c r="AN414" s="515"/>
      <c r="AO414" s="515"/>
      <c r="AP414" s="515"/>
      <c r="AQ414" s="515"/>
      <c r="AR414" s="515"/>
      <c r="AS414" s="515"/>
    </row>
    <row r="415" spans="9:45" s="516" customFormat="1" ht="11.25">
      <c r="I415" s="518"/>
      <c r="J415" s="518"/>
      <c r="K415" s="518"/>
      <c r="L415" s="514"/>
      <c r="M415" s="514"/>
      <c r="N415" s="514"/>
      <c r="O415" s="514"/>
      <c r="P415" s="514"/>
      <c r="Q415" s="514"/>
      <c r="R415" s="514"/>
      <c r="S415" s="514"/>
      <c r="T415" s="514"/>
      <c r="U415" s="514"/>
      <c r="V415" s="515"/>
      <c r="W415" s="515"/>
      <c r="X415" s="515"/>
      <c r="Y415" s="515"/>
      <c r="Z415" s="515"/>
      <c r="AA415" s="515"/>
      <c r="AB415" s="515"/>
      <c r="AC415" s="515"/>
      <c r="AD415" s="515"/>
      <c r="AE415" s="515"/>
      <c r="AF415" s="515"/>
      <c r="AG415" s="515"/>
      <c r="AH415" s="515"/>
      <c r="AI415" s="515"/>
      <c r="AJ415" s="515"/>
      <c r="AK415" s="515"/>
      <c r="AL415" s="515"/>
      <c r="AM415" s="515"/>
      <c r="AN415" s="515"/>
      <c r="AO415" s="515"/>
      <c r="AP415" s="515"/>
      <c r="AQ415" s="515"/>
      <c r="AR415" s="515"/>
      <c r="AS415" s="515"/>
    </row>
    <row r="416" spans="9:45" s="516" customFormat="1" ht="11.25">
      <c r="I416" s="518"/>
      <c r="J416" s="518"/>
      <c r="K416" s="518"/>
      <c r="L416" s="514"/>
      <c r="M416" s="514"/>
      <c r="N416" s="514"/>
      <c r="O416" s="514"/>
      <c r="P416" s="514"/>
      <c r="Q416" s="514"/>
      <c r="R416" s="514"/>
      <c r="S416" s="514"/>
      <c r="T416" s="514"/>
      <c r="U416" s="514"/>
      <c r="V416" s="515"/>
      <c r="W416" s="515"/>
      <c r="X416" s="515"/>
      <c r="Y416" s="515"/>
      <c r="Z416" s="515"/>
      <c r="AA416" s="515"/>
      <c r="AB416" s="515"/>
      <c r="AC416" s="515"/>
      <c r="AD416" s="515"/>
      <c r="AE416" s="515"/>
      <c r="AF416" s="515"/>
      <c r="AG416" s="515"/>
      <c r="AH416" s="515"/>
      <c r="AI416" s="515"/>
      <c r="AJ416" s="515"/>
      <c r="AK416" s="515"/>
      <c r="AL416" s="515"/>
      <c r="AM416" s="515"/>
      <c r="AN416" s="515"/>
      <c r="AO416" s="515"/>
      <c r="AP416" s="515"/>
      <c r="AQ416" s="515"/>
      <c r="AR416" s="515"/>
      <c r="AS416" s="515"/>
    </row>
    <row r="417" spans="9:45" s="516" customFormat="1" ht="11.25">
      <c r="I417" s="518"/>
      <c r="J417" s="518"/>
      <c r="K417" s="518"/>
      <c r="L417" s="514"/>
      <c r="M417" s="514"/>
      <c r="N417" s="514"/>
      <c r="O417" s="514"/>
      <c r="P417" s="514"/>
      <c r="Q417" s="514"/>
      <c r="R417" s="514"/>
      <c r="S417" s="514"/>
      <c r="T417" s="514"/>
      <c r="U417" s="514"/>
      <c r="V417" s="515"/>
      <c r="W417" s="515"/>
      <c r="X417" s="515"/>
      <c r="Y417" s="515"/>
      <c r="Z417" s="515"/>
      <c r="AA417" s="515"/>
      <c r="AB417" s="515"/>
      <c r="AC417" s="515"/>
      <c r="AD417" s="515"/>
      <c r="AE417" s="515"/>
      <c r="AF417" s="515"/>
      <c r="AG417" s="515"/>
      <c r="AH417" s="515"/>
      <c r="AI417" s="515"/>
      <c r="AJ417" s="515"/>
      <c r="AK417" s="515"/>
      <c r="AL417" s="515"/>
      <c r="AM417" s="515"/>
      <c r="AN417" s="515"/>
      <c r="AO417" s="515"/>
      <c r="AP417" s="515"/>
      <c r="AQ417" s="515"/>
      <c r="AR417" s="515"/>
      <c r="AS417" s="515"/>
    </row>
    <row r="418" spans="9:45" s="516" customFormat="1" ht="11.25">
      <c r="I418" s="518"/>
      <c r="J418" s="518"/>
      <c r="K418" s="518"/>
      <c r="L418" s="514"/>
      <c r="M418" s="514"/>
      <c r="N418" s="514"/>
      <c r="O418" s="514"/>
      <c r="P418" s="514"/>
      <c r="Q418" s="514"/>
      <c r="R418" s="514"/>
      <c r="S418" s="514"/>
      <c r="T418" s="514"/>
      <c r="U418" s="514"/>
      <c r="V418" s="515"/>
      <c r="W418" s="515"/>
      <c r="X418" s="515"/>
      <c r="Y418" s="515"/>
      <c r="Z418" s="515"/>
      <c r="AA418" s="515"/>
      <c r="AB418" s="515"/>
      <c r="AC418" s="515"/>
      <c r="AD418" s="515"/>
      <c r="AE418" s="515"/>
      <c r="AF418" s="515"/>
      <c r="AG418" s="515"/>
      <c r="AH418" s="515"/>
      <c r="AI418" s="515"/>
      <c r="AJ418" s="515"/>
      <c r="AK418" s="515"/>
      <c r="AL418" s="515"/>
      <c r="AM418" s="515"/>
      <c r="AN418" s="515"/>
      <c r="AO418" s="515"/>
      <c r="AP418" s="515"/>
      <c r="AQ418" s="515"/>
      <c r="AR418" s="515"/>
      <c r="AS418" s="515"/>
    </row>
    <row r="419" spans="9:45" s="516" customFormat="1" ht="11.25">
      <c r="I419" s="518"/>
      <c r="J419" s="518"/>
      <c r="K419" s="518"/>
      <c r="L419" s="514"/>
      <c r="M419" s="514"/>
      <c r="N419" s="514"/>
      <c r="O419" s="514"/>
      <c r="P419" s="514"/>
      <c r="Q419" s="514"/>
      <c r="R419" s="514"/>
      <c r="S419" s="514"/>
      <c r="T419" s="514"/>
      <c r="U419" s="514"/>
      <c r="V419" s="515"/>
      <c r="W419" s="515"/>
      <c r="X419" s="515"/>
      <c r="Y419" s="515"/>
      <c r="Z419" s="515"/>
      <c r="AA419" s="515"/>
      <c r="AB419" s="515"/>
      <c r="AC419" s="515"/>
      <c r="AD419" s="515"/>
      <c r="AE419" s="515"/>
      <c r="AF419" s="515"/>
      <c r="AG419" s="515"/>
      <c r="AH419" s="515"/>
      <c r="AI419" s="515"/>
      <c r="AJ419" s="515"/>
      <c r="AK419" s="515"/>
      <c r="AL419" s="515"/>
      <c r="AM419" s="515"/>
      <c r="AN419" s="515"/>
      <c r="AO419" s="515"/>
      <c r="AP419" s="515"/>
      <c r="AQ419" s="515"/>
      <c r="AR419" s="515"/>
      <c r="AS419" s="515"/>
    </row>
    <row r="420" spans="9:45" s="516" customFormat="1" ht="11.25">
      <c r="I420" s="518"/>
      <c r="J420" s="518"/>
      <c r="K420" s="518"/>
      <c r="L420" s="514"/>
      <c r="M420" s="514"/>
      <c r="N420" s="514"/>
      <c r="O420" s="514"/>
      <c r="P420" s="514"/>
      <c r="Q420" s="514"/>
      <c r="R420" s="514"/>
      <c r="S420" s="514"/>
      <c r="T420" s="514"/>
      <c r="U420" s="514"/>
      <c r="V420" s="515"/>
      <c r="W420" s="515"/>
      <c r="X420" s="515"/>
      <c r="Y420" s="515"/>
      <c r="Z420" s="515"/>
      <c r="AA420" s="515"/>
      <c r="AB420" s="515"/>
      <c r="AC420" s="515"/>
      <c r="AD420" s="515"/>
      <c r="AE420" s="515"/>
      <c r="AF420" s="515"/>
      <c r="AG420" s="515"/>
      <c r="AH420" s="515"/>
      <c r="AI420" s="515"/>
      <c r="AJ420" s="515"/>
      <c r="AK420" s="515"/>
      <c r="AL420" s="515"/>
      <c r="AM420" s="515"/>
      <c r="AN420" s="515"/>
      <c r="AO420" s="515"/>
      <c r="AP420" s="515"/>
      <c r="AQ420" s="515"/>
      <c r="AR420" s="515"/>
      <c r="AS420" s="515"/>
    </row>
    <row r="421" spans="9:45" s="516" customFormat="1" ht="11.25">
      <c r="I421" s="518"/>
      <c r="J421" s="518"/>
      <c r="K421" s="518"/>
      <c r="L421" s="514"/>
      <c r="M421" s="514"/>
      <c r="N421" s="514"/>
      <c r="O421" s="514"/>
      <c r="P421" s="514"/>
      <c r="Q421" s="514"/>
      <c r="R421" s="514"/>
      <c r="S421" s="514"/>
      <c r="T421" s="514"/>
      <c r="U421" s="514"/>
      <c r="V421" s="515"/>
      <c r="W421" s="515"/>
      <c r="X421" s="515"/>
      <c r="Y421" s="515"/>
      <c r="Z421" s="515"/>
      <c r="AA421" s="515"/>
      <c r="AB421" s="515"/>
      <c r="AC421" s="515"/>
      <c r="AD421" s="515"/>
      <c r="AE421" s="515"/>
      <c r="AF421" s="515"/>
      <c r="AG421" s="515"/>
      <c r="AH421" s="515"/>
      <c r="AI421" s="515"/>
      <c r="AJ421" s="515"/>
      <c r="AK421" s="515"/>
      <c r="AL421" s="515"/>
      <c r="AM421" s="515"/>
      <c r="AN421" s="515"/>
      <c r="AO421" s="515"/>
      <c r="AP421" s="515"/>
      <c r="AQ421" s="515"/>
      <c r="AR421" s="515"/>
      <c r="AS421" s="515"/>
    </row>
    <row r="422" spans="9:45" s="516" customFormat="1" ht="11.25">
      <c r="I422" s="518"/>
      <c r="J422" s="518"/>
      <c r="K422" s="518"/>
      <c r="L422" s="514"/>
      <c r="M422" s="514"/>
      <c r="N422" s="514"/>
      <c r="O422" s="514"/>
      <c r="P422" s="514"/>
      <c r="Q422" s="514"/>
      <c r="R422" s="514"/>
      <c r="S422" s="514"/>
      <c r="T422" s="514"/>
      <c r="U422" s="514"/>
      <c r="V422" s="515"/>
      <c r="W422" s="515"/>
      <c r="X422" s="515"/>
      <c r="Y422" s="515"/>
      <c r="Z422" s="515"/>
      <c r="AA422" s="515"/>
      <c r="AB422" s="515"/>
      <c r="AC422" s="515"/>
      <c r="AD422" s="515"/>
      <c r="AE422" s="515"/>
      <c r="AF422" s="515"/>
      <c r="AG422" s="515"/>
      <c r="AH422" s="515"/>
      <c r="AI422" s="515"/>
      <c r="AJ422" s="515"/>
      <c r="AK422" s="515"/>
      <c r="AL422" s="515"/>
      <c r="AM422" s="515"/>
      <c r="AN422" s="515"/>
      <c r="AO422" s="515"/>
      <c r="AP422" s="515"/>
      <c r="AQ422" s="515"/>
      <c r="AR422" s="515"/>
      <c r="AS422" s="515"/>
    </row>
    <row r="423" spans="9:45" s="516" customFormat="1" ht="11.25">
      <c r="I423" s="518"/>
      <c r="J423" s="518"/>
      <c r="K423" s="518"/>
      <c r="L423" s="514"/>
      <c r="M423" s="514"/>
      <c r="N423" s="514"/>
      <c r="O423" s="514"/>
      <c r="P423" s="514"/>
      <c r="Q423" s="514"/>
      <c r="R423" s="514"/>
      <c r="S423" s="514"/>
      <c r="T423" s="514"/>
      <c r="U423" s="514"/>
      <c r="V423" s="515"/>
      <c r="W423" s="515"/>
      <c r="X423" s="515"/>
      <c r="Y423" s="515"/>
      <c r="Z423" s="515"/>
      <c r="AA423" s="515"/>
      <c r="AB423" s="515"/>
      <c r="AC423" s="515"/>
      <c r="AD423" s="515"/>
      <c r="AE423" s="515"/>
      <c r="AF423" s="515"/>
      <c r="AG423" s="515"/>
      <c r="AH423" s="515"/>
      <c r="AI423" s="515"/>
      <c r="AJ423" s="515"/>
      <c r="AK423" s="515"/>
      <c r="AL423" s="515"/>
      <c r="AM423" s="515"/>
      <c r="AN423" s="515"/>
      <c r="AO423" s="515"/>
      <c r="AP423" s="515"/>
      <c r="AQ423" s="515"/>
      <c r="AR423" s="515"/>
      <c r="AS423" s="515"/>
    </row>
    <row r="424" spans="9:45" s="516" customFormat="1" ht="11.25">
      <c r="I424" s="518"/>
      <c r="J424" s="518"/>
      <c r="K424" s="518"/>
      <c r="L424" s="514"/>
      <c r="M424" s="514"/>
      <c r="N424" s="514"/>
      <c r="O424" s="514"/>
      <c r="P424" s="514"/>
      <c r="Q424" s="514"/>
      <c r="R424" s="514"/>
      <c r="S424" s="514"/>
      <c r="T424" s="514"/>
      <c r="U424" s="514"/>
      <c r="V424" s="515"/>
      <c r="W424" s="515"/>
      <c r="X424" s="515"/>
      <c r="Y424" s="515"/>
      <c r="Z424" s="515"/>
      <c r="AA424" s="515"/>
      <c r="AB424" s="515"/>
      <c r="AC424" s="515"/>
      <c r="AD424" s="515"/>
      <c r="AE424" s="515"/>
      <c r="AF424" s="515"/>
      <c r="AG424" s="515"/>
      <c r="AH424" s="515"/>
      <c r="AI424" s="515"/>
      <c r="AJ424" s="515"/>
      <c r="AK424" s="515"/>
      <c r="AL424" s="515"/>
      <c r="AM424" s="515"/>
      <c r="AN424" s="515"/>
      <c r="AO424" s="515"/>
      <c r="AP424" s="515"/>
      <c r="AQ424" s="515"/>
      <c r="AR424" s="515"/>
      <c r="AS424" s="515"/>
    </row>
    <row r="425" spans="9:45" s="516" customFormat="1" ht="11.25">
      <c r="I425" s="518"/>
      <c r="J425" s="518"/>
      <c r="K425" s="518"/>
      <c r="L425" s="514"/>
      <c r="M425" s="514"/>
      <c r="N425" s="514"/>
      <c r="O425" s="514"/>
      <c r="P425" s="514"/>
      <c r="Q425" s="514"/>
      <c r="R425" s="514"/>
      <c r="S425" s="514"/>
      <c r="T425" s="514"/>
      <c r="U425" s="514"/>
      <c r="V425" s="515"/>
      <c r="W425" s="515"/>
      <c r="X425" s="515"/>
      <c r="Y425" s="515"/>
      <c r="Z425" s="515"/>
      <c r="AA425" s="515"/>
      <c r="AB425" s="515"/>
      <c r="AC425" s="515"/>
      <c r="AD425" s="515"/>
      <c r="AE425" s="515"/>
      <c r="AF425" s="515"/>
      <c r="AG425" s="515"/>
      <c r="AH425" s="515"/>
      <c r="AI425" s="515"/>
      <c r="AJ425" s="515"/>
      <c r="AK425" s="515"/>
      <c r="AL425" s="515"/>
      <c r="AM425" s="515"/>
      <c r="AN425" s="515"/>
      <c r="AO425" s="515"/>
      <c r="AP425" s="515"/>
      <c r="AQ425" s="515"/>
      <c r="AR425" s="515"/>
      <c r="AS425" s="515"/>
    </row>
    <row r="426" spans="9:45" s="516" customFormat="1" ht="11.25">
      <c r="I426" s="518"/>
      <c r="J426" s="518"/>
      <c r="K426" s="518"/>
      <c r="L426" s="514"/>
      <c r="M426" s="514"/>
      <c r="N426" s="514"/>
      <c r="O426" s="514"/>
      <c r="P426" s="514"/>
      <c r="Q426" s="514"/>
      <c r="R426" s="514"/>
      <c r="S426" s="514"/>
      <c r="T426" s="514"/>
      <c r="U426" s="514"/>
      <c r="V426" s="515"/>
      <c r="W426" s="515"/>
      <c r="X426" s="515"/>
      <c r="Y426" s="515"/>
      <c r="Z426" s="515"/>
      <c r="AA426" s="515"/>
      <c r="AB426" s="515"/>
      <c r="AC426" s="515"/>
      <c r="AD426" s="515"/>
      <c r="AE426" s="515"/>
      <c r="AF426" s="515"/>
      <c r="AG426" s="515"/>
      <c r="AH426" s="515"/>
      <c r="AI426" s="515"/>
      <c r="AJ426" s="515"/>
      <c r="AK426" s="515"/>
      <c r="AL426" s="515"/>
      <c r="AM426" s="515"/>
      <c r="AN426" s="515"/>
      <c r="AO426" s="515"/>
      <c r="AP426" s="515"/>
      <c r="AQ426" s="515"/>
      <c r="AR426" s="515"/>
      <c r="AS426" s="515"/>
    </row>
    <row r="427" spans="9:45" s="516" customFormat="1" ht="11.25">
      <c r="I427" s="518"/>
      <c r="J427" s="518"/>
      <c r="K427" s="518"/>
      <c r="L427" s="514"/>
      <c r="M427" s="514"/>
      <c r="N427" s="514"/>
      <c r="O427" s="514"/>
      <c r="P427" s="514"/>
      <c r="Q427" s="514"/>
      <c r="R427" s="514"/>
      <c r="S427" s="514"/>
      <c r="T427" s="514"/>
      <c r="U427" s="514"/>
      <c r="V427" s="515"/>
      <c r="W427" s="515"/>
      <c r="X427" s="515"/>
      <c r="Y427" s="515"/>
      <c r="Z427" s="515"/>
      <c r="AA427" s="515"/>
      <c r="AB427" s="515"/>
      <c r="AC427" s="515"/>
      <c r="AD427" s="515"/>
      <c r="AE427" s="515"/>
      <c r="AF427" s="515"/>
      <c r="AG427" s="515"/>
      <c r="AH427" s="515"/>
      <c r="AI427" s="515"/>
      <c r="AJ427" s="515"/>
      <c r="AK427" s="515"/>
      <c r="AL427" s="515"/>
      <c r="AM427" s="515"/>
      <c r="AN427" s="515"/>
      <c r="AO427" s="515"/>
      <c r="AP427" s="515"/>
      <c r="AQ427" s="515"/>
      <c r="AR427" s="515"/>
      <c r="AS427" s="515"/>
    </row>
    <row r="428" spans="9:45" s="516" customFormat="1" ht="11.25">
      <c r="I428" s="518"/>
      <c r="J428" s="518"/>
      <c r="K428" s="518"/>
      <c r="L428" s="514"/>
      <c r="M428" s="514"/>
      <c r="N428" s="514"/>
      <c r="O428" s="514"/>
      <c r="P428" s="514"/>
      <c r="Q428" s="514"/>
      <c r="R428" s="514"/>
      <c r="S428" s="514"/>
      <c r="T428" s="514"/>
      <c r="U428" s="514"/>
      <c r="V428" s="515"/>
      <c r="W428" s="515"/>
      <c r="X428" s="515"/>
      <c r="Y428" s="515"/>
      <c r="Z428" s="515"/>
      <c r="AA428" s="515"/>
      <c r="AB428" s="515"/>
      <c r="AC428" s="515"/>
      <c r="AD428" s="515"/>
      <c r="AE428" s="515"/>
      <c r="AF428" s="515"/>
      <c r="AG428" s="515"/>
      <c r="AH428" s="515"/>
      <c r="AI428" s="515"/>
      <c r="AJ428" s="515"/>
      <c r="AK428" s="515"/>
      <c r="AL428" s="515"/>
      <c r="AM428" s="515"/>
      <c r="AN428" s="515"/>
      <c r="AO428" s="515"/>
      <c r="AP428" s="515"/>
      <c r="AQ428" s="515"/>
      <c r="AR428" s="515"/>
      <c r="AS428" s="515"/>
    </row>
    <row r="429" spans="9:45" s="516" customFormat="1" ht="11.25">
      <c r="I429" s="518"/>
      <c r="J429" s="518"/>
      <c r="K429" s="518"/>
      <c r="L429" s="514"/>
      <c r="M429" s="514"/>
      <c r="N429" s="514"/>
      <c r="O429" s="514"/>
      <c r="P429" s="514"/>
      <c r="Q429" s="514"/>
      <c r="R429" s="514"/>
      <c r="S429" s="514"/>
      <c r="T429" s="514"/>
      <c r="U429" s="514"/>
      <c r="V429" s="515"/>
      <c r="W429" s="515"/>
      <c r="X429" s="515"/>
      <c r="Y429" s="515"/>
      <c r="Z429" s="515"/>
      <c r="AA429" s="515"/>
      <c r="AB429" s="515"/>
      <c r="AC429" s="515"/>
      <c r="AD429" s="515"/>
      <c r="AE429" s="515"/>
      <c r="AF429" s="515"/>
      <c r="AG429" s="515"/>
      <c r="AH429" s="515"/>
      <c r="AI429" s="515"/>
      <c r="AJ429" s="515"/>
      <c r="AK429" s="515"/>
      <c r="AL429" s="515"/>
      <c r="AM429" s="515"/>
      <c r="AN429" s="515"/>
      <c r="AO429" s="515"/>
      <c r="AP429" s="515"/>
      <c r="AQ429" s="515"/>
      <c r="AR429" s="515"/>
      <c r="AS429" s="515"/>
    </row>
    <row r="430" spans="9:45" s="516" customFormat="1" ht="11.25">
      <c r="I430" s="518"/>
      <c r="J430" s="518"/>
      <c r="K430" s="518"/>
      <c r="L430" s="514"/>
      <c r="M430" s="514"/>
      <c r="N430" s="514"/>
      <c r="O430" s="514"/>
      <c r="P430" s="514"/>
      <c r="Q430" s="514"/>
      <c r="R430" s="514"/>
      <c r="S430" s="514"/>
      <c r="T430" s="514"/>
      <c r="U430" s="514"/>
      <c r="V430" s="515"/>
      <c r="W430" s="515"/>
      <c r="X430" s="515"/>
      <c r="Y430" s="515"/>
      <c r="Z430" s="515"/>
      <c r="AA430" s="515"/>
      <c r="AB430" s="515"/>
      <c r="AC430" s="515"/>
      <c r="AD430" s="515"/>
      <c r="AE430" s="515"/>
      <c r="AF430" s="515"/>
      <c r="AG430" s="515"/>
      <c r="AH430" s="515"/>
      <c r="AI430" s="515"/>
      <c r="AJ430" s="515"/>
      <c r="AK430" s="515"/>
      <c r="AL430" s="515"/>
      <c r="AM430" s="515"/>
      <c r="AN430" s="515"/>
      <c r="AO430" s="515"/>
      <c r="AP430" s="515"/>
      <c r="AQ430" s="515"/>
      <c r="AR430" s="515"/>
      <c r="AS430" s="515"/>
    </row>
    <row r="431" spans="9:45" s="516" customFormat="1" ht="11.25">
      <c r="I431" s="518"/>
      <c r="J431" s="518"/>
      <c r="K431" s="518"/>
      <c r="L431" s="514"/>
      <c r="M431" s="514"/>
      <c r="N431" s="514"/>
      <c r="O431" s="514"/>
      <c r="P431" s="514"/>
      <c r="Q431" s="514"/>
      <c r="R431" s="514"/>
      <c r="S431" s="514"/>
      <c r="T431" s="514"/>
      <c r="U431" s="514"/>
      <c r="V431" s="515"/>
      <c r="W431" s="515"/>
      <c r="X431" s="515"/>
      <c r="Y431" s="515"/>
      <c r="Z431" s="515"/>
      <c r="AA431" s="515"/>
      <c r="AB431" s="515"/>
      <c r="AC431" s="515"/>
      <c r="AD431" s="515"/>
      <c r="AE431" s="515"/>
      <c r="AF431" s="515"/>
      <c r="AG431" s="515"/>
      <c r="AH431" s="515"/>
      <c r="AI431" s="515"/>
      <c r="AJ431" s="515"/>
      <c r="AK431" s="515"/>
      <c r="AL431" s="515"/>
      <c r="AM431" s="515"/>
      <c r="AN431" s="515"/>
      <c r="AO431" s="515"/>
      <c r="AP431" s="515"/>
      <c r="AQ431" s="515"/>
      <c r="AR431" s="515"/>
      <c r="AS431" s="515"/>
    </row>
    <row r="432" spans="9:45" s="516" customFormat="1" ht="11.25">
      <c r="I432" s="518"/>
      <c r="J432" s="518"/>
      <c r="K432" s="518"/>
      <c r="L432" s="514"/>
      <c r="M432" s="514"/>
      <c r="N432" s="514"/>
      <c r="O432" s="514"/>
      <c r="P432" s="514"/>
      <c r="Q432" s="514"/>
      <c r="R432" s="514"/>
      <c r="S432" s="514"/>
      <c r="T432" s="514"/>
      <c r="U432" s="514"/>
      <c r="V432" s="515"/>
      <c r="W432" s="515"/>
      <c r="X432" s="515"/>
      <c r="Y432" s="515"/>
      <c r="Z432" s="515"/>
      <c r="AA432" s="515"/>
      <c r="AB432" s="515"/>
      <c r="AC432" s="515"/>
      <c r="AD432" s="515"/>
      <c r="AE432" s="515"/>
      <c r="AF432" s="515"/>
      <c r="AG432" s="515"/>
      <c r="AH432" s="515"/>
      <c r="AI432" s="515"/>
      <c r="AJ432" s="515"/>
      <c r="AK432" s="515"/>
      <c r="AL432" s="515"/>
      <c r="AM432" s="515"/>
      <c r="AN432" s="515"/>
      <c r="AO432" s="515"/>
      <c r="AP432" s="515"/>
      <c r="AQ432" s="515"/>
      <c r="AR432" s="515"/>
      <c r="AS432" s="515"/>
    </row>
    <row r="433" spans="9:45" s="516" customFormat="1" ht="11.25">
      <c r="I433" s="518"/>
      <c r="J433" s="518"/>
      <c r="K433" s="518"/>
      <c r="L433" s="514"/>
      <c r="M433" s="514"/>
      <c r="N433" s="514"/>
      <c r="O433" s="514"/>
      <c r="P433" s="514"/>
      <c r="Q433" s="514"/>
      <c r="R433" s="514"/>
      <c r="S433" s="514"/>
      <c r="T433" s="514"/>
      <c r="U433" s="514"/>
      <c r="V433" s="515"/>
      <c r="W433" s="515"/>
      <c r="X433" s="515"/>
      <c r="Y433" s="515"/>
      <c r="Z433" s="515"/>
      <c r="AA433" s="515"/>
      <c r="AB433" s="515"/>
      <c r="AC433" s="515"/>
      <c r="AD433" s="515"/>
      <c r="AE433" s="515"/>
      <c r="AF433" s="515"/>
      <c r="AG433" s="515"/>
      <c r="AH433" s="515"/>
      <c r="AI433" s="515"/>
      <c r="AJ433" s="515"/>
      <c r="AK433" s="515"/>
      <c r="AL433" s="515"/>
      <c r="AM433" s="515"/>
      <c r="AN433" s="515"/>
      <c r="AO433" s="515"/>
      <c r="AP433" s="515"/>
      <c r="AQ433" s="515"/>
      <c r="AR433" s="515"/>
      <c r="AS433" s="515"/>
    </row>
    <row r="434" spans="9:45" s="516" customFormat="1" ht="11.25">
      <c r="I434" s="518"/>
      <c r="J434" s="518"/>
      <c r="K434" s="518"/>
      <c r="L434" s="514"/>
      <c r="M434" s="514"/>
      <c r="N434" s="514"/>
      <c r="O434" s="514"/>
      <c r="P434" s="514"/>
      <c r="Q434" s="514"/>
      <c r="R434" s="514"/>
      <c r="S434" s="514"/>
      <c r="T434" s="514"/>
      <c r="U434" s="514"/>
      <c r="V434" s="515"/>
      <c r="W434" s="515"/>
      <c r="X434" s="515"/>
      <c r="Y434" s="515"/>
      <c r="Z434" s="515"/>
      <c r="AA434" s="515"/>
      <c r="AB434" s="515"/>
      <c r="AC434" s="515"/>
      <c r="AD434" s="515"/>
      <c r="AE434" s="515"/>
      <c r="AF434" s="515"/>
      <c r="AG434" s="515"/>
      <c r="AH434" s="515"/>
      <c r="AI434" s="515"/>
      <c r="AJ434" s="515"/>
      <c r="AK434" s="515"/>
      <c r="AL434" s="515"/>
      <c r="AM434" s="515"/>
      <c r="AN434" s="515"/>
      <c r="AO434" s="515"/>
      <c r="AP434" s="515"/>
      <c r="AQ434" s="515"/>
      <c r="AR434" s="515"/>
      <c r="AS434" s="515"/>
    </row>
    <row r="435" spans="9:45" s="516" customFormat="1" ht="11.25">
      <c r="I435" s="518"/>
      <c r="J435" s="518"/>
      <c r="K435" s="518"/>
      <c r="L435" s="514"/>
      <c r="M435" s="514"/>
      <c r="N435" s="514"/>
      <c r="O435" s="514"/>
      <c r="P435" s="514"/>
      <c r="Q435" s="514"/>
      <c r="R435" s="514"/>
      <c r="S435" s="514"/>
      <c r="T435" s="514"/>
      <c r="U435" s="514"/>
      <c r="V435" s="515"/>
      <c r="W435" s="515"/>
      <c r="X435" s="515"/>
      <c r="Y435" s="515"/>
      <c r="Z435" s="515"/>
      <c r="AA435" s="515"/>
      <c r="AB435" s="515"/>
      <c r="AC435" s="515"/>
      <c r="AD435" s="515"/>
      <c r="AE435" s="515"/>
      <c r="AF435" s="515"/>
      <c r="AG435" s="515"/>
      <c r="AH435" s="515"/>
      <c r="AI435" s="515"/>
      <c r="AJ435" s="515"/>
      <c r="AK435" s="515"/>
      <c r="AL435" s="515"/>
      <c r="AM435" s="515"/>
      <c r="AN435" s="515"/>
      <c r="AO435" s="515"/>
      <c r="AP435" s="515"/>
      <c r="AQ435" s="515"/>
      <c r="AR435" s="515"/>
      <c r="AS435" s="515"/>
    </row>
    <row r="436" spans="9:45" s="516" customFormat="1" ht="11.25">
      <c r="I436" s="518"/>
      <c r="J436" s="518"/>
      <c r="K436" s="518"/>
      <c r="L436" s="514"/>
      <c r="M436" s="514"/>
      <c r="N436" s="514"/>
      <c r="O436" s="514"/>
      <c r="P436" s="514"/>
      <c r="Q436" s="514"/>
      <c r="R436" s="514"/>
      <c r="S436" s="514"/>
      <c r="T436" s="514"/>
      <c r="U436" s="514"/>
      <c r="V436" s="515"/>
      <c r="W436" s="515"/>
      <c r="X436" s="515"/>
      <c r="Y436" s="515"/>
      <c r="Z436" s="515"/>
      <c r="AA436" s="515"/>
      <c r="AB436" s="515"/>
      <c r="AC436" s="515"/>
      <c r="AD436" s="515"/>
      <c r="AE436" s="515"/>
      <c r="AF436" s="515"/>
      <c r="AG436" s="515"/>
      <c r="AH436" s="515"/>
      <c r="AI436" s="515"/>
      <c r="AJ436" s="515"/>
      <c r="AK436" s="515"/>
      <c r="AL436" s="515"/>
      <c r="AM436" s="515"/>
      <c r="AN436" s="515"/>
      <c r="AO436" s="515"/>
      <c r="AP436" s="515"/>
      <c r="AQ436" s="515"/>
      <c r="AR436" s="515"/>
      <c r="AS436" s="515"/>
    </row>
    <row r="437" spans="9:45" s="516" customFormat="1" ht="11.25">
      <c r="I437" s="518"/>
      <c r="J437" s="518"/>
      <c r="K437" s="518"/>
      <c r="L437" s="514"/>
      <c r="M437" s="514"/>
      <c r="N437" s="514"/>
      <c r="O437" s="514"/>
      <c r="P437" s="514"/>
      <c r="Q437" s="514"/>
      <c r="R437" s="514"/>
      <c r="S437" s="514"/>
      <c r="T437" s="514"/>
      <c r="U437" s="514"/>
      <c r="V437" s="515"/>
      <c r="W437" s="515"/>
      <c r="X437" s="515"/>
      <c r="Y437" s="515"/>
      <c r="Z437" s="515"/>
      <c r="AA437" s="515"/>
      <c r="AB437" s="515"/>
      <c r="AC437" s="515"/>
      <c r="AD437" s="515"/>
      <c r="AE437" s="515"/>
      <c r="AF437" s="515"/>
      <c r="AG437" s="515"/>
      <c r="AH437" s="515"/>
      <c r="AI437" s="515"/>
      <c r="AJ437" s="515"/>
      <c r="AK437" s="515"/>
      <c r="AL437" s="515"/>
      <c r="AM437" s="515"/>
      <c r="AN437" s="515"/>
      <c r="AO437" s="515"/>
      <c r="AP437" s="515"/>
      <c r="AQ437" s="515"/>
      <c r="AR437" s="515"/>
      <c r="AS437" s="515"/>
    </row>
    <row r="438" spans="9:45" s="516" customFormat="1" ht="11.25">
      <c r="I438" s="518"/>
      <c r="J438" s="518"/>
      <c r="K438" s="518"/>
      <c r="L438" s="514"/>
      <c r="M438" s="514"/>
      <c r="N438" s="514"/>
      <c r="O438" s="514"/>
      <c r="P438" s="514"/>
      <c r="Q438" s="514"/>
      <c r="R438" s="514"/>
      <c r="S438" s="514"/>
      <c r="T438" s="514"/>
      <c r="U438" s="514"/>
      <c r="V438" s="515"/>
      <c r="W438" s="515"/>
      <c r="X438" s="515"/>
      <c r="Y438" s="515"/>
      <c r="Z438" s="515"/>
      <c r="AA438" s="515"/>
      <c r="AB438" s="515"/>
      <c r="AC438" s="515"/>
      <c r="AD438" s="515"/>
      <c r="AE438" s="515"/>
      <c r="AF438" s="515"/>
      <c r="AG438" s="515"/>
      <c r="AH438" s="515"/>
      <c r="AI438" s="515"/>
      <c r="AJ438" s="515"/>
      <c r="AK438" s="515"/>
      <c r="AL438" s="515"/>
      <c r="AM438" s="515"/>
      <c r="AN438" s="515"/>
      <c r="AO438" s="515"/>
      <c r="AP438" s="515"/>
      <c r="AQ438" s="515"/>
      <c r="AR438" s="515"/>
      <c r="AS438" s="515"/>
    </row>
    <row r="439" spans="9:45" s="516" customFormat="1" ht="11.25">
      <c r="I439" s="518"/>
      <c r="J439" s="518"/>
      <c r="K439" s="518"/>
      <c r="L439" s="514"/>
      <c r="M439" s="514"/>
      <c r="N439" s="514"/>
      <c r="O439" s="514"/>
      <c r="P439" s="514"/>
      <c r="Q439" s="514"/>
      <c r="R439" s="514"/>
      <c r="S439" s="514"/>
      <c r="T439" s="514"/>
      <c r="U439" s="514"/>
      <c r="V439" s="515"/>
      <c r="W439" s="515"/>
      <c r="X439" s="515"/>
      <c r="Y439" s="515"/>
      <c r="Z439" s="515"/>
      <c r="AA439" s="515"/>
      <c r="AB439" s="515"/>
      <c r="AC439" s="515"/>
      <c r="AD439" s="515"/>
      <c r="AE439" s="515"/>
      <c r="AF439" s="515"/>
      <c r="AG439" s="515"/>
      <c r="AH439" s="515"/>
      <c r="AI439" s="515"/>
      <c r="AJ439" s="515"/>
      <c r="AK439" s="515"/>
      <c r="AL439" s="515"/>
      <c r="AM439" s="515"/>
      <c r="AN439" s="515"/>
      <c r="AO439" s="515"/>
      <c r="AP439" s="515"/>
      <c r="AQ439" s="515"/>
      <c r="AR439" s="515"/>
      <c r="AS439" s="515"/>
    </row>
    <row r="440" spans="9:45" s="516" customFormat="1" ht="11.25">
      <c r="I440" s="518"/>
      <c r="J440" s="518"/>
      <c r="K440" s="518"/>
      <c r="L440" s="514"/>
      <c r="M440" s="514"/>
      <c r="N440" s="514"/>
      <c r="O440" s="514"/>
      <c r="P440" s="514"/>
      <c r="Q440" s="514"/>
      <c r="R440" s="514"/>
      <c r="S440" s="514"/>
      <c r="T440" s="514"/>
      <c r="U440" s="514"/>
      <c r="V440" s="515"/>
      <c r="W440" s="515"/>
      <c r="X440" s="515"/>
      <c r="Y440" s="515"/>
      <c r="Z440" s="515"/>
      <c r="AA440" s="515"/>
      <c r="AB440" s="515"/>
      <c r="AC440" s="515"/>
      <c r="AD440" s="515"/>
      <c r="AE440" s="515"/>
      <c r="AF440" s="515"/>
      <c r="AG440" s="515"/>
      <c r="AH440" s="515"/>
      <c r="AI440" s="515"/>
      <c r="AJ440" s="515"/>
      <c r="AK440" s="515"/>
      <c r="AL440" s="515"/>
      <c r="AM440" s="515"/>
      <c r="AN440" s="515"/>
      <c r="AO440" s="515"/>
      <c r="AP440" s="515"/>
      <c r="AQ440" s="515"/>
      <c r="AR440" s="515"/>
      <c r="AS440" s="515"/>
    </row>
    <row r="441" spans="9:45" s="516" customFormat="1" ht="11.25">
      <c r="I441" s="518"/>
      <c r="J441" s="518"/>
      <c r="K441" s="518"/>
      <c r="L441" s="514"/>
      <c r="M441" s="514"/>
      <c r="N441" s="514"/>
      <c r="O441" s="514"/>
      <c r="P441" s="514"/>
      <c r="Q441" s="514"/>
      <c r="R441" s="514"/>
      <c r="S441" s="514"/>
      <c r="T441" s="514"/>
      <c r="U441" s="514"/>
      <c r="V441" s="515"/>
      <c r="W441" s="515"/>
      <c r="X441" s="515"/>
      <c r="Y441" s="515"/>
      <c r="Z441" s="515"/>
      <c r="AA441" s="515"/>
      <c r="AB441" s="515"/>
      <c r="AC441" s="515"/>
      <c r="AD441" s="515"/>
      <c r="AE441" s="515"/>
      <c r="AF441" s="515"/>
      <c r="AG441" s="515"/>
      <c r="AH441" s="515"/>
      <c r="AI441" s="515"/>
      <c r="AJ441" s="515"/>
      <c r="AK441" s="515"/>
      <c r="AL441" s="515"/>
      <c r="AM441" s="515"/>
      <c r="AN441" s="515"/>
      <c r="AO441" s="515"/>
      <c r="AP441" s="515"/>
      <c r="AQ441" s="515"/>
      <c r="AR441" s="515"/>
      <c r="AS441" s="515"/>
    </row>
    <row r="442" spans="9:45" s="516" customFormat="1" ht="11.25">
      <c r="I442" s="518"/>
      <c r="J442" s="518"/>
      <c r="K442" s="518"/>
      <c r="L442" s="514"/>
      <c r="M442" s="514"/>
      <c r="N442" s="514"/>
      <c r="O442" s="514"/>
      <c r="P442" s="514"/>
      <c r="Q442" s="514"/>
      <c r="R442" s="514"/>
      <c r="S442" s="514"/>
      <c r="T442" s="514"/>
      <c r="U442" s="514"/>
      <c r="V442" s="515"/>
      <c r="W442" s="515"/>
      <c r="X442" s="515"/>
      <c r="Y442" s="515"/>
      <c r="Z442" s="515"/>
      <c r="AA442" s="515"/>
      <c r="AB442" s="515"/>
      <c r="AC442" s="515"/>
      <c r="AD442" s="515"/>
      <c r="AE442" s="515"/>
      <c r="AF442" s="515"/>
      <c r="AG442" s="515"/>
      <c r="AH442" s="515"/>
      <c r="AI442" s="515"/>
      <c r="AJ442" s="515"/>
      <c r="AK442" s="515"/>
      <c r="AL442" s="515"/>
      <c r="AM442" s="515"/>
      <c r="AN442" s="515"/>
      <c r="AO442" s="515"/>
      <c r="AP442" s="515"/>
      <c r="AQ442" s="515"/>
      <c r="AR442" s="515"/>
      <c r="AS442" s="515"/>
    </row>
    <row r="443" spans="9:45" s="516" customFormat="1" ht="11.25">
      <c r="I443" s="518"/>
      <c r="J443" s="518"/>
      <c r="K443" s="518"/>
      <c r="L443" s="514"/>
      <c r="M443" s="514"/>
      <c r="N443" s="514"/>
      <c r="O443" s="514"/>
      <c r="P443" s="514"/>
      <c r="Q443" s="514"/>
      <c r="R443" s="514"/>
      <c r="S443" s="514"/>
      <c r="T443" s="514"/>
      <c r="U443" s="514"/>
      <c r="V443" s="515"/>
      <c r="W443" s="515"/>
      <c r="X443" s="515"/>
      <c r="Y443" s="515"/>
      <c r="Z443" s="515"/>
      <c r="AA443" s="515"/>
      <c r="AB443" s="515"/>
      <c r="AC443" s="515"/>
      <c r="AD443" s="515"/>
      <c r="AE443" s="515"/>
      <c r="AF443" s="515"/>
      <c r="AG443" s="515"/>
      <c r="AH443" s="515"/>
      <c r="AI443" s="515"/>
      <c r="AJ443" s="515"/>
      <c r="AK443" s="515"/>
      <c r="AL443" s="515"/>
      <c r="AM443" s="515"/>
      <c r="AN443" s="515"/>
      <c r="AO443" s="515"/>
      <c r="AP443" s="515"/>
      <c r="AQ443" s="515"/>
      <c r="AR443" s="515"/>
      <c r="AS443" s="515"/>
    </row>
    <row r="444" spans="9:45" s="516" customFormat="1" ht="11.25">
      <c r="I444" s="518"/>
      <c r="J444" s="518"/>
      <c r="K444" s="518"/>
      <c r="L444" s="514"/>
      <c r="M444" s="514"/>
      <c r="N444" s="514"/>
      <c r="O444" s="514"/>
      <c r="P444" s="514"/>
      <c r="Q444" s="514"/>
      <c r="R444" s="514"/>
      <c r="S444" s="514"/>
      <c r="T444" s="514"/>
      <c r="U444" s="514"/>
      <c r="V444" s="515"/>
      <c r="W444" s="515"/>
      <c r="X444" s="515"/>
      <c r="Y444" s="515"/>
      <c r="Z444" s="515"/>
      <c r="AA444" s="515"/>
      <c r="AB444" s="515"/>
      <c r="AC444" s="515"/>
      <c r="AD444" s="515"/>
      <c r="AE444" s="515"/>
      <c r="AF444" s="515"/>
      <c r="AG444" s="515"/>
      <c r="AH444" s="515"/>
      <c r="AI444" s="515"/>
      <c r="AJ444" s="515"/>
      <c r="AK444" s="515"/>
      <c r="AL444" s="515"/>
      <c r="AM444" s="515"/>
      <c r="AN444" s="515"/>
      <c r="AO444" s="515"/>
      <c r="AP444" s="515"/>
      <c r="AQ444" s="515"/>
      <c r="AR444" s="515"/>
      <c r="AS444" s="515"/>
    </row>
    <row r="445" spans="9:45" s="516" customFormat="1" ht="11.25">
      <c r="I445" s="518"/>
      <c r="J445" s="518"/>
      <c r="K445" s="518"/>
      <c r="L445" s="514"/>
      <c r="M445" s="514"/>
      <c r="N445" s="514"/>
      <c r="O445" s="514"/>
      <c r="P445" s="514"/>
      <c r="Q445" s="514"/>
      <c r="R445" s="514"/>
      <c r="S445" s="514"/>
      <c r="T445" s="514"/>
      <c r="U445" s="514"/>
      <c r="V445" s="515"/>
      <c r="W445" s="515"/>
      <c r="X445" s="515"/>
      <c r="Y445" s="515"/>
      <c r="Z445" s="515"/>
      <c r="AA445" s="515"/>
      <c r="AB445" s="515"/>
      <c r="AC445" s="515"/>
      <c r="AD445" s="515"/>
      <c r="AE445" s="515"/>
      <c r="AF445" s="515"/>
      <c r="AG445" s="515"/>
      <c r="AH445" s="515"/>
      <c r="AI445" s="515"/>
      <c r="AJ445" s="515"/>
      <c r="AK445" s="515"/>
      <c r="AL445" s="515"/>
      <c r="AM445" s="515"/>
      <c r="AN445" s="515"/>
      <c r="AO445" s="515"/>
      <c r="AP445" s="515"/>
      <c r="AQ445" s="515"/>
      <c r="AR445" s="515"/>
      <c r="AS445" s="515"/>
    </row>
    <row r="446" spans="9:45" s="516" customFormat="1" ht="11.25">
      <c r="I446" s="518"/>
      <c r="J446" s="518"/>
      <c r="K446" s="518"/>
      <c r="L446" s="514"/>
      <c r="M446" s="514"/>
      <c r="N446" s="514"/>
      <c r="O446" s="514"/>
      <c r="P446" s="514"/>
      <c r="Q446" s="514"/>
      <c r="R446" s="514"/>
      <c r="S446" s="514"/>
      <c r="T446" s="514"/>
      <c r="U446" s="514"/>
      <c r="V446" s="515"/>
      <c r="W446" s="515"/>
      <c r="X446" s="515"/>
      <c r="Y446" s="515"/>
      <c r="Z446" s="515"/>
      <c r="AA446" s="515"/>
      <c r="AB446" s="515"/>
      <c r="AC446" s="515"/>
      <c r="AD446" s="515"/>
      <c r="AE446" s="515"/>
      <c r="AF446" s="515"/>
      <c r="AG446" s="515"/>
      <c r="AH446" s="515"/>
      <c r="AI446" s="515"/>
      <c r="AJ446" s="515"/>
      <c r="AK446" s="515"/>
      <c r="AL446" s="515"/>
      <c r="AM446" s="515"/>
      <c r="AN446" s="515"/>
      <c r="AO446" s="515"/>
      <c r="AP446" s="515"/>
      <c r="AQ446" s="515"/>
      <c r="AR446" s="515"/>
      <c r="AS446" s="515"/>
    </row>
    <row r="447" spans="9:45" s="516" customFormat="1" ht="11.25">
      <c r="I447" s="518"/>
      <c r="J447" s="518"/>
      <c r="K447" s="518"/>
      <c r="L447" s="514"/>
      <c r="M447" s="514"/>
      <c r="N447" s="514"/>
      <c r="O447" s="514"/>
      <c r="P447" s="514"/>
      <c r="Q447" s="514"/>
      <c r="R447" s="514"/>
      <c r="S447" s="514"/>
      <c r="T447" s="514"/>
      <c r="U447" s="514"/>
      <c r="V447" s="515"/>
      <c r="W447" s="515"/>
      <c r="X447" s="515"/>
      <c r="Y447" s="515"/>
      <c r="Z447" s="515"/>
      <c r="AA447" s="515"/>
      <c r="AB447" s="515"/>
      <c r="AC447" s="515"/>
      <c r="AD447" s="515"/>
      <c r="AE447" s="515"/>
      <c r="AF447" s="515"/>
      <c r="AG447" s="515"/>
      <c r="AH447" s="515"/>
      <c r="AI447" s="515"/>
      <c r="AJ447" s="515"/>
      <c r="AK447" s="515"/>
      <c r="AL447" s="515"/>
      <c r="AM447" s="515"/>
      <c r="AN447" s="515"/>
      <c r="AO447" s="515"/>
      <c r="AP447" s="515"/>
      <c r="AQ447" s="515"/>
      <c r="AR447" s="515"/>
      <c r="AS447" s="515"/>
    </row>
    <row r="448" spans="9:45" s="516" customFormat="1" ht="11.25">
      <c r="I448" s="518"/>
      <c r="J448" s="518"/>
      <c r="K448" s="518"/>
      <c r="L448" s="514"/>
      <c r="M448" s="514"/>
      <c r="N448" s="514"/>
      <c r="O448" s="514"/>
      <c r="P448" s="514"/>
      <c r="Q448" s="514"/>
      <c r="R448" s="514"/>
      <c r="S448" s="514"/>
      <c r="T448" s="514"/>
      <c r="U448" s="514"/>
      <c r="V448" s="515"/>
      <c r="W448" s="515"/>
      <c r="X448" s="515"/>
      <c r="Y448" s="515"/>
      <c r="Z448" s="515"/>
      <c r="AA448" s="515"/>
      <c r="AB448" s="515"/>
      <c r="AC448" s="515"/>
      <c r="AD448" s="515"/>
      <c r="AE448" s="515"/>
      <c r="AF448" s="515"/>
      <c r="AG448" s="515"/>
      <c r="AH448" s="515"/>
      <c r="AI448" s="515"/>
      <c r="AJ448" s="515"/>
      <c r="AK448" s="515"/>
      <c r="AL448" s="515"/>
      <c r="AM448" s="515"/>
      <c r="AN448" s="515"/>
      <c r="AO448" s="515"/>
      <c r="AP448" s="515"/>
      <c r="AQ448" s="515"/>
      <c r="AR448" s="515"/>
      <c r="AS448" s="515"/>
    </row>
    <row r="449" spans="9:45" s="516" customFormat="1" ht="11.25">
      <c r="I449" s="518"/>
      <c r="J449" s="518"/>
      <c r="K449" s="518"/>
      <c r="L449" s="514"/>
      <c r="M449" s="514"/>
      <c r="N449" s="514"/>
      <c r="O449" s="514"/>
      <c r="P449" s="514"/>
      <c r="Q449" s="514"/>
      <c r="R449" s="514"/>
      <c r="S449" s="514"/>
      <c r="T449" s="514"/>
      <c r="U449" s="514"/>
      <c r="V449" s="515"/>
      <c r="W449" s="515"/>
      <c r="X449" s="515"/>
      <c r="Y449" s="515"/>
      <c r="Z449" s="515"/>
      <c r="AA449" s="515"/>
      <c r="AB449" s="515"/>
      <c r="AC449" s="515"/>
      <c r="AD449" s="515"/>
      <c r="AE449" s="515"/>
      <c r="AF449" s="515"/>
      <c r="AG449" s="515"/>
      <c r="AH449" s="515"/>
      <c r="AI449" s="515"/>
      <c r="AJ449" s="515"/>
      <c r="AK449" s="515"/>
      <c r="AL449" s="515"/>
      <c r="AM449" s="515"/>
      <c r="AN449" s="515"/>
      <c r="AO449" s="515"/>
      <c r="AP449" s="515"/>
      <c r="AQ449" s="515"/>
      <c r="AR449" s="515"/>
      <c r="AS449" s="515"/>
    </row>
    <row r="450" spans="9:45" s="516" customFormat="1" ht="11.25">
      <c r="I450" s="518"/>
      <c r="J450" s="518"/>
      <c r="K450" s="518"/>
      <c r="L450" s="514"/>
      <c r="M450" s="514"/>
      <c r="N450" s="514"/>
      <c r="O450" s="514"/>
      <c r="P450" s="514"/>
      <c r="Q450" s="514"/>
      <c r="R450" s="514"/>
      <c r="S450" s="514"/>
      <c r="T450" s="514"/>
      <c r="U450" s="514"/>
      <c r="V450" s="515"/>
      <c r="W450" s="515"/>
      <c r="X450" s="515"/>
      <c r="Y450" s="515"/>
      <c r="Z450" s="515"/>
      <c r="AA450" s="515"/>
      <c r="AB450" s="515"/>
      <c r="AC450" s="515"/>
      <c r="AD450" s="515"/>
      <c r="AE450" s="515"/>
      <c r="AF450" s="515"/>
      <c r="AG450" s="515"/>
      <c r="AH450" s="515"/>
      <c r="AI450" s="515"/>
      <c r="AJ450" s="515"/>
      <c r="AK450" s="515"/>
      <c r="AL450" s="515"/>
      <c r="AM450" s="515"/>
      <c r="AN450" s="515"/>
      <c r="AO450" s="515"/>
      <c r="AP450" s="515"/>
      <c r="AQ450" s="515"/>
      <c r="AR450" s="515"/>
      <c r="AS450" s="515"/>
    </row>
    <row r="451" spans="9:45" s="516" customFormat="1" ht="11.25">
      <c r="I451" s="518"/>
      <c r="J451" s="518"/>
      <c r="K451" s="518"/>
      <c r="L451" s="514"/>
      <c r="M451" s="514"/>
      <c r="N451" s="514"/>
      <c r="O451" s="514"/>
      <c r="P451" s="514"/>
      <c r="Q451" s="514"/>
      <c r="R451" s="514"/>
      <c r="S451" s="514"/>
      <c r="T451" s="514"/>
      <c r="U451" s="514"/>
      <c r="V451" s="515"/>
      <c r="W451" s="515"/>
      <c r="X451" s="515"/>
      <c r="Y451" s="515"/>
      <c r="Z451" s="515"/>
      <c r="AA451" s="515"/>
      <c r="AB451" s="515"/>
      <c r="AC451" s="515"/>
      <c r="AD451" s="515"/>
      <c r="AE451" s="515"/>
      <c r="AF451" s="515"/>
      <c r="AG451" s="515"/>
      <c r="AH451" s="515"/>
      <c r="AI451" s="515"/>
      <c r="AJ451" s="515"/>
      <c r="AK451" s="515"/>
      <c r="AL451" s="515"/>
      <c r="AM451" s="515"/>
      <c r="AN451" s="515"/>
      <c r="AO451" s="515"/>
      <c r="AP451" s="515"/>
      <c r="AQ451" s="515"/>
      <c r="AR451" s="515"/>
      <c r="AS451" s="515"/>
    </row>
    <row r="452" spans="9:45" s="516" customFormat="1" ht="11.25">
      <c r="I452" s="518"/>
      <c r="J452" s="518"/>
      <c r="K452" s="518"/>
      <c r="L452" s="514"/>
      <c r="M452" s="514"/>
      <c r="N452" s="514"/>
      <c r="O452" s="514"/>
      <c r="P452" s="514"/>
      <c r="Q452" s="514"/>
      <c r="R452" s="514"/>
      <c r="S452" s="514"/>
      <c r="T452" s="514"/>
      <c r="U452" s="514"/>
      <c r="V452" s="515"/>
      <c r="W452" s="515"/>
      <c r="X452" s="515"/>
      <c r="Y452" s="515"/>
      <c r="Z452" s="515"/>
      <c r="AA452" s="515"/>
      <c r="AB452" s="515"/>
      <c r="AC452" s="515"/>
      <c r="AD452" s="515"/>
      <c r="AE452" s="515"/>
      <c r="AF452" s="515"/>
      <c r="AG452" s="515"/>
      <c r="AH452" s="515"/>
      <c r="AI452" s="515"/>
      <c r="AJ452" s="515"/>
      <c r="AK452" s="515"/>
      <c r="AL452" s="515"/>
      <c r="AM452" s="515"/>
      <c r="AN452" s="515"/>
      <c r="AO452" s="515"/>
      <c r="AP452" s="515"/>
      <c r="AQ452" s="515"/>
      <c r="AR452" s="515"/>
      <c r="AS452" s="515"/>
    </row>
    <row r="453" spans="9:45" s="516" customFormat="1" ht="11.25">
      <c r="I453" s="518"/>
      <c r="J453" s="518"/>
      <c r="K453" s="518"/>
      <c r="L453" s="514"/>
      <c r="M453" s="514"/>
      <c r="N453" s="514"/>
      <c r="O453" s="514"/>
      <c r="P453" s="514"/>
      <c r="Q453" s="514"/>
      <c r="R453" s="514"/>
      <c r="S453" s="514"/>
      <c r="T453" s="514"/>
      <c r="U453" s="514"/>
      <c r="V453" s="515"/>
      <c r="W453" s="515"/>
      <c r="X453" s="515"/>
      <c r="Y453" s="515"/>
      <c r="Z453" s="515"/>
      <c r="AA453" s="515"/>
      <c r="AB453" s="515"/>
      <c r="AC453" s="515"/>
      <c r="AD453" s="515"/>
      <c r="AE453" s="515"/>
      <c r="AF453" s="515"/>
      <c r="AG453" s="515"/>
      <c r="AH453" s="515"/>
      <c r="AI453" s="515"/>
      <c r="AJ453" s="515"/>
      <c r="AK453" s="515"/>
      <c r="AL453" s="515"/>
      <c r="AM453" s="515"/>
      <c r="AN453" s="515"/>
      <c r="AO453" s="515"/>
      <c r="AP453" s="515"/>
      <c r="AQ453" s="515"/>
      <c r="AR453" s="515"/>
      <c r="AS453" s="515"/>
    </row>
    <row r="454" spans="9:45" s="516" customFormat="1" ht="11.25">
      <c r="I454" s="518"/>
      <c r="J454" s="518"/>
      <c r="K454" s="518"/>
      <c r="L454" s="514"/>
      <c r="M454" s="514"/>
      <c r="N454" s="514"/>
      <c r="O454" s="514"/>
      <c r="P454" s="514"/>
      <c r="Q454" s="514"/>
      <c r="R454" s="514"/>
      <c r="S454" s="514"/>
      <c r="T454" s="514"/>
      <c r="U454" s="514"/>
      <c r="V454" s="515"/>
      <c r="W454" s="515"/>
      <c r="X454" s="515"/>
      <c r="Y454" s="515"/>
      <c r="Z454" s="515"/>
      <c r="AA454" s="515"/>
      <c r="AB454" s="515"/>
      <c r="AC454" s="515"/>
      <c r="AD454" s="515"/>
      <c r="AE454" s="515"/>
      <c r="AF454" s="515"/>
      <c r="AG454" s="515"/>
      <c r="AH454" s="515"/>
      <c r="AI454" s="515"/>
      <c r="AJ454" s="515"/>
      <c r="AK454" s="515"/>
      <c r="AL454" s="515"/>
      <c r="AM454" s="515"/>
      <c r="AN454" s="515"/>
      <c r="AO454" s="515"/>
      <c r="AP454" s="515"/>
      <c r="AQ454" s="515"/>
      <c r="AR454" s="515"/>
      <c r="AS454" s="515"/>
    </row>
    <row r="455" spans="9:45" s="516" customFormat="1" ht="11.25">
      <c r="I455" s="518"/>
      <c r="J455" s="518"/>
      <c r="K455" s="518"/>
      <c r="L455" s="514"/>
      <c r="M455" s="514"/>
      <c r="N455" s="514"/>
      <c r="O455" s="514"/>
      <c r="P455" s="514"/>
      <c r="Q455" s="514"/>
      <c r="R455" s="514"/>
      <c r="S455" s="514"/>
      <c r="T455" s="514"/>
      <c r="U455" s="514"/>
      <c r="V455" s="515"/>
      <c r="W455" s="515"/>
      <c r="X455" s="515"/>
      <c r="Y455" s="515"/>
      <c r="Z455" s="515"/>
      <c r="AA455" s="515"/>
      <c r="AB455" s="515"/>
      <c r="AC455" s="515"/>
      <c r="AD455" s="515"/>
      <c r="AE455" s="515"/>
      <c r="AF455" s="515"/>
      <c r="AG455" s="515"/>
      <c r="AH455" s="515"/>
      <c r="AI455" s="515"/>
      <c r="AJ455" s="515"/>
      <c r="AK455" s="515"/>
      <c r="AL455" s="515"/>
      <c r="AM455" s="515"/>
      <c r="AN455" s="515"/>
      <c r="AO455" s="515"/>
      <c r="AP455" s="515"/>
      <c r="AQ455" s="515"/>
      <c r="AR455" s="515"/>
      <c r="AS455" s="515"/>
    </row>
    <row r="456" spans="9:45" s="516" customFormat="1" ht="11.25">
      <c r="I456" s="518"/>
      <c r="J456" s="518"/>
      <c r="K456" s="518"/>
      <c r="L456" s="514"/>
      <c r="M456" s="514"/>
      <c r="N456" s="514"/>
      <c r="O456" s="514"/>
      <c r="P456" s="514"/>
      <c r="Q456" s="514"/>
      <c r="R456" s="514"/>
      <c r="S456" s="514"/>
      <c r="T456" s="514"/>
      <c r="U456" s="514"/>
      <c r="V456" s="515"/>
      <c r="W456" s="515"/>
      <c r="X456" s="515"/>
      <c r="Y456" s="515"/>
      <c r="Z456" s="515"/>
      <c r="AA456" s="515"/>
      <c r="AB456" s="515"/>
      <c r="AC456" s="515"/>
      <c r="AD456" s="515"/>
      <c r="AE456" s="515"/>
      <c r="AF456" s="515"/>
      <c r="AG456" s="515"/>
      <c r="AH456" s="515"/>
      <c r="AI456" s="515"/>
      <c r="AJ456" s="515"/>
      <c r="AK456" s="515"/>
      <c r="AL456" s="515"/>
      <c r="AM456" s="515"/>
      <c r="AN456" s="515"/>
      <c r="AO456" s="515"/>
      <c r="AP456" s="515"/>
      <c r="AQ456" s="515"/>
      <c r="AR456" s="515"/>
      <c r="AS456" s="515"/>
    </row>
    <row r="457" spans="9:45" s="516" customFormat="1" ht="11.25">
      <c r="I457" s="518"/>
      <c r="J457" s="518"/>
      <c r="K457" s="518"/>
      <c r="L457" s="514"/>
      <c r="M457" s="514"/>
      <c r="N457" s="514"/>
      <c r="O457" s="514"/>
      <c r="P457" s="514"/>
      <c r="Q457" s="514"/>
      <c r="R457" s="514"/>
      <c r="S457" s="514"/>
      <c r="T457" s="514"/>
      <c r="U457" s="514"/>
      <c r="V457" s="515"/>
      <c r="W457" s="515"/>
      <c r="X457" s="515"/>
      <c r="Y457" s="515"/>
      <c r="Z457" s="515"/>
      <c r="AA457" s="515"/>
      <c r="AB457" s="515"/>
      <c r="AC457" s="515"/>
      <c r="AD457" s="515"/>
      <c r="AE457" s="515"/>
      <c r="AF457" s="515"/>
      <c r="AG457" s="515"/>
      <c r="AH457" s="515"/>
      <c r="AI457" s="515"/>
      <c r="AJ457" s="515"/>
      <c r="AK457" s="515"/>
      <c r="AL457" s="515"/>
      <c r="AM457" s="515"/>
      <c r="AN457" s="515"/>
      <c r="AO457" s="515"/>
      <c r="AP457" s="515"/>
      <c r="AQ457" s="515"/>
      <c r="AR457" s="515"/>
      <c r="AS457" s="515"/>
    </row>
    <row r="458" spans="9:45" s="516" customFormat="1" ht="11.25">
      <c r="I458" s="518"/>
      <c r="J458" s="518"/>
      <c r="K458" s="518"/>
      <c r="L458" s="514"/>
      <c r="M458" s="514"/>
      <c r="N458" s="514"/>
      <c r="O458" s="514"/>
      <c r="P458" s="514"/>
      <c r="Q458" s="514"/>
      <c r="R458" s="514"/>
      <c r="S458" s="514"/>
      <c r="T458" s="514"/>
      <c r="U458" s="514"/>
      <c r="V458" s="515"/>
      <c r="W458" s="515"/>
      <c r="X458" s="515"/>
      <c r="Y458" s="515"/>
      <c r="Z458" s="515"/>
      <c r="AA458" s="515"/>
      <c r="AB458" s="515"/>
      <c r="AC458" s="515"/>
      <c r="AD458" s="515"/>
      <c r="AE458" s="515"/>
      <c r="AF458" s="515"/>
      <c r="AG458" s="515"/>
      <c r="AH458" s="515"/>
      <c r="AI458" s="515"/>
      <c r="AJ458" s="515"/>
      <c r="AK458" s="515"/>
      <c r="AL458" s="515"/>
      <c r="AM458" s="515"/>
      <c r="AN458" s="515"/>
      <c r="AO458" s="515"/>
      <c r="AP458" s="515"/>
      <c r="AQ458" s="515"/>
      <c r="AR458" s="515"/>
      <c r="AS458" s="515"/>
    </row>
    <row r="459" spans="9:45" s="516" customFormat="1" ht="11.25">
      <c r="I459" s="518"/>
      <c r="J459" s="518"/>
      <c r="K459" s="518"/>
      <c r="L459" s="514"/>
      <c r="M459" s="514"/>
      <c r="N459" s="514"/>
      <c r="O459" s="514"/>
      <c r="P459" s="514"/>
      <c r="Q459" s="514"/>
      <c r="R459" s="514"/>
      <c r="S459" s="514"/>
      <c r="T459" s="514"/>
      <c r="U459" s="514"/>
      <c r="V459" s="515"/>
      <c r="W459" s="515"/>
      <c r="X459" s="515"/>
      <c r="Y459" s="515"/>
      <c r="Z459" s="515"/>
      <c r="AA459" s="515"/>
      <c r="AB459" s="515"/>
      <c r="AC459" s="515"/>
      <c r="AD459" s="515"/>
      <c r="AE459" s="515"/>
      <c r="AF459" s="515"/>
      <c r="AG459" s="515"/>
      <c r="AH459" s="515"/>
      <c r="AI459" s="515"/>
      <c r="AJ459" s="515"/>
      <c r="AK459" s="515"/>
      <c r="AL459" s="515"/>
      <c r="AM459" s="515"/>
      <c r="AN459" s="515"/>
      <c r="AO459" s="515"/>
      <c r="AP459" s="515"/>
      <c r="AQ459" s="515"/>
      <c r="AR459" s="515"/>
      <c r="AS459" s="515"/>
    </row>
    <row r="460" spans="9:45" s="516" customFormat="1" ht="11.25">
      <c r="I460" s="518"/>
      <c r="J460" s="518"/>
      <c r="K460" s="518"/>
      <c r="L460" s="514"/>
      <c r="M460" s="514"/>
      <c r="N460" s="514"/>
      <c r="O460" s="514"/>
      <c r="P460" s="514"/>
      <c r="Q460" s="514"/>
      <c r="R460" s="514"/>
      <c r="S460" s="514"/>
      <c r="T460" s="514"/>
      <c r="U460" s="514"/>
      <c r="V460" s="515"/>
      <c r="W460" s="515"/>
      <c r="X460" s="515"/>
      <c r="Y460" s="515"/>
      <c r="Z460" s="515"/>
      <c r="AA460" s="515"/>
      <c r="AB460" s="515"/>
      <c r="AC460" s="515"/>
      <c r="AD460" s="515"/>
      <c r="AE460" s="515"/>
      <c r="AF460" s="515"/>
      <c r="AG460" s="515"/>
      <c r="AH460" s="515"/>
      <c r="AI460" s="515"/>
      <c r="AJ460" s="515"/>
      <c r="AK460" s="515"/>
      <c r="AL460" s="515"/>
      <c r="AM460" s="515"/>
      <c r="AN460" s="515"/>
      <c r="AO460" s="515"/>
      <c r="AP460" s="515"/>
      <c r="AQ460" s="515"/>
      <c r="AR460" s="515"/>
      <c r="AS460" s="515"/>
    </row>
    <row r="461" spans="9:45" s="516" customFormat="1" ht="11.25">
      <c r="I461" s="518"/>
      <c r="J461" s="518"/>
      <c r="K461" s="518"/>
      <c r="L461" s="514"/>
      <c r="M461" s="514"/>
      <c r="N461" s="514"/>
      <c r="O461" s="514"/>
      <c r="P461" s="514"/>
      <c r="Q461" s="514"/>
      <c r="R461" s="514"/>
      <c r="S461" s="514"/>
      <c r="T461" s="514"/>
      <c r="U461" s="514"/>
      <c r="V461" s="515"/>
      <c r="W461" s="515"/>
      <c r="X461" s="515"/>
      <c r="Y461" s="515"/>
      <c r="Z461" s="515"/>
      <c r="AA461" s="515"/>
      <c r="AB461" s="515"/>
      <c r="AC461" s="515"/>
      <c r="AD461" s="515"/>
      <c r="AE461" s="515"/>
      <c r="AF461" s="515"/>
      <c r="AG461" s="515"/>
      <c r="AH461" s="515"/>
      <c r="AI461" s="515"/>
      <c r="AJ461" s="515"/>
      <c r="AK461" s="515"/>
      <c r="AL461" s="515"/>
      <c r="AM461" s="515"/>
      <c r="AN461" s="515"/>
      <c r="AO461" s="515"/>
      <c r="AP461" s="515"/>
      <c r="AQ461" s="515"/>
      <c r="AR461" s="515"/>
      <c r="AS461" s="515"/>
    </row>
    <row r="462" spans="9:45" s="516" customFormat="1" ht="11.25">
      <c r="I462" s="518"/>
      <c r="J462" s="518"/>
      <c r="K462" s="518"/>
      <c r="L462" s="514"/>
      <c r="M462" s="514"/>
      <c r="N462" s="514"/>
      <c r="O462" s="514"/>
      <c r="P462" s="514"/>
      <c r="Q462" s="514"/>
      <c r="R462" s="514"/>
      <c r="S462" s="514"/>
      <c r="T462" s="514"/>
      <c r="U462" s="514"/>
      <c r="V462" s="515"/>
      <c r="W462" s="515"/>
      <c r="X462" s="515"/>
      <c r="Y462" s="515"/>
      <c r="Z462" s="515"/>
      <c r="AA462" s="515"/>
      <c r="AB462" s="515"/>
      <c r="AC462" s="515"/>
      <c r="AD462" s="515"/>
      <c r="AE462" s="515"/>
      <c r="AF462" s="515"/>
      <c r="AG462" s="515"/>
      <c r="AH462" s="515"/>
      <c r="AI462" s="515"/>
      <c r="AJ462" s="515"/>
      <c r="AK462" s="515"/>
      <c r="AL462" s="515"/>
      <c r="AM462" s="515"/>
      <c r="AN462" s="515"/>
      <c r="AO462" s="515"/>
      <c r="AP462" s="515"/>
      <c r="AQ462" s="515"/>
      <c r="AR462" s="515"/>
      <c r="AS462" s="515"/>
    </row>
    <row r="463" spans="9:45" s="516" customFormat="1" ht="11.25">
      <c r="I463" s="518"/>
      <c r="J463" s="518"/>
      <c r="K463" s="518"/>
      <c r="L463" s="514"/>
      <c r="M463" s="514"/>
      <c r="N463" s="514"/>
      <c r="O463" s="514"/>
      <c r="P463" s="514"/>
      <c r="Q463" s="514"/>
      <c r="R463" s="514"/>
      <c r="S463" s="514"/>
      <c r="T463" s="514"/>
      <c r="U463" s="514"/>
      <c r="V463" s="515"/>
      <c r="W463" s="515"/>
      <c r="X463" s="515"/>
      <c r="Y463" s="515"/>
      <c r="Z463" s="515"/>
      <c r="AA463" s="515"/>
      <c r="AB463" s="515"/>
      <c r="AC463" s="515"/>
      <c r="AD463" s="515"/>
      <c r="AE463" s="515"/>
      <c r="AF463" s="515"/>
      <c r="AG463" s="515"/>
      <c r="AH463" s="515"/>
      <c r="AI463" s="515"/>
      <c r="AJ463" s="515"/>
      <c r="AK463" s="515"/>
      <c r="AL463" s="515"/>
      <c r="AM463" s="515"/>
      <c r="AN463" s="515"/>
      <c r="AO463" s="515"/>
      <c r="AP463" s="515"/>
      <c r="AQ463" s="515"/>
      <c r="AR463" s="515"/>
      <c r="AS463" s="515"/>
    </row>
    <row r="464" spans="9:45" s="516" customFormat="1" ht="11.25">
      <c r="I464" s="518"/>
      <c r="J464" s="518"/>
      <c r="K464" s="518"/>
      <c r="L464" s="514"/>
      <c r="M464" s="514"/>
      <c r="N464" s="514"/>
      <c r="O464" s="514"/>
      <c r="P464" s="514"/>
      <c r="Q464" s="514"/>
      <c r="R464" s="514"/>
      <c r="S464" s="514"/>
      <c r="T464" s="514"/>
      <c r="U464" s="514"/>
      <c r="V464" s="515"/>
      <c r="W464" s="515"/>
      <c r="X464" s="515"/>
      <c r="Y464" s="515"/>
      <c r="Z464" s="515"/>
      <c r="AA464" s="515"/>
      <c r="AB464" s="515"/>
      <c r="AC464" s="515"/>
      <c r="AD464" s="515"/>
      <c r="AE464" s="515"/>
      <c r="AF464" s="515"/>
      <c r="AG464" s="515"/>
      <c r="AH464" s="515"/>
      <c r="AI464" s="515"/>
      <c r="AJ464" s="515"/>
      <c r="AK464" s="515"/>
      <c r="AL464" s="515"/>
      <c r="AM464" s="515"/>
      <c r="AN464" s="515"/>
      <c r="AO464" s="515"/>
      <c r="AP464" s="515"/>
      <c r="AQ464" s="515"/>
      <c r="AR464" s="515"/>
      <c r="AS464" s="515"/>
    </row>
    <row r="465" spans="9:45" s="516" customFormat="1" ht="11.25">
      <c r="I465" s="518"/>
      <c r="J465" s="518"/>
      <c r="K465" s="518"/>
      <c r="L465" s="514"/>
      <c r="M465" s="514"/>
      <c r="N465" s="514"/>
      <c r="O465" s="514"/>
      <c r="P465" s="514"/>
      <c r="Q465" s="514"/>
      <c r="R465" s="514"/>
      <c r="S465" s="514"/>
      <c r="T465" s="514"/>
      <c r="U465" s="514"/>
      <c r="V465" s="515"/>
      <c r="W465" s="515"/>
      <c r="X465" s="515"/>
      <c r="Y465" s="515"/>
      <c r="Z465" s="515"/>
      <c r="AA465" s="515"/>
      <c r="AB465" s="515"/>
      <c r="AC465" s="515"/>
      <c r="AD465" s="515"/>
      <c r="AE465" s="515"/>
      <c r="AF465" s="515"/>
      <c r="AG465" s="515"/>
      <c r="AH465" s="515"/>
      <c r="AI465" s="515"/>
      <c r="AJ465" s="515"/>
      <c r="AK465" s="515"/>
      <c r="AL465" s="515"/>
      <c r="AM465" s="515"/>
      <c r="AN465" s="515"/>
      <c r="AO465" s="515"/>
      <c r="AP465" s="515"/>
      <c r="AQ465" s="515"/>
      <c r="AR465" s="515"/>
      <c r="AS465" s="515"/>
    </row>
    <row r="466" spans="9:45" s="516" customFormat="1" ht="11.25">
      <c r="I466" s="518"/>
      <c r="J466" s="518"/>
      <c r="K466" s="518"/>
      <c r="L466" s="514"/>
      <c r="M466" s="514"/>
      <c r="N466" s="514"/>
      <c r="O466" s="514"/>
      <c r="P466" s="514"/>
      <c r="Q466" s="514"/>
      <c r="R466" s="514"/>
      <c r="S466" s="514"/>
      <c r="T466" s="514"/>
      <c r="U466" s="514"/>
      <c r="V466" s="515"/>
      <c r="W466" s="515"/>
      <c r="X466" s="515"/>
      <c r="Y466" s="515"/>
      <c r="Z466" s="515"/>
      <c r="AA466" s="515"/>
      <c r="AB466" s="515"/>
      <c r="AC466" s="515"/>
      <c r="AD466" s="515"/>
      <c r="AE466" s="515"/>
      <c r="AF466" s="515"/>
      <c r="AG466" s="515"/>
      <c r="AH466" s="515"/>
      <c r="AI466" s="515"/>
      <c r="AJ466" s="515"/>
      <c r="AK466" s="515"/>
      <c r="AL466" s="515"/>
      <c r="AM466" s="515"/>
      <c r="AN466" s="515"/>
      <c r="AO466" s="515"/>
      <c r="AP466" s="515"/>
      <c r="AQ466" s="515"/>
      <c r="AR466" s="515"/>
      <c r="AS466" s="515"/>
    </row>
    <row r="467" spans="9:45" s="516" customFormat="1" ht="11.25">
      <c r="I467" s="518"/>
      <c r="J467" s="518"/>
      <c r="K467" s="518"/>
      <c r="L467" s="514"/>
      <c r="M467" s="514"/>
      <c r="N467" s="514"/>
      <c r="O467" s="514"/>
      <c r="P467" s="514"/>
      <c r="Q467" s="514"/>
      <c r="R467" s="514"/>
      <c r="S467" s="514"/>
      <c r="T467" s="514"/>
      <c r="U467" s="514"/>
      <c r="V467" s="515"/>
      <c r="W467" s="515"/>
      <c r="X467" s="515"/>
      <c r="Y467" s="515"/>
      <c r="Z467" s="515"/>
      <c r="AA467" s="515"/>
      <c r="AB467" s="515"/>
      <c r="AC467" s="515"/>
      <c r="AD467" s="515"/>
      <c r="AE467" s="515"/>
      <c r="AF467" s="515"/>
      <c r="AG467" s="515"/>
      <c r="AH467" s="515"/>
      <c r="AI467" s="515"/>
      <c r="AJ467" s="515"/>
      <c r="AK467" s="515"/>
      <c r="AL467" s="515"/>
      <c r="AM467" s="515"/>
      <c r="AN467" s="515"/>
      <c r="AO467" s="515"/>
      <c r="AP467" s="515"/>
      <c r="AQ467" s="515"/>
      <c r="AR467" s="515"/>
      <c r="AS467" s="515"/>
    </row>
    <row r="468" spans="9:45" s="516" customFormat="1" ht="11.25">
      <c r="I468" s="518"/>
      <c r="J468" s="518"/>
      <c r="K468" s="518"/>
      <c r="L468" s="514"/>
      <c r="M468" s="514"/>
      <c r="N468" s="514"/>
      <c r="O468" s="514"/>
      <c r="P468" s="514"/>
      <c r="Q468" s="514"/>
      <c r="R468" s="514"/>
      <c r="S468" s="514"/>
      <c r="T468" s="514"/>
      <c r="U468" s="514"/>
      <c r="V468" s="515"/>
      <c r="W468" s="515"/>
      <c r="X468" s="515"/>
      <c r="Y468" s="515"/>
      <c r="Z468" s="515"/>
      <c r="AA468" s="515"/>
      <c r="AB468" s="515"/>
      <c r="AC468" s="515"/>
      <c r="AD468" s="515"/>
      <c r="AE468" s="515"/>
      <c r="AF468" s="515"/>
      <c r="AG468" s="515"/>
      <c r="AH468" s="515"/>
      <c r="AI468" s="515"/>
      <c r="AJ468" s="515"/>
      <c r="AK468" s="515"/>
      <c r="AL468" s="515"/>
      <c r="AM468" s="515"/>
      <c r="AN468" s="515"/>
      <c r="AO468" s="515"/>
      <c r="AP468" s="515"/>
      <c r="AQ468" s="515"/>
      <c r="AR468" s="515"/>
      <c r="AS468" s="515"/>
    </row>
    <row r="469" spans="9:45" s="516" customFormat="1" ht="11.25">
      <c r="I469" s="518"/>
      <c r="J469" s="518"/>
      <c r="K469" s="518"/>
      <c r="L469" s="514"/>
      <c r="M469" s="514"/>
      <c r="N469" s="514"/>
      <c r="O469" s="514"/>
      <c r="P469" s="514"/>
      <c r="Q469" s="514"/>
      <c r="R469" s="514"/>
      <c r="S469" s="514"/>
      <c r="T469" s="514"/>
      <c r="U469" s="514"/>
      <c r="V469" s="515"/>
      <c r="W469" s="515"/>
      <c r="X469" s="515"/>
      <c r="Y469" s="515"/>
      <c r="Z469" s="515"/>
      <c r="AA469" s="515"/>
      <c r="AB469" s="515"/>
      <c r="AC469" s="515"/>
      <c r="AD469" s="515"/>
      <c r="AE469" s="515"/>
      <c r="AF469" s="515"/>
      <c r="AG469" s="515"/>
      <c r="AH469" s="515"/>
      <c r="AI469" s="515"/>
      <c r="AJ469" s="515"/>
      <c r="AK469" s="515"/>
      <c r="AL469" s="515"/>
      <c r="AM469" s="515"/>
      <c r="AN469" s="515"/>
      <c r="AO469" s="515"/>
      <c r="AP469" s="515"/>
      <c r="AQ469" s="515"/>
      <c r="AR469" s="515"/>
      <c r="AS469" s="515"/>
    </row>
    <row r="470" spans="9:45" s="516" customFormat="1" ht="11.25">
      <c r="I470" s="518"/>
      <c r="J470" s="518"/>
      <c r="K470" s="518"/>
      <c r="L470" s="514"/>
      <c r="M470" s="514"/>
      <c r="N470" s="514"/>
      <c r="O470" s="514"/>
      <c r="P470" s="514"/>
      <c r="Q470" s="514"/>
      <c r="R470" s="514"/>
      <c r="S470" s="514"/>
      <c r="T470" s="514"/>
      <c r="U470" s="514"/>
      <c r="V470" s="515"/>
      <c r="W470" s="515"/>
      <c r="X470" s="515"/>
      <c r="Y470" s="515"/>
      <c r="Z470" s="515"/>
      <c r="AA470" s="515"/>
      <c r="AB470" s="515"/>
      <c r="AC470" s="515"/>
      <c r="AD470" s="515"/>
      <c r="AE470" s="515"/>
      <c r="AF470" s="515"/>
      <c r="AG470" s="515"/>
      <c r="AH470" s="515"/>
      <c r="AI470" s="515"/>
      <c r="AJ470" s="515"/>
      <c r="AK470" s="515"/>
      <c r="AL470" s="515"/>
      <c r="AM470" s="515"/>
      <c r="AN470" s="515"/>
      <c r="AO470" s="515"/>
      <c r="AP470" s="515"/>
      <c r="AQ470" s="515"/>
      <c r="AR470" s="515"/>
      <c r="AS470" s="515"/>
    </row>
    <row r="471" spans="9:45" s="516" customFormat="1" ht="11.25">
      <c r="I471" s="518"/>
      <c r="J471" s="518"/>
      <c r="K471" s="518"/>
      <c r="L471" s="514"/>
      <c r="M471" s="514"/>
      <c r="N471" s="514"/>
      <c r="O471" s="514"/>
      <c r="P471" s="514"/>
      <c r="Q471" s="514"/>
      <c r="R471" s="514"/>
      <c r="S471" s="514"/>
      <c r="T471" s="514"/>
      <c r="U471" s="514"/>
      <c r="V471" s="515"/>
      <c r="W471" s="515"/>
      <c r="X471" s="515"/>
      <c r="Y471" s="515"/>
      <c r="Z471" s="515"/>
      <c r="AA471" s="515"/>
      <c r="AB471" s="515"/>
      <c r="AC471" s="515"/>
      <c r="AD471" s="515"/>
      <c r="AE471" s="515"/>
      <c r="AF471" s="515"/>
      <c r="AG471" s="515"/>
      <c r="AH471" s="515"/>
      <c r="AI471" s="515"/>
      <c r="AJ471" s="515"/>
      <c r="AK471" s="515"/>
      <c r="AL471" s="515"/>
      <c r="AM471" s="515"/>
      <c r="AN471" s="515"/>
      <c r="AO471" s="515"/>
      <c r="AP471" s="515"/>
      <c r="AQ471" s="515"/>
      <c r="AR471" s="515"/>
      <c r="AS471" s="515"/>
    </row>
    <row r="472" spans="9:45" s="516" customFormat="1" ht="11.25">
      <c r="I472" s="518"/>
      <c r="J472" s="518"/>
      <c r="K472" s="518"/>
      <c r="L472" s="514"/>
      <c r="M472" s="514"/>
      <c r="N472" s="514"/>
      <c r="O472" s="514"/>
      <c r="P472" s="514"/>
      <c r="Q472" s="514"/>
      <c r="R472" s="514"/>
      <c r="S472" s="514"/>
      <c r="T472" s="514"/>
      <c r="U472" s="514"/>
      <c r="V472" s="515"/>
      <c r="W472" s="515"/>
      <c r="X472" s="515"/>
      <c r="Y472" s="515"/>
      <c r="Z472" s="515"/>
      <c r="AA472" s="515"/>
      <c r="AB472" s="515"/>
      <c r="AC472" s="515"/>
      <c r="AD472" s="515"/>
      <c r="AE472" s="515"/>
      <c r="AF472" s="515"/>
      <c r="AG472" s="515"/>
      <c r="AH472" s="515"/>
      <c r="AI472" s="515"/>
      <c r="AJ472" s="515"/>
      <c r="AK472" s="515"/>
      <c r="AL472" s="515"/>
      <c r="AM472" s="515"/>
      <c r="AN472" s="515"/>
      <c r="AO472" s="515"/>
      <c r="AP472" s="515"/>
      <c r="AQ472" s="515"/>
      <c r="AR472" s="515"/>
      <c r="AS472" s="515"/>
    </row>
    <row r="473" spans="9:45" s="516" customFormat="1" ht="11.25">
      <c r="I473" s="518"/>
      <c r="J473" s="518"/>
      <c r="K473" s="518"/>
      <c r="L473" s="514"/>
      <c r="M473" s="514"/>
      <c r="N473" s="514"/>
      <c r="O473" s="514"/>
      <c r="P473" s="514"/>
      <c r="Q473" s="514"/>
      <c r="R473" s="514"/>
      <c r="S473" s="514"/>
      <c r="T473" s="514"/>
      <c r="U473" s="514"/>
      <c r="V473" s="515"/>
      <c r="W473" s="515"/>
      <c r="X473" s="515"/>
      <c r="Y473" s="515"/>
      <c r="Z473" s="515"/>
      <c r="AA473" s="515"/>
      <c r="AB473" s="515"/>
      <c r="AC473" s="515"/>
      <c r="AD473" s="515"/>
      <c r="AE473" s="515"/>
      <c r="AF473" s="515"/>
      <c r="AG473" s="515"/>
      <c r="AH473" s="515"/>
      <c r="AI473" s="515"/>
      <c r="AJ473" s="515"/>
      <c r="AK473" s="515"/>
      <c r="AL473" s="515"/>
      <c r="AM473" s="515"/>
      <c r="AN473" s="515"/>
      <c r="AO473" s="515"/>
      <c r="AP473" s="515"/>
      <c r="AQ473" s="515"/>
      <c r="AR473" s="515"/>
      <c r="AS473" s="515"/>
    </row>
    <row r="474" spans="9:45" s="516" customFormat="1" ht="11.25">
      <c r="I474" s="518"/>
      <c r="J474" s="518"/>
      <c r="K474" s="518"/>
      <c r="L474" s="514"/>
      <c r="M474" s="514"/>
      <c r="N474" s="514"/>
      <c r="O474" s="514"/>
      <c r="P474" s="514"/>
      <c r="Q474" s="514"/>
      <c r="R474" s="514"/>
      <c r="S474" s="514"/>
      <c r="T474" s="514"/>
      <c r="U474" s="514"/>
      <c r="V474" s="515"/>
      <c r="W474" s="515"/>
      <c r="X474" s="515"/>
      <c r="Y474" s="515"/>
      <c r="Z474" s="515"/>
      <c r="AA474" s="515"/>
      <c r="AB474" s="515"/>
      <c r="AC474" s="515"/>
      <c r="AD474" s="515"/>
      <c r="AE474" s="515"/>
      <c r="AF474" s="515"/>
      <c r="AG474" s="515"/>
      <c r="AH474" s="515"/>
      <c r="AI474" s="515"/>
      <c r="AJ474" s="515"/>
      <c r="AK474" s="515"/>
      <c r="AL474" s="515"/>
      <c r="AM474" s="515"/>
      <c r="AN474" s="515"/>
      <c r="AO474" s="515"/>
      <c r="AP474" s="515"/>
      <c r="AQ474" s="515"/>
      <c r="AR474" s="515"/>
      <c r="AS474" s="515"/>
    </row>
    <row r="475" spans="9:45" s="516" customFormat="1" ht="11.25">
      <c r="I475" s="518"/>
      <c r="J475" s="518"/>
      <c r="K475" s="518"/>
      <c r="L475" s="514"/>
      <c r="M475" s="514"/>
      <c r="N475" s="514"/>
      <c r="O475" s="514"/>
      <c r="P475" s="514"/>
      <c r="Q475" s="514"/>
      <c r="R475" s="514"/>
      <c r="S475" s="514"/>
      <c r="T475" s="514"/>
      <c r="U475" s="514"/>
      <c r="V475" s="515"/>
      <c r="W475" s="515"/>
      <c r="X475" s="515"/>
      <c r="Y475" s="515"/>
      <c r="Z475" s="515"/>
      <c r="AA475" s="515"/>
      <c r="AB475" s="515"/>
      <c r="AC475" s="515"/>
      <c r="AD475" s="515"/>
      <c r="AE475" s="515"/>
      <c r="AF475" s="515"/>
      <c r="AG475" s="515"/>
      <c r="AH475" s="515"/>
      <c r="AI475" s="515"/>
      <c r="AJ475" s="515"/>
      <c r="AK475" s="515"/>
      <c r="AL475" s="515"/>
      <c r="AM475" s="515"/>
      <c r="AN475" s="515"/>
      <c r="AO475" s="515"/>
      <c r="AP475" s="515"/>
      <c r="AQ475" s="515"/>
      <c r="AR475" s="515"/>
      <c r="AS475" s="515"/>
    </row>
    <row r="476" spans="9:45" s="516" customFormat="1" ht="11.25">
      <c r="I476" s="518"/>
      <c r="J476" s="518"/>
      <c r="K476" s="518"/>
      <c r="L476" s="514"/>
      <c r="M476" s="514"/>
      <c r="N476" s="514"/>
      <c r="O476" s="514"/>
      <c r="P476" s="514"/>
      <c r="Q476" s="514"/>
      <c r="R476" s="514"/>
      <c r="S476" s="514"/>
      <c r="T476" s="514"/>
      <c r="U476" s="514"/>
      <c r="V476" s="515"/>
      <c r="W476" s="515"/>
      <c r="X476" s="515"/>
      <c r="Y476" s="515"/>
      <c r="Z476" s="515"/>
      <c r="AA476" s="515"/>
      <c r="AB476" s="515"/>
      <c r="AC476" s="515"/>
      <c r="AD476" s="515"/>
      <c r="AE476" s="515"/>
      <c r="AF476" s="515"/>
      <c r="AG476" s="515"/>
      <c r="AH476" s="515"/>
      <c r="AI476" s="515"/>
      <c r="AJ476" s="515"/>
      <c r="AK476" s="515"/>
      <c r="AL476" s="515"/>
      <c r="AM476" s="515"/>
      <c r="AN476" s="515"/>
      <c r="AO476" s="515"/>
      <c r="AP476" s="515"/>
      <c r="AQ476" s="515"/>
      <c r="AR476" s="515"/>
      <c r="AS476" s="515"/>
    </row>
    <row r="477" spans="9:45" s="516" customFormat="1" ht="11.25">
      <c r="I477" s="518"/>
      <c r="J477" s="518"/>
      <c r="K477" s="518"/>
      <c r="L477" s="514"/>
      <c r="M477" s="514"/>
      <c r="N477" s="514"/>
      <c r="O477" s="514"/>
      <c r="P477" s="514"/>
      <c r="Q477" s="514"/>
      <c r="R477" s="514"/>
      <c r="S477" s="514"/>
      <c r="T477" s="514"/>
      <c r="U477" s="514"/>
      <c r="V477" s="515"/>
      <c r="W477" s="515"/>
      <c r="X477" s="515"/>
      <c r="Y477" s="515"/>
      <c r="Z477" s="515"/>
      <c r="AA477" s="515"/>
      <c r="AB477" s="515"/>
      <c r="AC477" s="515"/>
      <c r="AD477" s="515"/>
      <c r="AE477" s="515"/>
      <c r="AF477" s="515"/>
      <c r="AG477" s="515"/>
      <c r="AH477" s="515"/>
      <c r="AI477" s="515"/>
      <c r="AJ477" s="515"/>
      <c r="AK477" s="515"/>
      <c r="AL477" s="515"/>
      <c r="AM477" s="515"/>
      <c r="AN477" s="515"/>
      <c r="AO477" s="515"/>
      <c r="AP477" s="515"/>
      <c r="AQ477" s="515"/>
      <c r="AR477" s="515"/>
      <c r="AS477" s="515"/>
    </row>
    <row r="478" spans="9:45" s="516" customFormat="1" ht="11.25">
      <c r="I478" s="518"/>
      <c r="J478" s="518"/>
      <c r="K478" s="518"/>
      <c r="L478" s="514"/>
      <c r="M478" s="514"/>
      <c r="N478" s="514"/>
      <c r="O478" s="514"/>
      <c r="P478" s="514"/>
      <c r="Q478" s="514"/>
      <c r="R478" s="514"/>
      <c r="S478" s="514"/>
      <c r="T478" s="514"/>
      <c r="U478" s="514"/>
      <c r="V478" s="515"/>
      <c r="W478" s="515"/>
      <c r="X478" s="515"/>
      <c r="Y478" s="515"/>
      <c r="Z478" s="515"/>
      <c r="AA478" s="515"/>
      <c r="AB478" s="515"/>
      <c r="AC478" s="515"/>
      <c r="AD478" s="515"/>
      <c r="AE478" s="515"/>
      <c r="AF478" s="515"/>
      <c r="AG478" s="515"/>
      <c r="AH478" s="515"/>
      <c r="AI478" s="515"/>
      <c r="AJ478" s="515"/>
      <c r="AK478" s="515"/>
      <c r="AL478" s="515"/>
      <c r="AM478" s="515"/>
      <c r="AN478" s="515"/>
      <c r="AO478" s="515"/>
      <c r="AP478" s="515"/>
      <c r="AQ478" s="515"/>
      <c r="AR478" s="515"/>
      <c r="AS478" s="515"/>
    </row>
    <row r="479" spans="9:45" s="516" customFormat="1" ht="11.25">
      <c r="I479" s="518"/>
      <c r="J479" s="518"/>
      <c r="K479" s="518"/>
      <c r="L479" s="514"/>
      <c r="M479" s="514"/>
      <c r="N479" s="514"/>
      <c r="O479" s="514"/>
      <c r="P479" s="514"/>
      <c r="Q479" s="514"/>
      <c r="R479" s="514"/>
      <c r="S479" s="514"/>
      <c r="T479" s="514"/>
      <c r="U479" s="514"/>
      <c r="V479" s="515"/>
      <c r="W479" s="515"/>
      <c r="X479" s="515"/>
      <c r="Y479" s="515"/>
      <c r="Z479" s="515"/>
      <c r="AA479" s="515"/>
      <c r="AB479" s="515"/>
      <c r="AC479" s="515"/>
      <c r="AD479" s="515"/>
      <c r="AE479" s="515"/>
      <c r="AF479" s="515"/>
      <c r="AG479" s="515"/>
      <c r="AH479" s="515"/>
      <c r="AI479" s="515"/>
      <c r="AJ479" s="515"/>
      <c r="AK479" s="515"/>
      <c r="AL479" s="515"/>
      <c r="AM479" s="515"/>
      <c r="AN479" s="515"/>
      <c r="AO479" s="515"/>
      <c r="AP479" s="515"/>
      <c r="AQ479" s="515"/>
      <c r="AR479" s="515"/>
      <c r="AS479" s="515"/>
    </row>
    <row r="480" spans="9:45" s="516" customFormat="1" ht="11.25">
      <c r="I480" s="518"/>
      <c r="J480" s="518"/>
      <c r="K480" s="518"/>
      <c r="L480" s="514"/>
      <c r="M480" s="514"/>
      <c r="N480" s="514"/>
      <c r="O480" s="514"/>
      <c r="P480" s="514"/>
      <c r="Q480" s="514"/>
      <c r="R480" s="514"/>
      <c r="S480" s="514"/>
      <c r="T480" s="514"/>
      <c r="U480" s="514"/>
      <c r="V480" s="515"/>
      <c r="W480" s="515"/>
      <c r="X480" s="515"/>
      <c r="Y480" s="515"/>
      <c r="Z480" s="515"/>
      <c r="AA480" s="515"/>
      <c r="AB480" s="515"/>
      <c r="AC480" s="515"/>
      <c r="AD480" s="515"/>
      <c r="AE480" s="515"/>
      <c r="AF480" s="515"/>
      <c r="AG480" s="515"/>
      <c r="AH480" s="515"/>
      <c r="AI480" s="515"/>
      <c r="AJ480" s="515"/>
      <c r="AK480" s="515"/>
      <c r="AL480" s="515"/>
      <c r="AM480" s="515"/>
      <c r="AN480" s="515"/>
      <c r="AO480" s="515"/>
      <c r="AP480" s="515"/>
      <c r="AQ480" s="515"/>
      <c r="AR480" s="515"/>
      <c r="AS480" s="515"/>
    </row>
    <row r="481" spans="9:45" s="516" customFormat="1" ht="11.25">
      <c r="I481" s="518"/>
      <c r="J481" s="518"/>
      <c r="K481" s="518"/>
      <c r="L481" s="514"/>
      <c r="M481" s="514"/>
      <c r="N481" s="514"/>
      <c r="O481" s="514"/>
      <c r="P481" s="514"/>
      <c r="Q481" s="514"/>
      <c r="R481" s="514"/>
      <c r="S481" s="514"/>
      <c r="T481" s="514"/>
      <c r="U481" s="514"/>
      <c r="V481" s="515"/>
      <c r="W481" s="515"/>
      <c r="X481" s="515"/>
      <c r="Y481" s="515"/>
      <c r="Z481" s="515"/>
      <c r="AA481" s="515"/>
      <c r="AB481" s="515"/>
      <c r="AC481" s="515"/>
      <c r="AD481" s="515"/>
      <c r="AE481" s="515"/>
      <c r="AF481" s="515"/>
      <c r="AG481" s="515"/>
      <c r="AH481" s="515"/>
      <c r="AI481" s="515"/>
      <c r="AJ481" s="515"/>
      <c r="AK481" s="515"/>
      <c r="AL481" s="515"/>
      <c r="AM481" s="515"/>
      <c r="AN481" s="515"/>
      <c r="AO481" s="515"/>
      <c r="AP481" s="515"/>
      <c r="AQ481" s="515"/>
      <c r="AR481" s="515"/>
      <c r="AS481" s="515"/>
    </row>
    <row r="482" spans="9:45" s="516" customFormat="1" ht="11.25">
      <c r="I482" s="518"/>
      <c r="J482" s="518"/>
      <c r="K482" s="518"/>
      <c r="L482" s="514"/>
      <c r="M482" s="514"/>
      <c r="N482" s="514"/>
      <c r="O482" s="514"/>
      <c r="P482" s="514"/>
      <c r="Q482" s="514"/>
      <c r="R482" s="514"/>
      <c r="S482" s="514"/>
      <c r="T482" s="514"/>
      <c r="U482" s="514"/>
      <c r="V482" s="515"/>
      <c r="W482" s="515"/>
      <c r="X482" s="515"/>
      <c r="Y482" s="515"/>
      <c r="Z482" s="515"/>
      <c r="AA482" s="515"/>
      <c r="AB482" s="515"/>
      <c r="AC482" s="515"/>
      <c r="AD482" s="515"/>
      <c r="AE482" s="515"/>
      <c r="AF482" s="515"/>
      <c r="AG482" s="515"/>
      <c r="AH482" s="515"/>
      <c r="AI482" s="515"/>
      <c r="AJ482" s="515"/>
      <c r="AK482" s="515"/>
      <c r="AL482" s="515"/>
      <c r="AM482" s="515"/>
      <c r="AN482" s="515"/>
      <c r="AO482" s="515"/>
      <c r="AP482" s="515"/>
      <c r="AQ482" s="515"/>
      <c r="AR482" s="515"/>
      <c r="AS482" s="515"/>
    </row>
    <row r="483" spans="9:45" s="516" customFormat="1" ht="11.25">
      <c r="I483" s="518"/>
      <c r="J483" s="518"/>
      <c r="K483" s="518"/>
      <c r="L483" s="514"/>
      <c r="M483" s="514"/>
      <c r="N483" s="514"/>
      <c r="O483" s="514"/>
      <c r="P483" s="514"/>
      <c r="Q483" s="514"/>
      <c r="R483" s="514"/>
      <c r="S483" s="514"/>
      <c r="T483" s="514"/>
      <c r="U483" s="514"/>
      <c r="V483" s="515"/>
      <c r="W483" s="515"/>
      <c r="X483" s="515"/>
      <c r="Y483" s="515"/>
      <c r="Z483" s="515"/>
      <c r="AA483" s="515"/>
      <c r="AB483" s="515"/>
      <c r="AC483" s="515"/>
      <c r="AD483" s="515"/>
      <c r="AE483" s="515"/>
      <c r="AF483" s="515"/>
      <c r="AG483" s="515"/>
      <c r="AH483" s="515"/>
      <c r="AI483" s="515"/>
      <c r="AJ483" s="515"/>
      <c r="AK483" s="515"/>
      <c r="AL483" s="515"/>
      <c r="AM483" s="515"/>
      <c r="AN483" s="515"/>
      <c r="AO483" s="515"/>
      <c r="AP483" s="515"/>
      <c r="AQ483" s="515"/>
      <c r="AR483" s="515"/>
      <c r="AS483" s="515"/>
    </row>
    <row r="484" spans="9:45" s="516" customFormat="1" ht="11.25">
      <c r="I484" s="518"/>
      <c r="J484" s="518"/>
      <c r="K484" s="518"/>
      <c r="L484" s="514"/>
      <c r="M484" s="514"/>
      <c r="N484" s="514"/>
      <c r="O484" s="514"/>
      <c r="P484" s="514"/>
      <c r="Q484" s="514"/>
      <c r="R484" s="514"/>
      <c r="S484" s="514"/>
      <c r="T484" s="514"/>
      <c r="U484" s="514"/>
      <c r="V484" s="515"/>
      <c r="W484" s="515"/>
      <c r="X484" s="515"/>
      <c r="Y484" s="515"/>
      <c r="Z484" s="515"/>
      <c r="AA484" s="515"/>
      <c r="AB484" s="515"/>
      <c r="AC484" s="515"/>
      <c r="AD484" s="515"/>
      <c r="AE484" s="515"/>
      <c r="AF484" s="515"/>
      <c r="AG484" s="515"/>
      <c r="AH484" s="515"/>
      <c r="AI484" s="515"/>
      <c r="AJ484" s="515"/>
      <c r="AK484" s="515"/>
      <c r="AL484" s="515"/>
      <c r="AM484" s="515"/>
      <c r="AN484" s="515"/>
      <c r="AO484" s="515"/>
      <c r="AP484" s="515"/>
      <c r="AQ484" s="515"/>
      <c r="AR484" s="515"/>
      <c r="AS484" s="515"/>
    </row>
    <row r="485" spans="9:45" s="516" customFormat="1" ht="11.25">
      <c r="I485" s="518"/>
      <c r="J485" s="518"/>
      <c r="K485" s="518"/>
      <c r="L485" s="514"/>
      <c r="M485" s="514"/>
      <c r="N485" s="514"/>
      <c r="O485" s="514"/>
      <c r="P485" s="514"/>
      <c r="Q485" s="514"/>
      <c r="R485" s="514"/>
      <c r="S485" s="514"/>
      <c r="T485" s="514"/>
      <c r="U485" s="514"/>
      <c r="V485" s="515"/>
      <c r="W485" s="515"/>
      <c r="X485" s="515"/>
      <c r="Y485" s="515"/>
      <c r="Z485" s="515"/>
      <c r="AA485" s="515"/>
      <c r="AB485" s="515"/>
      <c r="AC485" s="515"/>
      <c r="AD485" s="515"/>
      <c r="AE485" s="515"/>
      <c r="AF485" s="515"/>
      <c r="AG485" s="515"/>
      <c r="AH485" s="515"/>
      <c r="AI485" s="515"/>
      <c r="AJ485" s="515"/>
      <c r="AK485" s="515"/>
      <c r="AL485" s="515"/>
      <c r="AM485" s="515"/>
      <c r="AN485" s="515"/>
      <c r="AO485" s="515"/>
      <c r="AP485" s="515"/>
      <c r="AQ485" s="515"/>
      <c r="AR485" s="515"/>
      <c r="AS485" s="515"/>
    </row>
    <row r="486" spans="9:45" s="516" customFormat="1" ht="11.25">
      <c r="I486" s="518"/>
      <c r="J486" s="518"/>
      <c r="K486" s="518"/>
      <c r="L486" s="514"/>
      <c r="M486" s="514"/>
      <c r="N486" s="514"/>
      <c r="O486" s="514"/>
      <c r="P486" s="514"/>
      <c r="Q486" s="514"/>
      <c r="R486" s="514"/>
      <c r="S486" s="514"/>
      <c r="T486" s="514"/>
      <c r="U486" s="514"/>
      <c r="V486" s="515"/>
      <c r="W486" s="515"/>
      <c r="X486" s="515"/>
      <c r="Y486" s="515"/>
      <c r="Z486" s="515"/>
      <c r="AA486" s="515"/>
      <c r="AB486" s="515"/>
      <c r="AC486" s="515"/>
      <c r="AD486" s="515"/>
      <c r="AE486" s="515"/>
      <c r="AF486" s="515"/>
      <c r="AG486" s="515"/>
      <c r="AH486" s="515"/>
      <c r="AI486" s="515"/>
      <c r="AJ486" s="515"/>
      <c r="AK486" s="515"/>
      <c r="AL486" s="515"/>
      <c r="AM486" s="515"/>
      <c r="AN486" s="515"/>
      <c r="AO486" s="515"/>
      <c r="AP486" s="515"/>
      <c r="AQ486" s="515"/>
      <c r="AR486" s="515"/>
      <c r="AS486" s="515"/>
    </row>
    <row r="487" spans="9:45" s="516" customFormat="1" ht="11.25">
      <c r="I487" s="518"/>
      <c r="J487" s="518"/>
      <c r="K487" s="518"/>
      <c r="L487" s="514"/>
      <c r="M487" s="514"/>
      <c r="N487" s="514"/>
      <c r="O487" s="514"/>
      <c r="P487" s="514"/>
      <c r="Q487" s="514"/>
      <c r="R487" s="514"/>
      <c r="S487" s="514"/>
      <c r="T487" s="514"/>
      <c r="U487" s="514"/>
      <c r="V487" s="515"/>
      <c r="W487" s="515"/>
      <c r="X487" s="515"/>
      <c r="Y487" s="515"/>
      <c r="Z487" s="515"/>
      <c r="AA487" s="515"/>
      <c r="AB487" s="515"/>
      <c r="AC487" s="515"/>
      <c r="AD487" s="515"/>
      <c r="AE487" s="515"/>
      <c r="AF487" s="515"/>
      <c r="AG487" s="515"/>
      <c r="AH487" s="515"/>
      <c r="AI487" s="515"/>
      <c r="AJ487" s="515"/>
      <c r="AK487" s="515"/>
      <c r="AL487" s="515"/>
      <c r="AM487" s="515"/>
      <c r="AN487" s="515"/>
      <c r="AO487" s="515"/>
      <c r="AP487" s="515"/>
      <c r="AQ487" s="515"/>
      <c r="AR487" s="515"/>
      <c r="AS487" s="515"/>
    </row>
    <row r="488" spans="9:45" s="516" customFormat="1" ht="11.25">
      <c r="I488" s="518"/>
      <c r="J488" s="518"/>
      <c r="K488" s="518"/>
      <c r="L488" s="514"/>
      <c r="M488" s="514"/>
      <c r="N488" s="514"/>
      <c r="O488" s="514"/>
      <c r="P488" s="514"/>
      <c r="Q488" s="514"/>
      <c r="R488" s="514"/>
      <c r="S488" s="514"/>
      <c r="T488" s="514"/>
      <c r="U488" s="514"/>
      <c r="V488" s="515"/>
      <c r="W488" s="515"/>
      <c r="X488" s="515"/>
      <c r="Y488" s="515"/>
      <c r="Z488" s="515"/>
      <c r="AA488" s="515"/>
      <c r="AB488" s="515"/>
      <c r="AC488" s="515"/>
      <c r="AD488" s="515"/>
      <c r="AE488" s="515"/>
      <c r="AF488" s="515"/>
      <c r="AG488" s="515"/>
      <c r="AH488" s="515"/>
      <c r="AI488" s="515"/>
      <c r="AJ488" s="515"/>
      <c r="AK488" s="515"/>
      <c r="AL488" s="515"/>
      <c r="AM488" s="515"/>
      <c r="AN488" s="515"/>
      <c r="AO488" s="515"/>
      <c r="AP488" s="515"/>
      <c r="AQ488" s="515"/>
      <c r="AR488" s="515"/>
      <c r="AS488" s="515"/>
    </row>
    <row r="489" spans="9:45" s="516" customFormat="1" ht="11.25">
      <c r="I489" s="518"/>
      <c r="J489" s="518"/>
      <c r="K489" s="518"/>
      <c r="L489" s="514"/>
      <c r="M489" s="514"/>
      <c r="N489" s="514"/>
      <c r="O489" s="514"/>
      <c r="P489" s="514"/>
      <c r="Q489" s="514"/>
      <c r="R489" s="514"/>
      <c r="S489" s="514"/>
      <c r="T489" s="514"/>
      <c r="U489" s="514"/>
      <c r="V489" s="515"/>
      <c r="W489" s="515"/>
      <c r="X489" s="515"/>
      <c r="Y489" s="515"/>
      <c r="Z489" s="515"/>
      <c r="AA489" s="515"/>
      <c r="AB489" s="515"/>
      <c r="AC489" s="515"/>
      <c r="AD489" s="515"/>
      <c r="AE489" s="515"/>
      <c r="AF489" s="515"/>
      <c r="AG489" s="515"/>
      <c r="AH489" s="515"/>
      <c r="AI489" s="515"/>
      <c r="AJ489" s="515"/>
      <c r="AK489" s="515"/>
      <c r="AL489" s="515"/>
      <c r="AM489" s="515"/>
      <c r="AN489" s="515"/>
      <c r="AO489" s="515"/>
      <c r="AP489" s="515"/>
      <c r="AQ489" s="515"/>
      <c r="AR489" s="515"/>
      <c r="AS489" s="515"/>
    </row>
    <row r="490" spans="9:45" s="516" customFormat="1" ht="11.25">
      <c r="I490" s="518"/>
      <c r="J490" s="518"/>
      <c r="K490" s="518"/>
      <c r="L490" s="514"/>
      <c r="M490" s="514"/>
      <c r="N490" s="514"/>
      <c r="O490" s="514"/>
      <c r="P490" s="514"/>
      <c r="Q490" s="514"/>
      <c r="R490" s="514"/>
      <c r="S490" s="514"/>
      <c r="T490" s="514"/>
      <c r="U490" s="514"/>
      <c r="V490" s="515"/>
      <c r="W490" s="515"/>
      <c r="X490" s="515"/>
      <c r="Y490" s="515"/>
      <c r="Z490" s="515"/>
      <c r="AA490" s="515"/>
      <c r="AB490" s="515"/>
      <c r="AC490" s="515"/>
      <c r="AD490" s="515"/>
      <c r="AE490" s="515"/>
      <c r="AF490" s="515"/>
      <c r="AG490" s="515"/>
      <c r="AH490" s="515"/>
      <c r="AI490" s="515"/>
      <c r="AJ490" s="515"/>
      <c r="AK490" s="515"/>
      <c r="AL490" s="515"/>
      <c r="AM490" s="515"/>
      <c r="AN490" s="515"/>
      <c r="AO490" s="515"/>
      <c r="AP490" s="515"/>
      <c r="AQ490" s="515"/>
      <c r="AR490" s="515"/>
      <c r="AS490" s="515"/>
    </row>
    <row r="491" spans="9:45" s="516" customFormat="1" ht="11.25">
      <c r="I491" s="518"/>
      <c r="J491" s="518"/>
      <c r="K491" s="518"/>
      <c r="L491" s="514"/>
      <c r="M491" s="514"/>
      <c r="N491" s="514"/>
      <c r="O491" s="514"/>
      <c r="P491" s="514"/>
      <c r="Q491" s="514"/>
      <c r="R491" s="514"/>
      <c r="S491" s="514"/>
      <c r="T491" s="514"/>
      <c r="U491" s="514"/>
      <c r="V491" s="515"/>
      <c r="W491" s="515"/>
      <c r="X491" s="515"/>
      <c r="Y491" s="515"/>
      <c r="Z491" s="515"/>
      <c r="AA491" s="515"/>
      <c r="AB491" s="515"/>
      <c r="AC491" s="515"/>
      <c r="AD491" s="515"/>
      <c r="AE491" s="515"/>
      <c r="AF491" s="515"/>
      <c r="AG491" s="515"/>
      <c r="AH491" s="515"/>
      <c r="AI491" s="515"/>
      <c r="AJ491" s="515"/>
      <c r="AK491" s="515"/>
      <c r="AL491" s="515"/>
      <c r="AM491" s="515"/>
      <c r="AN491" s="515"/>
      <c r="AO491" s="515"/>
      <c r="AP491" s="515"/>
      <c r="AQ491" s="515"/>
      <c r="AR491" s="515"/>
      <c r="AS491" s="515"/>
    </row>
    <row r="492" spans="9:45" s="516" customFormat="1" ht="11.25">
      <c r="I492" s="518"/>
      <c r="J492" s="518"/>
      <c r="K492" s="518"/>
      <c r="L492" s="514"/>
      <c r="M492" s="514"/>
      <c r="N492" s="514"/>
      <c r="O492" s="514"/>
      <c r="P492" s="514"/>
      <c r="Q492" s="514"/>
      <c r="R492" s="514"/>
      <c r="S492" s="514"/>
      <c r="T492" s="514"/>
      <c r="U492" s="514"/>
      <c r="V492" s="515"/>
      <c r="W492" s="515"/>
      <c r="X492" s="515"/>
      <c r="Y492" s="515"/>
      <c r="Z492" s="515"/>
      <c r="AA492" s="515"/>
      <c r="AB492" s="515"/>
      <c r="AC492" s="515"/>
      <c r="AD492" s="515"/>
      <c r="AE492" s="515"/>
      <c r="AF492" s="515"/>
      <c r="AG492" s="515"/>
      <c r="AH492" s="515"/>
      <c r="AI492" s="515"/>
      <c r="AJ492" s="515"/>
      <c r="AK492" s="515"/>
      <c r="AL492" s="515"/>
      <c r="AM492" s="515"/>
      <c r="AN492" s="515"/>
      <c r="AO492" s="515"/>
      <c r="AP492" s="515"/>
      <c r="AQ492" s="515"/>
      <c r="AR492" s="515"/>
      <c r="AS492" s="515"/>
    </row>
    <row r="493" spans="9:45" s="516" customFormat="1" ht="11.25">
      <c r="I493" s="518"/>
      <c r="J493" s="518"/>
      <c r="K493" s="518"/>
      <c r="L493" s="514"/>
      <c r="M493" s="514"/>
      <c r="N493" s="514"/>
      <c r="O493" s="514"/>
      <c r="P493" s="514"/>
      <c r="Q493" s="514"/>
      <c r="R493" s="514"/>
      <c r="S493" s="514"/>
      <c r="T493" s="514"/>
      <c r="U493" s="514"/>
      <c r="V493" s="515"/>
      <c r="W493" s="515"/>
      <c r="X493" s="515"/>
      <c r="Y493" s="515"/>
      <c r="Z493" s="515"/>
      <c r="AA493" s="515"/>
      <c r="AB493" s="515"/>
      <c r="AC493" s="515"/>
      <c r="AD493" s="515"/>
      <c r="AE493" s="515"/>
      <c r="AF493" s="515"/>
      <c r="AG493" s="515"/>
      <c r="AH493" s="515"/>
      <c r="AI493" s="515"/>
      <c r="AJ493" s="515"/>
      <c r="AK493" s="515"/>
      <c r="AL493" s="515"/>
      <c r="AM493" s="515"/>
      <c r="AN493" s="515"/>
      <c r="AO493" s="515"/>
      <c r="AP493" s="515"/>
      <c r="AQ493" s="515"/>
      <c r="AR493" s="515"/>
      <c r="AS493" s="515"/>
    </row>
    <row r="494" spans="9:45" s="516" customFormat="1" ht="11.25">
      <c r="I494" s="518"/>
      <c r="J494" s="518"/>
      <c r="K494" s="518"/>
      <c r="L494" s="514"/>
      <c r="M494" s="514"/>
      <c r="N494" s="514"/>
      <c r="O494" s="514"/>
      <c r="P494" s="514"/>
      <c r="Q494" s="514"/>
      <c r="R494" s="514"/>
      <c r="S494" s="514"/>
      <c r="T494" s="514"/>
      <c r="U494" s="514"/>
      <c r="V494" s="515"/>
      <c r="W494" s="515"/>
      <c r="X494" s="515"/>
      <c r="Y494" s="515"/>
      <c r="Z494" s="515"/>
      <c r="AA494" s="515"/>
      <c r="AB494" s="515"/>
      <c r="AC494" s="515"/>
      <c r="AD494" s="515"/>
      <c r="AE494" s="515"/>
      <c r="AF494" s="515"/>
      <c r="AG494" s="515"/>
      <c r="AH494" s="515"/>
      <c r="AI494" s="515"/>
      <c r="AJ494" s="515"/>
      <c r="AK494" s="515"/>
      <c r="AL494" s="515"/>
      <c r="AM494" s="515"/>
      <c r="AN494" s="515"/>
      <c r="AO494" s="515"/>
      <c r="AP494" s="515"/>
      <c r="AQ494" s="515"/>
      <c r="AR494" s="515"/>
      <c r="AS494" s="515"/>
    </row>
    <row r="495" spans="9:45" s="516" customFormat="1" ht="11.25">
      <c r="I495" s="518"/>
      <c r="J495" s="518"/>
      <c r="K495" s="518"/>
      <c r="L495" s="514"/>
      <c r="M495" s="514"/>
      <c r="N495" s="514"/>
      <c r="O495" s="514"/>
      <c r="P495" s="514"/>
      <c r="Q495" s="514"/>
      <c r="R495" s="514"/>
      <c r="S495" s="514"/>
      <c r="T495" s="514"/>
      <c r="U495" s="514"/>
      <c r="V495" s="515"/>
      <c r="W495" s="515"/>
      <c r="X495" s="515"/>
      <c r="Y495" s="515"/>
      <c r="Z495" s="515"/>
      <c r="AA495" s="515"/>
      <c r="AB495" s="515"/>
      <c r="AC495" s="515"/>
      <c r="AD495" s="515"/>
      <c r="AE495" s="515"/>
      <c r="AF495" s="515"/>
      <c r="AG495" s="515"/>
      <c r="AH495" s="515"/>
      <c r="AI495" s="515"/>
      <c r="AJ495" s="515"/>
      <c r="AK495" s="515"/>
      <c r="AL495" s="515"/>
      <c r="AM495" s="515"/>
      <c r="AN495" s="515"/>
      <c r="AO495" s="515"/>
      <c r="AP495" s="515"/>
      <c r="AQ495" s="515"/>
      <c r="AR495" s="515"/>
      <c r="AS495" s="515"/>
    </row>
    <row r="496" spans="9:45" s="516" customFormat="1" ht="11.25">
      <c r="I496" s="518"/>
      <c r="J496" s="518"/>
      <c r="K496" s="518"/>
      <c r="L496" s="514"/>
      <c r="M496" s="514"/>
      <c r="N496" s="514"/>
      <c r="O496" s="514"/>
      <c r="P496" s="514"/>
      <c r="Q496" s="514"/>
      <c r="R496" s="514"/>
      <c r="S496" s="514"/>
      <c r="T496" s="514"/>
      <c r="U496" s="514"/>
      <c r="V496" s="515"/>
      <c r="W496" s="515"/>
      <c r="X496" s="515"/>
      <c r="Y496" s="515"/>
      <c r="Z496" s="515"/>
      <c r="AA496" s="515"/>
      <c r="AB496" s="515"/>
      <c r="AC496" s="515"/>
      <c r="AD496" s="515"/>
      <c r="AE496" s="515"/>
      <c r="AF496" s="515"/>
      <c r="AG496" s="515"/>
      <c r="AH496" s="515"/>
      <c r="AI496" s="515"/>
      <c r="AJ496" s="515"/>
      <c r="AK496" s="515"/>
      <c r="AL496" s="515"/>
      <c r="AM496" s="515"/>
      <c r="AN496" s="515"/>
      <c r="AO496" s="515"/>
      <c r="AP496" s="515"/>
      <c r="AQ496" s="515"/>
      <c r="AR496" s="515"/>
      <c r="AS496" s="515"/>
    </row>
    <row r="497" spans="9:45" s="516" customFormat="1" ht="11.25">
      <c r="I497" s="518"/>
      <c r="J497" s="518"/>
      <c r="K497" s="518"/>
      <c r="L497" s="514"/>
      <c r="M497" s="514"/>
      <c r="N497" s="514"/>
      <c r="O497" s="514"/>
      <c r="P497" s="514"/>
      <c r="Q497" s="514"/>
      <c r="R497" s="514"/>
      <c r="S497" s="514"/>
      <c r="T497" s="514"/>
      <c r="U497" s="514"/>
      <c r="V497" s="515"/>
      <c r="W497" s="515"/>
      <c r="X497" s="515"/>
      <c r="Y497" s="515"/>
      <c r="Z497" s="515"/>
      <c r="AA497" s="515"/>
      <c r="AB497" s="515"/>
      <c r="AC497" s="515"/>
      <c r="AD497" s="515"/>
      <c r="AE497" s="515"/>
      <c r="AF497" s="515"/>
      <c r="AG497" s="515"/>
      <c r="AH497" s="515"/>
      <c r="AI497" s="515"/>
      <c r="AJ497" s="515"/>
      <c r="AK497" s="515"/>
      <c r="AL497" s="515"/>
      <c r="AM497" s="515"/>
      <c r="AN497" s="515"/>
      <c r="AO497" s="515"/>
      <c r="AP497" s="515"/>
      <c r="AQ497" s="515"/>
      <c r="AR497" s="515"/>
      <c r="AS497" s="515"/>
    </row>
    <row r="498" spans="9:45" s="516" customFormat="1" ht="11.25">
      <c r="I498" s="518"/>
      <c r="J498" s="518"/>
      <c r="K498" s="518"/>
      <c r="L498" s="514"/>
      <c r="M498" s="514"/>
      <c r="N498" s="514"/>
      <c r="O498" s="514"/>
      <c r="P498" s="514"/>
      <c r="Q498" s="514"/>
      <c r="R498" s="514"/>
      <c r="S498" s="514"/>
      <c r="T498" s="514"/>
      <c r="U498" s="514"/>
      <c r="V498" s="515"/>
      <c r="W498" s="515"/>
      <c r="X498" s="515"/>
      <c r="Y498" s="515"/>
      <c r="Z498" s="515"/>
      <c r="AA498" s="515"/>
      <c r="AB498" s="515"/>
      <c r="AC498" s="515"/>
      <c r="AD498" s="515"/>
      <c r="AE498" s="515"/>
      <c r="AF498" s="515"/>
      <c r="AG498" s="515"/>
      <c r="AH498" s="515"/>
      <c r="AI498" s="515"/>
      <c r="AJ498" s="515"/>
      <c r="AK498" s="515"/>
      <c r="AL498" s="515"/>
      <c r="AM498" s="515"/>
      <c r="AN498" s="515"/>
      <c r="AO498" s="515"/>
      <c r="AP498" s="515"/>
      <c r="AQ498" s="515"/>
      <c r="AR498" s="515"/>
      <c r="AS498" s="515"/>
    </row>
    <row r="499" spans="9:45" s="516" customFormat="1" ht="11.25">
      <c r="I499" s="518"/>
      <c r="J499" s="518"/>
      <c r="K499" s="518"/>
      <c r="L499" s="514"/>
      <c r="M499" s="514"/>
      <c r="N499" s="514"/>
      <c r="O499" s="514"/>
      <c r="P499" s="514"/>
      <c r="Q499" s="514"/>
      <c r="R499" s="514"/>
      <c r="S499" s="514"/>
      <c r="T499" s="514"/>
      <c r="U499" s="514"/>
      <c r="V499" s="515"/>
      <c r="W499" s="515"/>
      <c r="X499" s="515"/>
      <c r="Y499" s="515"/>
      <c r="Z499" s="515"/>
      <c r="AA499" s="515"/>
      <c r="AB499" s="515"/>
      <c r="AC499" s="515"/>
      <c r="AD499" s="515"/>
      <c r="AE499" s="515"/>
      <c r="AF499" s="515"/>
      <c r="AG499" s="515"/>
      <c r="AH499" s="515"/>
      <c r="AI499" s="515"/>
      <c r="AJ499" s="515"/>
      <c r="AK499" s="515"/>
      <c r="AL499" s="515"/>
      <c r="AM499" s="515"/>
      <c r="AN499" s="515"/>
      <c r="AO499" s="515"/>
      <c r="AP499" s="515"/>
      <c r="AQ499" s="515"/>
      <c r="AR499" s="515"/>
      <c r="AS499" s="515"/>
    </row>
    <row r="500" spans="9:45" s="516" customFormat="1" ht="11.25">
      <c r="I500" s="518"/>
      <c r="J500" s="518"/>
      <c r="K500" s="518"/>
      <c r="L500" s="514"/>
      <c r="M500" s="514"/>
      <c r="N500" s="514"/>
      <c r="O500" s="514"/>
      <c r="P500" s="514"/>
      <c r="Q500" s="514"/>
      <c r="R500" s="514"/>
      <c r="S500" s="514"/>
      <c r="T500" s="514"/>
      <c r="U500" s="514"/>
      <c r="V500" s="515"/>
      <c r="W500" s="515"/>
      <c r="X500" s="515"/>
      <c r="Y500" s="515"/>
      <c r="Z500" s="515"/>
      <c r="AA500" s="515"/>
      <c r="AB500" s="515"/>
      <c r="AC500" s="515"/>
      <c r="AD500" s="515"/>
      <c r="AE500" s="515"/>
      <c r="AF500" s="515"/>
      <c r="AG500" s="515"/>
      <c r="AH500" s="515"/>
      <c r="AI500" s="515"/>
      <c r="AJ500" s="515"/>
      <c r="AK500" s="515"/>
      <c r="AL500" s="515"/>
      <c r="AM500" s="515"/>
      <c r="AN500" s="515"/>
      <c r="AO500" s="515"/>
      <c r="AP500" s="515"/>
      <c r="AQ500" s="515"/>
      <c r="AR500" s="515"/>
      <c r="AS500" s="515"/>
    </row>
    <row r="501" spans="9:45" s="516" customFormat="1" ht="11.25">
      <c r="I501" s="518"/>
      <c r="J501" s="518"/>
      <c r="K501" s="518"/>
      <c r="L501" s="514"/>
      <c r="M501" s="514"/>
      <c r="N501" s="514"/>
      <c r="O501" s="514"/>
      <c r="P501" s="514"/>
      <c r="Q501" s="514"/>
      <c r="R501" s="514"/>
      <c r="S501" s="514"/>
      <c r="T501" s="514"/>
      <c r="U501" s="514"/>
      <c r="V501" s="515"/>
      <c r="W501" s="515"/>
      <c r="X501" s="515"/>
      <c r="Y501" s="515"/>
      <c r="Z501" s="515"/>
      <c r="AA501" s="515"/>
      <c r="AB501" s="515"/>
      <c r="AC501" s="515"/>
      <c r="AD501" s="515"/>
      <c r="AE501" s="515"/>
      <c r="AF501" s="515"/>
      <c r="AG501" s="515"/>
      <c r="AH501" s="515"/>
      <c r="AI501" s="515"/>
      <c r="AJ501" s="515"/>
      <c r="AK501" s="515"/>
      <c r="AL501" s="515"/>
      <c r="AM501" s="515"/>
      <c r="AN501" s="515"/>
      <c r="AO501" s="515"/>
      <c r="AP501" s="515"/>
      <c r="AQ501" s="515"/>
      <c r="AR501" s="515"/>
      <c r="AS501" s="515"/>
    </row>
    <row r="502" spans="9:45" s="516" customFormat="1" ht="11.25">
      <c r="I502" s="518"/>
      <c r="J502" s="518"/>
      <c r="K502" s="518"/>
      <c r="L502" s="514"/>
      <c r="M502" s="514"/>
      <c r="N502" s="514"/>
      <c r="O502" s="514"/>
      <c r="P502" s="514"/>
      <c r="Q502" s="514"/>
      <c r="R502" s="514"/>
      <c r="S502" s="514"/>
      <c r="T502" s="514"/>
      <c r="U502" s="514"/>
      <c r="V502" s="515"/>
      <c r="W502" s="515"/>
      <c r="X502" s="515"/>
      <c r="Y502" s="515"/>
      <c r="Z502" s="515"/>
      <c r="AA502" s="515"/>
      <c r="AB502" s="515"/>
      <c r="AC502" s="515"/>
      <c r="AD502" s="515"/>
      <c r="AE502" s="515"/>
      <c r="AF502" s="515"/>
      <c r="AG502" s="515"/>
      <c r="AH502" s="515"/>
      <c r="AI502" s="515"/>
      <c r="AJ502" s="515"/>
      <c r="AK502" s="515"/>
      <c r="AL502" s="515"/>
      <c r="AM502" s="515"/>
      <c r="AN502" s="515"/>
      <c r="AO502" s="515"/>
      <c r="AP502" s="515"/>
      <c r="AQ502" s="515"/>
      <c r="AR502" s="515"/>
      <c r="AS502" s="515"/>
    </row>
    <row r="503" spans="9:45" s="516" customFormat="1" ht="11.25">
      <c r="I503" s="518"/>
      <c r="J503" s="518"/>
      <c r="K503" s="518"/>
      <c r="L503" s="514"/>
      <c r="M503" s="514"/>
      <c r="N503" s="514"/>
      <c r="O503" s="514"/>
      <c r="P503" s="514"/>
      <c r="Q503" s="514"/>
      <c r="R503" s="514"/>
      <c r="S503" s="514"/>
      <c r="T503" s="514"/>
      <c r="U503" s="514"/>
      <c r="V503" s="515"/>
      <c r="W503" s="515"/>
      <c r="X503" s="515"/>
      <c r="Y503" s="515"/>
      <c r="Z503" s="515"/>
      <c r="AA503" s="515"/>
      <c r="AB503" s="515"/>
      <c r="AC503" s="515"/>
      <c r="AD503" s="515"/>
      <c r="AE503" s="515"/>
      <c r="AF503" s="515"/>
      <c r="AG503" s="515"/>
      <c r="AH503" s="515"/>
      <c r="AI503" s="515"/>
      <c r="AJ503" s="515"/>
      <c r="AK503" s="515"/>
      <c r="AL503" s="515"/>
      <c r="AM503" s="515"/>
      <c r="AN503" s="515"/>
      <c r="AO503" s="515"/>
      <c r="AP503" s="515"/>
      <c r="AQ503" s="515"/>
      <c r="AR503" s="515"/>
      <c r="AS503" s="515"/>
    </row>
    <row r="504" spans="9:45" s="516" customFormat="1" ht="11.25">
      <c r="I504" s="518"/>
      <c r="J504" s="518"/>
      <c r="K504" s="518"/>
      <c r="L504" s="514"/>
      <c r="M504" s="514"/>
      <c r="N504" s="514"/>
      <c r="O504" s="514"/>
      <c r="P504" s="514"/>
      <c r="Q504" s="514"/>
      <c r="R504" s="514"/>
      <c r="S504" s="514"/>
      <c r="T504" s="514"/>
      <c r="U504" s="514"/>
      <c r="V504" s="515"/>
      <c r="W504" s="515"/>
      <c r="X504" s="515"/>
      <c r="Y504" s="515"/>
      <c r="Z504" s="515"/>
      <c r="AA504" s="515"/>
      <c r="AB504" s="515"/>
      <c r="AC504" s="515"/>
      <c r="AD504" s="515"/>
      <c r="AE504" s="515"/>
      <c r="AF504" s="515"/>
      <c r="AG504" s="515"/>
      <c r="AH504" s="515"/>
      <c r="AI504" s="515"/>
      <c r="AJ504" s="515"/>
      <c r="AK504" s="515"/>
      <c r="AL504" s="515"/>
      <c r="AM504" s="515"/>
      <c r="AN504" s="515"/>
      <c r="AO504" s="515"/>
      <c r="AP504" s="515"/>
      <c r="AQ504" s="515"/>
      <c r="AR504" s="515"/>
      <c r="AS504" s="515"/>
    </row>
    <row r="505" spans="9:45" s="516" customFormat="1" ht="11.25">
      <c r="I505" s="518"/>
      <c r="J505" s="518"/>
      <c r="K505" s="518"/>
      <c r="L505" s="514"/>
      <c r="M505" s="514"/>
      <c r="N505" s="514"/>
      <c r="O505" s="514"/>
      <c r="P505" s="514"/>
      <c r="Q505" s="514"/>
      <c r="R505" s="514"/>
      <c r="S505" s="514"/>
      <c r="T505" s="514"/>
      <c r="U505" s="514"/>
      <c r="V505" s="515"/>
      <c r="W505" s="515"/>
      <c r="X505" s="515"/>
      <c r="Y505" s="515"/>
      <c r="Z505" s="515"/>
      <c r="AA505" s="515"/>
      <c r="AB505" s="515"/>
      <c r="AC505" s="515"/>
      <c r="AD505" s="515"/>
      <c r="AE505" s="515"/>
      <c r="AF505" s="515"/>
      <c r="AG505" s="515"/>
      <c r="AH505" s="515"/>
      <c r="AI505" s="515"/>
      <c r="AJ505" s="515"/>
      <c r="AK505" s="515"/>
      <c r="AL505" s="515"/>
      <c r="AM505" s="515"/>
      <c r="AN505" s="515"/>
      <c r="AO505" s="515"/>
      <c r="AP505" s="515"/>
      <c r="AQ505" s="515"/>
      <c r="AR505" s="515"/>
      <c r="AS505" s="515"/>
    </row>
    <row r="506" spans="9:45" s="516" customFormat="1" ht="11.25">
      <c r="I506" s="518"/>
      <c r="J506" s="518"/>
      <c r="K506" s="518"/>
      <c r="L506" s="514"/>
      <c r="M506" s="514"/>
      <c r="N506" s="514"/>
      <c r="O506" s="514"/>
      <c r="P506" s="514"/>
      <c r="Q506" s="514"/>
      <c r="R506" s="514"/>
      <c r="S506" s="514"/>
      <c r="T506" s="514"/>
      <c r="U506" s="514"/>
      <c r="V506" s="515"/>
      <c r="W506" s="515"/>
      <c r="X506" s="515"/>
      <c r="Y506" s="515"/>
      <c r="Z506" s="515"/>
      <c r="AA506" s="515"/>
      <c r="AB506" s="515"/>
      <c r="AC506" s="515"/>
      <c r="AD506" s="515"/>
      <c r="AE506" s="515"/>
      <c r="AF506" s="515"/>
      <c r="AG506" s="515"/>
      <c r="AH506" s="515"/>
      <c r="AI506" s="515"/>
      <c r="AJ506" s="515"/>
      <c r="AK506" s="515"/>
      <c r="AL506" s="515"/>
      <c r="AM506" s="515"/>
      <c r="AN506" s="515"/>
      <c r="AO506" s="515"/>
      <c r="AP506" s="515"/>
      <c r="AQ506" s="515"/>
      <c r="AR506" s="515"/>
      <c r="AS506" s="515"/>
    </row>
    <row r="507" spans="9:45" s="516" customFormat="1" ht="11.25">
      <c r="I507" s="518"/>
      <c r="J507" s="518"/>
      <c r="K507" s="518"/>
      <c r="L507" s="514"/>
      <c r="M507" s="514"/>
      <c r="N507" s="514"/>
      <c r="O507" s="514"/>
      <c r="P507" s="514"/>
      <c r="Q507" s="514"/>
      <c r="R507" s="514"/>
      <c r="S507" s="514"/>
      <c r="T507" s="514"/>
      <c r="U507" s="514"/>
      <c r="V507" s="515"/>
      <c r="W507" s="515"/>
      <c r="X507" s="515"/>
      <c r="Y507" s="515"/>
      <c r="Z507" s="515"/>
      <c r="AA507" s="515"/>
      <c r="AB507" s="515"/>
      <c r="AC507" s="515"/>
      <c r="AD507" s="515"/>
      <c r="AE507" s="515"/>
      <c r="AF507" s="515"/>
      <c r="AG507" s="515"/>
      <c r="AH507" s="515"/>
      <c r="AI507" s="515"/>
      <c r="AJ507" s="515"/>
      <c r="AK507" s="515"/>
      <c r="AL507" s="515"/>
      <c r="AM507" s="515"/>
      <c r="AN507" s="515"/>
      <c r="AO507" s="515"/>
      <c r="AP507" s="515"/>
      <c r="AQ507" s="515"/>
      <c r="AR507" s="515"/>
      <c r="AS507" s="515"/>
    </row>
    <row r="508" spans="9:45" s="516" customFormat="1" ht="11.25">
      <c r="I508" s="518"/>
      <c r="J508" s="518"/>
      <c r="K508" s="518"/>
      <c r="L508" s="514"/>
      <c r="M508" s="514"/>
      <c r="N508" s="514"/>
      <c r="O508" s="514"/>
      <c r="P508" s="514"/>
      <c r="Q508" s="514"/>
      <c r="R508" s="514"/>
      <c r="S508" s="514"/>
      <c r="T508" s="514"/>
      <c r="U508" s="514"/>
      <c r="V508" s="515"/>
      <c r="W508" s="515"/>
      <c r="X508" s="515"/>
      <c r="Y508" s="515"/>
      <c r="Z508" s="515"/>
      <c r="AA508" s="515"/>
      <c r="AB508" s="515"/>
      <c r="AC508" s="515"/>
      <c r="AD508" s="515"/>
      <c r="AE508" s="515"/>
      <c r="AF508" s="515"/>
      <c r="AG508" s="515"/>
      <c r="AH508" s="515"/>
      <c r="AI508" s="515"/>
      <c r="AJ508" s="515"/>
      <c r="AK508" s="515"/>
      <c r="AL508" s="515"/>
      <c r="AM508" s="515"/>
      <c r="AN508" s="515"/>
      <c r="AO508" s="515"/>
      <c r="AP508" s="515"/>
      <c r="AQ508" s="515"/>
      <c r="AR508" s="515"/>
      <c r="AS508" s="515"/>
    </row>
    <row r="509" spans="9:45" s="516" customFormat="1" ht="11.25">
      <c r="I509" s="518"/>
      <c r="J509" s="518"/>
      <c r="K509" s="518"/>
      <c r="L509" s="514"/>
      <c r="M509" s="514"/>
      <c r="N509" s="514"/>
      <c r="O509" s="514"/>
      <c r="P509" s="514"/>
      <c r="Q509" s="514"/>
      <c r="R509" s="514"/>
      <c r="S509" s="514"/>
      <c r="T509" s="514"/>
      <c r="U509" s="514"/>
      <c r="V509" s="515"/>
      <c r="W509" s="515"/>
      <c r="X509" s="515"/>
      <c r="Y509" s="515"/>
      <c r="Z509" s="515"/>
      <c r="AA509" s="515"/>
      <c r="AB509" s="515"/>
      <c r="AC509" s="515"/>
      <c r="AD509" s="515"/>
      <c r="AE509" s="515"/>
      <c r="AF509" s="515"/>
      <c r="AG509" s="515"/>
      <c r="AH509" s="515"/>
      <c r="AI509" s="515"/>
      <c r="AJ509" s="515"/>
      <c r="AK509" s="515"/>
      <c r="AL509" s="515"/>
      <c r="AM509" s="515"/>
      <c r="AN509" s="515"/>
      <c r="AO509" s="515"/>
      <c r="AP509" s="515"/>
      <c r="AQ509" s="515"/>
      <c r="AR509" s="515"/>
      <c r="AS509" s="515"/>
    </row>
    <row r="510" spans="9:45" s="516" customFormat="1" ht="11.25">
      <c r="I510" s="518"/>
      <c r="J510" s="518"/>
      <c r="K510" s="518"/>
      <c r="L510" s="514"/>
      <c r="M510" s="514"/>
      <c r="N510" s="514"/>
      <c r="O510" s="514"/>
      <c r="P510" s="514"/>
      <c r="Q510" s="514"/>
      <c r="R510" s="514"/>
      <c r="S510" s="514"/>
      <c r="T510" s="514"/>
      <c r="U510" s="514"/>
      <c r="V510" s="515"/>
      <c r="W510" s="515"/>
      <c r="X510" s="515"/>
      <c r="Y510" s="515"/>
      <c r="Z510" s="515"/>
      <c r="AA510" s="515"/>
      <c r="AB510" s="515"/>
      <c r="AC510" s="515"/>
      <c r="AD510" s="515"/>
      <c r="AE510" s="515"/>
      <c r="AF510" s="515"/>
      <c r="AG510" s="515"/>
      <c r="AH510" s="515"/>
      <c r="AI510" s="515"/>
      <c r="AJ510" s="515"/>
      <c r="AK510" s="515"/>
      <c r="AL510" s="515"/>
      <c r="AM510" s="515"/>
      <c r="AN510" s="515"/>
      <c r="AO510" s="515"/>
      <c r="AP510" s="515"/>
      <c r="AQ510" s="515"/>
      <c r="AR510" s="515"/>
      <c r="AS510" s="515"/>
    </row>
    <row r="511" spans="9:45" s="516" customFormat="1" ht="11.25">
      <c r="I511" s="518"/>
      <c r="J511" s="518"/>
      <c r="K511" s="518"/>
      <c r="L511" s="514"/>
      <c r="M511" s="514"/>
      <c r="N511" s="514"/>
      <c r="O511" s="514"/>
      <c r="P511" s="514"/>
      <c r="Q511" s="514"/>
      <c r="R511" s="514"/>
      <c r="S511" s="514"/>
      <c r="T511" s="514"/>
      <c r="U511" s="514"/>
      <c r="V511" s="515"/>
      <c r="W511" s="515"/>
      <c r="X511" s="515"/>
      <c r="Y511" s="515"/>
      <c r="Z511" s="515"/>
      <c r="AA511" s="515"/>
      <c r="AB511" s="515"/>
      <c r="AC511" s="515"/>
      <c r="AD511" s="515"/>
      <c r="AE511" s="515"/>
      <c r="AF511" s="515"/>
      <c r="AG511" s="515"/>
      <c r="AH511" s="515"/>
      <c r="AI511" s="515"/>
      <c r="AJ511" s="515"/>
      <c r="AK511" s="515"/>
      <c r="AL511" s="515"/>
      <c r="AM511" s="515"/>
      <c r="AN511" s="515"/>
      <c r="AO511" s="515"/>
      <c r="AP511" s="515"/>
      <c r="AQ511" s="515"/>
      <c r="AR511" s="515"/>
      <c r="AS511" s="515"/>
    </row>
    <row r="512" spans="9:45" s="516" customFormat="1" ht="11.25">
      <c r="I512" s="518"/>
      <c r="J512" s="518"/>
      <c r="K512" s="518"/>
      <c r="L512" s="514"/>
      <c r="M512" s="514"/>
      <c r="N512" s="514"/>
      <c r="O512" s="514"/>
      <c r="P512" s="514"/>
      <c r="Q512" s="514"/>
      <c r="R512" s="514"/>
      <c r="S512" s="514"/>
      <c r="T512" s="514"/>
      <c r="U512" s="514"/>
      <c r="V512" s="515"/>
      <c r="W512" s="515"/>
      <c r="X512" s="515"/>
      <c r="Y512" s="515"/>
      <c r="Z512" s="515"/>
      <c r="AA512" s="515"/>
      <c r="AB512" s="515"/>
      <c r="AC512" s="515"/>
      <c r="AD512" s="515"/>
      <c r="AE512" s="515"/>
      <c r="AF512" s="515"/>
      <c r="AG512" s="515"/>
      <c r="AH512" s="515"/>
      <c r="AI512" s="515"/>
      <c r="AJ512" s="515"/>
      <c r="AK512" s="515"/>
      <c r="AL512" s="515"/>
      <c r="AM512" s="515"/>
      <c r="AN512" s="515"/>
      <c r="AO512" s="515"/>
      <c r="AP512" s="515"/>
      <c r="AQ512" s="515"/>
      <c r="AR512" s="515"/>
      <c r="AS512" s="515"/>
    </row>
    <row r="513" spans="9:45" s="516" customFormat="1" ht="11.25">
      <c r="I513" s="518"/>
      <c r="J513" s="518"/>
      <c r="K513" s="518"/>
      <c r="L513" s="514"/>
      <c r="M513" s="514"/>
      <c r="N513" s="514"/>
      <c r="O513" s="514"/>
      <c r="P513" s="514"/>
      <c r="Q513" s="514"/>
      <c r="R513" s="514"/>
      <c r="S513" s="514"/>
      <c r="T513" s="514"/>
      <c r="U513" s="514"/>
      <c r="V513" s="515"/>
      <c r="W513" s="515"/>
      <c r="X513" s="515"/>
      <c r="Y513" s="515"/>
      <c r="Z513" s="515"/>
      <c r="AA513" s="515"/>
      <c r="AB513" s="515"/>
      <c r="AC513" s="515"/>
      <c r="AD513" s="515"/>
      <c r="AE513" s="515"/>
      <c r="AF513" s="515"/>
      <c r="AG513" s="515"/>
      <c r="AH513" s="515"/>
      <c r="AI513" s="515"/>
      <c r="AJ513" s="515"/>
      <c r="AK513" s="515"/>
      <c r="AL513" s="515"/>
      <c r="AM513" s="515"/>
      <c r="AN513" s="515"/>
      <c r="AO513" s="515"/>
      <c r="AP513" s="515"/>
      <c r="AQ513" s="515"/>
      <c r="AR513" s="515"/>
      <c r="AS513" s="515"/>
    </row>
    <row r="514" spans="9:45" s="516" customFormat="1" ht="11.25">
      <c r="I514" s="518"/>
      <c r="J514" s="518"/>
      <c r="K514" s="518"/>
      <c r="L514" s="514"/>
      <c r="M514" s="514"/>
      <c r="N514" s="514"/>
      <c r="O514" s="514"/>
      <c r="P514" s="514"/>
      <c r="Q514" s="514"/>
      <c r="R514" s="514"/>
      <c r="S514" s="514"/>
      <c r="T514" s="514"/>
      <c r="U514" s="514"/>
      <c r="V514" s="515"/>
      <c r="W514" s="515"/>
      <c r="X514" s="515"/>
      <c r="Y514" s="515"/>
      <c r="Z514" s="515"/>
      <c r="AA514" s="515"/>
      <c r="AB514" s="515"/>
      <c r="AC514" s="515"/>
      <c r="AD514" s="515"/>
      <c r="AE514" s="515"/>
      <c r="AF514" s="515"/>
      <c r="AG514" s="515"/>
      <c r="AH514" s="515"/>
      <c r="AI514" s="515"/>
      <c r="AJ514" s="515"/>
      <c r="AK514" s="515"/>
      <c r="AL514" s="515"/>
      <c r="AM514" s="515"/>
      <c r="AN514" s="515"/>
      <c r="AO514" s="515"/>
      <c r="AP514" s="515"/>
      <c r="AQ514" s="515"/>
      <c r="AR514" s="515"/>
      <c r="AS514" s="515"/>
    </row>
    <row r="515" spans="9:45" s="516" customFormat="1" ht="11.25">
      <c r="I515" s="518"/>
      <c r="J515" s="518"/>
      <c r="K515" s="518"/>
      <c r="L515" s="514"/>
      <c r="M515" s="514"/>
      <c r="N515" s="514"/>
      <c r="O515" s="514"/>
      <c r="P515" s="514"/>
      <c r="Q515" s="514"/>
      <c r="R515" s="514"/>
      <c r="S515" s="514"/>
      <c r="T515" s="514"/>
      <c r="U515" s="514"/>
      <c r="V515" s="515"/>
      <c r="W515" s="515"/>
      <c r="X515" s="515"/>
      <c r="Y515" s="515"/>
      <c r="Z515" s="515"/>
      <c r="AA515" s="515"/>
      <c r="AB515" s="515"/>
      <c r="AC515" s="515"/>
      <c r="AD515" s="515"/>
      <c r="AE515" s="515"/>
      <c r="AF515" s="515"/>
      <c r="AG515" s="515"/>
      <c r="AH515" s="515"/>
      <c r="AI515" s="515"/>
      <c r="AJ515" s="515"/>
      <c r="AK515" s="515"/>
      <c r="AL515" s="515"/>
      <c r="AM515" s="515"/>
      <c r="AN515" s="515"/>
      <c r="AO515" s="515"/>
      <c r="AP515" s="515"/>
      <c r="AQ515" s="515"/>
      <c r="AR515" s="515"/>
      <c r="AS515" s="515"/>
    </row>
    <row r="516" spans="9:45" s="516" customFormat="1" ht="11.25">
      <c r="I516" s="518"/>
      <c r="J516" s="518"/>
      <c r="K516" s="518"/>
      <c r="L516" s="514"/>
      <c r="M516" s="514"/>
      <c r="N516" s="514"/>
      <c r="O516" s="514"/>
      <c r="P516" s="514"/>
      <c r="Q516" s="514"/>
      <c r="R516" s="514"/>
      <c r="S516" s="514"/>
      <c r="T516" s="514"/>
      <c r="U516" s="514"/>
      <c r="V516" s="515"/>
      <c r="W516" s="515"/>
      <c r="X516" s="515"/>
      <c r="Y516" s="515"/>
      <c r="Z516" s="515"/>
      <c r="AA516" s="515"/>
      <c r="AB516" s="515"/>
      <c r="AC516" s="515"/>
      <c r="AD516" s="515"/>
      <c r="AE516" s="515"/>
      <c r="AF516" s="515"/>
      <c r="AG516" s="515"/>
      <c r="AH516" s="515"/>
      <c r="AI516" s="515"/>
      <c r="AJ516" s="515"/>
      <c r="AK516" s="515"/>
      <c r="AL516" s="515"/>
      <c r="AM516" s="515"/>
      <c r="AN516" s="515"/>
      <c r="AO516" s="515"/>
      <c r="AP516" s="515"/>
      <c r="AQ516" s="515"/>
      <c r="AR516" s="515"/>
      <c r="AS516" s="515"/>
    </row>
    <row r="517" spans="9:45" s="516" customFormat="1" ht="11.25">
      <c r="I517" s="518"/>
      <c r="J517" s="518"/>
      <c r="K517" s="518"/>
      <c r="L517" s="514"/>
      <c r="M517" s="514"/>
      <c r="N517" s="514"/>
      <c r="O517" s="514"/>
      <c r="P517" s="514"/>
      <c r="Q517" s="514"/>
      <c r="R517" s="514"/>
      <c r="S517" s="514"/>
      <c r="T517" s="514"/>
      <c r="U517" s="514"/>
      <c r="V517" s="515"/>
      <c r="W517" s="515"/>
      <c r="X517" s="515"/>
      <c r="Y517" s="515"/>
      <c r="Z517" s="515"/>
      <c r="AA517" s="515"/>
      <c r="AB517" s="515"/>
      <c r="AC517" s="515"/>
      <c r="AD517" s="515"/>
      <c r="AE517" s="515"/>
      <c r="AF517" s="515"/>
      <c r="AG517" s="515"/>
      <c r="AH517" s="515"/>
      <c r="AI517" s="515"/>
      <c r="AJ517" s="515"/>
      <c r="AK517" s="515"/>
      <c r="AL517" s="515"/>
      <c r="AM517" s="515"/>
      <c r="AN517" s="515"/>
      <c r="AO517" s="515"/>
      <c r="AP517" s="515"/>
      <c r="AQ517" s="515"/>
      <c r="AR517" s="515"/>
      <c r="AS517" s="515"/>
    </row>
    <row r="518" spans="9:45" s="516" customFormat="1" ht="11.25">
      <c r="I518" s="518"/>
      <c r="J518" s="518"/>
      <c r="K518" s="518"/>
      <c r="L518" s="514"/>
      <c r="M518" s="514"/>
      <c r="N518" s="514"/>
      <c r="O518" s="514"/>
      <c r="P518" s="514"/>
      <c r="Q518" s="514"/>
      <c r="R518" s="514"/>
      <c r="S518" s="514"/>
      <c r="T518" s="514"/>
      <c r="U518" s="514"/>
      <c r="V518" s="515"/>
      <c r="W518" s="515"/>
      <c r="X518" s="515"/>
      <c r="Y518" s="515"/>
      <c r="Z518" s="515"/>
      <c r="AA518" s="515"/>
      <c r="AB518" s="515"/>
      <c r="AC518" s="515"/>
      <c r="AD518" s="515"/>
      <c r="AE518" s="515"/>
      <c r="AF518" s="515"/>
      <c r="AG518" s="515"/>
      <c r="AH518" s="515"/>
      <c r="AI518" s="515"/>
      <c r="AJ518" s="515"/>
      <c r="AK518" s="515"/>
      <c r="AL518" s="515"/>
      <c r="AM518" s="515"/>
      <c r="AN518" s="515"/>
      <c r="AO518" s="515"/>
      <c r="AP518" s="515"/>
      <c r="AQ518" s="515"/>
      <c r="AR518" s="515"/>
      <c r="AS518" s="515"/>
    </row>
    <row r="519" spans="9:45" s="516" customFormat="1" ht="11.25">
      <c r="I519" s="518"/>
      <c r="J519" s="518"/>
      <c r="K519" s="518"/>
      <c r="L519" s="514"/>
      <c r="M519" s="514"/>
      <c r="N519" s="514"/>
      <c r="O519" s="514"/>
      <c r="P519" s="514"/>
      <c r="Q519" s="514"/>
      <c r="R519" s="514"/>
      <c r="S519" s="514"/>
      <c r="T519" s="514"/>
      <c r="U519" s="514"/>
      <c r="V519" s="515"/>
      <c r="W519" s="515"/>
      <c r="X519" s="515"/>
      <c r="Y519" s="515"/>
      <c r="Z519" s="515"/>
      <c r="AA519" s="515"/>
      <c r="AB519" s="515"/>
      <c r="AC519" s="515"/>
      <c r="AD519" s="515"/>
      <c r="AE519" s="515"/>
      <c r="AF519" s="515"/>
      <c r="AG519" s="515"/>
      <c r="AH519" s="515"/>
      <c r="AI519" s="515"/>
      <c r="AJ519" s="515"/>
      <c r="AK519" s="515"/>
      <c r="AL519" s="515"/>
      <c r="AM519" s="515"/>
      <c r="AN519" s="515"/>
      <c r="AO519" s="515"/>
      <c r="AP519" s="515"/>
      <c r="AQ519" s="515"/>
      <c r="AR519" s="515"/>
      <c r="AS519" s="515"/>
    </row>
    <row r="520" spans="9:45" s="516" customFormat="1" ht="11.25">
      <c r="I520" s="518"/>
      <c r="J520" s="518"/>
      <c r="K520" s="518"/>
      <c r="L520" s="514"/>
      <c r="M520" s="514"/>
      <c r="N520" s="514"/>
      <c r="O520" s="514"/>
      <c r="P520" s="514"/>
      <c r="Q520" s="514"/>
      <c r="R520" s="514"/>
      <c r="S520" s="514"/>
      <c r="T520" s="514"/>
      <c r="U520" s="514"/>
      <c r="V520" s="515"/>
      <c r="W520" s="515"/>
      <c r="X520" s="515"/>
      <c r="Y520" s="515"/>
      <c r="Z520" s="515"/>
      <c r="AA520" s="515"/>
      <c r="AB520" s="515"/>
      <c r="AC520" s="515"/>
      <c r="AD520" s="515"/>
      <c r="AE520" s="515"/>
      <c r="AF520" s="515"/>
      <c r="AG520" s="515"/>
      <c r="AH520" s="515"/>
      <c r="AI520" s="515"/>
      <c r="AJ520" s="515"/>
      <c r="AK520" s="515"/>
      <c r="AL520" s="515"/>
      <c r="AM520" s="515"/>
      <c r="AN520" s="515"/>
      <c r="AO520" s="515"/>
      <c r="AP520" s="515"/>
      <c r="AQ520" s="515"/>
      <c r="AR520" s="515"/>
      <c r="AS520" s="515"/>
    </row>
    <row r="521" spans="9:45" s="516" customFormat="1" ht="11.25">
      <c r="I521" s="518"/>
      <c r="J521" s="518"/>
      <c r="K521" s="518"/>
      <c r="L521" s="514"/>
      <c r="M521" s="514"/>
      <c r="N521" s="514"/>
      <c r="O521" s="514"/>
      <c r="P521" s="514"/>
      <c r="Q521" s="514"/>
      <c r="R521" s="514"/>
      <c r="S521" s="514"/>
      <c r="T521" s="514"/>
      <c r="U521" s="514"/>
      <c r="V521" s="515"/>
      <c r="W521" s="515"/>
      <c r="X521" s="515"/>
      <c r="Y521" s="515"/>
      <c r="Z521" s="515"/>
      <c r="AA521" s="515"/>
      <c r="AB521" s="515"/>
      <c r="AC521" s="515"/>
      <c r="AD521" s="515"/>
      <c r="AE521" s="515"/>
      <c r="AF521" s="515"/>
      <c r="AG521" s="515"/>
      <c r="AH521" s="515"/>
      <c r="AI521" s="515"/>
      <c r="AJ521" s="515"/>
      <c r="AK521" s="515"/>
      <c r="AL521" s="515"/>
      <c r="AM521" s="515"/>
      <c r="AN521" s="515"/>
      <c r="AO521" s="515"/>
      <c r="AP521" s="515"/>
      <c r="AQ521" s="515"/>
      <c r="AR521" s="515"/>
      <c r="AS521" s="515"/>
    </row>
    <row r="522" spans="9:45" s="516" customFormat="1" ht="11.25">
      <c r="I522" s="518"/>
      <c r="J522" s="518"/>
      <c r="K522" s="518"/>
      <c r="L522" s="514"/>
      <c r="M522" s="514"/>
      <c r="N522" s="514"/>
      <c r="O522" s="514"/>
      <c r="P522" s="514"/>
      <c r="Q522" s="514"/>
      <c r="R522" s="514"/>
      <c r="S522" s="514"/>
      <c r="T522" s="514"/>
      <c r="U522" s="514"/>
      <c r="V522" s="515"/>
      <c r="W522" s="515"/>
      <c r="X522" s="515"/>
      <c r="Y522" s="515"/>
      <c r="Z522" s="515"/>
      <c r="AA522" s="515"/>
      <c r="AB522" s="515"/>
      <c r="AC522" s="515"/>
      <c r="AD522" s="515"/>
      <c r="AE522" s="515"/>
      <c r="AF522" s="515"/>
      <c r="AG522" s="515"/>
      <c r="AH522" s="515"/>
      <c r="AI522" s="515"/>
      <c r="AJ522" s="515"/>
      <c r="AK522" s="515"/>
      <c r="AL522" s="515"/>
      <c r="AM522" s="515"/>
      <c r="AN522" s="515"/>
      <c r="AO522" s="515"/>
      <c r="AP522" s="515"/>
      <c r="AQ522" s="515"/>
      <c r="AR522" s="515"/>
      <c r="AS522" s="515"/>
    </row>
    <row r="523" spans="9:45" s="516" customFormat="1" ht="11.25">
      <c r="I523" s="518"/>
      <c r="J523" s="518"/>
      <c r="K523" s="518"/>
      <c r="L523" s="514"/>
      <c r="M523" s="514"/>
      <c r="N523" s="514"/>
      <c r="O523" s="514"/>
      <c r="P523" s="514"/>
      <c r="Q523" s="514"/>
      <c r="R523" s="514"/>
      <c r="S523" s="514"/>
      <c r="T523" s="514"/>
      <c r="U523" s="514"/>
      <c r="V523" s="515"/>
      <c r="W523" s="515"/>
      <c r="X523" s="515"/>
      <c r="Y523" s="515"/>
      <c r="Z523" s="515"/>
      <c r="AA523" s="515"/>
      <c r="AB523" s="515"/>
      <c r="AC523" s="515"/>
      <c r="AD523" s="515"/>
      <c r="AE523" s="515"/>
      <c r="AF523" s="515"/>
      <c r="AG523" s="515"/>
      <c r="AH523" s="515"/>
      <c r="AI523" s="515"/>
      <c r="AJ523" s="515"/>
      <c r="AK523" s="515"/>
      <c r="AL523" s="515"/>
      <c r="AM523" s="515"/>
      <c r="AN523" s="515"/>
      <c r="AO523" s="515"/>
      <c r="AP523" s="515"/>
      <c r="AQ523" s="515"/>
      <c r="AR523" s="515"/>
      <c r="AS523" s="515"/>
    </row>
    <row r="524" spans="9:45" s="516" customFormat="1" ht="11.25">
      <c r="I524" s="518"/>
      <c r="J524" s="518"/>
      <c r="K524" s="518"/>
      <c r="L524" s="514"/>
      <c r="M524" s="514"/>
      <c r="N524" s="514"/>
      <c r="O524" s="514"/>
      <c r="P524" s="514"/>
      <c r="Q524" s="514"/>
      <c r="R524" s="514"/>
      <c r="S524" s="514"/>
      <c r="T524" s="514"/>
      <c r="U524" s="514"/>
      <c r="V524" s="515"/>
      <c r="W524" s="515"/>
      <c r="X524" s="515"/>
      <c r="Y524" s="515"/>
      <c r="Z524" s="515"/>
      <c r="AA524" s="515"/>
      <c r="AB524" s="515"/>
      <c r="AC524" s="515"/>
      <c r="AD524" s="515"/>
      <c r="AE524" s="515"/>
      <c r="AF524" s="515"/>
      <c r="AG524" s="515"/>
      <c r="AH524" s="515"/>
      <c r="AI524" s="515"/>
      <c r="AJ524" s="515"/>
      <c r="AK524" s="515"/>
      <c r="AL524" s="515"/>
      <c r="AM524" s="515"/>
      <c r="AN524" s="515"/>
      <c r="AO524" s="515"/>
      <c r="AP524" s="515"/>
      <c r="AQ524" s="515"/>
      <c r="AR524" s="515"/>
      <c r="AS524" s="515"/>
    </row>
    <row r="525" spans="9:45" s="516" customFormat="1" ht="11.25">
      <c r="I525" s="518"/>
      <c r="J525" s="518"/>
      <c r="K525" s="518"/>
      <c r="L525" s="514"/>
      <c r="M525" s="514"/>
      <c r="N525" s="514"/>
      <c r="O525" s="514"/>
      <c r="P525" s="514"/>
      <c r="Q525" s="514"/>
      <c r="R525" s="514"/>
      <c r="S525" s="514"/>
      <c r="T525" s="514"/>
      <c r="U525" s="514"/>
      <c r="V525" s="515"/>
      <c r="W525" s="515"/>
      <c r="X525" s="515"/>
      <c r="Y525" s="515"/>
      <c r="Z525" s="515"/>
      <c r="AA525" s="515"/>
      <c r="AB525" s="515"/>
      <c r="AC525" s="515"/>
      <c r="AD525" s="515"/>
      <c r="AE525" s="515"/>
      <c r="AF525" s="515"/>
      <c r="AG525" s="515"/>
      <c r="AH525" s="515"/>
      <c r="AI525" s="515"/>
      <c r="AJ525" s="515"/>
      <c r="AK525" s="515"/>
      <c r="AL525" s="515"/>
      <c r="AM525" s="515"/>
      <c r="AN525" s="515"/>
      <c r="AO525" s="515"/>
      <c r="AP525" s="515"/>
      <c r="AQ525" s="515"/>
      <c r="AR525" s="515"/>
      <c r="AS525" s="515"/>
    </row>
    <row r="526" spans="9:45" s="516" customFormat="1" ht="11.25">
      <c r="I526" s="518"/>
      <c r="J526" s="518"/>
      <c r="K526" s="518"/>
      <c r="L526" s="514"/>
      <c r="M526" s="514"/>
      <c r="N526" s="514"/>
      <c r="O526" s="514"/>
      <c r="P526" s="514"/>
      <c r="Q526" s="514"/>
      <c r="R526" s="514"/>
      <c r="S526" s="514"/>
      <c r="T526" s="514"/>
      <c r="U526" s="514"/>
      <c r="V526" s="515"/>
      <c r="W526" s="515"/>
      <c r="X526" s="515"/>
      <c r="Y526" s="515"/>
      <c r="Z526" s="515"/>
      <c r="AA526" s="515"/>
      <c r="AB526" s="515"/>
      <c r="AC526" s="515"/>
      <c r="AD526" s="515"/>
      <c r="AE526" s="515"/>
      <c r="AF526" s="515"/>
      <c r="AG526" s="515"/>
      <c r="AH526" s="515"/>
      <c r="AI526" s="515"/>
      <c r="AJ526" s="515"/>
      <c r="AK526" s="515"/>
      <c r="AL526" s="515"/>
      <c r="AM526" s="515"/>
      <c r="AN526" s="515"/>
      <c r="AO526" s="515"/>
      <c r="AP526" s="515"/>
      <c r="AQ526" s="515"/>
      <c r="AR526" s="515"/>
      <c r="AS526" s="515"/>
    </row>
    <row r="527" spans="9:45" s="516" customFormat="1" ht="11.25">
      <c r="I527" s="518"/>
      <c r="J527" s="518"/>
      <c r="K527" s="518"/>
      <c r="L527" s="514"/>
      <c r="M527" s="514"/>
      <c r="N527" s="514"/>
      <c r="O527" s="514"/>
      <c r="P527" s="514"/>
      <c r="Q527" s="514"/>
      <c r="R527" s="514"/>
      <c r="S527" s="514"/>
      <c r="T527" s="514"/>
      <c r="U527" s="514"/>
      <c r="V527" s="515"/>
      <c r="W527" s="515"/>
      <c r="X527" s="515"/>
      <c r="Y527" s="515"/>
      <c r="Z527" s="515"/>
      <c r="AA527" s="515"/>
      <c r="AB527" s="515"/>
      <c r="AC527" s="515"/>
      <c r="AD527" s="515"/>
      <c r="AE527" s="515"/>
      <c r="AF527" s="515"/>
      <c r="AG527" s="515"/>
      <c r="AH527" s="515"/>
      <c r="AI527" s="515"/>
      <c r="AJ527" s="515"/>
      <c r="AK527" s="515"/>
      <c r="AL527" s="515"/>
      <c r="AM527" s="515"/>
      <c r="AN527" s="515"/>
      <c r="AO527" s="515"/>
      <c r="AP527" s="515"/>
      <c r="AQ527" s="515"/>
      <c r="AR527" s="515"/>
      <c r="AS527" s="515"/>
    </row>
    <row r="528" spans="9:45" s="516" customFormat="1" ht="11.25">
      <c r="I528" s="518"/>
      <c r="J528" s="518"/>
      <c r="K528" s="518"/>
      <c r="L528" s="514"/>
      <c r="M528" s="514"/>
      <c r="N528" s="514"/>
      <c r="O528" s="514"/>
      <c r="P528" s="514"/>
      <c r="Q528" s="514"/>
      <c r="R528" s="514"/>
      <c r="S528" s="514"/>
      <c r="T528" s="514"/>
      <c r="U528" s="514"/>
      <c r="V528" s="515"/>
      <c r="W528" s="515"/>
      <c r="X528" s="515"/>
      <c r="Y528" s="515"/>
      <c r="Z528" s="515"/>
      <c r="AA528" s="515"/>
      <c r="AB528" s="515"/>
      <c r="AC528" s="515"/>
      <c r="AD528" s="515"/>
      <c r="AE528" s="515"/>
      <c r="AF528" s="515"/>
      <c r="AG528" s="515"/>
      <c r="AH528" s="515"/>
      <c r="AI528" s="515"/>
      <c r="AJ528" s="515"/>
      <c r="AK528" s="515"/>
      <c r="AL528" s="515"/>
      <c r="AM528" s="515"/>
      <c r="AN528" s="515"/>
      <c r="AO528" s="515"/>
      <c r="AP528" s="515"/>
      <c r="AQ528" s="515"/>
      <c r="AR528" s="515"/>
      <c r="AS528" s="515"/>
    </row>
    <row r="529" spans="9:45" s="516" customFormat="1" ht="11.25">
      <c r="I529" s="518"/>
      <c r="J529" s="518"/>
      <c r="K529" s="518"/>
      <c r="L529" s="514"/>
      <c r="M529" s="514"/>
      <c r="N529" s="514"/>
      <c r="O529" s="514"/>
      <c r="P529" s="514"/>
      <c r="Q529" s="514"/>
      <c r="R529" s="514"/>
      <c r="S529" s="514"/>
      <c r="T529" s="514"/>
      <c r="U529" s="514"/>
      <c r="V529" s="515"/>
      <c r="W529" s="515"/>
      <c r="X529" s="515"/>
      <c r="Y529" s="515"/>
      <c r="Z529" s="515"/>
      <c r="AA529" s="515"/>
      <c r="AB529" s="515"/>
      <c r="AC529" s="515"/>
      <c r="AD529" s="515"/>
      <c r="AE529" s="515"/>
      <c r="AF529" s="515"/>
      <c r="AG529" s="515"/>
      <c r="AH529" s="515"/>
      <c r="AI529" s="515"/>
      <c r="AJ529" s="515"/>
      <c r="AK529" s="515"/>
      <c r="AL529" s="515"/>
      <c r="AM529" s="515"/>
      <c r="AN529" s="515"/>
      <c r="AO529" s="515"/>
      <c r="AP529" s="515"/>
      <c r="AQ529" s="515"/>
      <c r="AR529" s="515"/>
      <c r="AS529" s="515"/>
    </row>
    <row r="530" spans="9:45" s="516" customFormat="1" ht="11.25">
      <c r="I530" s="518"/>
      <c r="J530" s="518"/>
      <c r="K530" s="518"/>
      <c r="L530" s="514"/>
      <c r="M530" s="514"/>
      <c r="N530" s="514"/>
      <c r="O530" s="514"/>
      <c r="P530" s="514"/>
      <c r="Q530" s="514"/>
      <c r="R530" s="514"/>
      <c r="S530" s="514"/>
      <c r="T530" s="514"/>
      <c r="U530" s="514"/>
      <c r="V530" s="515"/>
      <c r="W530" s="515"/>
      <c r="X530" s="515"/>
      <c r="Y530" s="515"/>
      <c r="Z530" s="515"/>
      <c r="AA530" s="515"/>
      <c r="AB530" s="515"/>
      <c r="AC530" s="515"/>
      <c r="AD530" s="515"/>
      <c r="AE530" s="515"/>
      <c r="AF530" s="515"/>
      <c r="AG530" s="515"/>
      <c r="AH530" s="515"/>
      <c r="AI530" s="515"/>
      <c r="AJ530" s="515"/>
      <c r="AK530" s="515"/>
      <c r="AL530" s="515"/>
      <c r="AM530" s="515"/>
      <c r="AN530" s="515"/>
      <c r="AO530" s="515"/>
      <c r="AP530" s="515"/>
      <c r="AQ530" s="515"/>
      <c r="AR530" s="515"/>
      <c r="AS530" s="515"/>
    </row>
    <row r="531" spans="9:45" s="516" customFormat="1" ht="11.25">
      <c r="I531" s="518"/>
      <c r="J531" s="518"/>
      <c r="K531" s="518"/>
      <c r="L531" s="514"/>
      <c r="M531" s="514"/>
      <c r="N531" s="514"/>
      <c r="O531" s="514"/>
      <c r="P531" s="514"/>
      <c r="Q531" s="514"/>
      <c r="R531" s="514"/>
      <c r="S531" s="514"/>
      <c r="T531" s="514"/>
      <c r="U531" s="514"/>
      <c r="V531" s="515"/>
      <c r="W531" s="515"/>
      <c r="X531" s="515"/>
      <c r="Y531" s="515"/>
      <c r="Z531" s="515"/>
      <c r="AA531" s="515"/>
      <c r="AB531" s="515"/>
      <c r="AC531" s="515"/>
      <c r="AD531" s="515"/>
      <c r="AE531" s="515"/>
      <c r="AF531" s="515"/>
      <c r="AG531" s="515"/>
      <c r="AH531" s="515"/>
      <c r="AI531" s="515"/>
      <c r="AJ531" s="515"/>
      <c r="AK531" s="515"/>
      <c r="AL531" s="515"/>
      <c r="AM531" s="515"/>
      <c r="AN531" s="515"/>
      <c r="AO531" s="515"/>
      <c r="AP531" s="515"/>
      <c r="AQ531" s="515"/>
      <c r="AR531" s="515"/>
      <c r="AS531" s="515"/>
    </row>
    <row r="532" spans="9:45" s="516" customFormat="1" ht="11.25">
      <c r="I532" s="518"/>
      <c r="J532" s="518"/>
      <c r="K532" s="518"/>
      <c r="L532" s="514"/>
      <c r="M532" s="514"/>
      <c r="N532" s="514"/>
      <c r="O532" s="514"/>
      <c r="P532" s="514"/>
      <c r="Q532" s="514"/>
      <c r="R532" s="514"/>
      <c r="S532" s="514"/>
      <c r="T532" s="514"/>
      <c r="U532" s="514"/>
      <c r="V532" s="515"/>
      <c r="W532" s="515"/>
      <c r="X532" s="515"/>
      <c r="Y532" s="515"/>
      <c r="Z532" s="515"/>
      <c r="AA532" s="515"/>
      <c r="AB532" s="515"/>
      <c r="AC532" s="515"/>
      <c r="AD532" s="515"/>
      <c r="AE532" s="515"/>
      <c r="AF532" s="515"/>
      <c r="AG532" s="515"/>
      <c r="AH532" s="515"/>
      <c r="AI532" s="515"/>
      <c r="AJ532" s="515"/>
      <c r="AK532" s="515"/>
      <c r="AL532" s="515"/>
      <c r="AM532" s="515"/>
      <c r="AN532" s="515"/>
      <c r="AO532" s="515"/>
      <c r="AP532" s="515"/>
      <c r="AQ532" s="515"/>
      <c r="AR532" s="515"/>
      <c r="AS532" s="515"/>
    </row>
    <row r="533" spans="9:45" s="516" customFormat="1" ht="11.25">
      <c r="I533" s="518"/>
      <c r="J533" s="518"/>
      <c r="K533" s="518"/>
      <c r="L533" s="514"/>
      <c r="M533" s="514"/>
      <c r="N533" s="514"/>
      <c r="O533" s="514"/>
      <c r="P533" s="514"/>
      <c r="Q533" s="514"/>
      <c r="R533" s="514"/>
      <c r="S533" s="514"/>
      <c r="T533" s="514"/>
      <c r="U533" s="514"/>
      <c r="V533" s="515"/>
      <c r="W533" s="515"/>
      <c r="X533" s="515"/>
      <c r="Y533" s="515"/>
      <c r="Z533" s="515"/>
      <c r="AA533" s="515"/>
      <c r="AB533" s="515"/>
      <c r="AC533" s="515"/>
      <c r="AD533" s="515"/>
      <c r="AE533" s="515"/>
      <c r="AF533" s="515"/>
      <c r="AG533" s="515"/>
      <c r="AH533" s="515"/>
      <c r="AI533" s="515"/>
      <c r="AJ533" s="515"/>
      <c r="AK533" s="515"/>
      <c r="AL533" s="515"/>
      <c r="AM533" s="515"/>
      <c r="AN533" s="515"/>
      <c r="AO533" s="515"/>
      <c r="AP533" s="515"/>
      <c r="AQ533" s="515"/>
      <c r="AR533" s="515"/>
      <c r="AS533" s="515"/>
    </row>
    <row r="534" spans="9:45" s="516" customFormat="1" ht="11.25">
      <c r="I534" s="518"/>
      <c r="J534" s="518"/>
      <c r="K534" s="518"/>
      <c r="L534" s="514"/>
      <c r="M534" s="514"/>
      <c r="N534" s="514"/>
      <c r="O534" s="514"/>
      <c r="P534" s="514"/>
      <c r="Q534" s="514"/>
      <c r="R534" s="514"/>
      <c r="S534" s="514"/>
      <c r="T534" s="514"/>
      <c r="U534" s="514"/>
      <c r="V534" s="515"/>
      <c r="W534" s="515"/>
      <c r="X534" s="515"/>
      <c r="Y534" s="515"/>
      <c r="Z534" s="515"/>
      <c r="AA534" s="515"/>
      <c r="AB534" s="515"/>
      <c r="AC534" s="515"/>
      <c r="AD534" s="515"/>
      <c r="AE534" s="515"/>
      <c r="AF534" s="515"/>
      <c r="AG534" s="515"/>
      <c r="AH534" s="515"/>
      <c r="AI534" s="515"/>
      <c r="AJ534" s="515"/>
      <c r="AK534" s="515"/>
      <c r="AL534" s="515"/>
      <c r="AM534" s="515"/>
      <c r="AN534" s="515"/>
      <c r="AO534" s="515"/>
      <c r="AP534" s="515"/>
      <c r="AQ534" s="515"/>
      <c r="AR534" s="515"/>
      <c r="AS534" s="515"/>
    </row>
    <row r="535" spans="9:45" s="516" customFormat="1" ht="11.25">
      <c r="I535" s="518"/>
      <c r="J535" s="518"/>
      <c r="K535" s="518"/>
      <c r="L535" s="514"/>
      <c r="M535" s="514"/>
      <c r="N535" s="514"/>
      <c r="O535" s="514"/>
      <c r="P535" s="514"/>
      <c r="Q535" s="514"/>
      <c r="R535" s="514"/>
      <c r="S535" s="514"/>
      <c r="T535" s="514"/>
      <c r="U535" s="514"/>
      <c r="V535" s="515"/>
      <c r="W535" s="515"/>
      <c r="X535" s="515"/>
      <c r="Y535" s="515"/>
      <c r="Z535" s="515"/>
      <c r="AA535" s="515"/>
      <c r="AB535" s="515"/>
      <c r="AC535" s="515"/>
      <c r="AD535" s="515"/>
      <c r="AE535" s="515"/>
      <c r="AF535" s="515"/>
      <c r="AG535" s="515"/>
      <c r="AH535" s="515"/>
      <c r="AI535" s="515"/>
      <c r="AJ535" s="515"/>
      <c r="AK535" s="515"/>
      <c r="AL535" s="515"/>
      <c r="AM535" s="515"/>
      <c r="AN535" s="515"/>
      <c r="AO535" s="515"/>
      <c r="AP535" s="515"/>
      <c r="AQ535" s="515"/>
      <c r="AR535" s="515"/>
      <c r="AS535" s="515"/>
    </row>
    <row r="536" spans="9:45" s="516" customFormat="1" ht="11.25">
      <c r="I536" s="518"/>
      <c r="J536" s="518"/>
      <c r="K536" s="518"/>
      <c r="L536" s="514"/>
      <c r="M536" s="514"/>
      <c r="N536" s="514"/>
      <c r="O536" s="514"/>
      <c r="P536" s="514"/>
      <c r="Q536" s="514"/>
      <c r="R536" s="514"/>
      <c r="S536" s="514"/>
      <c r="T536" s="514"/>
      <c r="U536" s="514"/>
      <c r="V536" s="515"/>
      <c r="W536" s="515"/>
      <c r="X536" s="515"/>
      <c r="Y536" s="515"/>
      <c r="Z536" s="515"/>
      <c r="AA536" s="515"/>
      <c r="AB536" s="515"/>
      <c r="AC536" s="515"/>
      <c r="AD536" s="515"/>
      <c r="AE536" s="515"/>
      <c r="AF536" s="515"/>
      <c r="AG536" s="515"/>
      <c r="AH536" s="515"/>
      <c r="AI536" s="515"/>
      <c r="AJ536" s="515"/>
      <c r="AK536" s="515"/>
      <c r="AL536" s="515"/>
      <c r="AM536" s="515"/>
      <c r="AN536" s="515"/>
      <c r="AO536" s="515"/>
      <c r="AP536" s="515"/>
      <c r="AQ536" s="515"/>
      <c r="AR536" s="515"/>
      <c r="AS536" s="515"/>
    </row>
    <row r="537" spans="9:45" s="516" customFormat="1" ht="11.25">
      <c r="I537" s="518"/>
      <c r="J537" s="518"/>
      <c r="K537" s="518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5"/>
      <c r="W537" s="515"/>
      <c r="X537" s="515"/>
      <c r="Y537" s="515"/>
      <c r="Z537" s="515"/>
      <c r="AA537" s="515"/>
      <c r="AB537" s="515"/>
      <c r="AC537" s="515"/>
      <c r="AD537" s="515"/>
      <c r="AE537" s="515"/>
      <c r="AF537" s="515"/>
      <c r="AG537" s="515"/>
      <c r="AH537" s="515"/>
      <c r="AI537" s="515"/>
      <c r="AJ537" s="515"/>
      <c r="AK537" s="515"/>
      <c r="AL537" s="515"/>
      <c r="AM537" s="515"/>
      <c r="AN537" s="515"/>
      <c r="AO537" s="515"/>
      <c r="AP537" s="515"/>
      <c r="AQ537" s="515"/>
      <c r="AR537" s="515"/>
      <c r="AS537" s="515"/>
    </row>
    <row r="538" spans="9:45" s="516" customFormat="1" ht="11.25">
      <c r="I538" s="518"/>
      <c r="J538" s="518"/>
      <c r="K538" s="518"/>
      <c r="L538" s="514"/>
      <c r="M538" s="514"/>
      <c r="N538" s="514"/>
      <c r="O538" s="514"/>
      <c r="P538" s="514"/>
      <c r="Q538" s="514"/>
      <c r="R538" s="514"/>
      <c r="S538" s="514"/>
      <c r="T538" s="514"/>
      <c r="U538" s="514"/>
      <c r="V538" s="515"/>
      <c r="W538" s="515"/>
      <c r="X538" s="515"/>
      <c r="Y538" s="515"/>
      <c r="Z538" s="515"/>
      <c r="AA538" s="515"/>
      <c r="AB538" s="515"/>
      <c r="AC538" s="515"/>
      <c r="AD538" s="515"/>
      <c r="AE538" s="515"/>
      <c r="AF538" s="515"/>
      <c r="AG538" s="515"/>
      <c r="AH538" s="515"/>
      <c r="AI538" s="515"/>
      <c r="AJ538" s="515"/>
      <c r="AK538" s="515"/>
      <c r="AL538" s="515"/>
      <c r="AM538" s="515"/>
      <c r="AN538" s="515"/>
      <c r="AO538" s="515"/>
      <c r="AP538" s="515"/>
      <c r="AQ538" s="515"/>
      <c r="AR538" s="515"/>
      <c r="AS538" s="515"/>
    </row>
    <row r="539" spans="9:45" s="516" customFormat="1" ht="11.25">
      <c r="I539" s="518"/>
      <c r="J539" s="518"/>
      <c r="K539" s="518"/>
      <c r="L539" s="514"/>
      <c r="M539" s="514"/>
      <c r="N539" s="514"/>
      <c r="O539" s="514"/>
      <c r="P539" s="514"/>
      <c r="Q539" s="514"/>
      <c r="R539" s="514"/>
      <c r="S539" s="514"/>
      <c r="T539" s="514"/>
      <c r="U539" s="514"/>
      <c r="V539" s="515"/>
      <c r="W539" s="515"/>
      <c r="X539" s="515"/>
      <c r="Y539" s="515"/>
      <c r="Z539" s="515"/>
      <c r="AA539" s="515"/>
      <c r="AB539" s="515"/>
      <c r="AC539" s="515"/>
      <c r="AD539" s="515"/>
      <c r="AE539" s="515"/>
      <c r="AF539" s="515"/>
      <c r="AG539" s="515"/>
      <c r="AH539" s="515"/>
      <c r="AI539" s="515"/>
      <c r="AJ539" s="515"/>
      <c r="AK539" s="515"/>
      <c r="AL539" s="515"/>
      <c r="AM539" s="515"/>
      <c r="AN539" s="515"/>
      <c r="AO539" s="515"/>
      <c r="AP539" s="515"/>
      <c r="AQ539" s="515"/>
      <c r="AR539" s="515"/>
      <c r="AS539" s="515"/>
    </row>
    <row r="540" spans="9:45" s="516" customFormat="1" ht="11.25">
      <c r="I540" s="518"/>
      <c r="J540" s="518"/>
      <c r="K540" s="518"/>
      <c r="L540" s="514"/>
      <c r="M540" s="514"/>
      <c r="N540" s="514"/>
      <c r="O540" s="514"/>
      <c r="P540" s="514"/>
      <c r="Q540" s="514"/>
      <c r="R540" s="514"/>
      <c r="S540" s="514"/>
      <c r="T540" s="514"/>
      <c r="U540" s="514"/>
      <c r="V540" s="515"/>
      <c r="W540" s="515"/>
      <c r="X540" s="515"/>
      <c r="Y540" s="515"/>
      <c r="Z540" s="515"/>
      <c r="AA540" s="515"/>
      <c r="AB540" s="515"/>
      <c r="AC540" s="515"/>
      <c r="AD540" s="515"/>
      <c r="AE540" s="515"/>
      <c r="AF540" s="515"/>
      <c r="AG540" s="515"/>
      <c r="AH540" s="515"/>
      <c r="AI540" s="515"/>
      <c r="AJ540" s="515"/>
      <c r="AK540" s="515"/>
      <c r="AL540" s="515"/>
      <c r="AM540" s="515"/>
      <c r="AN540" s="515"/>
      <c r="AO540" s="515"/>
      <c r="AP540" s="515"/>
      <c r="AQ540" s="515"/>
      <c r="AR540" s="515"/>
      <c r="AS540" s="515"/>
    </row>
    <row r="541" spans="9:45" s="516" customFormat="1" ht="11.25">
      <c r="I541" s="518"/>
      <c r="J541" s="518"/>
      <c r="K541" s="518"/>
      <c r="L541" s="514"/>
      <c r="M541" s="514"/>
      <c r="N541" s="514"/>
      <c r="O541" s="514"/>
      <c r="P541" s="514"/>
      <c r="Q541" s="514"/>
      <c r="R541" s="514"/>
      <c r="S541" s="514"/>
      <c r="T541" s="514"/>
      <c r="U541" s="514"/>
      <c r="V541" s="515"/>
      <c r="W541" s="515"/>
      <c r="X541" s="515"/>
      <c r="Y541" s="515"/>
      <c r="Z541" s="515"/>
      <c r="AA541" s="515"/>
      <c r="AB541" s="515"/>
      <c r="AC541" s="515"/>
      <c r="AD541" s="515"/>
      <c r="AE541" s="515"/>
      <c r="AF541" s="515"/>
      <c r="AG541" s="515"/>
      <c r="AH541" s="515"/>
      <c r="AI541" s="515"/>
      <c r="AJ541" s="515"/>
      <c r="AK541" s="515"/>
      <c r="AL541" s="515"/>
      <c r="AM541" s="515"/>
      <c r="AN541" s="515"/>
      <c r="AO541" s="515"/>
      <c r="AP541" s="515"/>
      <c r="AQ541" s="515"/>
      <c r="AR541" s="515"/>
      <c r="AS541" s="515"/>
    </row>
    <row r="542" spans="9:45" s="516" customFormat="1" ht="11.25">
      <c r="I542" s="518"/>
      <c r="J542" s="518"/>
      <c r="K542" s="518"/>
      <c r="L542" s="514"/>
      <c r="M542" s="514"/>
      <c r="N542" s="514"/>
      <c r="O542" s="514"/>
      <c r="P542" s="514"/>
      <c r="Q542" s="514"/>
      <c r="R542" s="514"/>
      <c r="S542" s="514"/>
      <c r="T542" s="514"/>
      <c r="U542" s="514"/>
      <c r="V542" s="515"/>
      <c r="W542" s="515"/>
      <c r="X542" s="515"/>
      <c r="Y542" s="515"/>
      <c r="Z542" s="515"/>
      <c r="AA542" s="515"/>
      <c r="AB542" s="515"/>
      <c r="AC542" s="515"/>
      <c r="AD542" s="515"/>
      <c r="AE542" s="515"/>
      <c r="AF542" s="515"/>
      <c r="AG542" s="515"/>
      <c r="AH542" s="515"/>
      <c r="AI542" s="515"/>
      <c r="AJ542" s="515"/>
      <c r="AK542" s="515"/>
      <c r="AL542" s="515"/>
      <c r="AM542" s="515"/>
      <c r="AN542" s="515"/>
      <c r="AO542" s="515"/>
      <c r="AP542" s="515"/>
      <c r="AQ542" s="515"/>
      <c r="AR542" s="515"/>
      <c r="AS542" s="515"/>
    </row>
    <row r="543" spans="9:45" s="516" customFormat="1" ht="11.25">
      <c r="I543" s="518"/>
      <c r="J543" s="518"/>
      <c r="K543" s="518"/>
      <c r="L543" s="514"/>
      <c r="M543" s="514"/>
      <c r="N543" s="514"/>
      <c r="O543" s="514"/>
      <c r="P543" s="514"/>
      <c r="Q543" s="514"/>
      <c r="R543" s="514"/>
      <c r="S543" s="514"/>
      <c r="T543" s="514"/>
      <c r="U543" s="514"/>
      <c r="V543" s="515"/>
      <c r="W543" s="515"/>
      <c r="X543" s="515"/>
      <c r="Y543" s="515"/>
      <c r="Z543" s="515"/>
      <c r="AA543" s="515"/>
      <c r="AB543" s="515"/>
      <c r="AC543" s="515"/>
      <c r="AD543" s="515"/>
      <c r="AE543" s="515"/>
      <c r="AF543" s="515"/>
      <c r="AG543" s="515"/>
      <c r="AH543" s="515"/>
      <c r="AI543" s="515"/>
      <c r="AJ543" s="515"/>
      <c r="AK543" s="515"/>
      <c r="AL543" s="515"/>
      <c r="AM543" s="515"/>
      <c r="AN543" s="515"/>
      <c r="AO543" s="515"/>
      <c r="AP543" s="515"/>
      <c r="AQ543" s="515"/>
      <c r="AR543" s="515"/>
      <c r="AS543" s="515"/>
    </row>
    <row r="544" spans="9:45" s="516" customFormat="1" ht="11.25">
      <c r="I544" s="518"/>
      <c r="J544" s="518"/>
      <c r="K544" s="518"/>
      <c r="L544" s="514"/>
      <c r="M544" s="514"/>
      <c r="N544" s="514"/>
      <c r="O544" s="514"/>
      <c r="P544" s="514"/>
      <c r="Q544" s="514"/>
      <c r="R544" s="514"/>
      <c r="S544" s="514"/>
      <c r="T544" s="514"/>
      <c r="U544" s="514"/>
      <c r="V544" s="515"/>
      <c r="W544" s="515"/>
      <c r="X544" s="515"/>
      <c r="Y544" s="515"/>
      <c r="Z544" s="515"/>
      <c r="AA544" s="515"/>
      <c r="AB544" s="515"/>
      <c r="AC544" s="515"/>
      <c r="AD544" s="515"/>
      <c r="AE544" s="515"/>
      <c r="AF544" s="515"/>
      <c r="AG544" s="515"/>
      <c r="AH544" s="515"/>
      <c r="AI544" s="515"/>
      <c r="AJ544" s="515"/>
      <c r="AK544" s="515"/>
      <c r="AL544" s="515"/>
      <c r="AM544" s="515"/>
      <c r="AN544" s="515"/>
      <c r="AO544" s="515"/>
      <c r="AP544" s="515"/>
      <c r="AQ544" s="515"/>
      <c r="AR544" s="515"/>
      <c r="AS544" s="515"/>
    </row>
    <row r="545" spans="9:45" s="516" customFormat="1" ht="11.25">
      <c r="I545" s="518"/>
      <c r="J545" s="518"/>
      <c r="K545" s="518"/>
      <c r="L545" s="514"/>
      <c r="M545" s="514"/>
      <c r="N545" s="514"/>
      <c r="O545" s="514"/>
      <c r="P545" s="514"/>
      <c r="Q545" s="514"/>
      <c r="R545" s="514"/>
      <c r="S545" s="514"/>
      <c r="T545" s="514"/>
      <c r="U545" s="514"/>
      <c r="V545" s="515"/>
      <c r="W545" s="515"/>
      <c r="X545" s="515"/>
      <c r="Y545" s="515"/>
      <c r="Z545" s="515"/>
      <c r="AA545" s="515"/>
      <c r="AB545" s="515"/>
      <c r="AC545" s="515"/>
      <c r="AD545" s="515"/>
      <c r="AE545" s="515"/>
      <c r="AF545" s="515"/>
      <c r="AG545" s="515"/>
      <c r="AH545" s="515"/>
      <c r="AI545" s="515"/>
      <c r="AJ545" s="515"/>
      <c r="AK545" s="515"/>
      <c r="AL545" s="515"/>
      <c r="AM545" s="515"/>
      <c r="AN545" s="515"/>
      <c r="AO545" s="515"/>
      <c r="AP545" s="515"/>
      <c r="AQ545" s="515"/>
      <c r="AR545" s="515"/>
      <c r="AS545" s="515"/>
    </row>
    <row r="546" spans="9:45" s="516" customFormat="1" ht="11.25">
      <c r="I546" s="518"/>
      <c r="J546" s="518"/>
      <c r="K546" s="518"/>
      <c r="L546" s="514"/>
      <c r="M546" s="514"/>
      <c r="N546" s="514"/>
      <c r="O546" s="514"/>
      <c r="P546" s="514"/>
      <c r="Q546" s="514"/>
      <c r="R546" s="514"/>
      <c r="S546" s="514"/>
      <c r="T546" s="514"/>
      <c r="U546" s="514"/>
      <c r="V546" s="515"/>
      <c r="W546" s="515"/>
      <c r="X546" s="515"/>
      <c r="Y546" s="515"/>
      <c r="Z546" s="515"/>
      <c r="AA546" s="515"/>
      <c r="AB546" s="515"/>
      <c r="AC546" s="515"/>
      <c r="AD546" s="515"/>
      <c r="AE546" s="515"/>
      <c r="AF546" s="515"/>
      <c r="AG546" s="515"/>
      <c r="AH546" s="515"/>
      <c r="AI546" s="515"/>
      <c r="AJ546" s="515"/>
      <c r="AK546" s="515"/>
      <c r="AL546" s="515"/>
      <c r="AM546" s="515"/>
      <c r="AN546" s="515"/>
      <c r="AO546" s="515"/>
      <c r="AP546" s="515"/>
      <c r="AQ546" s="515"/>
      <c r="AR546" s="515"/>
      <c r="AS546" s="515"/>
    </row>
    <row r="547" spans="9:45" s="516" customFormat="1" ht="11.25">
      <c r="I547" s="518"/>
      <c r="J547" s="518"/>
      <c r="K547" s="518"/>
      <c r="L547" s="514"/>
      <c r="M547" s="514"/>
      <c r="N547" s="514"/>
      <c r="O547" s="514"/>
      <c r="P547" s="514"/>
      <c r="Q547" s="514"/>
      <c r="R547" s="514"/>
      <c r="S547" s="514"/>
      <c r="T547" s="514"/>
      <c r="U547" s="514"/>
      <c r="V547" s="515"/>
      <c r="W547" s="515"/>
      <c r="X547" s="515"/>
      <c r="Y547" s="515"/>
      <c r="Z547" s="515"/>
      <c r="AA547" s="515"/>
      <c r="AB547" s="515"/>
      <c r="AC547" s="515"/>
      <c r="AD547" s="515"/>
      <c r="AE547" s="515"/>
      <c r="AF547" s="515"/>
      <c r="AG547" s="515"/>
      <c r="AH547" s="515"/>
      <c r="AI547" s="515"/>
      <c r="AJ547" s="515"/>
      <c r="AK547" s="515"/>
      <c r="AL547" s="515"/>
      <c r="AM547" s="515"/>
      <c r="AN547" s="515"/>
      <c r="AO547" s="515"/>
      <c r="AP547" s="515"/>
      <c r="AQ547" s="515"/>
      <c r="AR547" s="515"/>
      <c r="AS547" s="515"/>
    </row>
    <row r="548" spans="9:45" s="516" customFormat="1" ht="11.25">
      <c r="I548" s="518"/>
      <c r="J548" s="518"/>
      <c r="K548" s="518"/>
      <c r="L548" s="514"/>
      <c r="M548" s="514"/>
      <c r="N548" s="514"/>
      <c r="O548" s="514"/>
      <c r="P548" s="514"/>
      <c r="Q548" s="514"/>
      <c r="R548" s="514"/>
      <c r="S548" s="514"/>
      <c r="T548" s="514"/>
      <c r="U548" s="514"/>
      <c r="V548" s="515"/>
      <c r="W548" s="515"/>
      <c r="X548" s="515"/>
      <c r="Y548" s="515"/>
      <c r="Z548" s="515"/>
      <c r="AA548" s="515"/>
      <c r="AB548" s="515"/>
      <c r="AC548" s="515"/>
      <c r="AD548" s="515"/>
      <c r="AE548" s="515"/>
      <c r="AF548" s="515"/>
      <c r="AG548" s="515"/>
      <c r="AH548" s="515"/>
      <c r="AI548" s="515"/>
      <c r="AJ548" s="515"/>
      <c r="AK548" s="515"/>
      <c r="AL548" s="515"/>
      <c r="AM548" s="515"/>
      <c r="AN548" s="515"/>
      <c r="AO548" s="515"/>
      <c r="AP548" s="515"/>
      <c r="AQ548" s="515"/>
      <c r="AR548" s="515"/>
      <c r="AS548" s="515"/>
    </row>
    <row r="549" spans="9:45" s="516" customFormat="1" ht="11.25">
      <c r="I549" s="518"/>
      <c r="J549" s="518"/>
      <c r="K549" s="518"/>
      <c r="L549" s="514"/>
      <c r="M549" s="514"/>
      <c r="N549" s="514"/>
      <c r="O549" s="514"/>
      <c r="P549" s="514"/>
      <c r="Q549" s="514"/>
      <c r="R549" s="514"/>
      <c r="S549" s="514"/>
      <c r="T549" s="514"/>
      <c r="U549" s="514"/>
      <c r="V549" s="515"/>
      <c r="W549" s="515"/>
      <c r="X549" s="515"/>
      <c r="Y549" s="515"/>
      <c r="Z549" s="515"/>
      <c r="AA549" s="515"/>
      <c r="AB549" s="515"/>
      <c r="AC549" s="515"/>
      <c r="AD549" s="515"/>
      <c r="AE549" s="515"/>
      <c r="AF549" s="515"/>
      <c r="AG549" s="515"/>
      <c r="AH549" s="515"/>
      <c r="AI549" s="515"/>
      <c r="AJ549" s="515"/>
      <c r="AK549" s="515"/>
      <c r="AL549" s="515"/>
      <c r="AM549" s="515"/>
      <c r="AN549" s="515"/>
      <c r="AO549" s="515"/>
      <c r="AP549" s="515"/>
      <c r="AQ549" s="515"/>
      <c r="AR549" s="515"/>
      <c r="AS549" s="515"/>
    </row>
    <row r="550" spans="9:45" s="516" customFormat="1" ht="11.25">
      <c r="I550" s="518"/>
      <c r="J550" s="518"/>
      <c r="K550" s="518"/>
      <c r="L550" s="514"/>
      <c r="M550" s="514"/>
      <c r="N550" s="514"/>
      <c r="O550" s="514"/>
      <c r="P550" s="514"/>
      <c r="Q550" s="514"/>
      <c r="R550" s="514"/>
      <c r="S550" s="514"/>
      <c r="T550" s="514"/>
      <c r="U550" s="514"/>
      <c r="V550" s="515"/>
      <c r="W550" s="515"/>
      <c r="X550" s="515"/>
      <c r="Y550" s="515"/>
      <c r="Z550" s="515"/>
      <c r="AA550" s="515"/>
      <c r="AB550" s="515"/>
      <c r="AC550" s="515"/>
      <c r="AD550" s="515"/>
      <c r="AE550" s="515"/>
      <c r="AF550" s="515"/>
      <c r="AG550" s="515"/>
      <c r="AH550" s="515"/>
      <c r="AI550" s="515"/>
      <c r="AJ550" s="515"/>
      <c r="AK550" s="515"/>
      <c r="AL550" s="515"/>
      <c r="AM550" s="515"/>
      <c r="AN550" s="515"/>
      <c r="AO550" s="515"/>
      <c r="AP550" s="515"/>
      <c r="AQ550" s="515"/>
      <c r="AR550" s="515"/>
      <c r="AS550" s="515"/>
    </row>
    <row r="551" spans="9:45" s="516" customFormat="1" ht="11.25">
      <c r="I551" s="518"/>
      <c r="J551" s="518"/>
      <c r="K551" s="518"/>
      <c r="L551" s="514"/>
      <c r="M551" s="514"/>
      <c r="N551" s="514"/>
      <c r="O551" s="514"/>
      <c r="P551" s="514"/>
      <c r="Q551" s="514"/>
      <c r="R551" s="514"/>
      <c r="S551" s="514"/>
      <c r="T551" s="514"/>
      <c r="U551" s="514"/>
      <c r="V551" s="515"/>
      <c r="W551" s="515"/>
      <c r="X551" s="515"/>
      <c r="Y551" s="515"/>
      <c r="Z551" s="515"/>
      <c r="AA551" s="515"/>
      <c r="AB551" s="515"/>
      <c r="AC551" s="515"/>
      <c r="AD551" s="515"/>
      <c r="AE551" s="515"/>
      <c r="AF551" s="515"/>
      <c r="AG551" s="515"/>
      <c r="AH551" s="515"/>
      <c r="AI551" s="515"/>
      <c r="AJ551" s="515"/>
      <c r="AK551" s="515"/>
      <c r="AL551" s="515"/>
      <c r="AM551" s="515"/>
      <c r="AN551" s="515"/>
      <c r="AO551" s="515"/>
      <c r="AP551" s="515"/>
      <c r="AQ551" s="515"/>
      <c r="AR551" s="515"/>
      <c r="AS551" s="515"/>
    </row>
    <row r="552" spans="9:45" s="516" customFormat="1" ht="11.25">
      <c r="I552" s="518"/>
      <c r="J552" s="518"/>
      <c r="K552" s="518"/>
      <c r="L552" s="514"/>
      <c r="M552" s="514"/>
      <c r="N552" s="514"/>
      <c r="O552" s="514"/>
      <c r="P552" s="514"/>
      <c r="Q552" s="514"/>
      <c r="R552" s="514"/>
      <c r="S552" s="514"/>
      <c r="T552" s="514"/>
      <c r="U552" s="514"/>
      <c r="V552" s="515"/>
      <c r="W552" s="515"/>
      <c r="X552" s="515"/>
      <c r="Y552" s="515"/>
      <c r="Z552" s="515"/>
      <c r="AA552" s="515"/>
      <c r="AB552" s="515"/>
      <c r="AC552" s="515"/>
      <c r="AD552" s="515"/>
      <c r="AE552" s="515"/>
      <c r="AF552" s="515"/>
      <c r="AG552" s="515"/>
      <c r="AH552" s="515"/>
      <c r="AI552" s="515"/>
      <c r="AJ552" s="515"/>
      <c r="AK552" s="515"/>
      <c r="AL552" s="515"/>
      <c r="AM552" s="515"/>
      <c r="AN552" s="515"/>
      <c r="AO552" s="515"/>
      <c r="AP552" s="515"/>
      <c r="AQ552" s="515"/>
      <c r="AR552" s="515"/>
      <c r="AS552" s="515"/>
    </row>
    <row r="553" spans="9:45" s="516" customFormat="1" ht="11.25">
      <c r="I553" s="518"/>
      <c r="J553" s="518"/>
      <c r="K553" s="518"/>
      <c r="L553" s="514"/>
      <c r="M553" s="514"/>
      <c r="N553" s="514"/>
      <c r="O553" s="514"/>
      <c r="P553" s="514"/>
      <c r="Q553" s="514"/>
      <c r="R553" s="514"/>
      <c r="S553" s="514"/>
      <c r="T553" s="514"/>
      <c r="U553" s="514"/>
      <c r="V553" s="515"/>
      <c r="W553" s="515"/>
      <c r="X553" s="515"/>
      <c r="Y553" s="515"/>
      <c r="Z553" s="515"/>
      <c r="AA553" s="515"/>
      <c r="AB553" s="515"/>
      <c r="AC553" s="515"/>
      <c r="AD553" s="515"/>
      <c r="AE553" s="515"/>
      <c r="AF553" s="515"/>
      <c r="AG553" s="515"/>
      <c r="AH553" s="515"/>
      <c r="AI553" s="515"/>
      <c r="AJ553" s="515"/>
      <c r="AK553" s="515"/>
      <c r="AL553" s="515"/>
      <c r="AM553" s="515"/>
      <c r="AN553" s="515"/>
      <c r="AO553" s="515"/>
      <c r="AP553" s="515"/>
      <c r="AQ553" s="515"/>
      <c r="AR553" s="515"/>
      <c r="AS553" s="515"/>
    </row>
    <row r="554" spans="9:45" s="516" customFormat="1" ht="11.25">
      <c r="I554" s="518"/>
      <c r="J554" s="518"/>
      <c r="K554" s="518"/>
      <c r="L554" s="514"/>
      <c r="M554" s="514"/>
      <c r="N554" s="514"/>
      <c r="O554" s="514"/>
      <c r="P554" s="514"/>
      <c r="Q554" s="514"/>
      <c r="R554" s="514"/>
      <c r="S554" s="514"/>
      <c r="T554" s="514"/>
      <c r="U554" s="514"/>
      <c r="V554" s="515"/>
      <c r="W554" s="515"/>
      <c r="X554" s="515"/>
      <c r="Y554" s="515"/>
      <c r="Z554" s="515"/>
      <c r="AA554" s="515"/>
      <c r="AB554" s="515"/>
      <c r="AC554" s="515"/>
      <c r="AD554" s="515"/>
      <c r="AE554" s="515"/>
      <c r="AF554" s="515"/>
      <c r="AG554" s="515"/>
      <c r="AH554" s="515"/>
      <c r="AI554" s="515"/>
      <c r="AJ554" s="515"/>
      <c r="AK554" s="515"/>
      <c r="AL554" s="515"/>
      <c r="AM554" s="515"/>
      <c r="AN554" s="515"/>
      <c r="AO554" s="515"/>
      <c r="AP554" s="515"/>
      <c r="AQ554" s="515"/>
      <c r="AR554" s="515"/>
      <c r="AS554" s="515"/>
    </row>
    <row r="555" spans="9:45" s="516" customFormat="1" ht="11.25">
      <c r="I555" s="518"/>
      <c r="J555" s="518"/>
      <c r="K555" s="518"/>
      <c r="L555" s="514"/>
      <c r="M555" s="514"/>
      <c r="N555" s="514"/>
      <c r="O555" s="514"/>
      <c r="P555" s="514"/>
      <c r="Q555" s="514"/>
      <c r="R555" s="514"/>
      <c r="S555" s="514"/>
      <c r="T555" s="514"/>
      <c r="U555" s="514"/>
      <c r="V555" s="515"/>
      <c r="W555" s="515"/>
      <c r="X555" s="515"/>
      <c r="Y555" s="515"/>
      <c r="Z555" s="515"/>
      <c r="AA555" s="515"/>
      <c r="AB555" s="515"/>
      <c r="AC555" s="515"/>
      <c r="AD555" s="515"/>
      <c r="AE555" s="515"/>
      <c r="AF555" s="515"/>
      <c r="AG555" s="515"/>
      <c r="AH555" s="515"/>
      <c r="AI555" s="515"/>
      <c r="AJ555" s="515"/>
      <c r="AK555" s="515"/>
      <c r="AL555" s="515"/>
      <c r="AM555" s="515"/>
      <c r="AN555" s="515"/>
      <c r="AO555" s="515"/>
      <c r="AP555" s="515"/>
      <c r="AQ555" s="515"/>
      <c r="AR555" s="515"/>
      <c r="AS555" s="515"/>
    </row>
    <row r="556" spans="9:45" s="516" customFormat="1" ht="11.25">
      <c r="I556" s="518"/>
      <c r="J556" s="518"/>
      <c r="K556" s="518"/>
      <c r="L556" s="514"/>
      <c r="M556" s="514"/>
      <c r="N556" s="514"/>
      <c r="O556" s="514"/>
      <c r="P556" s="514"/>
      <c r="Q556" s="514"/>
      <c r="R556" s="514"/>
      <c r="S556" s="514"/>
      <c r="T556" s="514"/>
      <c r="U556" s="514"/>
      <c r="V556" s="515"/>
      <c r="W556" s="515"/>
      <c r="X556" s="515"/>
      <c r="Y556" s="515"/>
      <c r="Z556" s="515"/>
      <c r="AA556" s="515"/>
      <c r="AB556" s="515"/>
      <c r="AC556" s="515"/>
      <c r="AD556" s="515"/>
      <c r="AE556" s="515"/>
      <c r="AF556" s="515"/>
      <c r="AG556" s="515"/>
      <c r="AH556" s="515"/>
      <c r="AI556" s="515"/>
      <c r="AJ556" s="515"/>
      <c r="AK556" s="515"/>
      <c r="AL556" s="515"/>
      <c r="AM556" s="515"/>
      <c r="AN556" s="515"/>
      <c r="AO556" s="515"/>
      <c r="AP556" s="515"/>
      <c r="AQ556" s="515"/>
      <c r="AR556" s="515"/>
      <c r="AS556" s="515"/>
    </row>
    <row r="557" spans="9:45" s="516" customFormat="1" ht="11.25">
      <c r="I557" s="518"/>
      <c r="J557" s="518"/>
      <c r="K557" s="518"/>
      <c r="L557" s="514"/>
      <c r="M557" s="514"/>
      <c r="N557" s="514"/>
      <c r="O557" s="514"/>
      <c r="P557" s="514"/>
      <c r="Q557" s="514"/>
      <c r="R557" s="514"/>
      <c r="S557" s="514"/>
      <c r="T557" s="514"/>
      <c r="U557" s="514"/>
      <c r="V557" s="515"/>
      <c r="W557" s="515"/>
      <c r="X557" s="515"/>
      <c r="Y557" s="515"/>
      <c r="Z557" s="515"/>
      <c r="AA557" s="515"/>
      <c r="AB557" s="515"/>
      <c r="AC557" s="515"/>
      <c r="AD557" s="515"/>
      <c r="AE557" s="515"/>
      <c r="AF557" s="515"/>
      <c r="AG557" s="515"/>
      <c r="AH557" s="515"/>
      <c r="AI557" s="515"/>
      <c r="AJ557" s="515"/>
      <c r="AK557" s="515"/>
      <c r="AL557" s="515"/>
      <c r="AM557" s="515"/>
      <c r="AN557" s="515"/>
      <c r="AO557" s="515"/>
      <c r="AP557" s="515"/>
      <c r="AQ557" s="515"/>
      <c r="AR557" s="515"/>
      <c r="AS557" s="515"/>
    </row>
    <row r="558" spans="9:45" s="516" customFormat="1" ht="11.25">
      <c r="I558" s="518"/>
      <c r="J558" s="518"/>
      <c r="K558" s="518"/>
      <c r="L558" s="514"/>
      <c r="M558" s="514"/>
      <c r="N558" s="514"/>
      <c r="O558" s="514"/>
      <c r="P558" s="514"/>
      <c r="Q558" s="514"/>
      <c r="R558" s="514"/>
      <c r="S558" s="514"/>
      <c r="T558" s="514"/>
      <c r="U558" s="514"/>
      <c r="V558" s="515"/>
      <c r="W558" s="515"/>
      <c r="X558" s="515"/>
      <c r="Y558" s="515"/>
      <c r="Z558" s="515"/>
      <c r="AA558" s="515"/>
      <c r="AB558" s="515"/>
      <c r="AC558" s="515"/>
      <c r="AD558" s="515"/>
      <c r="AE558" s="515"/>
      <c r="AF558" s="515"/>
      <c r="AG558" s="515"/>
      <c r="AH558" s="515"/>
      <c r="AI558" s="515"/>
      <c r="AJ558" s="515"/>
      <c r="AK558" s="515"/>
      <c r="AL558" s="515"/>
      <c r="AM558" s="515"/>
      <c r="AN558" s="515"/>
      <c r="AO558" s="515"/>
      <c r="AP558" s="515"/>
      <c r="AQ558" s="515"/>
      <c r="AR558" s="515"/>
      <c r="AS558" s="515"/>
    </row>
    <row r="559" spans="9:45" s="516" customFormat="1" ht="11.25">
      <c r="I559" s="518"/>
      <c r="J559" s="518"/>
      <c r="K559" s="518"/>
      <c r="L559" s="514"/>
      <c r="M559" s="514"/>
      <c r="N559" s="514"/>
      <c r="O559" s="514"/>
      <c r="P559" s="514"/>
      <c r="Q559" s="514"/>
      <c r="R559" s="514"/>
      <c r="S559" s="514"/>
      <c r="T559" s="514"/>
      <c r="U559" s="514"/>
      <c r="V559" s="515"/>
      <c r="W559" s="515"/>
      <c r="X559" s="515"/>
      <c r="Y559" s="515"/>
      <c r="Z559" s="515"/>
      <c r="AA559" s="515"/>
      <c r="AB559" s="515"/>
      <c r="AC559" s="515"/>
      <c r="AD559" s="515"/>
      <c r="AE559" s="515"/>
      <c r="AF559" s="515"/>
      <c r="AG559" s="515"/>
      <c r="AH559" s="515"/>
      <c r="AI559" s="515"/>
      <c r="AJ559" s="515"/>
      <c r="AK559" s="515"/>
      <c r="AL559" s="515"/>
      <c r="AM559" s="515"/>
      <c r="AN559" s="515"/>
      <c r="AO559" s="515"/>
      <c r="AP559" s="515"/>
      <c r="AQ559" s="515"/>
      <c r="AR559" s="515"/>
      <c r="AS559" s="515"/>
    </row>
    <row r="560" spans="9:45" s="516" customFormat="1" ht="11.25">
      <c r="I560" s="518"/>
      <c r="J560" s="518"/>
      <c r="K560" s="518"/>
      <c r="L560" s="514"/>
      <c r="M560" s="514"/>
      <c r="N560" s="514"/>
      <c r="O560" s="514"/>
      <c r="P560" s="514"/>
      <c r="Q560" s="514"/>
      <c r="R560" s="514"/>
      <c r="S560" s="514"/>
      <c r="T560" s="514"/>
      <c r="U560" s="514"/>
      <c r="V560" s="515"/>
      <c r="W560" s="515"/>
      <c r="X560" s="515"/>
      <c r="Y560" s="515"/>
      <c r="Z560" s="515"/>
      <c r="AA560" s="515"/>
      <c r="AB560" s="515"/>
      <c r="AC560" s="515"/>
      <c r="AD560" s="515"/>
      <c r="AE560" s="515"/>
      <c r="AF560" s="515"/>
      <c r="AG560" s="515"/>
      <c r="AH560" s="515"/>
      <c r="AI560" s="515"/>
      <c r="AJ560" s="515"/>
      <c r="AK560" s="515"/>
      <c r="AL560" s="515"/>
      <c r="AM560" s="515"/>
      <c r="AN560" s="515"/>
      <c r="AO560" s="515"/>
      <c r="AP560" s="515"/>
      <c r="AQ560" s="515"/>
      <c r="AR560" s="515"/>
      <c r="AS560" s="515"/>
    </row>
    <row r="561" spans="9:45" s="516" customFormat="1" ht="11.25">
      <c r="I561" s="518"/>
      <c r="J561" s="518"/>
      <c r="K561" s="518"/>
      <c r="L561" s="514"/>
      <c r="M561" s="514"/>
      <c r="N561" s="514"/>
      <c r="O561" s="514"/>
      <c r="P561" s="514"/>
      <c r="Q561" s="514"/>
      <c r="R561" s="514"/>
      <c r="S561" s="514"/>
      <c r="T561" s="514"/>
      <c r="U561" s="514"/>
      <c r="V561" s="515"/>
      <c r="W561" s="515"/>
      <c r="X561" s="515"/>
      <c r="Y561" s="515"/>
      <c r="Z561" s="515"/>
      <c r="AA561" s="515"/>
      <c r="AB561" s="515"/>
      <c r="AC561" s="515"/>
      <c r="AD561" s="515"/>
      <c r="AE561" s="515"/>
      <c r="AF561" s="515"/>
      <c r="AG561" s="515"/>
      <c r="AH561" s="515"/>
      <c r="AI561" s="515"/>
      <c r="AJ561" s="515"/>
      <c r="AK561" s="515"/>
      <c r="AL561" s="515"/>
      <c r="AM561" s="515"/>
      <c r="AN561" s="515"/>
      <c r="AO561" s="515"/>
      <c r="AP561" s="515"/>
      <c r="AQ561" s="515"/>
      <c r="AR561" s="515"/>
      <c r="AS561" s="515"/>
    </row>
    <row r="562" spans="9:45" s="516" customFormat="1" ht="11.25">
      <c r="I562" s="518"/>
      <c r="J562" s="518"/>
      <c r="K562" s="518"/>
      <c r="L562" s="514"/>
      <c r="M562" s="514"/>
      <c r="N562" s="514"/>
      <c r="O562" s="514"/>
      <c r="P562" s="514"/>
      <c r="Q562" s="514"/>
      <c r="R562" s="514"/>
      <c r="S562" s="514"/>
      <c r="T562" s="514"/>
      <c r="U562" s="514"/>
      <c r="V562" s="515"/>
      <c r="W562" s="515"/>
      <c r="X562" s="515"/>
      <c r="Y562" s="515"/>
      <c r="Z562" s="515"/>
      <c r="AA562" s="515"/>
      <c r="AB562" s="515"/>
      <c r="AC562" s="515"/>
      <c r="AD562" s="515"/>
      <c r="AE562" s="515"/>
      <c r="AF562" s="515"/>
      <c r="AG562" s="515"/>
      <c r="AH562" s="515"/>
      <c r="AI562" s="515"/>
      <c r="AJ562" s="515"/>
      <c r="AK562" s="515"/>
      <c r="AL562" s="515"/>
      <c r="AM562" s="515"/>
      <c r="AN562" s="515"/>
      <c r="AO562" s="515"/>
      <c r="AP562" s="515"/>
      <c r="AQ562" s="515"/>
      <c r="AR562" s="515"/>
      <c r="AS562" s="515"/>
    </row>
    <row r="563" spans="9:45" s="516" customFormat="1" ht="11.25">
      <c r="I563" s="518"/>
      <c r="J563" s="518"/>
      <c r="K563" s="518"/>
      <c r="L563" s="514"/>
      <c r="M563" s="514"/>
      <c r="N563" s="514"/>
      <c r="O563" s="514"/>
      <c r="P563" s="514"/>
      <c r="Q563" s="514"/>
      <c r="R563" s="514"/>
      <c r="S563" s="514"/>
      <c r="T563" s="514"/>
      <c r="U563" s="514"/>
      <c r="V563" s="515"/>
      <c r="W563" s="515"/>
      <c r="X563" s="515"/>
      <c r="Y563" s="515"/>
      <c r="Z563" s="515"/>
      <c r="AA563" s="515"/>
      <c r="AB563" s="515"/>
      <c r="AC563" s="515"/>
      <c r="AD563" s="515"/>
      <c r="AE563" s="515"/>
      <c r="AF563" s="515"/>
      <c r="AG563" s="515"/>
      <c r="AH563" s="515"/>
      <c r="AI563" s="515"/>
      <c r="AJ563" s="515"/>
      <c r="AK563" s="515"/>
      <c r="AL563" s="515"/>
      <c r="AM563" s="515"/>
      <c r="AN563" s="515"/>
      <c r="AO563" s="515"/>
      <c r="AP563" s="515"/>
      <c r="AQ563" s="515"/>
      <c r="AR563" s="515"/>
      <c r="AS563" s="515"/>
    </row>
    <row r="564" spans="9:45" s="516" customFormat="1" ht="11.25">
      <c r="I564" s="518"/>
      <c r="J564" s="518"/>
      <c r="K564" s="518"/>
      <c r="L564" s="514"/>
      <c r="M564" s="514"/>
      <c r="N564" s="514"/>
      <c r="O564" s="514"/>
      <c r="P564" s="514"/>
      <c r="Q564" s="514"/>
      <c r="R564" s="514"/>
      <c r="S564" s="514"/>
      <c r="T564" s="514"/>
      <c r="U564" s="514"/>
      <c r="V564" s="515"/>
      <c r="W564" s="515"/>
      <c r="X564" s="515"/>
      <c r="Y564" s="515"/>
      <c r="Z564" s="515"/>
      <c r="AA564" s="515"/>
      <c r="AB564" s="515"/>
      <c r="AC564" s="515"/>
      <c r="AD564" s="515"/>
      <c r="AE564" s="515"/>
      <c r="AF564" s="515"/>
      <c r="AG564" s="515"/>
      <c r="AH564" s="515"/>
      <c r="AI564" s="515"/>
      <c r="AJ564" s="515"/>
      <c r="AK564" s="515"/>
      <c r="AL564" s="515"/>
      <c r="AM564" s="515"/>
      <c r="AN564" s="515"/>
      <c r="AO564" s="515"/>
      <c r="AP564" s="515"/>
      <c r="AQ564" s="515"/>
      <c r="AR564" s="515"/>
      <c r="AS564" s="515"/>
    </row>
    <row r="565" spans="9:45" s="516" customFormat="1" ht="11.25">
      <c r="I565" s="518"/>
      <c r="J565" s="518"/>
      <c r="K565" s="518"/>
      <c r="L565" s="514"/>
      <c r="M565" s="514"/>
      <c r="N565" s="514"/>
      <c r="O565" s="514"/>
      <c r="P565" s="514"/>
      <c r="Q565" s="514"/>
      <c r="R565" s="514"/>
      <c r="S565" s="514"/>
      <c r="T565" s="514"/>
      <c r="U565" s="514"/>
      <c r="V565" s="515"/>
      <c r="W565" s="515"/>
      <c r="X565" s="515"/>
      <c r="Y565" s="515"/>
      <c r="Z565" s="515"/>
      <c r="AA565" s="515"/>
      <c r="AB565" s="515"/>
      <c r="AC565" s="515"/>
      <c r="AD565" s="515"/>
      <c r="AE565" s="515"/>
      <c r="AF565" s="515"/>
      <c r="AG565" s="515"/>
      <c r="AH565" s="515"/>
      <c r="AI565" s="515"/>
      <c r="AJ565" s="515"/>
      <c r="AK565" s="515"/>
      <c r="AL565" s="515"/>
      <c r="AM565" s="515"/>
      <c r="AN565" s="515"/>
      <c r="AO565" s="515"/>
      <c r="AP565" s="515"/>
      <c r="AQ565" s="515"/>
      <c r="AR565" s="515"/>
      <c r="AS565" s="515"/>
    </row>
    <row r="566" spans="9:45" s="516" customFormat="1" ht="11.25">
      <c r="I566" s="518"/>
      <c r="J566" s="518"/>
      <c r="K566" s="518"/>
      <c r="L566" s="514"/>
      <c r="M566" s="514"/>
      <c r="N566" s="514"/>
      <c r="O566" s="514"/>
      <c r="P566" s="514"/>
      <c r="Q566" s="514"/>
      <c r="R566" s="514"/>
      <c r="S566" s="514"/>
      <c r="T566" s="514"/>
      <c r="U566" s="514"/>
      <c r="V566" s="515"/>
      <c r="W566" s="515"/>
      <c r="X566" s="515"/>
      <c r="Y566" s="515"/>
      <c r="Z566" s="515"/>
      <c r="AA566" s="515"/>
      <c r="AB566" s="515"/>
      <c r="AC566" s="515"/>
      <c r="AD566" s="515"/>
      <c r="AE566" s="515"/>
      <c r="AF566" s="515"/>
      <c r="AG566" s="515"/>
      <c r="AH566" s="515"/>
      <c r="AI566" s="515"/>
      <c r="AJ566" s="515"/>
      <c r="AK566" s="515"/>
      <c r="AL566" s="515"/>
      <c r="AM566" s="515"/>
      <c r="AN566" s="515"/>
      <c r="AO566" s="515"/>
      <c r="AP566" s="515"/>
      <c r="AQ566" s="515"/>
      <c r="AR566" s="515"/>
      <c r="AS566" s="515"/>
    </row>
    <row r="567" spans="9:45" s="516" customFormat="1" ht="11.25">
      <c r="I567" s="518"/>
      <c r="J567" s="518"/>
      <c r="K567" s="518"/>
      <c r="L567" s="514"/>
      <c r="M567" s="514"/>
      <c r="N567" s="514"/>
      <c r="O567" s="514"/>
      <c r="P567" s="514"/>
      <c r="Q567" s="514"/>
      <c r="R567" s="514"/>
      <c r="S567" s="514"/>
      <c r="T567" s="514"/>
      <c r="U567" s="514"/>
      <c r="V567" s="515"/>
      <c r="W567" s="515"/>
      <c r="X567" s="515"/>
      <c r="Y567" s="515"/>
      <c r="Z567" s="515"/>
      <c r="AA567" s="515"/>
      <c r="AB567" s="515"/>
      <c r="AC567" s="515"/>
      <c r="AD567" s="515"/>
      <c r="AE567" s="515"/>
      <c r="AF567" s="515"/>
      <c r="AG567" s="515"/>
      <c r="AH567" s="515"/>
      <c r="AI567" s="515"/>
      <c r="AJ567" s="515"/>
      <c r="AK567" s="515"/>
      <c r="AL567" s="515"/>
      <c r="AM567" s="515"/>
      <c r="AN567" s="515"/>
      <c r="AO567" s="515"/>
      <c r="AP567" s="515"/>
      <c r="AQ567" s="515"/>
      <c r="AR567" s="515"/>
      <c r="AS567" s="515"/>
    </row>
    <row r="568" spans="9:45" s="516" customFormat="1" ht="11.25">
      <c r="I568" s="518"/>
      <c r="J568" s="518"/>
      <c r="K568" s="518"/>
      <c r="L568" s="514"/>
      <c r="M568" s="514"/>
      <c r="N568" s="514"/>
      <c r="O568" s="514"/>
      <c r="P568" s="514"/>
      <c r="Q568" s="514"/>
      <c r="R568" s="514"/>
      <c r="S568" s="514"/>
      <c r="T568" s="514"/>
      <c r="U568" s="514"/>
      <c r="V568" s="515"/>
      <c r="W568" s="515"/>
      <c r="X568" s="515"/>
      <c r="Y568" s="515"/>
      <c r="Z568" s="515"/>
      <c r="AA568" s="515"/>
      <c r="AB568" s="515"/>
      <c r="AC568" s="515"/>
      <c r="AD568" s="515"/>
      <c r="AE568" s="515"/>
      <c r="AF568" s="515"/>
      <c r="AG568" s="515"/>
      <c r="AH568" s="515"/>
      <c r="AI568" s="515"/>
      <c r="AJ568" s="515"/>
      <c r="AK568" s="515"/>
      <c r="AL568" s="515"/>
      <c r="AM568" s="515"/>
      <c r="AN568" s="515"/>
      <c r="AO568" s="515"/>
      <c r="AP568" s="515"/>
      <c r="AQ568" s="515"/>
      <c r="AR568" s="515"/>
      <c r="AS568" s="515"/>
    </row>
    <row r="569" spans="9:45" s="516" customFormat="1" ht="11.25">
      <c r="I569" s="518"/>
      <c r="J569" s="518"/>
      <c r="K569" s="518"/>
      <c r="L569" s="514"/>
      <c r="M569" s="514"/>
      <c r="N569" s="514"/>
      <c r="O569" s="514"/>
      <c r="P569" s="514"/>
      <c r="Q569" s="514"/>
      <c r="R569" s="514"/>
      <c r="S569" s="514"/>
      <c r="T569" s="514"/>
      <c r="U569" s="514"/>
      <c r="V569" s="515"/>
      <c r="W569" s="515"/>
      <c r="X569" s="515"/>
      <c r="Y569" s="515"/>
      <c r="Z569" s="515"/>
      <c r="AA569" s="515"/>
      <c r="AB569" s="515"/>
      <c r="AC569" s="515"/>
      <c r="AD569" s="515"/>
      <c r="AE569" s="515"/>
      <c r="AF569" s="515"/>
      <c r="AG569" s="515"/>
      <c r="AH569" s="515"/>
      <c r="AI569" s="515"/>
      <c r="AJ569" s="515"/>
      <c r="AK569" s="515"/>
      <c r="AL569" s="515"/>
      <c r="AM569" s="515"/>
      <c r="AN569" s="515"/>
      <c r="AO569" s="515"/>
      <c r="AP569" s="515"/>
      <c r="AQ569" s="515"/>
      <c r="AR569" s="515"/>
      <c r="AS569" s="515"/>
    </row>
    <row r="570" spans="9:45" s="516" customFormat="1" ht="11.25">
      <c r="I570" s="518"/>
      <c r="J570" s="518"/>
      <c r="K570" s="518"/>
      <c r="L570" s="514"/>
      <c r="M570" s="514"/>
      <c r="N570" s="514"/>
      <c r="O570" s="514"/>
      <c r="P570" s="514"/>
      <c r="Q570" s="514"/>
      <c r="R570" s="514"/>
      <c r="S570" s="514"/>
      <c r="T570" s="514"/>
      <c r="U570" s="514"/>
      <c r="V570" s="515"/>
      <c r="W570" s="515"/>
      <c r="X570" s="515"/>
      <c r="Y570" s="515"/>
      <c r="Z570" s="515"/>
      <c r="AA570" s="515"/>
      <c r="AB570" s="515"/>
      <c r="AC570" s="515"/>
      <c r="AD570" s="515"/>
      <c r="AE570" s="515"/>
      <c r="AF570" s="515"/>
      <c r="AG570" s="515"/>
      <c r="AH570" s="515"/>
      <c r="AI570" s="515"/>
      <c r="AJ570" s="515"/>
      <c r="AK570" s="515"/>
      <c r="AL570" s="515"/>
      <c r="AM570" s="515"/>
      <c r="AN570" s="515"/>
      <c r="AO570" s="515"/>
      <c r="AP570" s="515"/>
      <c r="AQ570" s="515"/>
      <c r="AR570" s="515"/>
      <c r="AS570" s="515"/>
    </row>
    <row r="571" spans="9:45" s="516" customFormat="1" ht="11.25">
      <c r="I571" s="518"/>
      <c r="J571" s="518"/>
      <c r="K571" s="518"/>
      <c r="L571" s="514"/>
      <c r="M571" s="514"/>
      <c r="N571" s="514"/>
      <c r="O571" s="514"/>
      <c r="P571" s="514"/>
      <c r="Q571" s="514"/>
      <c r="R571" s="514"/>
      <c r="S571" s="514"/>
      <c r="T571" s="514"/>
      <c r="U571" s="514"/>
      <c r="V571" s="515"/>
      <c r="W571" s="515"/>
      <c r="X571" s="515"/>
      <c r="Y571" s="515"/>
      <c r="Z571" s="515"/>
      <c r="AA571" s="515"/>
      <c r="AB571" s="515"/>
      <c r="AC571" s="515"/>
      <c r="AD571" s="515"/>
      <c r="AE571" s="515"/>
      <c r="AF571" s="515"/>
      <c r="AG571" s="515"/>
      <c r="AH571" s="515"/>
      <c r="AI571" s="515"/>
      <c r="AJ571" s="515"/>
      <c r="AK571" s="515"/>
      <c r="AL571" s="515"/>
      <c r="AM571" s="515"/>
      <c r="AN571" s="515"/>
      <c r="AO571" s="515"/>
      <c r="AP571" s="515"/>
      <c r="AQ571" s="515"/>
      <c r="AR571" s="515"/>
      <c r="AS571" s="515"/>
    </row>
    <row r="572" spans="9:45" s="516" customFormat="1" ht="11.25">
      <c r="I572" s="518"/>
      <c r="J572" s="518"/>
      <c r="K572" s="518"/>
      <c r="L572" s="514"/>
      <c r="M572" s="514"/>
      <c r="N572" s="514"/>
      <c r="O572" s="514"/>
      <c r="P572" s="514"/>
      <c r="Q572" s="514"/>
      <c r="R572" s="514"/>
      <c r="S572" s="514"/>
      <c r="T572" s="514"/>
      <c r="U572" s="514"/>
      <c r="V572" s="515"/>
      <c r="W572" s="515"/>
      <c r="X572" s="515"/>
      <c r="Y572" s="515"/>
      <c r="Z572" s="515"/>
      <c r="AA572" s="515"/>
      <c r="AB572" s="515"/>
      <c r="AC572" s="515"/>
      <c r="AD572" s="515"/>
      <c r="AE572" s="515"/>
      <c r="AF572" s="515"/>
      <c r="AG572" s="515"/>
      <c r="AH572" s="515"/>
      <c r="AI572" s="515"/>
      <c r="AJ572" s="515"/>
      <c r="AK572" s="515"/>
      <c r="AL572" s="515"/>
      <c r="AM572" s="515"/>
      <c r="AN572" s="515"/>
      <c r="AO572" s="515"/>
      <c r="AP572" s="515"/>
      <c r="AQ572" s="515"/>
      <c r="AR572" s="515"/>
      <c r="AS572" s="515"/>
    </row>
    <row r="573" spans="9:45" s="516" customFormat="1" ht="11.25">
      <c r="I573" s="518"/>
      <c r="J573" s="518"/>
      <c r="K573" s="518"/>
      <c r="L573" s="514"/>
      <c r="M573" s="514"/>
      <c r="N573" s="514"/>
      <c r="O573" s="514"/>
      <c r="P573" s="514"/>
      <c r="Q573" s="514"/>
      <c r="R573" s="514"/>
      <c r="S573" s="514"/>
      <c r="T573" s="514"/>
      <c r="U573" s="514"/>
      <c r="V573" s="515"/>
      <c r="W573" s="515"/>
      <c r="X573" s="515"/>
      <c r="Y573" s="515"/>
      <c r="Z573" s="515"/>
      <c r="AA573" s="515"/>
      <c r="AB573" s="515"/>
      <c r="AC573" s="515"/>
      <c r="AD573" s="515"/>
      <c r="AE573" s="515"/>
      <c r="AF573" s="515"/>
      <c r="AG573" s="515"/>
      <c r="AH573" s="515"/>
      <c r="AI573" s="515"/>
      <c r="AJ573" s="515"/>
      <c r="AK573" s="515"/>
      <c r="AL573" s="515"/>
      <c r="AM573" s="515"/>
      <c r="AN573" s="515"/>
      <c r="AO573" s="515"/>
      <c r="AP573" s="515"/>
      <c r="AQ573" s="515"/>
      <c r="AR573" s="515"/>
      <c r="AS573" s="515"/>
    </row>
    <row r="574" spans="9:45" s="516" customFormat="1" ht="11.25">
      <c r="I574" s="518"/>
      <c r="J574" s="518"/>
      <c r="K574" s="518"/>
      <c r="L574" s="514"/>
      <c r="M574" s="514"/>
      <c r="N574" s="514"/>
      <c r="O574" s="514"/>
      <c r="P574" s="514"/>
      <c r="Q574" s="514"/>
      <c r="R574" s="514"/>
      <c r="S574" s="514"/>
      <c r="T574" s="514"/>
      <c r="U574" s="514"/>
      <c r="V574" s="515"/>
      <c r="W574" s="515"/>
      <c r="X574" s="515"/>
      <c r="Y574" s="515"/>
      <c r="Z574" s="515"/>
      <c r="AA574" s="515"/>
      <c r="AB574" s="515"/>
      <c r="AC574" s="515"/>
      <c r="AD574" s="515"/>
      <c r="AE574" s="515"/>
      <c r="AF574" s="515"/>
      <c r="AG574" s="515"/>
      <c r="AH574" s="515"/>
      <c r="AI574" s="515"/>
      <c r="AJ574" s="515"/>
      <c r="AK574" s="515"/>
      <c r="AL574" s="515"/>
      <c r="AM574" s="515"/>
      <c r="AN574" s="515"/>
      <c r="AO574" s="515"/>
      <c r="AP574" s="515"/>
      <c r="AQ574" s="515"/>
      <c r="AR574" s="515"/>
      <c r="AS574" s="515"/>
    </row>
    <row r="575" spans="9:45" s="516" customFormat="1" ht="11.25">
      <c r="I575" s="518"/>
      <c r="J575" s="518"/>
      <c r="K575" s="518"/>
      <c r="L575" s="514"/>
      <c r="M575" s="514"/>
      <c r="N575" s="514"/>
      <c r="O575" s="514"/>
      <c r="P575" s="514"/>
      <c r="Q575" s="514"/>
      <c r="R575" s="514"/>
      <c r="S575" s="514"/>
      <c r="T575" s="514"/>
      <c r="U575" s="514"/>
      <c r="V575" s="515"/>
      <c r="W575" s="515"/>
      <c r="X575" s="515"/>
      <c r="Y575" s="515"/>
      <c r="Z575" s="515"/>
      <c r="AA575" s="515"/>
      <c r="AB575" s="515"/>
      <c r="AC575" s="515"/>
      <c r="AD575" s="515"/>
      <c r="AE575" s="515"/>
      <c r="AF575" s="515"/>
      <c r="AG575" s="515"/>
      <c r="AH575" s="515"/>
      <c r="AI575" s="515"/>
      <c r="AJ575" s="515"/>
      <c r="AK575" s="515"/>
      <c r="AL575" s="515"/>
      <c r="AM575" s="515"/>
      <c r="AN575" s="515"/>
      <c r="AO575" s="515"/>
      <c r="AP575" s="515"/>
      <c r="AQ575" s="515"/>
      <c r="AR575" s="515"/>
      <c r="AS575" s="515"/>
    </row>
    <row r="576" spans="9:45" s="516" customFormat="1" ht="11.25">
      <c r="I576" s="518"/>
      <c r="J576" s="518"/>
      <c r="K576" s="518"/>
      <c r="L576" s="514"/>
      <c r="M576" s="514"/>
      <c r="N576" s="514"/>
      <c r="O576" s="514"/>
      <c r="P576" s="514"/>
      <c r="Q576" s="514"/>
      <c r="R576" s="514"/>
      <c r="S576" s="514"/>
      <c r="T576" s="514"/>
      <c r="U576" s="514"/>
      <c r="V576" s="515"/>
      <c r="W576" s="515"/>
      <c r="X576" s="515"/>
      <c r="Y576" s="515"/>
      <c r="Z576" s="515"/>
      <c r="AA576" s="515"/>
      <c r="AB576" s="515"/>
      <c r="AC576" s="515"/>
      <c r="AD576" s="515"/>
      <c r="AE576" s="515"/>
      <c r="AF576" s="515"/>
      <c r="AG576" s="515"/>
      <c r="AH576" s="515"/>
      <c r="AI576" s="515"/>
      <c r="AJ576" s="515"/>
      <c r="AK576" s="515"/>
      <c r="AL576" s="515"/>
      <c r="AM576" s="515"/>
      <c r="AN576" s="515"/>
      <c r="AO576" s="515"/>
      <c r="AP576" s="515"/>
      <c r="AQ576" s="515"/>
      <c r="AR576" s="515"/>
      <c r="AS576" s="515"/>
    </row>
    <row r="577" spans="9:45" s="516" customFormat="1" ht="11.25">
      <c r="I577" s="518"/>
      <c r="J577" s="518"/>
      <c r="K577" s="518"/>
      <c r="L577" s="514"/>
      <c r="M577" s="514"/>
      <c r="N577" s="514"/>
      <c r="O577" s="514"/>
      <c r="P577" s="514"/>
      <c r="Q577" s="514"/>
      <c r="R577" s="514"/>
      <c r="S577" s="514"/>
      <c r="T577" s="514"/>
      <c r="U577" s="514"/>
      <c r="V577" s="515"/>
      <c r="W577" s="515"/>
      <c r="X577" s="515"/>
      <c r="Y577" s="515"/>
      <c r="Z577" s="515"/>
      <c r="AA577" s="515"/>
      <c r="AB577" s="515"/>
      <c r="AC577" s="515"/>
      <c r="AD577" s="515"/>
      <c r="AE577" s="515"/>
      <c r="AF577" s="515"/>
      <c r="AG577" s="515"/>
      <c r="AH577" s="515"/>
      <c r="AI577" s="515"/>
      <c r="AJ577" s="515"/>
      <c r="AK577" s="515"/>
      <c r="AL577" s="515"/>
      <c r="AM577" s="515"/>
      <c r="AN577" s="515"/>
      <c r="AO577" s="515"/>
      <c r="AP577" s="515"/>
      <c r="AQ577" s="515"/>
      <c r="AR577" s="515"/>
      <c r="AS577" s="515"/>
    </row>
    <row r="578" spans="9:45" s="516" customFormat="1" ht="11.25">
      <c r="I578" s="518"/>
      <c r="J578" s="518"/>
      <c r="K578" s="518"/>
      <c r="L578" s="514"/>
      <c r="M578" s="514"/>
      <c r="N578" s="514"/>
      <c r="O578" s="514"/>
      <c r="P578" s="514"/>
      <c r="Q578" s="514"/>
      <c r="R578" s="514"/>
      <c r="S578" s="514"/>
      <c r="T578" s="514"/>
      <c r="U578" s="514"/>
      <c r="V578" s="515"/>
      <c r="W578" s="515"/>
      <c r="X578" s="515"/>
      <c r="Y578" s="515"/>
      <c r="Z578" s="515"/>
      <c r="AA578" s="515"/>
      <c r="AB578" s="515"/>
      <c r="AC578" s="515"/>
      <c r="AD578" s="515"/>
      <c r="AE578" s="515"/>
      <c r="AF578" s="515"/>
      <c r="AG578" s="515"/>
      <c r="AH578" s="515"/>
      <c r="AI578" s="515"/>
      <c r="AJ578" s="515"/>
      <c r="AK578" s="515"/>
      <c r="AL578" s="515"/>
      <c r="AM578" s="515"/>
      <c r="AN578" s="515"/>
      <c r="AO578" s="515"/>
      <c r="AP578" s="515"/>
      <c r="AQ578" s="515"/>
      <c r="AR578" s="515"/>
      <c r="AS578" s="515"/>
    </row>
    <row r="579" spans="9:45" s="516" customFormat="1" ht="11.25">
      <c r="I579" s="518"/>
      <c r="J579" s="518"/>
      <c r="K579" s="518"/>
      <c r="L579" s="514"/>
      <c r="M579" s="514"/>
      <c r="N579" s="514"/>
      <c r="O579" s="514"/>
      <c r="P579" s="514"/>
      <c r="Q579" s="514"/>
      <c r="R579" s="514"/>
      <c r="S579" s="514"/>
      <c r="T579" s="514"/>
      <c r="U579" s="514"/>
      <c r="V579" s="515"/>
      <c r="W579" s="515"/>
      <c r="X579" s="515"/>
      <c r="Y579" s="515"/>
      <c r="Z579" s="515"/>
      <c r="AA579" s="515"/>
      <c r="AB579" s="515"/>
      <c r="AC579" s="515"/>
      <c r="AD579" s="515"/>
      <c r="AE579" s="515"/>
      <c r="AF579" s="515"/>
      <c r="AG579" s="515"/>
      <c r="AH579" s="515"/>
      <c r="AI579" s="515"/>
      <c r="AJ579" s="515"/>
      <c r="AK579" s="515"/>
      <c r="AL579" s="515"/>
      <c r="AM579" s="515"/>
      <c r="AN579" s="515"/>
      <c r="AO579" s="515"/>
      <c r="AP579" s="515"/>
      <c r="AQ579" s="515"/>
      <c r="AR579" s="515"/>
      <c r="AS579" s="515"/>
    </row>
    <row r="580" spans="9:45" s="516" customFormat="1" ht="11.25">
      <c r="I580" s="518"/>
      <c r="J580" s="518"/>
      <c r="K580" s="518"/>
      <c r="L580" s="514"/>
      <c r="M580" s="514"/>
      <c r="N580" s="514"/>
      <c r="O580" s="514"/>
      <c r="P580" s="514"/>
      <c r="Q580" s="514"/>
      <c r="R580" s="514"/>
      <c r="S580" s="514"/>
      <c r="T580" s="514"/>
      <c r="U580" s="514"/>
      <c r="V580" s="515"/>
      <c r="W580" s="515"/>
      <c r="X580" s="515"/>
      <c r="Y580" s="515"/>
      <c r="Z580" s="515"/>
      <c r="AA580" s="515"/>
      <c r="AB580" s="515"/>
      <c r="AC580" s="515"/>
      <c r="AD580" s="515"/>
      <c r="AE580" s="515"/>
      <c r="AF580" s="515"/>
      <c r="AG580" s="515"/>
      <c r="AH580" s="515"/>
      <c r="AI580" s="515"/>
      <c r="AJ580" s="515"/>
      <c r="AK580" s="515"/>
      <c r="AL580" s="515"/>
      <c r="AM580" s="515"/>
      <c r="AN580" s="515"/>
      <c r="AO580" s="515"/>
      <c r="AP580" s="515"/>
      <c r="AQ580" s="515"/>
      <c r="AR580" s="515"/>
      <c r="AS580" s="515"/>
    </row>
    <row r="581" spans="9:45" s="516" customFormat="1" ht="11.25">
      <c r="I581" s="518"/>
      <c r="J581" s="518"/>
      <c r="K581" s="518"/>
      <c r="L581" s="514"/>
      <c r="M581" s="514"/>
      <c r="N581" s="514"/>
      <c r="O581" s="514"/>
      <c r="P581" s="514"/>
      <c r="Q581" s="514"/>
      <c r="R581" s="514"/>
      <c r="S581" s="514"/>
      <c r="T581" s="514"/>
      <c r="U581" s="514"/>
      <c r="V581" s="515"/>
      <c r="W581" s="515"/>
      <c r="X581" s="515"/>
      <c r="Y581" s="515"/>
      <c r="Z581" s="515"/>
      <c r="AA581" s="515"/>
      <c r="AB581" s="515"/>
      <c r="AC581" s="515"/>
      <c r="AD581" s="515"/>
      <c r="AE581" s="515"/>
      <c r="AF581" s="515"/>
      <c r="AG581" s="515"/>
      <c r="AH581" s="515"/>
      <c r="AI581" s="515"/>
      <c r="AJ581" s="515"/>
      <c r="AK581" s="515"/>
      <c r="AL581" s="515"/>
      <c r="AM581" s="515"/>
      <c r="AN581" s="515"/>
      <c r="AO581" s="515"/>
      <c r="AP581" s="515"/>
      <c r="AQ581" s="515"/>
      <c r="AR581" s="515"/>
      <c r="AS581" s="515"/>
    </row>
    <row r="582" spans="9:45" s="516" customFormat="1" ht="11.25">
      <c r="I582" s="518"/>
      <c r="J582" s="518"/>
      <c r="K582" s="518"/>
      <c r="L582" s="514"/>
      <c r="M582" s="514"/>
      <c r="N582" s="514"/>
      <c r="O582" s="514"/>
      <c r="P582" s="514"/>
      <c r="Q582" s="514"/>
      <c r="R582" s="514"/>
      <c r="S582" s="514"/>
      <c r="T582" s="514"/>
      <c r="U582" s="514"/>
      <c r="V582" s="515"/>
      <c r="W582" s="515"/>
      <c r="X582" s="515"/>
      <c r="Y582" s="515"/>
      <c r="Z582" s="515"/>
      <c r="AA582" s="515"/>
      <c r="AB582" s="515"/>
      <c r="AC582" s="515"/>
      <c r="AD582" s="515"/>
      <c r="AE582" s="515"/>
      <c r="AF582" s="515"/>
      <c r="AG582" s="515"/>
      <c r="AH582" s="515"/>
      <c r="AI582" s="515"/>
      <c r="AJ582" s="515"/>
      <c r="AK582" s="515"/>
      <c r="AL582" s="515"/>
      <c r="AM582" s="515"/>
      <c r="AN582" s="515"/>
      <c r="AO582" s="515"/>
      <c r="AP582" s="515"/>
      <c r="AQ582" s="515"/>
      <c r="AR582" s="515"/>
      <c r="AS582" s="515"/>
    </row>
    <row r="583" spans="9:45" s="516" customFormat="1" ht="11.25">
      <c r="I583" s="518"/>
      <c r="J583" s="518"/>
      <c r="K583" s="518"/>
      <c r="L583" s="514"/>
      <c r="M583" s="514"/>
      <c r="N583" s="514"/>
      <c r="O583" s="514"/>
      <c r="P583" s="514"/>
      <c r="Q583" s="514"/>
      <c r="R583" s="514"/>
      <c r="S583" s="514"/>
      <c r="T583" s="514"/>
      <c r="U583" s="514"/>
      <c r="V583" s="515"/>
      <c r="W583" s="515"/>
      <c r="X583" s="515"/>
      <c r="Y583" s="515"/>
      <c r="Z583" s="515"/>
      <c r="AA583" s="515"/>
      <c r="AB583" s="515"/>
      <c r="AC583" s="515"/>
      <c r="AD583" s="515"/>
      <c r="AE583" s="515"/>
      <c r="AF583" s="515"/>
      <c r="AG583" s="515"/>
      <c r="AH583" s="515"/>
      <c r="AI583" s="515"/>
      <c r="AJ583" s="515"/>
      <c r="AK583" s="515"/>
      <c r="AL583" s="515"/>
      <c r="AM583" s="515"/>
      <c r="AN583" s="515"/>
      <c r="AO583" s="515"/>
      <c r="AP583" s="515"/>
      <c r="AQ583" s="515"/>
      <c r="AR583" s="515"/>
      <c r="AS583" s="515"/>
    </row>
    <row r="584" spans="9:45" s="516" customFormat="1" ht="11.25">
      <c r="I584" s="518"/>
      <c r="J584" s="518"/>
      <c r="K584" s="518"/>
      <c r="L584" s="514"/>
      <c r="M584" s="514"/>
      <c r="N584" s="514"/>
      <c r="O584" s="514"/>
      <c r="P584" s="514"/>
      <c r="Q584" s="514"/>
      <c r="R584" s="514"/>
      <c r="S584" s="514"/>
      <c r="T584" s="514"/>
      <c r="U584" s="514"/>
      <c r="V584" s="515"/>
      <c r="W584" s="515"/>
      <c r="X584" s="515"/>
      <c r="Y584" s="515"/>
      <c r="Z584" s="515"/>
      <c r="AA584" s="515"/>
      <c r="AB584" s="515"/>
      <c r="AC584" s="515"/>
      <c r="AD584" s="515"/>
      <c r="AE584" s="515"/>
      <c r="AF584" s="515"/>
      <c r="AG584" s="515"/>
      <c r="AH584" s="515"/>
      <c r="AI584" s="515"/>
      <c r="AJ584" s="515"/>
      <c r="AK584" s="515"/>
      <c r="AL584" s="515"/>
      <c r="AM584" s="515"/>
      <c r="AN584" s="515"/>
      <c r="AO584" s="515"/>
      <c r="AP584" s="515"/>
      <c r="AQ584" s="515"/>
      <c r="AR584" s="515"/>
      <c r="AS584" s="515"/>
    </row>
    <row r="585" spans="9:45" s="516" customFormat="1" ht="11.25">
      <c r="I585" s="518"/>
      <c r="J585" s="518"/>
      <c r="K585" s="518"/>
      <c r="L585" s="514"/>
      <c r="M585" s="514"/>
      <c r="N585" s="514"/>
      <c r="O585" s="514"/>
      <c r="P585" s="514"/>
      <c r="Q585" s="514"/>
      <c r="R585" s="514"/>
      <c r="S585" s="514"/>
      <c r="T585" s="514"/>
      <c r="U585" s="514"/>
      <c r="V585" s="515"/>
      <c r="W585" s="515"/>
      <c r="X585" s="515"/>
      <c r="Y585" s="515"/>
      <c r="Z585" s="515"/>
      <c r="AA585" s="515"/>
      <c r="AB585" s="515"/>
      <c r="AC585" s="515"/>
      <c r="AD585" s="515"/>
      <c r="AE585" s="515"/>
      <c r="AF585" s="515"/>
      <c r="AG585" s="515"/>
      <c r="AH585" s="515"/>
      <c r="AI585" s="515"/>
      <c r="AJ585" s="515"/>
      <c r="AK585" s="515"/>
      <c r="AL585" s="515"/>
      <c r="AM585" s="515"/>
      <c r="AN585" s="515"/>
      <c r="AO585" s="515"/>
      <c r="AP585" s="515"/>
      <c r="AQ585" s="515"/>
      <c r="AR585" s="515"/>
      <c r="AS585" s="515"/>
    </row>
    <row r="586" spans="9:45" s="516" customFormat="1" ht="11.25">
      <c r="I586" s="518"/>
      <c r="J586" s="518"/>
      <c r="K586" s="518"/>
      <c r="L586" s="514"/>
      <c r="M586" s="514"/>
      <c r="N586" s="514"/>
      <c r="O586" s="514"/>
      <c r="P586" s="514"/>
      <c r="Q586" s="514"/>
      <c r="R586" s="514"/>
      <c r="S586" s="514"/>
      <c r="T586" s="514"/>
      <c r="U586" s="514"/>
      <c r="V586" s="515"/>
      <c r="W586" s="515"/>
      <c r="X586" s="515"/>
      <c r="Y586" s="515"/>
      <c r="Z586" s="515"/>
      <c r="AA586" s="515"/>
      <c r="AB586" s="515"/>
      <c r="AC586" s="515"/>
      <c r="AD586" s="515"/>
      <c r="AE586" s="515"/>
      <c r="AF586" s="515"/>
      <c r="AG586" s="515"/>
      <c r="AH586" s="515"/>
      <c r="AI586" s="515"/>
      <c r="AJ586" s="515"/>
      <c r="AK586" s="515"/>
      <c r="AL586" s="515"/>
      <c r="AM586" s="515"/>
      <c r="AN586" s="515"/>
      <c r="AO586" s="515"/>
      <c r="AP586" s="515"/>
      <c r="AQ586" s="515"/>
      <c r="AR586" s="515"/>
      <c r="AS586" s="515"/>
    </row>
    <row r="587" spans="9:45" s="516" customFormat="1" ht="11.25">
      <c r="I587" s="518"/>
      <c r="J587" s="518"/>
      <c r="K587" s="518"/>
      <c r="L587" s="514"/>
      <c r="M587" s="514"/>
      <c r="N587" s="514"/>
      <c r="O587" s="514"/>
      <c r="P587" s="514"/>
      <c r="Q587" s="514"/>
      <c r="R587" s="514"/>
      <c r="S587" s="514"/>
      <c r="T587" s="514"/>
      <c r="U587" s="514"/>
      <c r="V587" s="515"/>
      <c r="W587" s="515"/>
      <c r="X587" s="515"/>
      <c r="Y587" s="515"/>
      <c r="Z587" s="515"/>
      <c r="AA587" s="515"/>
      <c r="AB587" s="515"/>
      <c r="AC587" s="515"/>
      <c r="AD587" s="515"/>
      <c r="AE587" s="515"/>
      <c r="AF587" s="515"/>
      <c r="AG587" s="515"/>
      <c r="AH587" s="515"/>
      <c r="AI587" s="515"/>
      <c r="AJ587" s="515"/>
      <c r="AK587" s="515"/>
      <c r="AL587" s="515"/>
      <c r="AM587" s="515"/>
      <c r="AN587" s="515"/>
      <c r="AO587" s="515"/>
      <c r="AP587" s="515"/>
      <c r="AQ587" s="515"/>
      <c r="AR587" s="515"/>
      <c r="AS587" s="515"/>
    </row>
    <row r="588" spans="9:45" s="516" customFormat="1" ht="11.25">
      <c r="I588" s="518"/>
      <c r="J588" s="518"/>
      <c r="K588" s="518"/>
      <c r="L588" s="514"/>
      <c r="M588" s="514"/>
      <c r="N588" s="514"/>
      <c r="O588" s="514"/>
      <c r="P588" s="514"/>
      <c r="Q588" s="514"/>
      <c r="R588" s="514"/>
      <c r="S588" s="514"/>
      <c r="T588" s="514"/>
      <c r="U588" s="514"/>
      <c r="V588" s="515"/>
      <c r="W588" s="515"/>
      <c r="X588" s="515"/>
      <c r="Y588" s="515"/>
      <c r="Z588" s="515"/>
      <c r="AA588" s="515"/>
      <c r="AB588" s="515"/>
      <c r="AC588" s="515"/>
      <c r="AD588" s="515"/>
      <c r="AE588" s="515"/>
      <c r="AF588" s="515"/>
      <c r="AG588" s="515"/>
      <c r="AH588" s="515"/>
      <c r="AI588" s="515"/>
      <c r="AJ588" s="515"/>
      <c r="AK588" s="515"/>
      <c r="AL588" s="515"/>
      <c r="AM588" s="515"/>
      <c r="AN588" s="515"/>
      <c r="AO588" s="515"/>
      <c r="AP588" s="515"/>
      <c r="AQ588" s="515"/>
      <c r="AR588" s="515"/>
      <c r="AS588" s="515"/>
    </row>
    <row r="589" spans="9:45" s="516" customFormat="1" ht="11.25">
      <c r="I589" s="518"/>
      <c r="J589" s="518"/>
      <c r="K589" s="518"/>
      <c r="L589" s="514"/>
      <c r="M589" s="514"/>
      <c r="N589" s="514"/>
      <c r="O589" s="514"/>
      <c r="P589" s="514"/>
      <c r="Q589" s="514"/>
      <c r="R589" s="514"/>
      <c r="S589" s="514"/>
      <c r="T589" s="514"/>
      <c r="U589" s="514"/>
      <c r="V589" s="515"/>
      <c r="W589" s="515"/>
      <c r="X589" s="515"/>
      <c r="Y589" s="515"/>
      <c r="Z589" s="515"/>
      <c r="AA589" s="515"/>
      <c r="AB589" s="515"/>
      <c r="AC589" s="515"/>
      <c r="AD589" s="515"/>
      <c r="AE589" s="515"/>
      <c r="AF589" s="515"/>
      <c r="AG589" s="515"/>
      <c r="AH589" s="515"/>
      <c r="AI589" s="515"/>
      <c r="AJ589" s="515"/>
      <c r="AK589" s="515"/>
      <c r="AL589" s="515"/>
      <c r="AM589" s="515"/>
      <c r="AN589" s="515"/>
      <c r="AO589" s="515"/>
      <c r="AP589" s="515"/>
      <c r="AQ589" s="515"/>
      <c r="AR589" s="515"/>
      <c r="AS589" s="515"/>
    </row>
    <row r="590" spans="9:45" s="516" customFormat="1" ht="11.25">
      <c r="I590" s="518"/>
      <c r="J590" s="518"/>
      <c r="K590" s="518"/>
      <c r="L590" s="514"/>
      <c r="M590" s="514"/>
      <c r="N590" s="514"/>
      <c r="O590" s="514"/>
      <c r="P590" s="514"/>
      <c r="Q590" s="514"/>
      <c r="R590" s="514"/>
      <c r="S590" s="514"/>
      <c r="T590" s="514"/>
      <c r="U590" s="514"/>
      <c r="V590" s="515"/>
      <c r="W590" s="515"/>
      <c r="X590" s="515"/>
      <c r="Y590" s="515"/>
      <c r="Z590" s="515"/>
      <c r="AA590" s="515"/>
      <c r="AB590" s="515"/>
      <c r="AC590" s="515"/>
      <c r="AD590" s="515"/>
      <c r="AE590" s="515"/>
      <c r="AF590" s="515"/>
      <c r="AG590" s="515"/>
      <c r="AH590" s="515"/>
      <c r="AI590" s="515"/>
      <c r="AJ590" s="515"/>
      <c r="AK590" s="515"/>
      <c r="AL590" s="515"/>
      <c r="AM590" s="515"/>
      <c r="AN590" s="515"/>
      <c r="AO590" s="515"/>
      <c r="AP590" s="515"/>
      <c r="AQ590" s="515"/>
      <c r="AR590" s="515"/>
      <c r="AS590" s="515"/>
    </row>
    <row r="591" spans="9:45" s="516" customFormat="1" ht="11.25">
      <c r="I591" s="518"/>
      <c r="J591" s="518"/>
      <c r="K591" s="518"/>
      <c r="L591" s="514"/>
      <c r="M591" s="514"/>
      <c r="N591" s="514"/>
      <c r="O591" s="514"/>
      <c r="P591" s="514"/>
      <c r="Q591" s="514"/>
      <c r="R591" s="514"/>
      <c r="S591" s="514"/>
      <c r="T591" s="514"/>
      <c r="U591" s="514"/>
      <c r="V591" s="515"/>
      <c r="W591" s="515"/>
      <c r="X591" s="515"/>
      <c r="Y591" s="515"/>
      <c r="Z591" s="515"/>
      <c r="AA591" s="515"/>
      <c r="AB591" s="515"/>
      <c r="AC591" s="515"/>
      <c r="AD591" s="515"/>
      <c r="AE591" s="515"/>
      <c r="AF591" s="515"/>
      <c r="AG591" s="515"/>
      <c r="AH591" s="515"/>
      <c r="AI591" s="515"/>
      <c r="AJ591" s="515"/>
      <c r="AK591" s="515"/>
      <c r="AL591" s="515"/>
      <c r="AM591" s="515"/>
      <c r="AN591" s="515"/>
      <c r="AO591" s="515"/>
      <c r="AP591" s="515"/>
      <c r="AQ591" s="515"/>
      <c r="AR591" s="515"/>
      <c r="AS591" s="515"/>
    </row>
    <row r="592" spans="9:45" s="516" customFormat="1" ht="11.25">
      <c r="I592" s="518"/>
      <c r="J592" s="518"/>
      <c r="K592" s="518"/>
      <c r="L592" s="514"/>
      <c r="M592" s="514"/>
      <c r="N592" s="514"/>
      <c r="O592" s="514"/>
      <c r="P592" s="514"/>
      <c r="Q592" s="514"/>
      <c r="R592" s="514"/>
      <c r="S592" s="514"/>
      <c r="T592" s="514"/>
      <c r="U592" s="514"/>
      <c r="V592" s="515"/>
      <c r="W592" s="515"/>
      <c r="X592" s="515"/>
      <c r="Y592" s="515"/>
      <c r="Z592" s="515"/>
      <c r="AA592" s="515"/>
      <c r="AB592" s="515"/>
      <c r="AC592" s="515"/>
      <c r="AD592" s="515"/>
      <c r="AE592" s="515"/>
      <c r="AF592" s="515"/>
      <c r="AG592" s="515"/>
      <c r="AH592" s="515"/>
      <c r="AI592" s="515"/>
      <c r="AJ592" s="515"/>
      <c r="AK592" s="515"/>
      <c r="AL592" s="515"/>
      <c r="AM592" s="515"/>
      <c r="AN592" s="515"/>
      <c r="AO592" s="515"/>
      <c r="AP592" s="515"/>
      <c r="AQ592" s="515"/>
      <c r="AR592" s="515"/>
      <c r="AS592" s="515"/>
    </row>
    <row r="593" spans="9:45" s="516" customFormat="1" ht="11.25">
      <c r="I593" s="518"/>
      <c r="J593" s="518"/>
      <c r="K593" s="518"/>
      <c r="L593" s="514"/>
      <c r="M593" s="514"/>
      <c r="N593" s="514"/>
      <c r="O593" s="514"/>
      <c r="P593" s="514"/>
      <c r="Q593" s="514"/>
      <c r="R593" s="514"/>
      <c r="S593" s="514"/>
      <c r="T593" s="514"/>
      <c r="U593" s="514"/>
      <c r="V593" s="515"/>
      <c r="W593" s="515"/>
      <c r="X593" s="515"/>
      <c r="Y593" s="515"/>
      <c r="Z593" s="515"/>
      <c r="AA593" s="515"/>
      <c r="AB593" s="515"/>
      <c r="AC593" s="515"/>
      <c r="AD593" s="515"/>
      <c r="AE593" s="515"/>
      <c r="AF593" s="515"/>
      <c r="AG593" s="515"/>
      <c r="AH593" s="515"/>
      <c r="AI593" s="515"/>
      <c r="AJ593" s="515"/>
      <c r="AK593" s="515"/>
      <c r="AL593" s="515"/>
      <c r="AM593" s="515"/>
      <c r="AN593" s="515"/>
      <c r="AO593" s="515"/>
      <c r="AP593" s="515"/>
      <c r="AQ593" s="515"/>
      <c r="AR593" s="515"/>
      <c r="AS593" s="515"/>
    </row>
    <row r="594" spans="9:45" s="516" customFormat="1" ht="11.25">
      <c r="I594" s="518"/>
      <c r="J594" s="518"/>
      <c r="K594" s="518"/>
      <c r="L594" s="514"/>
      <c r="M594" s="514"/>
      <c r="N594" s="514"/>
      <c r="O594" s="514"/>
      <c r="P594" s="514"/>
      <c r="Q594" s="514"/>
      <c r="R594" s="514"/>
      <c r="S594" s="514"/>
      <c r="T594" s="514"/>
      <c r="U594" s="514"/>
      <c r="V594" s="515"/>
      <c r="W594" s="515"/>
      <c r="X594" s="515"/>
      <c r="Y594" s="515"/>
      <c r="Z594" s="515"/>
      <c r="AA594" s="515"/>
      <c r="AB594" s="515"/>
      <c r="AC594" s="515"/>
      <c r="AD594" s="515"/>
      <c r="AE594" s="515"/>
      <c r="AF594" s="515"/>
      <c r="AG594" s="515"/>
      <c r="AH594" s="515"/>
      <c r="AI594" s="515"/>
      <c r="AJ594" s="515"/>
      <c r="AK594" s="515"/>
      <c r="AL594" s="515"/>
      <c r="AM594" s="515"/>
      <c r="AN594" s="515"/>
      <c r="AO594" s="515"/>
      <c r="AP594" s="515"/>
      <c r="AQ594" s="515"/>
      <c r="AR594" s="515"/>
      <c r="AS594" s="515"/>
    </row>
    <row r="595" spans="9:45" s="516" customFormat="1" ht="11.25">
      <c r="I595" s="518"/>
      <c r="J595" s="518"/>
      <c r="K595" s="518"/>
      <c r="L595" s="514"/>
      <c r="M595" s="514"/>
      <c r="N595" s="514"/>
      <c r="O595" s="514"/>
      <c r="P595" s="514"/>
      <c r="Q595" s="514"/>
      <c r="R595" s="514"/>
      <c r="S595" s="514"/>
      <c r="T595" s="514"/>
      <c r="U595" s="514"/>
      <c r="V595" s="515"/>
      <c r="W595" s="515"/>
      <c r="X595" s="515"/>
      <c r="Y595" s="515"/>
      <c r="Z595" s="515"/>
      <c r="AA595" s="515"/>
      <c r="AB595" s="515"/>
      <c r="AC595" s="515"/>
      <c r="AD595" s="515"/>
      <c r="AE595" s="515"/>
      <c r="AF595" s="515"/>
      <c r="AG595" s="515"/>
      <c r="AH595" s="515"/>
      <c r="AI595" s="515"/>
      <c r="AJ595" s="515"/>
      <c r="AK595" s="515"/>
      <c r="AL595" s="515"/>
      <c r="AM595" s="515"/>
      <c r="AN595" s="515"/>
      <c r="AO595" s="515"/>
      <c r="AP595" s="515"/>
      <c r="AQ595" s="515"/>
      <c r="AR595" s="515"/>
      <c r="AS595" s="515"/>
    </row>
    <row r="596" spans="9:45" s="516" customFormat="1" ht="11.25">
      <c r="I596" s="518"/>
      <c r="J596" s="518"/>
      <c r="K596" s="518"/>
      <c r="L596" s="514"/>
      <c r="M596" s="514"/>
      <c r="N596" s="514"/>
      <c r="O596" s="514"/>
      <c r="P596" s="514"/>
      <c r="Q596" s="514"/>
      <c r="R596" s="514"/>
      <c r="S596" s="514"/>
      <c r="T596" s="514"/>
      <c r="U596" s="514"/>
      <c r="V596" s="515"/>
      <c r="W596" s="515"/>
      <c r="X596" s="515"/>
      <c r="Y596" s="515"/>
      <c r="Z596" s="515"/>
      <c r="AA596" s="515"/>
      <c r="AB596" s="515"/>
      <c r="AC596" s="515"/>
      <c r="AD596" s="515"/>
      <c r="AE596" s="515"/>
      <c r="AF596" s="515"/>
      <c r="AG596" s="515"/>
      <c r="AH596" s="515"/>
      <c r="AI596" s="515"/>
      <c r="AJ596" s="515"/>
      <c r="AK596" s="515"/>
      <c r="AL596" s="515"/>
      <c r="AM596" s="515"/>
      <c r="AN596" s="515"/>
      <c r="AO596" s="515"/>
      <c r="AP596" s="515"/>
      <c r="AQ596" s="515"/>
      <c r="AR596" s="515"/>
      <c r="AS596" s="515"/>
    </row>
    <row r="597" spans="9:45" s="516" customFormat="1" ht="11.25">
      <c r="I597" s="518"/>
      <c r="J597" s="518"/>
      <c r="K597" s="518"/>
      <c r="L597" s="514"/>
      <c r="M597" s="514"/>
      <c r="N597" s="514"/>
      <c r="O597" s="514"/>
      <c r="P597" s="514"/>
      <c r="Q597" s="514"/>
      <c r="R597" s="514"/>
      <c r="S597" s="514"/>
      <c r="T597" s="514"/>
      <c r="U597" s="514"/>
      <c r="V597" s="515"/>
      <c r="W597" s="515"/>
      <c r="X597" s="515"/>
      <c r="Y597" s="515"/>
      <c r="Z597" s="515"/>
      <c r="AA597" s="515"/>
      <c r="AB597" s="515"/>
      <c r="AC597" s="515"/>
      <c r="AD597" s="515"/>
      <c r="AE597" s="515"/>
      <c r="AF597" s="515"/>
      <c r="AG597" s="515"/>
      <c r="AH597" s="515"/>
      <c r="AI597" s="515"/>
      <c r="AJ597" s="515"/>
      <c r="AK597" s="515"/>
      <c r="AL597" s="515"/>
      <c r="AM597" s="515"/>
      <c r="AN597" s="515"/>
      <c r="AO597" s="515"/>
      <c r="AP597" s="515"/>
      <c r="AQ597" s="515"/>
      <c r="AR597" s="515"/>
      <c r="AS597" s="515"/>
    </row>
    <row r="598" spans="9:45" s="516" customFormat="1" ht="11.25">
      <c r="I598" s="518"/>
      <c r="J598" s="518"/>
      <c r="K598" s="518"/>
      <c r="L598" s="514"/>
      <c r="M598" s="514"/>
      <c r="N598" s="514"/>
      <c r="O598" s="514"/>
      <c r="P598" s="514"/>
      <c r="Q598" s="514"/>
      <c r="R598" s="514"/>
      <c r="S598" s="514"/>
      <c r="T598" s="514"/>
      <c r="U598" s="514"/>
      <c r="V598" s="515"/>
      <c r="W598" s="515"/>
      <c r="X598" s="515"/>
      <c r="Y598" s="515"/>
      <c r="Z598" s="515"/>
      <c r="AA598" s="515"/>
      <c r="AB598" s="515"/>
      <c r="AC598" s="515"/>
      <c r="AD598" s="515"/>
      <c r="AE598" s="515"/>
      <c r="AF598" s="515"/>
      <c r="AG598" s="515"/>
      <c r="AH598" s="515"/>
      <c r="AI598" s="515"/>
      <c r="AJ598" s="515"/>
      <c r="AK598" s="515"/>
      <c r="AL598" s="515"/>
      <c r="AM598" s="515"/>
      <c r="AN598" s="515"/>
      <c r="AO598" s="515"/>
      <c r="AP598" s="515"/>
      <c r="AQ598" s="515"/>
      <c r="AR598" s="515"/>
      <c r="AS598" s="515"/>
    </row>
    <row r="599" spans="9:45" s="516" customFormat="1" ht="11.25">
      <c r="I599" s="518"/>
      <c r="J599" s="518"/>
      <c r="K599" s="518"/>
      <c r="L599" s="514"/>
      <c r="M599" s="514"/>
      <c r="N599" s="514"/>
      <c r="O599" s="514"/>
      <c r="P599" s="514"/>
      <c r="Q599" s="514"/>
      <c r="R599" s="514"/>
      <c r="S599" s="514"/>
      <c r="T599" s="514"/>
      <c r="U599" s="514"/>
      <c r="V599" s="515"/>
      <c r="W599" s="515"/>
      <c r="X599" s="515"/>
      <c r="Y599" s="515"/>
      <c r="Z599" s="515"/>
      <c r="AA599" s="515"/>
      <c r="AB599" s="515"/>
      <c r="AC599" s="515"/>
      <c r="AD599" s="515"/>
      <c r="AE599" s="515"/>
      <c r="AF599" s="515"/>
      <c r="AG599" s="515"/>
      <c r="AH599" s="515"/>
      <c r="AI599" s="515"/>
      <c r="AJ599" s="515"/>
      <c r="AK599" s="515"/>
      <c r="AL599" s="515"/>
      <c r="AM599" s="515"/>
      <c r="AN599" s="515"/>
      <c r="AO599" s="515"/>
      <c r="AP599" s="515"/>
      <c r="AQ599" s="515"/>
      <c r="AR599" s="515"/>
      <c r="AS599" s="515"/>
    </row>
    <row r="600" spans="9:45" s="516" customFormat="1" ht="11.25">
      <c r="I600" s="518"/>
      <c r="J600" s="518"/>
      <c r="K600" s="518"/>
      <c r="L600" s="514"/>
      <c r="M600" s="514"/>
      <c r="N600" s="514"/>
      <c r="O600" s="514"/>
      <c r="P600" s="514"/>
      <c r="Q600" s="514"/>
      <c r="R600" s="514"/>
      <c r="S600" s="514"/>
      <c r="T600" s="514"/>
      <c r="U600" s="514"/>
      <c r="V600" s="515"/>
      <c r="W600" s="515"/>
      <c r="X600" s="515"/>
      <c r="Y600" s="515"/>
      <c r="Z600" s="515"/>
      <c r="AA600" s="515"/>
      <c r="AB600" s="515"/>
      <c r="AC600" s="515"/>
      <c r="AD600" s="515"/>
      <c r="AE600" s="515"/>
      <c r="AF600" s="515"/>
      <c r="AG600" s="515"/>
      <c r="AH600" s="515"/>
      <c r="AI600" s="515"/>
      <c r="AJ600" s="515"/>
      <c r="AK600" s="515"/>
      <c r="AL600" s="515"/>
      <c r="AM600" s="515"/>
      <c r="AN600" s="515"/>
      <c r="AO600" s="515"/>
      <c r="AP600" s="515"/>
      <c r="AQ600" s="515"/>
      <c r="AR600" s="515"/>
      <c r="AS600" s="515"/>
    </row>
    <row r="601" spans="9:45" s="516" customFormat="1" ht="11.25">
      <c r="I601" s="518"/>
      <c r="J601" s="518"/>
      <c r="K601" s="518"/>
      <c r="L601" s="514"/>
      <c r="M601" s="514"/>
      <c r="N601" s="514"/>
      <c r="O601" s="514"/>
      <c r="P601" s="514"/>
      <c r="Q601" s="514"/>
      <c r="R601" s="514"/>
      <c r="S601" s="514"/>
      <c r="T601" s="514"/>
      <c r="U601" s="514"/>
      <c r="V601" s="515"/>
      <c r="W601" s="515"/>
      <c r="X601" s="515"/>
      <c r="Y601" s="515"/>
      <c r="Z601" s="515"/>
      <c r="AA601" s="515"/>
      <c r="AB601" s="515"/>
      <c r="AC601" s="515"/>
      <c r="AD601" s="515"/>
      <c r="AE601" s="515"/>
      <c r="AF601" s="515"/>
      <c r="AG601" s="515"/>
      <c r="AH601" s="515"/>
      <c r="AI601" s="515"/>
      <c r="AJ601" s="515"/>
      <c r="AK601" s="515"/>
      <c r="AL601" s="515"/>
      <c r="AM601" s="515"/>
      <c r="AN601" s="515"/>
      <c r="AO601" s="515"/>
      <c r="AP601" s="515"/>
      <c r="AQ601" s="515"/>
      <c r="AR601" s="515"/>
      <c r="AS601" s="515"/>
    </row>
    <row r="602" spans="9:45" s="516" customFormat="1" ht="11.25">
      <c r="I602" s="518"/>
      <c r="J602" s="518"/>
      <c r="K602" s="518"/>
      <c r="L602" s="514"/>
      <c r="M602" s="514"/>
      <c r="N602" s="514"/>
      <c r="O602" s="514"/>
      <c r="P602" s="514"/>
      <c r="Q602" s="514"/>
      <c r="R602" s="514"/>
      <c r="S602" s="514"/>
      <c r="T602" s="514"/>
      <c r="U602" s="514"/>
      <c r="V602" s="515"/>
      <c r="W602" s="515"/>
      <c r="X602" s="515"/>
      <c r="Y602" s="515"/>
      <c r="Z602" s="515"/>
      <c r="AA602" s="515"/>
      <c r="AB602" s="515"/>
      <c r="AC602" s="515"/>
      <c r="AD602" s="515"/>
      <c r="AE602" s="515"/>
      <c r="AF602" s="515"/>
      <c r="AG602" s="515"/>
      <c r="AH602" s="515"/>
      <c r="AI602" s="515"/>
      <c r="AJ602" s="515"/>
      <c r="AK602" s="515"/>
      <c r="AL602" s="515"/>
      <c r="AM602" s="515"/>
      <c r="AN602" s="515"/>
      <c r="AO602" s="515"/>
      <c r="AP602" s="515"/>
      <c r="AQ602" s="515"/>
      <c r="AR602" s="515"/>
      <c r="AS602" s="515"/>
    </row>
    <row r="603" spans="9:45" s="516" customFormat="1" ht="11.25">
      <c r="I603" s="518"/>
      <c r="J603" s="518"/>
      <c r="K603" s="518"/>
      <c r="L603" s="514"/>
      <c r="M603" s="514"/>
      <c r="N603" s="514"/>
      <c r="O603" s="514"/>
      <c r="P603" s="514"/>
      <c r="Q603" s="514"/>
      <c r="R603" s="514"/>
      <c r="S603" s="514"/>
      <c r="T603" s="514"/>
      <c r="U603" s="514"/>
      <c r="V603" s="515"/>
      <c r="W603" s="515"/>
      <c r="X603" s="515"/>
      <c r="Y603" s="515"/>
      <c r="Z603" s="515"/>
      <c r="AA603" s="515"/>
      <c r="AB603" s="515"/>
      <c r="AC603" s="515"/>
      <c r="AD603" s="515"/>
      <c r="AE603" s="515"/>
      <c r="AF603" s="515"/>
      <c r="AG603" s="515"/>
      <c r="AH603" s="515"/>
      <c r="AI603" s="515"/>
      <c r="AJ603" s="515"/>
      <c r="AK603" s="515"/>
      <c r="AL603" s="515"/>
      <c r="AM603" s="515"/>
      <c r="AN603" s="515"/>
      <c r="AO603" s="515"/>
      <c r="AP603" s="515"/>
      <c r="AQ603" s="515"/>
      <c r="AR603" s="515"/>
      <c r="AS603" s="515"/>
    </row>
    <row r="604" spans="9:45" s="516" customFormat="1" ht="11.25">
      <c r="I604" s="518"/>
      <c r="J604" s="518"/>
      <c r="K604" s="518"/>
      <c r="L604" s="514"/>
      <c r="M604" s="514"/>
      <c r="N604" s="514"/>
      <c r="O604" s="514"/>
      <c r="P604" s="514"/>
      <c r="Q604" s="514"/>
      <c r="R604" s="514"/>
      <c r="S604" s="514"/>
      <c r="T604" s="514"/>
      <c r="U604" s="514"/>
      <c r="V604" s="515"/>
      <c r="W604" s="515"/>
      <c r="X604" s="515"/>
      <c r="Y604" s="515"/>
      <c r="Z604" s="515"/>
      <c r="AA604" s="515"/>
      <c r="AB604" s="515"/>
      <c r="AC604" s="515"/>
      <c r="AD604" s="515"/>
      <c r="AE604" s="515"/>
      <c r="AF604" s="515"/>
      <c r="AG604" s="515"/>
      <c r="AH604" s="515"/>
      <c r="AI604" s="515"/>
      <c r="AJ604" s="515"/>
      <c r="AK604" s="515"/>
      <c r="AL604" s="515"/>
      <c r="AM604" s="515"/>
      <c r="AN604" s="515"/>
      <c r="AO604" s="515"/>
      <c r="AP604" s="515"/>
      <c r="AQ604" s="515"/>
      <c r="AR604" s="515"/>
      <c r="AS604" s="515"/>
    </row>
    <row r="605" spans="9:45" s="516" customFormat="1" ht="11.25">
      <c r="I605" s="518"/>
      <c r="J605" s="518"/>
      <c r="K605" s="518"/>
      <c r="L605" s="514"/>
      <c r="M605" s="514"/>
      <c r="N605" s="514"/>
      <c r="O605" s="514"/>
      <c r="P605" s="514"/>
      <c r="Q605" s="514"/>
      <c r="R605" s="514"/>
      <c r="S605" s="514"/>
      <c r="T605" s="514"/>
      <c r="U605" s="514"/>
      <c r="V605" s="515"/>
      <c r="W605" s="515"/>
      <c r="X605" s="515"/>
      <c r="Y605" s="515"/>
      <c r="Z605" s="515"/>
      <c r="AA605" s="515"/>
      <c r="AB605" s="515"/>
      <c r="AC605" s="515"/>
      <c r="AD605" s="515"/>
      <c r="AE605" s="515"/>
      <c r="AF605" s="515"/>
      <c r="AG605" s="515"/>
      <c r="AH605" s="515"/>
      <c r="AI605" s="515"/>
      <c r="AJ605" s="515"/>
      <c r="AK605" s="515"/>
      <c r="AL605" s="515"/>
      <c r="AM605" s="515"/>
      <c r="AN605" s="515"/>
      <c r="AO605" s="515"/>
      <c r="AP605" s="515"/>
      <c r="AQ605" s="515"/>
      <c r="AR605" s="515"/>
      <c r="AS605" s="515"/>
    </row>
    <row r="606" spans="9:45" s="516" customFormat="1" ht="11.25">
      <c r="I606" s="518"/>
      <c r="J606" s="518"/>
      <c r="K606" s="518"/>
      <c r="L606" s="514"/>
      <c r="M606" s="514"/>
      <c r="N606" s="514"/>
      <c r="O606" s="514"/>
      <c r="P606" s="514"/>
      <c r="Q606" s="514"/>
      <c r="R606" s="514"/>
      <c r="S606" s="514"/>
      <c r="T606" s="514"/>
      <c r="U606" s="514"/>
      <c r="V606" s="515"/>
      <c r="W606" s="515"/>
      <c r="X606" s="515"/>
      <c r="Y606" s="515"/>
      <c r="Z606" s="515"/>
      <c r="AA606" s="515"/>
      <c r="AB606" s="515"/>
      <c r="AC606" s="515"/>
      <c r="AD606" s="515"/>
      <c r="AE606" s="515"/>
      <c r="AF606" s="515"/>
      <c r="AG606" s="515"/>
      <c r="AH606" s="515"/>
      <c r="AI606" s="515"/>
      <c r="AJ606" s="515"/>
      <c r="AK606" s="515"/>
      <c r="AL606" s="515"/>
      <c r="AM606" s="515"/>
      <c r="AN606" s="515"/>
      <c r="AO606" s="515"/>
      <c r="AP606" s="515"/>
      <c r="AQ606" s="515"/>
      <c r="AR606" s="515"/>
      <c r="AS606" s="515"/>
    </row>
    <row r="607" spans="9:45" s="516" customFormat="1" ht="11.25">
      <c r="I607" s="518"/>
      <c r="J607" s="518"/>
      <c r="K607" s="518"/>
      <c r="L607" s="514"/>
      <c r="M607" s="514"/>
      <c r="N607" s="514"/>
      <c r="O607" s="514"/>
      <c r="P607" s="514"/>
      <c r="Q607" s="514"/>
      <c r="R607" s="514"/>
      <c r="S607" s="514"/>
      <c r="T607" s="514"/>
      <c r="U607" s="514"/>
      <c r="V607" s="515"/>
      <c r="W607" s="515"/>
      <c r="X607" s="515"/>
      <c r="Y607" s="515"/>
      <c r="Z607" s="515"/>
      <c r="AA607" s="515"/>
      <c r="AB607" s="515"/>
      <c r="AC607" s="515"/>
      <c r="AD607" s="515"/>
      <c r="AE607" s="515"/>
      <c r="AF607" s="515"/>
      <c r="AG607" s="515"/>
      <c r="AH607" s="515"/>
      <c r="AI607" s="515"/>
      <c r="AJ607" s="515"/>
      <c r="AK607" s="515"/>
      <c r="AL607" s="515"/>
      <c r="AM607" s="515"/>
      <c r="AN607" s="515"/>
      <c r="AO607" s="515"/>
      <c r="AP607" s="515"/>
      <c r="AQ607" s="515"/>
      <c r="AR607" s="515"/>
      <c r="AS607" s="515"/>
    </row>
    <row r="608" spans="9:45" s="516" customFormat="1" ht="11.25">
      <c r="I608" s="518"/>
      <c r="J608" s="518"/>
      <c r="K608" s="518"/>
      <c r="L608" s="514"/>
      <c r="M608" s="514"/>
      <c r="N608" s="514"/>
      <c r="O608" s="514"/>
      <c r="P608" s="514"/>
      <c r="Q608" s="514"/>
      <c r="R608" s="514"/>
      <c r="S608" s="514"/>
      <c r="T608" s="514"/>
      <c r="U608" s="514"/>
      <c r="V608" s="515"/>
      <c r="W608" s="515"/>
      <c r="X608" s="515"/>
      <c r="Y608" s="515"/>
      <c r="Z608" s="515"/>
      <c r="AA608" s="515"/>
      <c r="AB608" s="515"/>
      <c r="AC608" s="515"/>
      <c r="AD608" s="515"/>
      <c r="AE608" s="515"/>
      <c r="AF608" s="515"/>
      <c r="AG608" s="515"/>
      <c r="AH608" s="515"/>
      <c r="AI608" s="515"/>
      <c r="AJ608" s="515"/>
      <c r="AK608" s="515"/>
      <c r="AL608" s="515"/>
      <c r="AM608" s="515"/>
      <c r="AN608" s="515"/>
      <c r="AO608" s="515"/>
      <c r="AP608" s="515"/>
      <c r="AQ608" s="515"/>
      <c r="AR608" s="515"/>
      <c r="AS608" s="515"/>
    </row>
    <row r="609" spans="9:45" s="516" customFormat="1" ht="11.25">
      <c r="I609" s="518"/>
      <c r="J609" s="518"/>
      <c r="K609" s="518"/>
      <c r="L609" s="514"/>
      <c r="M609" s="514"/>
      <c r="N609" s="514"/>
      <c r="O609" s="514"/>
      <c r="P609" s="514"/>
      <c r="Q609" s="514"/>
      <c r="R609" s="514"/>
      <c r="S609" s="514"/>
      <c r="T609" s="514"/>
      <c r="U609" s="514"/>
      <c r="V609" s="515"/>
      <c r="W609" s="515"/>
      <c r="X609" s="515"/>
      <c r="Y609" s="515"/>
      <c r="Z609" s="515"/>
      <c r="AA609" s="515"/>
      <c r="AB609" s="515"/>
      <c r="AC609" s="515"/>
      <c r="AD609" s="515"/>
      <c r="AE609" s="515"/>
      <c r="AF609" s="515"/>
      <c r="AG609" s="515"/>
      <c r="AH609" s="515"/>
      <c r="AI609" s="515"/>
      <c r="AJ609" s="515"/>
      <c r="AK609" s="515"/>
      <c r="AL609" s="515"/>
      <c r="AM609" s="515"/>
      <c r="AN609" s="515"/>
      <c r="AO609" s="515"/>
      <c r="AP609" s="515"/>
      <c r="AQ609" s="515"/>
      <c r="AR609" s="515"/>
      <c r="AS609" s="515"/>
    </row>
    <row r="610" spans="9:45" s="516" customFormat="1" ht="11.25">
      <c r="I610" s="518"/>
      <c r="J610" s="518"/>
      <c r="K610" s="518"/>
      <c r="L610" s="514"/>
      <c r="M610" s="514"/>
      <c r="N610" s="514"/>
      <c r="O610" s="514"/>
      <c r="P610" s="514"/>
      <c r="Q610" s="514"/>
      <c r="R610" s="514"/>
      <c r="S610" s="514"/>
      <c r="T610" s="514"/>
      <c r="U610" s="514"/>
      <c r="V610" s="515"/>
      <c r="W610" s="515"/>
      <c r="X610" s="515"/>
      <c r="Y610" s="515"/>
      <c r="Z610" s="515"/>
      <c r="AA610" s="515"/>
      <c r="AB610" s="515"/>
      <c r="AC610" s="515"/>
      <c r="AD610" s="515"/>
      <c r="AE610" s="515"/>
      <c r="AF610" s="515"/>
      <c r="AG610" s="515"/>
      <c r="AH610" s="515"/>
      <c r="AI610" s="515"/>
      <c r="AJ610" s="515"/>
      <c r="AK610" s="515"/>
      <c r="AL610" s="515"/>
      <c r="AM610" s="515"/>
      <c r="AN610" s="515"/>
      <c r="AO610" s="515"/>
      <c r="AP610" s="515"/>
      <c r="AQ610" s="515"/>
      <c r="AR610" s="515"/>
      <c r="AS610" s="515"/>
    </row>
    <row r="611" spans="9:45" s="516" customFormat="1" ht="11.25">
      <c r="I611" s="518"/>
      <c r="J611" s="518"/>
      <c r="K611" s="518"/>
      <c r="L611" s="514"/>
      <c r="M611" s="514"/>
      <c r="N611" s="514"/>
      <c r="O611" s="514"/>
      <c r="P611" s="514"/>
      <c r="Q611" s="514"/>
      <c r="R611" s="514"/>
      <c r="S611" s="514"/>
      <c r="T611" s="514"/>
      <c r="U611" s="514"/>
      <c r="V611" s="515"/>
      <c r="W611" s="515"/>
      <c r="X611" s="515"/>
      <c r="Y611" s="515"/>
      <c r="Z611" s="515"/>
      <c r="AA611" s="515"/>
      <c r="AB611" s="515"/>
      <c r="AC611" s="515"/>
      <c r="AD611" s="515"/>
      <c r="AE611" s="515"/>
      <c r="AF611" s="515"/>
      <c r="AG611" s="515"/>
      <c r="AH611" s="515"/>
      <c r="AI611" s="515"/>
      <c r="AJ611" s="515"/>
      <c r="AK611" s="515"/>
      <c r="AL611" s="515"/>
      <c r="AM611" s="515"/>
      <c r="AN611" s="515"/>
      <c r="AO611" s="515"/>
      <c r="AP611" s="515"/>
      <c r="AQ611" s="515"/>
      <c r="AR611" s="515"/>
      <c r="AS611" s="515"/>
    </row>
    <row r="612" spans="9:45" s="516" customFormat="1" ht="11.25">
      <c r="I612" s="518"/>
      <c r="J612" s="518"/>
      <c r="K612" s="518"/>
      <c r="L612" s="514"/>
      <c r="M612" s="514"/>
      <c r="N612" s="514"/>
      <c r="O612" s="514"/>
      <c r="P612" s="514"/>
      <c r="Q612" s="514"/>
      <c r="R612" s="514"/>
      <c r="S612" s="514"/>
      <c r="T612" s="514"/>
      <c r="U612" s="514"/>
      <c r="V612" s="515"/>
      <c r="W612" s="515"/>
      <c r="X612" s="515"/>
      <c r="Y612" s="515"/>
      <c r="Z612" s="515"/>
      <c r="AA612" s="515"/>
      <c r="AB612" s="515"/>
      <c r="AC612" s="515"/>
      <c r="AD612" s="515"/>
      <c r="AE612" s="515"/>
      <c r="AF612" s="515"/>
      <c r="AG612" s="515"/>
      <c r="AH612" s="515"/>
      <c r="AI612" s="515"/>
      <c r="AJ612" s="515"/>
      <c r="AK612" s="515"/>
      <c r="AL612" s="515"/>
      <c r="AM612" s="515"/>
      <c r="AN612" s="515"/>
      <c r="AO612" s="515"/>
      <c r="AP612" s="515"/>
      <c r="AQ612" s="515"/>
      <c r="AR612" s="515"/>
      <c r="AS612" s="515"/>
    </row>
    <row r="613" spans="9:45" s="516" customFormat="1" ht="11.25">
      <c r="I613" s="518"/>
      <c r="J613" s="518"/>
      <c r="K613" s="518"/>
      <c r="L613" s="514"/>
      <c r="M613" s="514"/>
      <c r="N613" s="514"/>
      <c r="O613" s="514"/>
      <c r="P613" s="514"/>
      <c r="Q613" s="514"/>
      <c r="R613" s="514"/>
      <c r="S613" s="514"/>
      <c r="T613" s="514"/>
      <c r="U613" s="514"/>
      <c r="V613" s="515"/>
      <c r="W613" s="515"/>
      <c r="X613" s="515"/>
      <c r="Y613" s="515"/>
      <c r="Z613" s="515"/>
      <c r="AA613" s="515"/>
      <c r="AB613" s="515"/>
      <c r="AC613" s="515"/>
      <c r="AD613" s="515"/>
      <c r="AE613" s="515"/>
      <c r="AF613" s="515"/>
      <c r="AG613" s="515"/>
      <c r="AH613" s="515"/>
      <c r="AI613" s="515"/>
      <c r="AJ613" s="515"/>
      <c r="AK613" s="515"/>
      <c r="AL613" s="515"/>
      <c r="AM613" s="515"/>
      <c r="AN613" s="515"/>
      <c r="AO613" s="515"/>
      <c r="AP613" s="515"/>
      <c r="AQ613" s="515"/>
      <c r="AR613" s="515"/>
      <c r="AS613" s="515"/>
    </row>
    <row r="614" spans="9:45" s="516" customFormat="1" ht="11.25">
      <c r="I614" s="518"/>
      <c r="J614" s="518"/>
      <c r="K614" s="518"/>
      <c r="L614" s="514"/>
      <c r="M614" s="514"/>
      <c r="N614" s="514"/>
      <c r="O614" s="514"/>
      <c r="P614" s="514"/>
      <c r="Q614" s="514"/>
      <c r="R614" s="514"/>
      <c r="S614" s="514"/>
      <c r="T614" s="514"/>
      <c r="U614" s="514"/>
      <c r="V614" s="515"/>
      <c r="W614" s="515"/>
      <c r="X614" s="515"/>
      <c r="Y614" s="515"/>
      <c r="Z614" s="515"/>
      <c r="AA614" s="515"/>
      <c r="AB614" s="515"/>
      <c r="AC614" s="515"/>
      <c r="AD614" s="515"/>
      <c r="AE614" s="515"/>
      <c r="AF614" s="515"/>
      <c r="AG614" s="515"/>
      <c r="AH614" s="515"/>
      <c r="AI614" s="515"/>
      <c r="AJ614" s="515"/>
      <c r="AK614" s="515"/>
      <c r="AL614" s="515"/>
      <c r="AM614" s="515"/>
      <c r="AN614" s="515"/>
      <c r="AO614" s="515"/>
      <c r="AP614" s="515"/>
      <c r="AQ614" s="515"/>
      <c r="AR614" s="515"/>
      <c r="AS614" s="515"/>
    </row>
    <row r="615" spans="9:45" s="516" customFormat="1" ht="11.25">
      <c r="I615" s="518"/>
      <c r="J615" s="518"/>
      <c r="K615" s="518"/>
      <c r="L615" s="514"/>
      <c r="M615" s="514"/>
      <c r="N615" s="514"/>
      <c r="O615" s="514"/>
      <c r="P615" s="514"/>
      <c r="Q615" s="514"/>
      <c r="R615" s="514"/>
      <c r="S615" s="514"/>
      <c r="T615" s="514"/>
      <c r="U615" s="514"/>
      <c r="V615" s="515"/>
      <c r="W615" s="515"/>
      <c r="X615" s="515"/>
      <c r="Y615" s="515"/>
      <c r="Z615" s="515"/>
      <c r="AA615" s="515"/>
      <c r="AB615" s="515"/>
      <c r="AC615" s="515"/>
      <c r="AD615" s="515"/>
      <c r="AE615" s="515"/>
      <c r="AF615" s="515"/>
      <c r="AG615" s="515"/>
      <c r="AH615" s="515"/>
      <c r="AI615" s="515"/>
      <c r="AJ615" s="515"/>
      <c r="AK615" s="515"/>
      <c r="AL615" s="515"/>
      <c r="AM615" s="515"/>
      <c r="AN615" s="515"/>
      <c r="AO615" s="515"/>
      <c r="AP615" s="515"/>
      <c r="AQ615" s="515"/>
      <c r="AR615" s="515"/>
      <c r="AS615" s="515"/>
    </row>
    <row r="616" spans="9:45" s="516" customFormat="1" ht="11.25">
      <c r="I616" s="518"/>
      <c r="J616" s="518"/>
      <c r="K616" s="518"/>
      <c r="L616" s="514"/>
      <c r="M616" s="514"/>
      <c r="N616" s="514"/>
      <c r="O616" s="514"/>
      <c r="P616" s="514"/>
      <c r="Q616" s="514"/>
      <c r="R616" s="514"/>
      <c r="S616" s="514"/>
      <c r="T616" s="514"/>
      <c r="U616" s="514"/>
      <c r="V616" s="515"/>
      <c r="W616" s="515"/>
      <c r="X616" s="515"/>
      <c r="Y616" s="515"/>
      <c r="Z616" s="515"/>
      <c r="AA616" s="515"/>
      <c r="AB616" s="515"/>
      <c r="AC616" s="515"/>
      <c r="AD616" s="515"/>
      <c r="AE616" s="515"/>
      <c r="AF616" s="515"/>
      <c r="AG616" s="515"/>
      <c r="AH616" s="515"/>
      <c r="AI616" s="515"/>
      <c r="AJ616" s="515"/>
      <c r="AK616" s="515"/>
      <c r="AL616" s="515"/>
      <c r="AM616" s="515"/>
      <c r="AN616" s="515"/>
      <c r="AO616" s="515"/>
      <c r="AP616" s="515"/>
      <c r="AQ616" s="515"/>
      <c r="AR616" s="515"/>
      <c r="AS616" s="515"/>
    </row>
    <row r="617" spans="9:45" s="516" customFormat="1" ht="11.25">
      <c r="I617" s="518"/>
      <c r="J617" s="518"/>
      <c r="K617" s="518"/>
      <c r="L617" s="514"/>
      <c r="M617" s="514"/>
      <c r="N617" s="514"/>
      <c r="O617" s="514"/>
      <c r="P617" s="514"/>
      <c r="Q617" s="514"/>
      <c r="R617" s="514"/>
      <c r="S617" s="514"/>
      <c r="T617" s="514"/>
      <c r="U617" s="514"/>
      <c r="V617" s="515"/>
      <c r="W617" s="515"/>
      <c r="X617" s="515"/>
      <c r="Y617" s="515"/>
      <c r="Z617" s="515"/>
      <c r="AA617" s="515"/>
      <c r="AB617" s="515"/>
      <c r="AC617" s="515"/>
      <c r="AD617" s="515"/>
      <c r="AE617" s="515"/>
      <c r="AF617" s="515"/>
      <c r="AG617" s="515"/>
      <c r="AH617" s="515"/>
      <c r="AI617" s="515"/>
      <c r="AJ617" s="515"/>
      <c r="AK617" s="515"/>
      <c r="AL617" s="515"/>
      <c r="AM617" s="515"/>
      <c r="AN617" s="515"/>
      <c r="AO617" s="515"/>
      <c r="AP617" s="515"/>
      <c r="AQ617" s="515"/>
      <c r="AR617" s="515"/>
      <c r="AS617" s="515"/>
    </row>
    <row r="618" spans="9:45" s="516" customFormat="1" ht="11.25">
      <c r="I618" s="518"/>
      <c r="J618" s="518"/>
      <c r="K618" s="518"/>
      <c r="L618" s="514"/>
      <c r="M618" s="514"/>
      <c r="N618" s="514"/>
      <c r="O618" s="514"/>
      <c r="P618" s="514"/>
      <c r="Q618" s="514"/>
      <c r="R618" s="514"/>
      <c r="S618" s="514"/>
      <c r="T618" s="514"/>
      <c r="U618" s="514"/>
      <c r="V618" s="515"/>
      <c r="W618" s="515"/>
      <c r="X618" s="515"/>
      <c r="Y618" s="515"/>
      <c r="Z618" s="515"/>
      <c r="AA618" s="515"/>
      <c r="AB618" s="515"/>
      <c r="AC618" s="515"/>
      <c r="AD618" s="515"/>
      <c r="AE618" s="515"/>
      <c r="AF618" s="515"/>
      <c r="AG618" s="515"/>
      <c r="AH618" s="515"/>
      <c r="AI618" s="515"/>
      <c r="AJ618" s="515"/>
      <c r="AK618" s="515"/>
      <c r="AL618" s="515"/>
      <c r="AM618" s="515"/>
      <c r="AN618" s="515"/>
      <c r="AO618" s="515"/>
      <c r="AP618" s="515"/>
      <c r="AQ618" s="515"/>
      <c r="AR618" s="515"/>
      <c r="AS618" s="515"/>
    </row>
    <row r="619" spans="9:45" s="516" customFormat="1" ht="11.25">
      <c r="I619" s="518"/>
      <c r="J619" s="518"/>
      <c r="K619" s="518"/>
      <c r="L619" s="514"/>
      <c r="M619" s="514"/>
      <c r="N619" s="514"/>
      <c r="O619" s="514"/>
      <c r="P619" s="514"/>
      <c r="Q619" s="514"/>
      <c r="R619" s="514"/>
      <c r="S619" s="514"/>
      <c r="T619" s="514"/>
      <c r="U619" s="514"/>
      <c r="V619" s="515"/>
      <c r="W619" s="515"/>
      <c r="X619" s="515"/>
      <c r="Y619" s="515"/>
      <c r="Z619" s="515"/>
      <c r="AA619" s="515"/>
      <c r="AB619" s="515"/>
      <c r="AC619" s="515"/>
      <c r="AD619" s="515"/>
      <c r="AE619" s="515"/>
      <c r="AF619" s="515"/>
      <c r="AG619" s="515"/>
      <c r="AH619" s="515"/>
      <c r="AI619" s="515"/>
      <c r="AJ619" s="515"/>
      <c r="AK619" s="515"/>
      <c r="AL619" s="515"/>
      <c r="AM619" s="515"/>
      <c r="AN619" s="515"/>
      <c r="AO619" s="515"/>
      <c r="AP619" s="515"/>
      <c r="AQ619" s="515"/>
      <c r="AR619" s="515"/>
      <c r="AS619" s="515"/>
    </row>
    <row r="620" spans="9:45" s="516" customFormat="1" ht="11.25">
      <c r="I620" s="518"/>
      <c r="J620" s="518"/>
      <c r="K620" s="518"/>
      <c r="L620" s="514"/>
      <c r="M620" s="514"/>
      <c r="N620" s="514"/>
      <c r="O620" s="514"/>
      <c r="P620" s="514"/>
      <c r="Q620" s="514"/>
      <c r="R620" s="514"/>
      <c r="S620" s="514"/>
      <c r="T620" s="514"/>
      <c r="U620" s="514"/>
      <c r="V620" s="515"/>
      <c r="W620" s="515"/>
      <c r="X620" s="515"/>
      <c r="Y620" s="515"/>
      <c r="Z620" s="515"/>
      <c r="AA620" s="515"/>
      <c r="AB620" s="515"/>
      <c r="AC620" s="515"/>
      <c r="AD620" s="515"/>
      <c r="AE620" s="515"/>
      <c r="AF620" s="515"/>
      <c r="AG620" s="515"/>
      <c r="AH620" s="515"/>
      <c r="AI620" s="515"/>
      <c r="AJ620" s="515"/>
      <c r="AK620" s="515"/>
      <c r="AL620" s="515"/>
      <c r="AM620" s="515"/>
      <c r="AN620" s="515"/>
      <c r="AO620" s="515"/>
      <c r="AP620" s="515"/>
      <c r="AQ620" s="515"/>
      <c r="AR620" s="515"/>
      <c r="AS620" s="515"/>
    </row>
    <row r="621" spans="9:45" s="516" customFormat="1" ht="11.25">
      <c r="I621" s="518"/>
      <c r="J621" s="518"/>
      <c r="K621" s="518"/>
      <c r="L621" s="514"/>
      <c r="M621" s="514"/>
      <c r="N621" s="514"/>
      <c r="O621" s="514"/>
      <c r="P621" s="514"/>
      <c r="Q621" s="514"/>
      <c r="R621" s="514"/>
      <c r="S621" s="514"/>
      <c r="T621" s="514"/>
      <c r="U621" s="514"/>
      <c r="V621" s="515"/>
      <c r="W621" s="515"/>
      <c r="X621" s="515"/>
      <c r="Y621" s="515"/>
      <c r="Z621" s="515"/>
      <c r="AA621" s="515"/>
      <c r="AB621" s="515"/>
      <c r="AC621" s="515"/>
      <c r="AD621" s="515"/>
      <c r="AE621" s="515"/>
      <c r="AF621" s="515"/>
      <c r="AG621" s="515"/>
      <c r="AH621" s="515"/>
      <c r="AI621" s="515"/>
      <c r="AJ621" s="515"/>
      <c r="AK621" s="515"/>
      <c r="AL621" s="515"/>
      <c r="AM621" s="515"/>
      <c r="AN621" s="515"/>
      <c r="AO621" s="515"/>
      <c r="AP621" s="515"/>
      <c r="AQ621" s="515"/>
      <c r="AR621" s="515"/>
      <c r="AS621" s="515"/>
    </row>
    <row r="622" spans="9:45" s="516" customFormat="1" ht="11.25">
      <c r="I622" s="518"/>
      <c r="J622" s="518"/>
      <c r="K622" s="518"/>
      <c r="L622" s="514"/>
      <c r="M622" s="514"/>
      <c r="N622" s="514"/>
      <c r="O622" s="514"/>
      <c r="P622" s="514"/>
      <c r="Q622" s="514"/>
      <c r="R622" s="514"/>
      <c r="S622" s="514"/>
      <c r="T622" s="514"/>
      <c r="U622" s="514"/>
      <c r="V622" s="515"/>
      <c r="W622" s="515"/>
      <c r="X622" s="515"/>
      <c r="Y622" s="515"/>
      <c r="Z622" s="515"/>
      <c r="AA622" s="515"/>
      <c r="AB622" s="515"/>
      <c r="AC622" s="515"/>
      <c r="AD622" s="515"/>
      <c r="AE622" s="515"/>
      <c r="AF622" s="515"/>
      <c r="AG622" s="515"/>
      <c r="AH622" s="515"/>
      <c r="AI622" s="515"/>
      <c r="AJ622" s="515"/>
      <c r="AK622" s="515"/>
      <c r="AL622" s="515"/>
      <c r="AM622" s="515"/>
      <c r="AN622" s="515"/>
      <c r="AO622" s="515"/>
      <c r="AP622" s="515"/>
      <c r="AQ622" s="515"/>
      <c r="AR622" s="515"/>
      <c r="AS622" s="515"/>
    </row>
    <row r="623" spans="9:45" s="516" customFormat="1" ht="11.25">
      <c r="I623" s="518"/>
      <c r="J623" s="518"/>
      <c r="K623" s="518"/>
      <c r="L623" s="514"/>
      <c r="M623" s="514"/>
      <c r="N623" s="514"/>
      <c r="O623" s="514"/>
      <c r="P623" s="514"/>
      <c r="Q623" s="514"/>
      <c r="R623" s="514"/>
      <c r="S623" s="514"/>
      <c r="T623" s="514"/>
      <c r="U623" s="514"/>
      <c r="V623" s="515"/>
      <c r="W623" s="515"/>
      <c r="X623" s="515"/>
      <c r="Y623" s="515"/>
      <c r="Z623" s="515"/>
      <c r="AA623" s="515"/>
      <c r="AB623" s="515"/>
      <c r="AC623" s="515"/>
      <c r="AD623" s="515"/>
      <c r="AE623" s="515"/>
      <c r="AF623" s="515"/>
      <c r="AG623" s="515"/>
      <c r="AH623" s="515"/>
      <c r="AI623" s="515"/>
      <c r="AJ623" s="515"/>
      <c r="AK623" s="515"/>
      <c r="AL623" s="515"/>
      <c r="AM623" s="515"/>
      <c r="AN623" s="515"/>
      <c r="AO623" s="515"/>
      <c r="AP623" s="515"/>
      <c r="AQ623" s="515"/>
      <c r="AR623" s="515"/>
      <c r="AS623" s="515"/>
    </row>
    <row r="624" spans="9:45" s="516" customFormat="1" ht="11.25">
      <c r="I624" s="518"/>
      <c r="J624" s="518"/>
      <c r="K624" s="518"/>
      <c r="L624" s="514"/>
      <c r="M624" s="514"/>
      <c r="N624" s="514"/>
      <c r="O624" s="514"/>
      <c r="P624" s="514"/>
      <c r="Q624" s="514"/>
      <c r="R624" s="514"/>
      <c r="S624" s="514"/>
      <c r="T624" s="514"/>
      <c r="U624" s="514"/>
      <c r="V624" s="515"/>
      <c r="W624" s="515"/>
      <c r="X624" s="515"/>
      <c r="Y624" s="515"/>
      <c r="Z624" s="515"/>
      <c r="AA624" s="515"/>
      <c r="AB624" s="515"/>
      <c r="AC624" s="515"/>
      <c r="AD624" s="515"/>
      <c r="AE624" s="515"/>
      <c r="AF624" s="515"/>
      <c r="AG624" s="515"/>
      <c r="AH624" s="515"/>
      <c r="AI624" s="515"/>
      <c r="AJ624" s="515"/>
      <c r="AK624" s="515"/>
      <c r="AL624" s="515"/>
      <c r="AM624" s="515"/>
      <c r="AN624" s="515"/>
      <c r="AO624" s="515"/>
      <c r="AP624" s="515"/>
      <c r="AQ624" s="515"/>
      <c r="AR624" s="515"/>
      <c r="AS624" s="515"/>
    </row>
    <row r="625" spans="9:45" s="516" customFormat="1" ht="11.25">
      <c r="I625" s="518"/>
      <c r="J625" s="518"/>
      <c r="K625" s="518"/>
      <c r="L625" s="514"/>
      <c r="M625" s="514"/>
      <c r="N625" s="514"/>
      <c r="O625" s="514"/>
      <c r="P625" s="514"/>
      <c r="Q625" s="514"/>
      <c r="R625" s="514"/>
      <c r="S625" s="514"/>
      <c r="T625" s="514"/>
      <c r="U625" s="514"/>
      <c r="V625" s="515"/>
      <c r="W625" s="515"/>
      <c r="X625" s="515"/>
      <c r="Y625" s="515"/>
      <c r="Z625" s="515"/>
      <c r="AA625" s="515"/>
      <c r="AB625" s="515"/>
      <c r="AC625" s="515"/>
      <c r="AD625" s="515"/>
      <c r="AE625" s="515"/>
      <c r="AF625" s="515"/>
      <c r="AG625" s="515"/>
      <c r="AH625" s="515"/>
      <c r="AI625" s="515"/>
      <c r="AJ625" s="515"/>
      <c r="AK625" s="515"/>
      <c r="AL625" s="515"/>
      <c r="AM625" s="515"/>
      <c r="AN625" s="515"/>
      <c r="AO625" s="515"/>
      <c r="AP625" s="515"/>
      <c r="AQ625" s="515"/>
      <c r="AR625" s="515"/>
      <c r="AS625" s="515"/>
    </row>
    <row r="626" spans="9:45" s="516" customFormat="1" ht="11.25">
      <c r="I626" s="518"/>
      <c r="J626" s="518"/>
      <c r="K626" s="518"/>
      <c r="L626" s="514"/>
      <c r="M626" s="514"/>
      <c r="N626" s="514"/>
      <c r="O626" s="514"/>
      <c r="P626" s="514"/>
      <c r="Q626" s="514"/>
      <c r="R626" s="514"/>
      <c r="S626" s="514"/>
      <c r="T626" s="514"/>
      <c r="U626" s="514"/>
      <c r="V626" s="515"/>
      <c r="W626" s="515"/>
      <c r="X626" s="515"/>
      <c r="Y626" s="515"/>
      <c r="Z626" s="515"/>
      <c r="AA626" s="515"/>
      <c r="AB626" s="515"/>
      <c r="AC626" s="515"/>
      <c r="AD626" s="515"/>
      <c r="AE626" s="515"/>
      <c r="AF626" s="515"/>
      <c r="AG626" s="515"/>
      <c r="AH626" s="515"/>
      <c r="AI626" s="515"/>
      <c r="AJ626" s="515"/>
      <c r="AK626" s="515"/>
      <c r="AL626" s="515"/>
      <c r="AM626" s="515"/>
      <c r="AN626" s="515"/>
      <c r="AO626" s="515"/>
      <c r="AP626" s="515"/>
      <c r="AQ626" s="515"/>
      <c r="AR626" s="515"/>
      <c r="AS626" s="515"/>
    </row>
    <row r="627" spans="9:45" s="516" customFormat="1" ht="11.25">
      <c r="I627" s="518"/>
      <c r="J627" s="518"/>
      <c r="K627" s="518"/>
      <c r="L627" s="514"/>
      <c r="M627" s="514"/>
      <c r="N627" s="514"/>
      <c r="O627" s="514"/>
      <c r="P627" s="514"/>
      <c r="Q627" s="514"/>
      <c r="R627" s="514"/>
      <c r="S627" s="514"/>
      <c r="T627" s="514"/>
      <c r="U627" s="514"/>
      <c r="V627" s="515"/>
      <c r="W627" s="515"/>
      <c r="X627" s="515"/>
      <c r="Y627" s="515"/>
      <c r="Z627" s="515"/>
      <c r="AA627" s="515"/>
      <c r="AB627" s="515"/>
      <c r="AC627" s="515"/>
      <c r="AD627" s="515"/>
      <c r="AE627" s="515"/>
      <c r="AF627" s="515"/>
      <c r="AG627" s="515"/>
      <c r="AH627" s="515"/>
      <c r="AI627" s="515"/>
      <c r="AJ627" s="515"/>
      <c r="AK627" s="515"/>
      <c r="AL627" s="515"/>
      <c r="AM627" s="515"/>
      <c r="AN627" s="515"/>
      <c r="AO627" s="515"/>
      <c r="AP627" s="515"/>
      <c r="AQ627" s="515"/>
      <c r="AR627" s="515"/>
      <c r="AS627" s="515"/>
    </row>
    <row r="628" spans="9:45" s="516" customFormat="1" ht="11.25">
      <c r="I628" s="518"/>
      <c r="J628" s="518"/>
      <c r="K628" s="518"/>
      <c r="L628" s="514"/>
      <c r="M628" s="514"/>
      <c r="N628" s="514"/>
      <c r="O628" s="514"/>
      <c r="P628" s="514"/>
      <c r="Q628" s="514"/>
      <c r="R628" s="514"/>
      <c r="S628" s="514"/>
      <c r="T628" s="514"/>
      <c r="U628" s="514"/>
      <c r="V628" s="515"/>
      <c r="W628" s="515"/>
      <c r="X628" s="515"/>
      <c r="Y628" s="515"/>
      <c r="Z628" s="515"/>
      <c r="AA628" s="515"/>
      <c r="AB628" s="515"/>
      <c r="AC628" s="515"/>
      <c r="AD628" s="515"/>
      <c r="AE628" s="515"/>
      <c r="AF628" s="515"/>
      <c r="AG628" s="515"/>
      <c r="AH628" s="515"/>
      <c r="AI628" s="515"/>
      <c r="AJ628" s="515"/>
      <c r="AK628" s="515"/>
      <c r="AL628" s="515"/>
      <c r="AM628" s="515"/>
      <c r="AN628" s="515"/>
      <c r="AO628" s="515"/>
      <c r="AP628" s="515"/>
      <c r="AQ628" s="515"/>
      <c r="AR628" s="515"/>
      <c r="AS628" s="515"/>
    </row>
    <row r="629" spans="9:45" s="516" customFormat="1" ht="11.25">
      <c r="I629" s="518"/>
      <c r="J629" s="518"/>
      <c r="K629" s="518"/>
      <c r="L629" s="514"/>
      <c r="M629" s="514"/>
      <c r="N629" s="514"/>
      <c r="O629" s="514"/>
      <c r="P629" s="514"/>
      <c r="Q629" s="514"/>
      <c r="R629" s="514"/>
      <c r="S629" s="514"/>
      <c r="T629" s="514"/>
      <c r="U629" s="514"/>
      <c r="V629" s="515"/>
      <c r="W629" s="515"/>
      <c r="X629" s="515"/>
      <c r="Y629" s="515"/>
      <c r="Z629" s="515"/>
      <c r="AA629" s="515"/>
      <c r="AB629" s="515"/>
      <c r="AC629" s="515"/>
      <c r="AD629" s="515"/>
      <c r="AE629" s="515"/>
      <c r="AF629" s="515"/>
      <c r="AG629" s="515"/>
      <c r="AH629" s="515"/>
      <c r="AI629" s="515"/>
      <c r="AJ629" s="515"/>
      <c r="AK629" s="515"/>
      <c r="AL629" s="515"/>
      <c r="AM629" s="515"/>
      <c r="AN629" s="515"/>
      <c r="AO629" s="515"/>
      <c r="AP629" s="515"/>
      <c r="AQ629" s="515"/>
      <c r="AR629" s="515"/>
      <c r="AS629" s="515"/>
    </row>
    <row r="630" spans="9:45" s="516" customFormat="1" ht="11.25">
      <c r="I630" s="518"/>
      <c r="J630" s="518"/>
      <c r="K630" s="518"/>
      <c r="L630" s="514"/>
      <c r="M630" s="514"/>
      <c r="N630" s="514"/>
      <c r="O630" s="514"/>
      <c r="P630" s="514"/>
      <c r="Q630" s="514"/>
      <c r="R630" s="514"/>
      <c r="S630" s="514"/>
      <c r="T630" s="514"/>
      <c r="U630" s="514"/>
      <c r="V630" s="515"/>
      <c r="W630" s="515"/>
      <c r="X630" s="515"/>
      <c r="Y630" s="515"/>
      <c r="Z630" s="515"/>
      <c r="AA630" s="515"/>
      <c r="AB630" s="515"/>
      <c r="AC630" s="515"/>
      <c r="AD630" s="515"/>
      <c r="AE630" s="515"/>
      <c r="AF630" s="515"/>
      <c r="AG630" s="515"/>
      <c r="AH630" s="515"/>
      <c r="AI630" s="515"/>
      <c r="AJ630" s="515"/>
      <c r="AK630" s="515"/>
      <c r="AL630" s="515"/>
      <c r="AM630" s="515"/>
      <c r="AN630" s="515"/>
      <c r="AO630" s="515"/>
      <c r="AP630" s="515"/>
      <c r="AQ630" s="515"/>
      <c r="AR630" s="515"/>
      <c r="AS630" s="515"/>
    </row>
    <row r="631" spans="9:45" s="516" customFormat="1" ht="11.25">
      <c r="I631" s="518"/>
      <c r="J631" s="518"/>
      <c r="K631" s="518"/>
      <c r="L631" s="514"/>
      <c r="M631" s="514"/>
      <c r="N631" s="514"/>
      <c r="O631" s="514"/>
      <c r="P631" s="514"/>
      <c r="Q631" s="514"/>
      <c r="R631" s="514"/>
      <c r="S631" s="514"/>
      <c r="T631" s="514"/>
      <c r="U631" s="514"/>
      <c r="V631" s="515"/>
      <c r="W631" s="515"/>
      <c r="X631" s="515"/>
      <c r="Y631" s="515"/>
      <c r="Z631" s="515"/>
      <c r="AA631" s="515"/>
      <c r="AB631" s="515"/>
      <c r="AC631" s="515"/>
      <c r="AD631" s="515"/>
      <c r="AE631" s="515"/>
      <c r="AF631" s="515"/>
      <c r="AG631" s="515"/>
      <c r="AH631" s="515"/>
      <c r="AI631" s="515"/>
      <c r="AJ631" s="515"/>
      <c r="AK631" s="515"/>
      <c r="AL631" s="515"/>
      <c r="AM631" s="515"/>
      <c r="AN631" s="515"/>
      <c r="AO631" s="515"/>
      <c r="AP631" s="515"/>
      <c r="AQ631" s="515"/>
      <c r="AR631" s="515"/>
      <c r="AS631" s="515"/>
    </row>
    <row r="632" spans="9:45" s="516" customFormat="1" ht="11.25">
      <c r="I632" s="518"/>
      <c r="J632" s="518"/>
      <c r="K632" s="518"/>
      <c r="L632" s="514"/>
      <c r="M632" s="514"/>
      <c r="N632" s="514"/>
      <c r="O632" s="514"/>
      <c r="P632" s="514"/>
      <c r="Q632" s="514"/>
      <c r="R632" s="514"/>
      <c r="S632" s="514"/>
      <c r="T632" s="514"/>
      <c r="U632" s="514"/>
      <c r="V632" s="515"/>
      <c r="W632" s="515"/>
      <c r="X632" s="515"/>
      <c r="Y632" s="515"/>
      <c r="Z632" s="515"/>
      <c r="AA632" s="515"/>
      <c r="AB632" s="515"/>
      <c r="AC632" s="515"/>
      <c r="AD632" s="515"/>
      <c r="AE632" s="515"/>
      <c r="AF632" s="515"/>
      <c r="AG632" s="515"/>
      <c r="AH632" s="515"/>
      <c r="AI632" s="515"/>
      <c r="AJ632" s="515"/>
      <c r="AK632" s="515"/>
      <c r="AL632" s="515"/>
      <c r="AM632" s="515"/>
      <c r="AN632" s="515"/>
      <c r="AO632" s="515"/>
      <c r="AP632" s="515"/>
      <c r="AQ632" s="515"/>
      <c r="AR632" s="515"/>
      <c r="AS632" s="515"/>
    </row>
    <row r="633" spans="9:45" s="516" customFormat="1" ht="11.25">
      <c r="I633" s="518"/>
      <c r="J633" s="518"/>
      <c r="K633" s="518"/>
      <c r="L633" s="514"/>
      <c r="M633" s="514"/>
      <c r="N633" s="514"/>
      <c r="O633" s="514"/>
      <c r="P633" s="514"/>
      <c r="Q633" s="514"/>
      <c r="R633" s="514"/>
      <c r="S633" s="514"/>
      <c r="T633" s="514"/>
      <c r="U633" s="514"/>
      <c r="V633" s="515"/>
      <c r="W633" s="515"/>
      <c r="X633" s="515"/>
      <c r="Y633" s="515"/>
      <c r="Z633" s="515"/>
      <c r="AA633" s="515"/>
      <c r="AB633" s="515"/>
      <c r="AC633" s="515"/>
      <c r="AD633" s="515"/>
      <c r="AE633" s="515"/>
      <c r="AF633" s="515"/>
      <c r="AG633" s="515"/>
      <c r="AH633" s="515"/>
      <c r="AI633" s="515"/>
      <c r="AJ633" s="515"/>
      <c r="AK633" s="515"/>
      <c r="AL633" s="515"/>
      <c r="AM633" s="515"/>
      <c r="AN633" s="515"/>
      <c r="AO633" s="515"/>
      <c r="AP633" s="515"/>
      <c r="AQ633" s="515"/>
      <c r="AR633" s="515"/>
      <c r="AS633" s="515"/>
    </row>
    <row r="634" spans="9:45" s="516" customFormat="1" ht="11.25">
      <c r="I634" s="518"/>
      <c r="J634" s="518"/>
      <c r="K634" s="518"/>
      <c r="L634" s="514"/>
      <c r="M634" s="514"/>
      <c r="N634" s="514"/>
      <c r="O634" s="514"/>
      <c r="P634" s="514"/>
      <c r="Q634" s="514"/>
      <c r="R634" s="514"/>
      <c r="S634" s="514"/>
      <c r="T634" s="514"/>
      <c r="U634" s="514"/>
      <c r="V634" s="515"/>
      <c r="W634" s="515"/>
      <c r="X634" s="515"/>
      <c r="Y634" s="515"/>
      <c r="Z634" s="515"/>
      <c r="AA634" s="515"/>
      <c r="AB634" s="515"/>
      <c r="AC634" s="515"/>
      <c r="AD634" s="515"/>
      <c r="AE634" s="515"/>
      <c r="AF634" s="515"/>
      <c r="AG634" s="515"/>
      <c r="AH634" s="515"/>
      <c r="AI634" s="515"/>
      <c r="AJ634" s="515"/>
      <c r="AK634" s="515"/>
      <c r="AL634" s="515"/>
      <c r="AM634" s="515"/>
      <c r="AN634" s="515"/>
      <c r="AO634" s="515"/>
      <c r="AP634" s="515"/>
      <c r="AQ634" s="515"/>
      <c r="AR634" s="515"/>
      <c r="AS634" s="515"/>
    </row>
    <row r="635" spans="9:45" s="516" customFormat="1" ht="11.25">
      <c r="I635" s="518"/>
      <c r="J635" s="518"/>
      <c r="K635" s="518"/>
      <c r="L635" s="514"/>
      <c r="M635" s="514"/>
      <c r="N635" s="514"/>
      <c r="O635" s="514"/>
      <c r="P635" s="514"/>
      <c r="Q635" s="514"/>
      <c r="R635" s="514"/>
      <c r="S635" s="514"/>
      <c r="T635" s="514"/>
      <c r="U635" s="514"/>
      <c r="V635" s="515"/>
      <c r="W635" s="515"/>
      <c r="X635" s="515"/>
      <c r="Y635" s="515"/>
      <c r="Z635" s="515"/>
      <c r="AA635" s="515"/>
      <c r="AB635" s="515"/>
      <c r="AC635" s="515"/>
      <c r="AD635" s="515"/>
      <c r="AE635" s="515"/>
      <c r="AF635" s="515"/>
      <c r="AG635" s="515"/>
      <c r="AH635" s="515"/>
      <c r="AI635" s="515"/>
      <c r="AJ635" s="515"/>
      <c r="AK635" s="515"/>
      <c r="AL635" s="515"/>
      <c r="AM635" s="515"/>
      <c r="AN635" s="515"/>
      <c r="AO635" s="515"/>
      <c r="AP635" s="515"/>
      <c r="AQ635" s="515"/>
      <c r="AR635" s="515"/>
      <c r="AS635" s="515"/>
    </row>
    <row r="636" spans="9:45" s="516" customFormat="1" ht="11.25">
      <c r="I636" s="518"/>
      <c r="J636" s="518"/>
      <c r="K636" s="518"/>
      <c r="L636" s="514"/>
      <c r="M636" s="514"/>
      <c r="N636" s="514"/>
      <c r="O636" s="514"/>
      <c r="P636" s="514"/>
      <c r="Q636" s="514"/>
      <c r="R636" s="514"/>
      <c r="S636" s="514"/>
      <c r="T636" s="514"/>
      <c r="U636" s="514"/>
      <c r="V636" s="515"/>
      <c r="W636" s="515"/>
      <c r="X636" s="515"/>
      <c r="Y636" s="515"/>
      <c r="Z636" s="515"/>
      <c r="AA636" s="515"/>
      <c r="AB636" s="515"/>
      <c r="AC636" s="515"/>
      <c r="AD636" s="515"/>
      <c r="AE636" s="515"/>
      <c r="AF636" s="515"/>
      <c r="AG636" s="515"/>
      <c r="AH636" s="515"/>
      <c r="AI636" s="515"/>
      <c r="AJ636" s="515"/>
      <c r="AK636" s="515"/>
      <c r="AL636" s="515"/>
      <c r="AM636" s="515"/>
      <c r="AN636" s="515"/>
      <c r="AO636" s="515"/>
      <c r="AP636" s="515"/>
      <c r="AQ636" s="515"/>
      <c r="AR636" s="515"/>
      <c r="AS636" s="515"/>
    </row>
    <row r="637" spans="9:45" s="516" customFormat="1" ht="11.25">
      <c r="I637" s="518"/>
      <c r="J637" s="518"/>
      <c r="K637" s="518"/>
      <c r="L637" s="514"/>
      <c r="M637" s="514"/>
      <c r="N637" s="514"/>
      <c r="O637" s="514"/>
      <c r="P637" s="514"/>
      <c r="Q637" s="514"/>
      <c r="R637" s="514"/>
      <c r="S637" s="514"/>
      <c r="T637" s="514"/>
      <c r="U637" s="514"/>
      <c r="V637" s="515"/>
      <c r="W637" s="515"/>
      <c r="X637" s="515"/>
      <c r="Y637" s="515"/>
      <c r="Z637" s="515"/>
      <c r="AA637" s="515"/>
      <c r="AB637" s="515"/>
      <c r="AC637" s="515"/>
      <c r="AD637" s="515"/>
      <c r="AE637" s="515"/>
      <c r="AF637" s="515"/>
      <c r="AG637" s="515"/>
      <c r="AH637" s="515"/>
      <c r="AI637" s="515"/>
      <c r="AJ637" s="515"/>
      <c r="AK637" s="515"/>
      <c r="AL637" s="515"/>
      <c r="AM637" s="515"/>
      <c r="AN637" s="515"/>
      <c r="AO637" s="515"/>
      <c r="AP637" s="515"/>
      <c r="AQ637" s="515"/>
      <c r="AR637" s="515"/>
      <c r="AS637" s="515"/>
    </row>
    <row r="638" spans="9:45" s="516" customFormat="1" ht="11.25">
      <c r="I638" s="518"/>
      <c r="J638" s="518"/>
      <c r="K638" s="518"/>
      <c r="L638" s="514"/>
      <c r="M638" s="514"/>
      <c r="N638" s="514"/>
      <c r="O638" s="514"/>
      <c r="P638" s="514"/>
      <c r="Q638" s="514"/>
      <c r="R638" s="514"/>
      <c r="S638" s="514"/>
      <c r="T638" s="514"/>
      <c r="U638" s="514"/>
      <c r="V638" s="515"/>
      <c r="W638" s="515"/>
      <c r="X638" s="515"/>
      <c r="Y638" s="515"/>
      <c r="Z638" s="515"/>
      <c r="AA638" s="515"/>
      <c r="AB638" s="515"/>
      <c r="AC638" s="515"/>
      <c r="AD638" s="515"/>
      <c r="AE638" s="515"/>
      <c r="AF638" s="515"/>
      <c r="AG638" s="515"/>
      <c r="AH638" s="515"/>
      <c r="AI638" s="515"/>
      <c r="AJ638" s="515"/>
      <c r="AK638" s="515"/>
      <c r="AL638" s="515"/>
      <c r="AM638" s="515"/>
      <c r="AN638" s="515"/>
      <c r="AO638" s="515"/>
      <c r="AP638" s="515"/>
      <c r="AQ638" s="515"/>
      <c r="AR638" s="515"/>
      <c r="AS638" s="515"/>
    </row>
    <row r="639" spans="9:45" s="516" customFormat="1" ht="11.25">
      <c r="I639" s="518"/>
      <c r="J639" s="518"/>
      <c r="K639" s="518"/>
      <c r="L639" s="514"/>
      <c r="M639" s="514"/>
      <c r="N639" s="514"/>
      <c r="O639" s="514"/>
      <c r="P639" s="514"/>
      <c r="Q639" s="514"/>
      <c r="R639" s="514"/>
      <c r="S639" s="514"/>
      <c r="T639" s="514"/>
      <c r="U639" s="514"/>
      <c r="V639" s="515"/>
      <c r="W639" s="515"/>
      <c r="X639" s="515"/>
      <c r="Y639" s="515"/>
      <c r="Z639" s="515"/>
      <c r="AA639" s="515"/>
      <c r="AB639" s="515"/>
      <c r="AC639" s="515"/>
      <c r="AD639" s="515"/>
      <c r="AE639" s="515"/>
      <c r="AF639" s="515"/>
      <c r="AG639" s="515"/>
      <c r="AH639" s="515"/>
      <c r="AI639" s="515"/>
      <c r="AJ639" s="515"/>
      <c r="AK639" s="515"/>
      <c r="AL639" s="515"/>
      <c r="AM639" s="515"/>
      <c r="AN639" s="515"/>
      <c r="AO639" s="515"/>
      <c r="AP639" s="515"/>
      <c r="AQ639" s="515"/>
      <c r="AR639" s="515"/>
      <c r="AS639" s="515"/>
    </row>
    <row r="640" spans="9:45" s="516" customFormat="1" ht="11.25">
      <c r="I640" s="518"/>
      <c r="J640" s="518"/>
      <c r="K640" s="518"/>
      <c r="L640" s="514"/>
      <c r="M640" s="514"/>
      <c r="N640" s="514"/>
      <c r="O640" s="514"/>
      <c r="P640" s="514"/>
      <c r="Q640" s="514"/>
      <c r="R640" s="514"/>
      <c r="S640" s="514"/>
      <c r="T640" s="514"/>
      <c r="U640" s="514"/>
      <c r="V640" s="515"/>
      <c r="W640" s="515"/>
      <c r="X640" s="515"/>
      <c r="Y640" s="515"/>
      <c r="Z640" s="515"/>
      <c r="AA640" s="515"/>
      <c r="AB640" s="515"/>
      <c r="AC640" s="515"/>
      <c r="AD640" s="515"/>
      <c r="AE640" s="515"/>
      <c r="AF640" s="515"/>
      <c r="AG640" s="515"/>
      <c r="AH640" s="515"/>
      <c r="AI640" s="515"/>
      <c r="AJ640" s="515"/>
      <c r="AK640" s="515"/>
      <c r="AL640" s="515"/>
      <c r="AM640" s="515"/>
      <c r="AN640" s="515"/>
      <c r="AO640" s="515"/>
      <c r="AP640" s="515"/>
      <c r="AQ640" s="515"/>
      <c r="AR640" s="515"/>
      <c r="AS640" s="515"/>
    </row>
    <row r="641" spans="9:45" s="516" customFormat="1" ht="11.25">
      <c r="I641" s="518"/>
      <c r="J641" s="518"/>
      <c r="K641" s="518"/>
      <c r="L641" s="514"/>
      <c r="M641" s="514"/>
      <c r="N641" s="514"/>
      <c r="O641" s="514"/>
      <c r="P641" s="514"/>
      <c r="Q641" s="514"/>
      <c r="R641" s="514"/>
      <c r="S641" s="514"/>
      <c r="T641" s="514"/>
      <c r="U641" s="514"/>
      <c r="V641" s="515"/>
      <c r="W641" s="515"/>
      <c r="X641" s="515"/>
      <c r="Y641" s="515"/>
      <c r="Z641" s="515"/>
      <c r="AA641" s="515"/>
      <c r="AB641" s="515"/>
      <c r="AC641" s="515"/>
      <c r="AD641" s="515"/>
      <c r="AE641" s="515"/>
      <c r="AF641" s="515"/>
      <c r="AG641" s="515"/>
      <c r="AH641" s="515"/>
      <c r="AI641" s="515"/>
      <c r="AJ641" s="515"/>
      <c r="AK641" s="515"/>
      <c r="AL641" s="515"/>
      <c r="AM641" s="515"/>
      <c r="AN641" s="515"/>
      <c r="AO641" s="515"/>
      <c r="AP641" s="515"/>
      <c r="AQ641" s="515"/>
      <c r="AR641" s="515"/>
      <c r="AS641" s="515"/>
    </row>
    <row r="642" spans="9:45" s="516" customFormat="1" ht="11.25">
      <c r="I642" s="518"/>
      <c r="J642" s="518"/>
      <c r="K642" s="518"/>
      <c r="L642" s="514"/>
      <c r="M642" s="514"/>
      <c r="N642" s="514"/>
      <c r="O642" s="514"/>
      <c r="P642" s="514"/>
      <c r="Q642" s="514"/>
      <c r="R642" s="514"/>
      <c r="S642" s="514"/>
      <c r="T642" s="514"/>
      <c r="U642" s="514"/>
      <c r="V642" s="515"/>
      <c r="W642" s="515"/>
      <c r="X642" s="515"/>
      <c r="Y642" s="515"/>
      <c r="Z642" s="515"/>
      <c r="AA642" s="515"/>
      <c r="AB642" s="515"/>
      <c r="AC642" s="515"/>
      <c r="AD642" s="515"/>
      <c r="AE642" s="515"/>
      <c r="AF642" s="515"/>
      <c r="AG642" s="515"/>
      <c r="AH642" s="515"/>
      <c r="AI642" s="515"/>
      <c r="AJ642" s="515"/>
      <c r="AK642" s="515"/>
      <c r="AL642" s="515"/>
      <c r="AM642" s="515"/>
      <c r="AN642" s="515"/>
      <c r="AO642" s="515"/>
      <c r="AP642" s="515"/>
      <c r="AQ642" s="515"/>
      <c r="AR642" s="515"/>
      <c r="AS642" s="515"/>
    </row>
    <row r="643" spans="9:45" s="516" customFormat="1" ht="11.25">
      <c r="I643" s="518"/>
      <c r="J643" s="518"/>
      <c r="K643" s="518"/>
      <c r="L643" s="514"/>
      <c r="M643" s="514"/>
      <c r="N643" s="514"/>
      <c r="O643" s="514"/>
      <c r="P643" s="514"/>
      <c r="Q643" s="514"/>
      <c r="R643" s="514"/>
      <c r="S643" s="514"/>
      <c r="T643" s="514"/>
      <c r="U643" s="514"/>
      <c r="V643" s="515"/>
      <c r="W643" s="515"/>
      <c r="X643" s="515"/>
      <c r="Y643" s="515"/>
      <c r="Z643" s="515"/>
      <c r="AA643" s="515"/>
      <c r="AB643" s="515"/>
      <c r="AC643" s="515"/>
      <c r="AD643" s="515"/>
      <c r="AE643" s="515"/>
      <c r="AF643" s="515"/>
      <c r="AG643" s="515"/>
      <c r="AH643" s="515"/>
      <c r="AI643" s="515"/>
      <c r="AJ643" s="515"/>
      <c r="AK643" s="515"/>
      <c r="AL643" s="515"/>
      <c r="AM643" s="515"/>
      <c r="AN643" s="515"/>
      <c r="AO643" s="515"/>
      <c r="AP643" s="515"/>
      <c r="AQ643" s="515"/>
      <c r="AR643" s="515"/>
      <c r="AS643" s="515"/>
    </row>
    <row r="644" spans="9:45" s="516" customFormat="1" ht="11.25">
      <c r="I644" s="518"/>
      <c r="J644" s="518"/>
      <c r="K644" s="518"/>
      <c r="L644" s="514"/>
      <c r="M644" s="514"/>
      <c r="N644" s="514"/>
      <c r="O644" s="514"/>
      <c r="P644" s="514"/>
      <c r="Q644" s="514"/>
      <c r="R644" s="514"/>
      <c r="S644" s="514"/>
      <c r="T644" s="514"/>
      <c r="U644" s="514"/>
      <c r="V644" s="515"/>
      <c r="W644" s="515"/>
      <c r="X644" s="515"/>
      <c r="Y644" s="515"/>
      <c r="Z644" s="515"/>
      <c r="AA644" s="515"/>
      <c r="AB644" s="515"/>
      <c r="AC644" s="515"/>
      <c r="AD644" s="515"/>
      <c r="AE644" s="515"/>
      <c r="AF644" s="515"/>
      <c r="AG644" s="515"/>
      <c r="AH644" s="515"/>
      <c r="AI644" s="515"/>
      <c r="AJ644" s="515"/>
      <c r="AK644" s="515"/>
      <c r="AL644" s="515"/>
      <c r="AM644" s="515"/>
      <c r="AN644" s="515"/>
      <c r="AO644" s="515"/>
      <c r="AP644" s="515"/>
      <c r="AQ644" s="515"/>
      <c r="AR644" s="515"/>
      <c r="AS644" s="515"/>
    </row>
    <row r="645" spans="9:45" s="516" customFormat="1" ht="11.25">
      <c r="I645" s="518"/>
      <c r="J645" s="518"/>
      <c r="K645" s="518"/>
      <c r="L645" s="514"/>
      <c r="M645" s="514"/>
      <c r="N645" s="514"/>
      <c r="O645" s="514"/>
      <c r="P645" s="514"/>
      <c r="Q645" s="514"/>
      <c r="R645" s="514"/>
      <c r="S645" s="514"/>
      <c r="T645" s="514"/>
      <c r="U645" s="514"/>
      <c r="V645" s="515"/>
      <c r="W645" s="515"/>
      <c r="X645" s="515"/>
      <c r="Y645" s="515"/>
      <c r="Z645" s="515"/>
      <c r="AA645" s="515"/>
      <c r="AB645" s="515"/>
      <c r="AC645" s="515"/>
      <c r="AD645" s="515"/>
      <c r="AE645" s="515"/>
      <c r="AF645" s="515"/>
      <c r="AG645" s="515"/>
      <c r="AH645" s="515"/>
      <c r="AI645" s="515"/>
      <c r="AJ645" s="515"/>
      <c r="AK645" s="515"/>
      <c r="AL645" s="515"/>
      <c r="AM645" s="515"/>
      <c r="AN645" s="515"/>
      <c r="AO645" s="515"/>
      <c r="AP645" s="515"/>
      <c r="AQ645" s="515"/>
      <c r="AR645" s="515"/>
      <c r="AS645" s="515"/>
    </row>
    <row r="646" spans="9:45" s="516" customFormat="1" ht="11.25">
      <c r="I646" s="518"/>
      <c r="J646" s="518"/>
      <c r="K646" s="518"/>
      <c r="L646" s="514"/>
      <c r="M646" s="514"/>
      <c r="N646" s="514"/>
      <c r="O646" s="514"/>
      <c r="P646" s="514"/>
      <c r="Q646" s="514"/>
      <c r="R646" s="514"/>
      <c r="S646" s="514"/>
      <c r="T646" s="514"/>
      <c r="U646" s="514"/>
      <c r="V646" s="515"/>
      <c r="W646" s="515"/>
      <c r="X646" s="515"/>
      <c r="Y646" s="515"/>
      <c r="Z646" s="515"/>
      <c r="AA646" s="515"/>
      <c r="AB646" s="515"/>
      <c r="AC646" s="515"/>
      <c r="AD646" s="515"/>
      <c r="AE646" s="515"/>
      <c r="AF646" s="515"/>
      <c r="AG646" s="515"/>
      <c r="AH646" s="515"/>
      <c r="AI646" s="515"/>
      <c r="AJ646" s="515"/>
      <c r="AK646" s="515"/>
      <c r="AL646" s="515"/>
      <c r="AM646" s="515"/>
      <c r="AN646" s="515"/>
      <c r="AO646" s="515"/>
      <c r="AP646" s="515"/>
      <c r="AQ646" s="515"/>
      <c r="AR646" s="515"/>
      <c r="AS646" s="515"/>
    </row>
    <row r="647" spans="9:45" s="516" customFormat="1" ht="11.25">
      <c r="I647" s="518"/>
      <c r="J647" s="518"/>
      <c r="K647" s="518"/>
      <c r="L647" s="514"/>
      <c r="M647" s="514"/>
      <c r="N647" s="514"/>
      <c r="O647" s="514"/>
      <c r="P647" s="514"/>
      <c r="Q647" s="514"/>
      <c r="R647" s="514"/>
      <c r="S647" s="514"/>
      <c r="T647" s="514"/>
      <c r="U647" s="514"/>
      <c r="V647" s="515"/>
      <c r="W647" s="515"/>
      <c r="X647" s="515"/>
      <c r="Y647" s="515"/>
      <c r="Z647" s="515"/>
      <c r="AA647" s="515"/>
      <c r="AB647" s="515"/>
      <c r="AC647" s="515"/>
      <c r="AD647" s="515"/>
      <c r="AE647" s="515"/>
      <c r="AF647" s="515"/>
      <c r="AG647" s="515"/>
      <c r="AH647" s="515"/>
      <c r="AI647" s="515"/>
      <c r="AJ647" s="515"/>
      <c r="AK647" s="515"/>
      <c r="AL647" s="515"/>
      <c r="AM647" s="515"/>
      <c r="AN647" s="515"/>
      <c r="AO647" s="515"/>
      <c r="AP647" s="515"/>
      <c r="AQ647" s="515"/>
      <c r="AR647" s="515"/>
      <c r="AS647" s="515"/>
    </row>
    <row r="648" spans="9:45" s="516" customFormat="1" ht="11.25">
      <c r="I648" s="518"/>
      <c r="J648" s="518"/>
      <c r="K648" s="518"/>
      <c r="L648" s="514"/>
      <c r="M648" s="514"/>
      <c r="N648" s="514"/>
      <c r="O648" s="514"/>
      <c r="P648" s="514"/>
      <c r="Q648" s="514"/>
      <c r="R648" s="514"/>
      <c r="S648" s="514"/>
      <c r="T648" s="514"/>
      <c r="U648" s="514"/>
      <c r="V648" s="515"/>
      <c r="W648" s="515"/>
      <c r="X648" s="515"/>
      <c r="Y648" s="515"/>
      <c r="Z648" s="515"/>
      <c r="AA648" s="515"/>
      <c r="AB648" s="515"/>
      <c r="AC648" s="515"/>
      <c r="AD648" s="515"/>
      <c r="AE648" s="515"/>
      <c r="AF648" s="515"/>
      <c r="AG648" s="515"/>
      <c r="AH648" s="515"/>
      <c r="AI648" s="515"/>
      <c r="AJ648" s="515"/>
      <c r="AK648" s="515"/>
      <c r="AL648" s="515"/>
      <c r="AM648" s="515"/>
      <c r="AN648" s="515"/>
      <c r="AO648" s="515"/>
      <c r="AP648" s="515"/>
      <c r="AQ648" s="515"/>
      <c r="AR648" s="515"/>
      <c r="AS648" s="515"/>
    </row>
    <row r="649" spans="9:45" s="516" customFormat="1" ht="11.25">
      <c r="I649" s="518"/>
      <c r="J649" s="518"/>
      <c r="K649" s="518"/>
      <c r="L649" s="514"/>
      <c r="M649" s="514"/>
      <c r="N649" s="514"/>
      <c r="O649" s="514"/>
      <c r="P649" s="514"/>
      <c r="Q649" s="514"/>
      <c r="R649" s="514"/>
      <c r="S649" s="514"/>
      <c r="T649" s="514"/>
      <c r="U649" s="514"/>
      <c r="V649" s="515"/>
      <c r="W649" s="515"/>
      <c r="X649" s="515"/>
      <c r="Y649" s="515"/>
      <c r="Z649" s="515"/>
      <c r="AA649" s="515"/>
      <c r="AB649" s="515"/>
      <c r="AC649" s="515"/>
      <c r="AD649" s="515"/>
      <c r="AE649" s="515"/>
      <c r="AF649" s="515"/>
      <c r="AG649" s="515"/>
      <c r="AH649" s="515"/>
      <c r="AI649" s="515"/>
      <c r="AJ649" s="515"/>
      <c r="AK649" s="515"/>
      <c r="AL649" s="515"/>
      <c r="AM649" s="515"/>
      <c r="AN649" s="515"/>
      <c r="AO649" s="515"/>
      <c r="AP649" s="515"/>
      <c r="AQ649" s="515"/>
      <c r="AR649" s="515"/>
      <c r="AS649" s="515"/>
    </row>
    <row r="650" spans="9:45" s="516" customFormat="1" ht="11.25">
      <c r="I650" s="518"/>
      <c r="J650" s="518"/>
      <c r="K650" s="518"/>
      <c r="L650" s="514"/>
      <c r="M650" s="514"/>
      <c r="N650" s="514"/>
      <c r="O650" s="514"/>
      <c r="P650" s="514"/>
      <c r="Q650" s="514"/>
      <c r="R650" s="514"/>
      <c r="S650" s="514"/>
      <c r="T650" s="514"/>
      <c r="U650" s="514"/>
      <c r="V650" s="515"/>
      <c r="W650" s="515"/>
      <c r="X650" s="515"/>
      <c r="Y650" s="515"/>
      <c r="Z650" s="515"/>
      <c r="AA650" s="515"/>
      <c r="AB650" s="515"/>
      <c r="AC650" s="515"/>
      <c r="AD650" s="515"/>
      <c r="AE650" s="515"/>
      <c r="AF650" s="515"/>
      <c r="AG650" s="515"/>
      <c r="AH650" s="515"/>
      <c r="AI650" s="515"/>
      <c r="AJ650" s="515"/>
      <c r="AK650" s="515"/>
      <c r="AL650" s="515"/>
      <c r="AM650" s="515"/>
      <c r="AN650" s="515"/>
      <c r="AO650" s="515"/>
      <c r="AP650" s="515"/>
      <c r="AQ650" s="515"/>
      <c r="AR650" s="515"/>
      <c r="AS650" s="515"/>
    </row>
    <row r="651" spans="9:45" s="516" customFormat="1" ht="11.25">
      <c r="I651" s="518"/>
      <c r="J651" s="518"/>
      <c r="K651" s="518"/>
      <c r="L651" s="514"/>
      <c r="M651" s="514"/>
      <c r="N651" s="514"/>
      <c r="O651" s="514"/>
      <c r="P651" s="514"/>
      <c r="Q651" s="514"/>
      <c r="R651" s="514"/>
      <c r="S651" s="514"/>
      <c r="T651" s="514"/>
      <c r="U651" s="514"/>
      <c r="V651" s="515"/>
      <c r="W651" s="515"/>
      <c r="X651" s="515"/>
      <c r="Y651" s="515"/>
      <c r="Z651" s="515"/>
      <c r="AA651" s="515"/>
      <c r="AB651" s="515"/>
      <c r="AC651" s="515"/>
      <c r="AD651" s="515"/>
      <c r="AE651" s="515"/>
      <c r="AF651" s="515"/>
      <c r="AG651" s="515"/>
      <c r="AH651" s="515"/>
      <c r="AI651" s="515"/>
      <c r="AJ651" s="515"/>
      <c r="AK651" s="515"/>
      <c r="AL651" s="515"/>
      <c r="AM651" s="515"/>
      <c r="AN651" s="515"/>
      <c r="AO651" s="515"/>
      <c r="AP651" s="515"/>
      <c r="AQ651" s="515"/>
      <c r="AR651" s="515"/>
      <c r="AS651" s="515"/>
    </row>
    <row r="652" spans="9:45" s="516" customFormat="1" ht="11.25">
      <c r="I652" s="518"/>
      <c r="J652" s="518"/>
      <c r="K652" s="518"/>
      <c r="L652" s="514"/>
      <c r="M652" s="514"/>
      <c r="N652" s="514"/>
      <c r="O652" s="514"/>
      <c r="P652" s="514"/>
      <c r="Q652" s="514"/>
      <c r="R652" s="514"/>
      <c r="S652" s="514"/>
      <c r="T652" s="514"/>
      <c r="U652" s="514"/>
      <c r="V652" s="515"/>
      <c r="W652" s="515"/>
      <c r="X652" s="515"/>
      <c r="Y652" s="515"/>
      <c r="Z652" s="515"/>
      <c r="AA652" s="515"/>
      <c r="AB652" s="515"/>
      <c r="AC652" s="515"/>
      <c r="AD652" s="515"/>
      <c r="AE652" s="515"/>
      <c r="AF652" s="515"/>
      <c r="AG652" s="515"/>
      <c r="AH652" s="515"/>
      <c r="AI652" s="515"/>
      <c r="AJ652" s="515"/>
      <c r="AK652" s="515"/>
      <c r="AL652" s="515"/>
      <c r="AM652" s="515"/>
      <c r="AN652" s="515"/>
      <c r="AO652" s="515"/>
      <c r="AP652" s="515"/>
      <c r="AQ652" s="515"/>
      <c r="AR652" s="515"/>
      <c r="AS652" s="515"/>
    </row>
    <row r="653" spans="9:45" s="516" customFormat="1" ht="11.25">
      <c r="I653" s="518"/>
      <c r="J653" s="518"/>
      <c r="K653" s="518"/>
      <c r="L653" s="514"/>
      <c r="M653" s="514"/>
      <c r="N653" s="514"/>
      <c r="O653" s="514"/>
      <c r="P653" s="514"/>
      <c r="Q653" s="514"/>
      <c r="R653" s="514"/>
      <c r="S653" s="514"/>
      <c r="T653" s="514"/>
      <c r="U653" s="514"/>
      <c r="V653" s="515"/>
      <c r="W653" s="515"/>
      <c r="X653" s="515"/>
      <c r="Y653" s="515"/>
      <c r="Z653" s="515"/>
      <c r="AA653" s="515"/>
      <c r="AB653" s="515"/>
      <c r="AC653" s="515"/>
      <c r="AD653" s="515"/>
      <c r="AE653" s="515"/>
      <c r="AF653" s="515"/>
      <c r="AG653" s="515"/>
      <c r="AH653" s="515"/>
      <c r="AI653" s="515"/>
      <c r="AJ653" s="515"/>
      <c r="AK653" s="515"/>
      <c r="AL653" s="515"/>
      <c r="AM653" s="515"/>
      <c r="AN653" s="515"/>
      <c r="AO653" s="515"/>
      <c r="AP653" s="515"/>
      <c r="AQ653" s="515"/>
      <c r="AR653" s="515"/>
      <c r="AS653" s="515"/>
    </row>
    <row r="654" spans="9:45" s="516" customFormat="1" ht="11.25">
      <c r="I654" s="518"/>
      <c r="J654" s="518"/>
      <c r="K654" s="518"/>
      <c r="L654" s="514"/>
      <c r="M654" s="514"/>
      <c r="N654" s="514"/>
      <c r="O654" s="514"/>
      <c r="P654" s="514"/>
      <c r="Q654" s="514"/>
      <c r="R654" s="514"/>
      <c r="S654" s="514"/>
      <c r="T654" s="514"/>
      <c r="U654" s="514"/>
      <c r="V654" s="515"/>
      <c r="W654" s="515"/>
      <c r="X654" s="515"/>
      <c r="Y654" s="515"/>
      <c r="Z654" s="515"/>
      <c r="AA654" s="515"/>
      <c r="AB654" s="515"/>
      <c r="AC654" s="515"/>
      <c r="AD654" s="515"/>
      <c r="AE654" s="515"/>
      <c r="AF654" s="515"/>
      <c r="AG654" s="515"/>
      <c r="AH654" s="515"/>
      <c r="AI654" s="515"/>
      <c r="AJ654" s="515"/>
      <c r="AK654" s="515"/>
      <c r="AL654" s="515"/>
      <c r="AM654" s="515"/>
      <c r="AN654" s="515"/>
      <c r="AO654" s="515"/>
      <c r="AP654" s="515"/>
      <c r="AQ654" s="515"/>
      <c r="AR654" s="515"/>
      <c r="AS654" s="515"/>
    </row>
    <row r="655" spans="9:45" s="516" customFormat="1" ht="11.25">
      <c r="I655" s="518"/>
      <c r="J655" s="518"/>
      <c r="K655" s="518"/>
      <c r="L655" s="514"/>
      <c r="M655" s="514"/>
      <c r="N655" s="514"/>
      <c r="O655" s="514"/>
      <c r="P655" s="514"/>
      <c r="Q655" s="514"/>
      <c r="R655" s="514"/>
      <c r="S655" s="514"/>
      <c r="T655" s="514"/>
      <c r="U655" s="514"/>
      <c r="V655" s="515"/>
      <c r="W655" s="515"/>
      <c r="X655" s="515"/>
      <c r="Y655" s="515"/>
      <c r="Z655" s="515"/>
      <c r="AA655" s="515"/>
      <c r="AB655" s="515"/>
      <c r="AC655" s="515"/>
      <c r="AD655" s="515"/>
      <c r="AE655" s="515"/>
      <c r="AF655" s="515"/>
      <c r="AG655" s="515"/>
      <c r="AH655" s="515"/>
      <c r="AI655" s="515"/>
      <c r="AJ655" s="515"/>
      <c r="AK655" s="515"/>
      <c r="AL655" s="515"/>
      <c r="AM655" s="515"/>
      <c r="AN655" s="515"/>
      <c r="AO655" s="515"/>
      <c r="AP655" s="515"/>
      <c r="AQ655" s="515"/>
      <c r="AR655" s="515"/>
      <c r="AS655" s="515"/>
    </row>
    <row r="656" spans="9:45" s="516" customFormat="1" ht="11.25">
      <c r="I656" s="518"/>
      <c r="J656" s="518"/>
      <c r="K656" s="518"/>
      <c r="L656" s="514"/>
      <c r="M656" s="514"/>
      <c r="N656" s="514"/>
      <c r="O656" s="514"/>
      <c r="P656" s="514"/>
      <c r="Q656" s="514"/>
      <c r="R656" s="514"/>
      <c r="S656" s="514"/>
      <c r="T656" s="514"/>
      <c r="U656" s="514"/>
      <c r="V656" s="515"/>
      <c r="W656" s="515"/>
      <c r="X656" s="515"/>
      <c r="Y656" s="515"/>
      <c r="Z656" s="515"/>
      <c r="AA656" s="515"/>
      <c r="AB656" s="515"/>
      <c r="AC656" s="515"/>
      <c r="AD656" s="515"/>
      <c r="AE656" s="515"/>
      <c r="AF656" s="515"/>
      <c r="AG656" s="515"/>
      <c r="AH656" s="515"/>
      <c r="AI656" s="515"/>
      <c r="AJ656" s="515"/>
      <c r="AK656" s="515"/>
      <c r="AL656" s="515"/>
      <c r="AM656" s="515"/>
      <c r="AN656" s="515"/>
      <c r="AO656" s="515"/>
      <c r="AP656" s="515"/>
      <c r="AQ656" s="515"/>
      <c r="AR656" s="515"/>
      <c r="AS656" s="515"/>
    </row>
    <row r="657" spans="9:45" s="516" customFormat="1" ht="11.25">
      <c r="I657" s="518"/>
      <c r="J657" s="518"/>
      <c r="K657" s="518"/>
      <c r="L657" s="514"/>
      <c r="M657" s="514"/>
      <c r="N657" s="514"/>
      <c r="O657" s="514"/>
      <c r="P657" s="514"/>
      <c r="Q657" s="514"/>
      <c r="R657" s="514"/>
      <c r="S657" s="514"/>
      <c r="T657" s="514"/>
      <c r="U657" s="514"/>
      <c r="V657" s="515"/>
      <c r="W657" s="515"/>
      <c r="X657" s="515"/>
      <c r="Y657" s="515"/>
      <c r="Z657" s="515"/>
      <c r="AA657" s="515"/>
      <c r="AB657" s="515"/>
      <c r="AC657" s="515"/>
      <c r="AD657" s="515"/>
      <c r="AE657" s="515"/>
      <c r="AF657" s="515"/>
      <c r="AG657" s="515"/>
      <c r="AH657" s="515"/>
      <c r="AI657" s="515"/>
      <c r="AJ657" s="515"/>
      <c r="AK657" s="515"/>
      <c r="AL657" s="515"/>
      <c r="AM657" s="515"/>
      <c r="AN657" s="515"/>
      <c r="AO657" s="515"/>
      <c r="AP657" s="515"/>
      <c r="AQ657" s="515"/>
      <c r="AR657" s="515"/>
      <c r="AS657" s="515"/>
    </row>
    <row r="658" spans="9:45" s="516" customFormat="1" ht="11.25">
      <c r="I658" s="518"/>
      <c r="J658" s="518"/>
      <c r="K658" s="518"/>
      <c r="L658" s="514"/>
      <c r="M658" s="514"/>
      <c r="N658" s="514"/>
      <c r="O658" s="514"/>
      <c r="P658" s="514"/>
      <c r="Q658" s="514"/>
      <c r="R658" s="514"/>
      <c r="S658" s="514"/>
      <c r="T658" s="514"/>
      <c r="U658" s="514"/>
      <c r="V658" s="515"/>
      <c r="W658" s="515"/>
      <c r="X658" s="515"/>
      <c r="Y658" s="515"/>
      <c r="Z658" s="515"/>
      <c r="AA658" s="515"/>
      <c r="AB658" s="515"/>
      <c r="AC658" s="515"/>
      <c r="AD658" s="515"/>
      <c r="AE658" s="515"/>
      <c r="AF658" s="515"/>
      <c r="AG658" s="515"/>
      <c r="AH658" s="515"/>
      <c r="AI658" s="515"/>
      <c r="AJ658" s="515"/>
      <c r="AK658" s="515"/>
      <c r="AL658" s="515"/>
      <c r="AM658" s="515"/>
      <c r="AN658" s="515"/>
      <c r="AO658" s="515"/>
      <c r="AP658" s="515"/>
      <c r="AQ658" s="515"/>
      <c r="AR658" s="515"/>
      <c r="AS658" s="515"/>
    </row>
    <row r="659" spans="9:45" s="516" customFormat="1" ht="11.25">
      <c r="I659" s="518"/>
      <c r="J659" s="518"/>
      <c r="K659" s="518"/>
      <c r="L659" s="514"/>
      <c r="M659" s="514"/>
      <c r="N659" s="514"/>
      <c r="O659" s="514"/>
      <c r="P659" s="514"/>
      <c r="Q659" s="514"/>
      <c r="R659" s="514"/>
      <c r="S659" s="514"/>
      <c r="T659" s="514"/>
      <c r="U659" s="514"/>
      <c r="V659" s="515"/>
      <c r="W659" s="515"/>
      <c r="X659" s="515"/>
      <c r="Y659" s="515"/>
      <c r="Z659" s="515"/>
      <c r="AA659" s="515"/>
      <c r="AB659" s="515"/>
      <c r="AC659" s="515"/>
      <c r="AD659" s="515"/>
      <c r="AE659" s="515"/>
      <c r="AF659" s="515"/>
      <c r="AG659" s="515"/>
      <c r="AH659" s="515"/>
      <c r="AI659" s="515"/>
      <c r="AJ659" s="515"/>
      <c r="AK659" s="515"/>
      <c r="AL659" s="515"/>
      <c r="AM659" s="515"/>
      <c r="AN659" s="515"/>
      <c r="AO659" s="515"/>
      <c r="AP659" s="515"/>
      <c r="AQ659" s="515"/>
      <c r="AR659" s="515"/>
      <c r="AS659" s="515"/>
    </row>
    <row r="660" spans="9:45" s="516" customFormat="1" ht="11.25">
      <c r="I660" s="518"/>
      <c r="J660" s="518"/>
      <c r="K660" s="518"/>
      <c r="L660" s="514"/>
      <c r="M660" s="514"/>
      <c r="N660" s="514"/>
      <c r="O660" s="514"/>
      <c r="P660" s="514"/>
      <c r="Q660" s="514"/>
      <c r="R660" s="514"/>
      <c r="S660" s="514"/>
      <c r="T660" s="514"/>
      <c r="U660" s="514"/>
      <c r="V660" s="515"/>
      <c r="W660" s="515"/>
      <c r="X660" s="515"/>
      <c r="Y660" s="515"/>
      <c r="Z660" s="515"/>
      <c r="AA660" s="515"/>
      <c r="AB660" s="515"/>
      <c r="AC660" s="515"/>
      <c r="AD660" s="515"/>
      <c r="AE660" s="515"/>
      <c r="AF660" s="515"/>
      <c r="AG660" s="515"/>
      <c r="AH660" s="515"/>
      <c r="AI660" s="515"/>
      <c r="AJ660" s="515"/>
      <c r="AK660" s="515"/>
      <c r="AL660" s="515"/>
      <c r="AM660" s="515"/>
      <c r="AN660" s="515"/>
      <c r="AO660" s="515"/>
      <c r="AP660" s="515"/>
      <c r="AQ660" s="515"/>
      <c r="AR660" s="515"/>
      <c r="AS660" s="515"/>
    </row>
    <row r="661" spans="9:45" s="516" customFormat="1" ht="11.25">
      <c r="I661" s="518"/>
      <c r="J661" s="518"/>
      <c r="K661" s="518"/>
      <c r="L661" s="514"/>
      <c r="M661" s="514"/>
      <c r="N661" s="514"/>
      <c r="O661" s="514"/>
      <c r="P661" s="514"/>
      <c r="Q661" s="514"/>
      <c r="R661" s="514"/>
      <c r="S661" s="514"/>
      <c r="T661" s="514"/>
      <c r="U661" s="514"/>
      <c r="V661" s="515"/>
      <c r="W661" s="515"/>
      <c r="X661" s="515"/>
      <c r="Y661" s="515"/>
      <c r="Z661" s="515"/>
      <c r="AA661" s="515"/>
      <c r="AB661" s="515"/>
      <c r="AC661" s="515"/>
      <c r="AD661" s="515"/>
      <c r="AE661" s="515"/>
      <c r="AF661" s="515"/>
      <c r="AG661" s="515"/>
      <c r="AH661" s="515"/>
      <c r="AI661" s="515"/>
      <c r="AJ661" s="515"/>
      <c r="AK661" s="515"/>
      <c r="AL661" s="515"/>
      <c r="AM661" s="515"/>
      <c r="AN661" s="515"/>
      <c r="AO661" s="515"/>
      <c r="AP661" s="515"/>
      <c r="AQ661" s="515"/>
      <c r="AR661" s="515"/>
      <c r="AS661" s="515"/>
    </row>
    <row r="662" spans="9:45" s="516" customFormat="1" ht="11.25">
      <c r="I662" s="518"/>
      <c r="J662" s="518"/>
      <c r="K662" s="518"/>
      <c r="L662" s="514"/>
      <c r="M662" s="514"/>
      <c r="N662" s="514"/>
      <c r="O662" s="514"/>
      <c r="P662" s="514"/>
      <c r="Q662" s="514"/>
      <c r="R662" s="514"/>
      <c r="S662" s="514"/>
      <c r="T662" s="514"/>
      <c r="U662" s="514"/>
      <c r="V662" s="515"/>
      <c r="W662" s="515"/>
      <c r="X662" s="515"/>
      <c r="Y662" s="515"/>
      <c r="Z662" s="515"/>
      <c r="AA662" s="515"/>
      <c r="AB662" s="515"/>
      <c r="AC662" s="515"/>
      <c r="AD662" s="515"/>
      <c r="AE662" s="515"/>
      <c r="AF662" s="515"/>
      <c r="AG662" s="515"/>
      <c r="AH662" s="515"/>
      <c r="AI662" s="515"/>
      <c r="AJ662" s="515"/>
      <c r="AK662" s="515"/>
      <c r="AL662" s="515"/>
      <c r="AM662" s="515"/>
      <c r="AN662" s="515"/>
      <c r="AO662" s="515"/>
      <c r="AP662" s="515"/>
      <c r="AQ662" s="515"/>
      <c r="AR662" s="515"/>
      <c r="AS662" s="515"/>
    </row>
    <row r="663" spans="9:45" s="516" customFormat="1" ht="11.25">
      <c r="I663" s="518"/>
      <c r="J663" s="518"/>
      <c r="K663" s="518"/>
      <c r="L663" s="514"/>
      <c r="M663" s="514"/>
      <c r="N663" s="514"/>
      <c r="O663" s="514"/>
      <c r="P663" s="514"/>
      <c r="Q663" s="514"/>
      <c r="R663" s="514"/>
      <c r="S663" s="514"/>
      <c r="T663" s="514"/>
      <c r="U663" s="514"/>
      <c r="V663" s="515"/>
      <c r="W663" s="515"/>
      <c r="X663" s="515"/>
      <c r="Y663" s="515"/>
      <c r="Z663" s="515"/>
      <c r="AA663" s="515"/>
      <c r="AB663" s="515"/>
      <c r="AC663" s="515"/>
      <c r="AD663" s="515"/>
      <c r="AE663" s="515"/>
      <c r="AF663" s="515"/>
      <c r="AG663" s="515"/>
      <c r="AH663" s="515"/>
      <c r="AI663" s="515"/>
      <c r="AJ663" s="515"/>
      <c r="AK663" s="515"/>
      <c r="AL663" s="515"/>
      <c r="AM663" s="515"/>
      <c r="AN663" s="515"/>
      <c r="AO663" s="515"/>
      <c r="AP663" s="515"/>
      <c r="AQ663" s="515"/>
      <c r="AR663" s="515"/>
      <c r="AS663" s="515"/>
    </row>
    <row r="664" spans="9:45" s="516" customFormat="1" ht="11.25">
      <c r="I664" s="518"/>
      <c r="J664" s="518"/>
      <c r="K664" s="518"/>
      <c r="L664" s="514"/>
      <c r="M664" s="514"/>
      <c r="N664" s="514"/>
      <c r="O664" s="514"/>
      <c r="P664" s="514"/>
      <c r="Q664" s="514"/>
      <c r="R664" s="514"/>
      <c r="S664" s="514"/>
      <c r="T664" s="514"/>
      <c r="U664" s="514"/>
      <c r="V664" s="515"/>
      <c r="W664" s="515"/>
      <c r="X664" s="515"/>
      <c r="Y664" s="515"/>
      <c r="Z664" s="515"/>
      <c r="AA664" s="515"/>
      <c r="AB664" s="515"/>
      <c r="AC664" s="515"/>
      <c r="AD664" s="515"/>
      <c r="AE664" s="515"/>
      <c r="AF664" s="515"/>
      <c r="AG664" s="515"/>
      <c r="AH664" s="515"/>
      <c r="AI664" s="515"/>
      <c r="AJ664" s="515"/>
      <c r="AK664" s="515"/>
      <c r="AL664" s="515"/>
      <c r="AM664" s="515"/>
      <c r="AN664" s="515"/>
      <c r="AO664" s="515"/>
      <c r="AP664" s="515"/>
      <c r="AQ664" s="515"/>
      <c r="AR664" s="515"/>
      <c r="AS664" s="515"/>
    </row>
    <row r="665" spans="9:45" s="516" customFormat="1" ht="11.25">
      <c r="I665" s="518"/>
      <c r="J665" s="518"/>
      <c r="K665" s="518"/>
      <c r="L665" s="514"/>
      <c r="M665" s="514"/>
      <c r="N665" s="514"/>
      <c r="O665" s="514"/>
      <c r="P665" s="514"/>
      <c r="Q665" s="514"/>
      <c r="R665" s="514"/>
      <c r="S665" s="514"/>
      <c r="T665" s="514"/>
      <c r="U665" s="514"/>
      <c r="V665" s="515"/>
      <c r="W665" s="515"/>
      <c r="X665" s="515"/>
      <c r="Y665" s="515"/>
      <c r="Z665" s="515"/>
      <c r="AA665" s="515"/>
      <c r="AB665" s="515"/>
      <c r="AC665" s="515"/>
      <c r="AD665" s="515"/>
      <c r="AE665" s="515"/>
      <c r="AF665" s="515"/>
      <c r="AG665" s="515"/>
      <c r="AH665" s="515"/>
      <c r="AI665" s="515"/>
      <c r="AJ665" s="515"/>
      <c r="AK665" s="515"/>
      <c r="AL665" s="515"/>
      <c r="AM665" s="515"/>
      <c r="AN665" s="515"/>
      <c r="AO665" s="515"/>
      <c r="AP665" s="515"/>
      <c r="AQ665" s="515"/>
      <c r="AR665" s="515"/>
      <c r="AS665" s="515"/>
    </row>
    <row r="666" spans="9:45" s="516" customFormat="1" ht="11.25">
      <c r="I666" s="518"/>
      <c r="J666" s="518"/>
      <c r="K666" s="518"/>
      <c r="L666" s="514"/>
      <c r="M666" s="514"/>
      <c r="N666" s="514"/>
      <c r="O666" s="514"/>
      <c r="P666" s="514"/>
      <c r="Q666" s="514"/>
      <c r="R666" s="514"/>
      <c r="S666" s="514"/>
      <c r="T666" s="514"/>
      <c r="U666" s="514"/>
      <c r="V666" s="515"/>
      <c r="W666" s="515"/>
      <c r="X666" s="515"/>
      <c r="Y666" s="515"/>
      <c r="Z666" s="515"/>
      <c r="AA666" s="515"/>
      <c r="AB666" s="515"/>
      <c r="AC666" s="515"/>
      <c r="AD666" s="515"/>
      <c r="AE666" s="515"/>
      <c r="AF666" s="515"/>
      <c r="AG666" s="515"/>
      <c r="AH666" s="515"/>
      <c r="AI666" s="515"/>
      <c r="AJ666" s="515"/>
      <c r="AK666" s="515"/>
      <c r="AL666" s="515"/>
      <c r="AM666" s="515"/>
      <c r="AN666" s="515"/>
      <c r="AO666" s="515"/>
      <c r="AP666" s="515"/>
      <c r="AQ666" s="515"/>
      <c r="AR666" s="515"/>
      <c r="AS666" s="515"/>
    </row>
    <row r="667" spans="9:45" s="516" customFormat="1" ht="11.25">
      <c r="I667" s="518"/>
      <c r="J667" s="518"/>
      <c r="K667" s="518"/>
      <c r="L667" s="514"/>
      <c r="M667" s="514"/>
      <c r="N667" s="514"/>
      <c r="O667" s="514"/>
      <c r="P667" s="514"/>
      <c r="Q667" s="514"/>
      <c r="R667" s="514"/>
      <c r="S667" s="514"/>
      <c r="T667" s="514"/>
      <c r="U667" s="514"/>
      <c r="V667" s="515"/>
      <c r="W667" s="515"/>
      <c r="X667" s="515"/>
      <c r="Y667" s="515"/>
      <c r="Z667" s="515"/>
      <c r="AA667" s="515"/>
      <c r="AB667" s="515"/>
      <c r="AC667" s="515"/>
      <c r="AD667" s="515"/>
      <c r="AE667" s="515"/>
      <c r="AF667" s="515"/>
      <c r="AG667" s="515"/>
      <c r="AH667" s="515"/>
      <c r="AI667" s="515"/>
      <c r="AJ667" s="515"/>
      <c r="AK667" s="515"/>
      <c r="AL667" s="515"/>
      <c r="AM667" s="515"/>
      <c r="AN667" s="515"/>
      <c r="AO667" s="515"/>
      <c r="AP667" s="515"/>
      <c r="AQ667" s="515"/>
      <c r="AR667" s="515"/>
      <c r="AS667" s="515"/>
    </row>
    <row r="668" spans="9:45" s="516" customFormat="1" ht="11.25">
      <c r="I668" s="518"/>
      <c r="J668" s="518"/>
      <c r="K668" s="518"/>
      <c r="L668" s="514"/>
      <c r="M668" s="514"/>
      <c r="N668" s="514"/>
      <c r="O668" s="514"/>
      <c r="P668" s="514"/>
      <c r="Q668" s="514"/>
      <c r="R668" s="514"/>
      <c r="S668" s="514"/>
      <c r="T668" s="514"/>
      <c r="U668" s="514"/>
      <c r="V668" s="515"/>
      <c r="W668" s="515"/>
      <c r="X668" s="515"/>
      <c r="Y668" s="515"/>
      <c r="Z668" s="515"/>
      <c r="AA668" s="515"/>
      <c r="AB668" s="515"/>
      <c r="AC668" s="515"/>
      <c r="AD668" s="515"/>
      <c r="AE668" s="515"/>
      <c r="AF668" s="515"/>
      <c r="AG668" s="515"/>
      <c r="AH668" s="515"/>
      <c r="AI668" s="515"/>
      <c r="AJ668" s="515"/>
      <c r="AK668" s="515"/>
      <c r="AL668" s="515"/>
      <c r="AM668" s="515"/>
      <c r="AN668" s="515"/>
      <c r="AO668" s="515"/>
      <c r="AP668" s="515"/>
      <c r="AQ668" s="515"/>
      <c r="AR668" s="515"/>
      <c r="AS668" s="515"/>
    </row>
    <row r="669" spans="9:45" s="516" customFormat="1" ht="11.25">
      <c r="I669" s="518"/>
      <c r="J669" s="518"/>
      <c r="K669" s="518"/>
      <c r="L669" s="514"/>
      <c r="M669" s="514"/>
      <c r="N669" s="514"/>
      <c r="O669" s="514"/>
      <c r="P669" s="514"/>
      <c r="Q669" s="514"/>
      <c r="R669" s="514"/>
      <c r="S669" s="514"/>
      <c r="T669" s="514"/>
      <c r="U669" s="514"/>
      <c r="V669" s="515"/>
      <c r="W669" s="515"/>
      <c r="X669" s="515"/>
      <c r="Y669" s="515"/>
      <c r="Z669" s="515"/>
      <c r="AA669" s="515"/>
      <c r="AB669" s="515"/>
      <c r="AC669" s="515"/>
      <c r="AD669" s="515"/>
      <c r="AE669" s="515"/>
      <c r="AF669" s="515"/>
      <c r="AG669" s="515"/>
      <c r="AH669" s="515"/>
      <c r="AI669" s="515"/>
      <c r="AJ669" s="515"/>
      <c r="AK669" s="515"/>
      <c r="AL669" s="515"/>
      <c r="AM669" s="515"/>
      <c r="AN669" s="515"/>
      <c r="AO669" s="515"/>
      <c r="AP669" s="515"/>
      <c r="AQ669" s="515"/>
      <c r="AR669" s="515"/>
      <c r="AS669" s="515"/>
    </row>
    <row r="670" spans="9:45" s="516" customFormat="1" ht="11.25">
      <c r="I670" s="518"/>
      <c r="J670" s="518"/>
      <c r="K670" s="518"/>
      <c r="L670" s="514"/>
      <c r="M670" s="514"/>
      <c r="N670" s="514"/>
      <c r="O670" s="514"/>
      <c r="P670" s="514"/>
      <c r="Q670" s="514"/>
      <c r="R670" s="514"/>
      <c r="S670" s="514"/>
      <c r="T670" s="514"/>
      <c r="U670" s="514"/>
      <c r="V670" s="515"/>
      <c r="W670" s="515"/>
      <c r="X670" s="515"/>
      <c r="Y670" s="515"/>
      <c r="Z670" s="515"/>
      <c r="AA670" s="515"/>
      <c r="AB670" s="515"/>
      <c r="AC670" s="515"/>
      <c r="AD670" s="515"/>
      <c r="AE670" s="515"/>
      <c r="AF670" s="515"/>
      <c r="AG670" s="515"/>
      <c r="AH670" s="515"/>
      <c r="AI670" s="515"/>
      <c r="AJ670" s="515"/>
      <c r="AK670" s="515"/>
      <c r="AL670" s="515"/>
      <c r="AM670" s="515"/>
      <c r="AN670" s="515"/>
      <c r="AO670" s="515"/>
      <c r="AP670" s="515"/>
      <c r="AQ670" s="515"/>
      <c r="AR670" s="515"/>
      <c r="AS670" s="515"/>
    </row>
    <row r="671" spans="9:45" s="516" customFormat="1" ht="11.25">
      <c r="I671" s="518"/>
      <c r="J671" s="518"/>
      <c r="K671" s="518"/>
      <c r="L671" s="514"/>
      <c r="M671" s="514"/>
      <c r="N671" s="514"/>
      <c r="O671" s="514"/>
      <c r="P671" s="514"/>
      <c r="Q671" s="514"/>
      <c r="R671" s="514"/>
      <c r="S671" s="514"/>
      <c r="T671" s="514"/>
      <c r="U671" s="514"/>
      <c r="V671" s="515"/>
      <c r="W671" s="515"/>
      <c r="X671" s="515"/>
      <c r="Y671" s="515"/>
      <c r="Z671" s="515"/>
      <c r="AA671" s="515"/>
      <c r="AB671" s="515"/>
      <c r="AC671" s="515"/>
      <c r="AD671" s="515"/>
      <c r="AE671" s="515"/>
      <c r="AF671" s="515"/>
      <c r="AG671" s="515"/>
      <c r="AH671" s="515"/>
      <c r="AI671" s="515"/>
      <c r="AJ671" s="515"/>
      <c r="AK671" s="515"/>
      <c r="AL671" s="515"/>
      <c r="AM671" s="515"/>
      <c r="AN671" s="515"/>
      <c r="AO671" s="515"/>
      <c r="AP671" s="515"/>
      <c r="AQ671" s="515"/>
      <c r="AR671" s="515"/>
      <c r="AS671" s="515"/>
    </row>
    <row r="672" spans="9:45" s="516" customFormat="1" ht="11.25">
      <c r="I672" s="518"/>
      <c r="J672" s="518"/>
      <c r="K672" s="518"/>
      <c r="L672" s="514"/>
      <c r="M672" s="514"/>
      <c r="N672" s="514"/>
      <c r="O672" s="514"/>
      <c r="P672" s="514"/>
      <c r="Q672" s="514"/>
      <c r="R672" s="514"/>
      <c r="S672" s="514"/>
      <c r="T672" s="514"/>
      <c r="U672" s="514"/>
      <c r="V672" s="515"/>
      <c r="W672" s="515"/>
      <c r="X672" s="515"/>
      <c r="Y672" s="515"/>
      <c r="Z672" s="515"/>
      <c r="AA672" s="515"/>
      <c r="AB672" s="515"/>
      <c r="AC672" s="515"/>
      <c r="AD672" s="515"/>
      <c r="AE672" s="515"/>
      <c r="AF672" s="515"/>
      <c r="AG672" s="515"/>
      <c r="AH672" s="515"/>
      <c r="AI672" s="515"/>
      <c r="AJ672" s="515"/>
      <c r="AK672" s="515"/>
      <c r="AL672" s="515"/>
      <c r="AM672" s="515"/>
      <c r="AN672" s="515"/>
      <c r="AO672" s="515"/>
      <c r="AP672" s="515"/>
      <c r="AQ672" s="515"/>
      <c r="AR672" s="515"/>
      <c r="AS672" s="515"/>
    </row>
    <row r="673" spans="9:45" s="516" customFormat="1" ht="11.25">
      <c r="I673" s="518"/>
      <c r="J673" s="518"/>
      <c r="K673" s="518"/>
      <c r="L673" s="514"/>
      <c r="M673" s="514"/>
      <c r="N673" s="514"/>
      <c r="O673" s="514"/>
      <c r="P673" s="514"/>
      <c r="Q673" s="514"/>
      <c r="R673" s="514"/>
      <c r="S673" s="514"/>
      <c r="T673" s="514"/>
      <c r="U673" s="514"/>
      <c r="V673" s="515"/>
      <c r="W673" s="515"/>
      <c r="X673" s="515"/>
      <c r="Y673" s="515"/>
      <c r="Z673" s="515"/>
      <c r="AA673" s="515"/>
      <c r="AB673" s="515"/>
      <c r="AC673" s="515"/>
      <c r="AD673" s="515"/>
      <c r="AE673" s="515"/>
      <c r="AF673" s="515"/>
      <c r="AG673" s="515"/>
      <c r="AH673" s="515"/>
      <c r="AI673" s="515"/>
      <c r="AJ673" s="515"/>
      <c r="AK673" s="515"/>
      <c r="AL673" s="515"/>
      <c r="AM673" s="515"/>
      <c r="AN673" s="515"/>
      <c r="AO673" s="515"/>
      <c r="AP673" s="515"/>
      <c r="AQ673" s="515"/>
      <c r="AR673" s="515"/>
      <c r="AS673" s="515"/>
    </row>
    <row r="674" spans="9:45" s="516" customFormat="1" ht="11.25">
      <c r="I674" s="518"/>
      <c r="J674" s="518"/>
      <c r="K674" s="518"/>
      <c r="L674" s="514"/>
      <c r="M674" s="514"/>
      <c r="N674" s="514"/>
      <c r="O674" s="514"/>
      <c r="P674" s="514"/>
      <c r="Q674" s="514"/>
      <c r="R674" s="514"/>
      <c r="S674" s="514"/>
      <c r="T674" s="514"/>
      <c r="U674" s="514"/>
      <c r="V674" s="515"/>
      <c r="W674" s="515"/>
      <c r="X674" s="515"/>
      <c r="Y674" s="515"/>
      <c r="Z674" s="515"/>
      <c r="AA674" s="515"/>
      <c r="AB674" s="515"/>
      <c r="AC674" s="515"/>
      <c r="AD674" s="515"/>
      <c r="AE674" s="515"/>
      <c r="AF674" s="515"/>
      <c r="AG674" s="515"/>
      <c r="AH674" s="515"/>
      <c r="AI674" s="515"/>
      <c r="AJ674" s="515"/>
      <c r="AK674" s="515"/>
      <c r="AL674" s="515"/>
      <c r="AM674" s="515"/>
      <c r="AN674" s="515"/>
      <c r="AO674" s="515"/>
      <c r="AP674" s="515"/>
      <c r="AQ674" s="515"/>
      <c r="AR674" s="515"/>
      <c r="AS674" s="515"/>
    </row>
    <row r="675" spans="9:45" s="516" customFormat="1" ht="11.25">
      <c r="I675" s="518"/>
      <c r="J675" s="518"/>
      <c r="K675" s="518"/>
      <c r="L675" s="514"/>
      <c r="M675" s="514"/>
      <c r="N675" s="514"/>
      <c r="O675" s="514"/>
      <c r="P675" s="514"/>
      <c r="Q675" s="514"/>
      <c r="R675" s="514"/>
      <c r="S675" s="514"/>
      <c r="T675" s="514"/>
      <c r="U675" s="514"/>
      <c r="V675" s="515"/>
      <c r="W675" s="515"/>
      <c r="X675" s="515"/>
      <c r="Y675" s="515"/>
      <c r="Z675" s="515"/>
      <c r="AA675" s="515"/>
      <c r="AB675" s="515"/>
      <c r="AC675" s="515"/>
      <c r="AD675" s="515"/>
      <c r="AE675" s="515"/>
      <c r="AF675" s="515"/>
      <c r="AG675" s="515"/>
      <c r="AH675" s="515"/>
      <c r="AI675" s="515"/>
      <c r="AJ675" s="515"/>
      <c r="AK675" s="515"/>
      <c r="AL675" s="515"/>
      <c r="AM675" s="515"/>
      <c r="AN675" s="515"/>
      <c r="AO675" s="515"/>
      <c r="AP675" s="515"/>
      <c r="AQ675" s="515"/>
      <c r="AR675" s="515"/>
      <c r="AS675" s="515"/>
    </row>
    <row r="676" spans="9:45" s="516" customFormat="1" ht="11.25">
      <c r="I676" s="518"/>
      <c r="J676" s="518"/>
      <c r="K676" s="518"/>
      <c r="L676" s="514"/>
      <c r="M676" s="514"/>
      <c r="N676" s="514"/>
      <c r="O676" s="514"/>
      <c r="P676" s="514"/>
      <c r="Q676" s="514"/>
      <c r="R676" s="514"/>
      <c r="S676" s="514"/>
      <c r="T676" s="514"/>
      <c r="U676" s="514"/>
      <c r="V676" s="515"/>
      <c r="W676" s="515"/>
      <c r="X676" s="515"/>
      <c r="Y676" s="515"/>
      <c r="Z676" s="515"/>
      <c r="AA676" s="515"/>
      <c r="AB676" s="515"/>
      <c r="AC676" s="515"/>
      <c r="AD676" s="515"/>
      <c r="AE676" s="515"/>
      <c r="AF676" s="515"/>
      <c r="AG676" s="515"/>
      <c r="AH676" s="515"/>
      <c r="AI676" s="515"/>
      <c r="AJ676" s="515"/>
      <c r="AK676" s="515"/>
      <c r="AL676" s="515"/>
      <c r="AM676" s="515"/>
      <c r="AN676" s="515"/>
      <c r="AO676" s="515"/>
      <c r="AP676" s="515"/>
      <c r="AQ676" s="515"/>
      <c r="AR676" s="515"/>
      <c r="AS676" s="515"/>
    </row>
    <row r="677" spans="9:45" s="516" customFormat="1" ht="11.25">
      <c r="I677" s="518"/>
      <c r="J677" s="518"/>
      <c r="K677" s="518"/>
      <c r="L677" s="514"/>
      <c r="M677" s="514"/>
      <c r="N677" s="514"/>
      <c r="O677" s="514"/>
      <c r="P677" s="514"/>
      <c r="Q677" s="514"/>
      <c r="R677" s="514"/>
      <c r="S677" s="514"/>
      <c r="T677" s="514"/>
      <c r="U677" s="514"/>
      <c r="V677" s="515"/>
      <c r="W677" s="515"/>
      <c r="X677" s="515"/>
      <c r="Y677" s="515"/>
      <c r="Z677" s="515"/>
      <c r="AA677" s="515"/>
      <c r="AB677" s="515"/>
      <c r="AC677" s="515"/>
      <c r="AD677" s="515"/>
      <c r="AE677" s="515"/>
      <c r="AF677" s="515"/>
      <c r="AG677" s="515"/>
      <c r="AH677" s="515"/>
      <c r="AI677" s="515"/>
      <c r="AJ677" s="515"/>
      <c r="AK677" s="515"/>
      <c r="AL677" s="515"/>
      <c r="AM677" s="515"/>
      <c r="AN677" s="515"/>
      <c r="AO677" s="515"/>
      <c r="AP677" s="515"/>
      <c r="AQ677" s="515"/>
      <c r="AR677" s="515"/>
      <c r="AS677" s="515"/>
    </row>
    <row r="678" spans="9:45" s="516" customFormat="1" ht="11.25">
      <c r="I678" s="518"/>
      <c r="J678" s="518"/>
      <c r="K678" s="518"/>
      <c r="L678" s="514"/>
      <c r="M678" s="514"/>
      <c r="N678" s="514"/>
      <c r="O678" s="514"/>
      <c r="P678" s="514"/>
      <c r="Q678" s="514"/>
      <c r="R678" s="514"/>
      <c r="S678" s="514"/>
      <c r="T678" s="514"/>
      <c r="U678" s="514"/>
      <c r="V678" s="515"/>
      <c r="W678" s="515"/>
      <c r="X678" s="515"/>
      <c r="Y678" s="515"/>
      <c r="Z678" s="515"/>
      <c r="AA678" s="515"/>
      <c r="AB678" s="515"/>
      <c r="AC678" s="515"/>
      <c r="AD678" s="515"/>
      <c r="AE678" s="515"/>
      <c r="AF678" s="515"/>
      <c r="AG678" s="515"/>
      <c r="AH678" s="515"/>
      <c r="AI678" s="515"/>
      <c r="AJ678" s="515"/>
      <c r="AK678" s="515"/>
      <c r="AL678" s="515"/>
      <c r="AM678" s="515"/>
      <c r="AN678" s="515"/>
      <c r="AO678" s="515"/>
      <c r="AP678" s="515"/>
      <c r="AQ678" s="515"/>
      <c r="AR678" s="515"/>
      <c r="AS678" s="515"/>
    </row>
    <row r="679" spans="9:45" s="516" customFormat="1" ht="11.25">
      <c r="I679" s="518"/>
      <c r="J679" s="518"/>
      <c r="K679" s="518"/>
      <c r="L679" s="514"/>
      <c r="M679" s="514"/>
      <c r="N679" s="514"/>
      <c r="O679" s="514"/>
      <c r="P679" s="514"/>
      <c r="Q679" s="514"/>
      <c r="R679" s="514"/>
      <c r="S679" s="514"/>
      <c r="T679" s="514"/>
      <c r="U679" s="514"/>
      <c r="V679" s="515"/>
      <c r="W679" s="515"/>
      <c r="X679" s="515"/>
      <c r="Y679" s="515"/>
      <c r="Z679" s="515"/>
      <c r="AA679" s="515"/>
      <c r="AB679" s="515"/>
      <c r="AC679" s="515"/>
      <c r="AD679" s="515"/>
      <c r="AE679" s="515"/>
      <c r="AF679" s="515"/>
      <c r="AG679" s="515"/>
      <c r="AH679" s="515"/>
      <c r="AI679" s="515"/>
      <c r="AJ679" s="515"/>
      <c r="AK679" s="515"/>
      <c r="AL679" s="515"/>
      <c r="AM679" s="515"/>
      <c r="AN679" s="515"/>
      <c r="AO679" s="515"/>
      <c r="AP679" s="515"/>
      <c r="AQ679" s="515"/>
      <c r="AR679" s="515"/>
      <c r="AS679" s="515"/>
    </row>
    <row r="680" spans="9:45" s="516" customFormat="1" ht="11.25">
      <c r="I680" s="518"/>
      <c r="J680" s="518"/>
      <c r="K680" s="518"/>
      <c r="L680" s="514"/>
      <c r="M680" s="514"/>
      <c r="N680" s="514"/>
      <c r="O680" s="514"/>
      <c r="P680" s="514"/>
      <c r="Q680" s="514"/>
      <c r="R680" s="514"/>
      <c r="S680" s="514"/>
      <c r="T680" s="514"/>
      <c r="U680" s="514"/>
      <c r="V680" s="515"/>
      <c r="W680" s="515"/>
      <c r="X680" s="515"/>
      <c r="Y680" s="515"/>
      <c r="Z680" s="515"/>
      <c r="AA680" s="515"/>
      <c r="AB680" s="515"/>
      <c r="AC680" s="515"/>
      <c r="AD680" s="515"/>
      <c r="AE680" s="515"/>
      <c r="AF680" s="515"/>
      <c r="AG680" s="515"/>
      <c r="AH680" s="515"/>
      <c r="AI680" s="515"/>
      <c r="AJ680" s="515"/>
      <c r="AK680" s="515"/>
      <c r="AL680" s="515"/>
      <c r="AM680" s="515"/>
      <c r="AN680" s="515"/>
      <c r="AO680" s="515"/>
      <c r="AP680" s="515"/>
      <c r="AQ680" s="515"/>
      <c r="AR680" s="515"/>
      <c r="AS680" s="515"/>
    </row>
    <row r="681" spans="9:45" s="516" customFormat="1" ht="11.25">
      <c r="I681" s="518"/>
      <c r="J681" s="518"/>
      <c r="K681" s="518"/>
      <c r="L681" s="514"/>
      <c r="M681" s="514"/>
      <c r="N681" s="514"/>
      <c r="O681" s="514"/>
      <c r="P681" s="514"/>
      <c r="Q681" s="514"/>
      <c r="R681" s="514"/>
      <c r="S681" s="514"/>
      <c r="T681" s="514"/>
      <c r="U681" s="514"/>
      <c r="V681" s="515"/>
      <c r="W681" s="515"/>
      <c r="X681" s="515"/>
      <c r="Y681" s="515"/>
      <c r="Z681" s="515"/>
      <c r="AA681" s="515"/>
      <c r="AB681" s="515"/>
      <c r="AC681" s="515"/>
      <c r="AD681" s="515"/>
      <c r="AE681" s="515"/>
      <c r="AF681" s="515"/>
      <c r="AG681" s="515"/>
      <c r="AH681" s="515"/>
      <c r="AI681" s="515"/>
      <c r="AJ681" s="515"/>
      <c r="AK681" s="515"/>
      <c r="AL681" s="515"/>
      <c r="AM681" s="515"/>
      <c r="AN681" s="515"/>
      <c r="AO681" s="515"/>
      <c r="AP681" s="515"/>
      <c r="AQ681" s="515"/>
      <c r="AR681" s="515"/>
      <c r="AS681" s="515"/>
    </row>
    <row r="682" spans="9:45" s="516" customFormat="1" ht="11.25">
      <c r="I682" s="518"/>
      <c r="J682" s="518"/>
      <c r="K682" s="518"/>
      <c r="L682" s="514"/>
      <c r="M682" s="514"/>
      <c r="N682" s="514"/>
      <c r="O682" s="514"/>
      <c r="P682" s="514"/>
      <c r="Q682" s="514"/>
      <c r="R682" s="514"/>
      <c r="S682" s="514"/>
      <c r="T682" s="514"/>
      <c r="U682" s="514"/>
      <c r="V682" s="515"/>
      <c r="W682" s="515"/>
      <c r="X682" s="515"/>
      <c r="Y682" s="515"/>
      <c r="Z682" s="515"/>
      <c r="AA682" s="515"/>
      <c r="AB682" s="515"/>
      <c r="AC682" s="515"/>
      <c r="AD682" s="515"/>
      <c r="AE682" s="515"/>
      <c r="AF682" s="515"/>
      <c r="AG682" s="515"/>
      <c r="AH682" s="515"/>
      <c r="AI682" s="515"/>
      <c r="AJ682" s="515"/>
      <c r="AK682" s="515"/>
      <c r="AL682" s="515"/>
      <c r="AM682" s="515"/>
      <c r="AN682" s="515"/>
      <c r="AO682" s="515"/>
      <c r="AP682" s="515"/>
      <c r="AQ682" s="515"/>
      <c r="AR682" s="515"/>
      <c r="AS682" s="515"/>
    </row>
    <row r="683" spans="9:45" s="516" customFormat="1" ht="11.25">
      <c r="I683" s="518"/>
      <c r="J683" s="518"/>
      <c r="K683" s="518"/>
      <c r="L683" s="514"/>
      <c r="M683" s="514"/>
      <c r="N683" s="514"/>
      <c r="O683" s="514"/>
      <c r="P683" s="514"/>
      <c r="Q683" s="514"/>
      <c r="R683" s="514"/>
      <c r="S683" s="514"/>
      <c r="T683" s="514"/>
      <c r="U683" s="514"/>
      <c r="V683" s="515"/>
      <c r="W683" s="515"/>
      <c r="X683" s="515"/>
      <c r="Y683" s="515"/>
      <c r="Z683" s="515"/>
      <c r="AA683" s="515"/>
      <c r="AB683" s="515"/>
      <c r="AC683" s="515"/>
      <c r="AD683" s="515"/>
      <c r="AE683" s="515"/>
      <c r="AF683" s="515"/>
      <c r="AG683" s="515"/>
      <c r="AH683" s="515"/>
      <c r="AI683" s="515"/>
      <c r="AJ683" s="515"/>
      <c r="AK683" s="515"/>
      <c r="AL683" s="515"/>
      <c r="AM683" s="515"/>
      <c r="AN683" s="515"/>
      <c r="AO683" s="515"/>
      <c r="AP683" s="515"/>
      <c r="AQ683" s="515"/>
      <c r="AR683" s="515"/>
      <c r="AS683" s="515"/>
    </row>
    <row r="684" spans="9:45" s="516" customFormat="1" ht="11.25">
      <c r="I684" s="518"/>
      <c r="J684" s="518"/>
      <c r="K684" s="518"/>
      <c r="L684" s="514"/>
      <c r="M684" s="514"/>
      <c r="N684" s="514"/>
      <c r="O684" s="514"/>
      <c r="P684" s="514"/>
      <c r="Q684" s="514"/>
      <c r="R684" s="514"/>
      <c r="S684" s="514"/>
      <c r="T684" s="514"/>
      <c r="U684" s="514"/>
      <c r="V684" s="515"/>
      <c r="W684" s="515"/>
      <c r="X684" s="515"/>
      <c r="Y684" s="515"/>
      <c r="Z684" s="515"/>
      <c r="AA684" s="515"/>
      <c r="AB684" s="515"/>
      <c r="AC684" s="515"/>
      <c r="AD684" s="515"/>
      <c r="AE684" s="515"/>
      <c r="AF684" s="515"/>
      <c r="AG684" s="515"/>
      <c r="AH684" s="515"/>
      <c r="AI684" s="515"/>
      <c r="AJ684" s="515"/>
      <c r="AK684" s="515"/>
      <c r="AL684" s="515"/>
      <c r="AM684" s="515"/>
      <c r="AN684" s="515"/>
      <c r="AO684" s="515"/>
      <c r="AP684" s="515"/>
      <c r="AQ684" s="515"/>
      <c r="AR684" s="515"/>
      <c r="AS684" s="515"/>
    </row>
    <row r="685" spans="9:45" s="516" customFormat="1" ht="11.25">
      <c r="I685" s="518"/>
      <c r="J685" s="518"/>
      <c r="K685" s="518"/>
      <c r="L685" s="514"/>
      <c r="M685" s="514"/>
      <c r="N685" s="514"/>
      <c r="O685" s="514"/>
      <c r="P685" s="514"/>
      <c r="Q685" s="514"/>
      <c r="R685" s="514"/>
      <c r="S685" s="514"/>
      <c r="T685" s="514"/>
      <c r="U685" s="514"/>
      <c r="V685" s="515"/>
      <c r="W685" s="515"/>
      <c r="X685" s="515"/>
      <c r="Y685" s="515"/>
      <c r="Z685" s="515"/>
      <c r="AA685" s="515"/>
      <c r="AB685" s="515"/>
      <c r="AC685" s="515"/>
      <c r="AD685" s="515"/>
      <c r="AE685" s="515"/>
      <c r="AF685" s="515"/>
      <c r="AG685" s="515"/>
      <c r="AH685" s="515"/>
      <c r="AI685" s="515"/>
      <c r="AJ685" s="515"/>
      <c r="AK685" s="515"/>
      <c r="AL685" s="515"/>
      <c r="AM685" s="515"/>
      <c r="AN685" s="515"/>
      <c r="AO685" s="515"/>
      <c r="AP685" s="515"/>
      <c r="AQ685" s="515"/>
      <c r="AR685" s="515"/>
      <c r="AS685" s="515"/>
    </row>
    <row r="686" spans="9:45" s="516" customFormat="1" ht="11.25">
      <c r="I686" s="518"/>
      <c r="J686" s="518"/>
      <c r="K686" s="518"/>
      <c r="L686" s="514"/>
      <c r="M686" s="514"/>
      <c r="N686" s="514"/>
      <c r="O686" s="514"/>
      <c r="P686" s="514"/>
      <c r="Q686" s="514"/>
      <c r="R686" s="514"/>
      <c r="S686" s="514"/>
      <c r="T686" s="514"/>
      <c r="U686" s="514"/>
      <c r="V686" s="515"/>
      <c r="W686" s="515"/>
      <c r="X686" s="515"/>
      <c r="Y686" s="515"/>
      <c r="Z686" s="515"/>
      <c r="AA686" s="515"/>
      <c r="AB686" s="515"/>
      <c r="AC686" s="515"/>
      <c r="AD686" s="515"/>
      <c r="AE686" s="515"/>
      <c r="AF686" s="515"/>
      <c r="AG686" s="515"/>
      <c r="AH686" s="515"/>
      <c r="AI686" s="515"/>
      <c r="AJ686" s="515"/>
      <c r="AK686" s="515"/>
      <c r="AL686" s="515"/>
      <c r="AM686" s="515"/>
      <c r="AN686" s="515"/>
      <c r="AO686" s="515"/>
      <c r="AP686" s="515"/>
      <c r="AQ686" s="515"/>
      <c r="AR686" s="515"/>
      <c r="AS686" s="515"/>
    </row>
    <row r="687" spans="9:45" s="516" customFormat="1" ht="11.25">
      <c r="I687" s="518"/>
      <c r="J687" s="518"/>
      <c r="K687" s="518"/>
      <c r="L687" s="514"/>
      <c r="M687" s="514"/>
      <c r="N687" s="514"/>
      <c r="O687" s="514"/>
      <c r="P687" s="514"/>
      <c r="Q687" s="514"/>
      <c r="R687" s="514"/>
      <c r="S687" s="514"/>
      <c r="T687" s="514"/>
      <c r="U687" s="514"/>
      <c r="V687" s="515"/>
      <c r="W687" s="515"/>
      <c r="X687" s="515"/>
      <c r="Y687" s="515"/>
      <c r="Z687" s="515"/>
      <c r="AA687" s="515"/>
      <c r="AB687" s="515"/>
      <c r="AC687" s="515"/>
      <c r="AD687" s="515"/>
      <c r="AE687" s="515"/>
      <c r="AF687" s="515"/>
      <c r="AG687" s="515"/>
      <c r="AH687" s="515"/>
      <c r="AI687" s="515"/>
      <c r="AJ687" s="515"/>
      <c r="AK687" s="515"/>
      <c r="AL687" s="515"/>
      <c r="AM687" s="515"/>
      <c r="AN687" s="515"/>
      <c r="AO687" s="515"/>
      <c r="AP687" s="515"/>
      <c r="AQ687" s="515"/>
      <c r="AR687" s="515"/>
      <c r="AS687" s="515"/>
    </row>
    <row r="688" spans="9:45" s="516" customFormat="1" ht="11.25">
      <c r="I688" s="518"/>
      <c r="J688" s="518"/>
      <c r="K688" s="518"/>
      <c r="L688" s="514"/>
      <c r="M688" s="514"/>
      <c r="N688" s="514"/>
      <c r="O688" s="514"/>
      <c r="P688" s="514"/>
      <c r="Q688" s="514"/>
      <c r="R688" s="514"/>
      <c r="S688" s="514"/>
      <c r="T688" s="514"/>
      <c r="U688" s="514"/>
      <c r="V688" s="515"/>
      <c r="W688" s="515"/>
      <c r="X688" s="515"/>
      <c r="Y688" s="515"/>
      <c r="Z688" s="515"/>
      <c r="AA688" s="515"/>
      <c r="AB688" s="515"/>
      <c r="AC688" s="515"/>
      <c r="AD688" s="515"/>
      <c r="AE688" s="515"/>
      <c r="AF688" s="515"/>
      <c r="AG688" s="515"/>
      <c r="AH688" s="515"/>
      <c r="AI688" s="515"/>
      <c r="AJ688" s="515"/>
      <c r="AK688" s="515"/>
      <c r="AL688" s="515"/>
      <c r="AM688" s="515"/>
      <c r="AN688" s="515"/>
      <c r="AO688" s="515"/>
      <c r="AP688" s="515"/>
      <c r="AQ688" s="515"/>
      <c r="AR688" s="515"/>
      <c r="AS688" s="515"/>
    </row>
    <row r="689" spans="9:45" s="516" customFormat="1" ht="11.25">
      <c r="I689" s="518"/>
      <c r="J689" s="518"/>
      <c r="K689" s="518"/>
      <c r="L689" s="514"/>
      <c r="M689" s="514"/>
      <c r="N689" s="514"/>
      <c r="O689" s="514"/>
      <c r="P689" s="514"/>
      <c r="Q689" s="514"/>
      <c r="R689" s="514"/>
      <c r="S689" s="514"/>
      <c r="T689" s="514"/>
      <c r="U689" s="514"/>
      <c r="V689" s="515"/>
      <c r="W689" s="515"/>
      <c r="X689" s="515"/>
      <c r="Y689" s="515"/>
      <c r="Z689" s="515"/>
      <c r="AA689" s="515"/>
      <c r="AB689" s="515"/>
      <c r="AC689" s="515"/>
      <c r="AD689" s="515"/>
      <c r="AE689" s="515"/>
      <c r="AF689" s="515"/>
      <c r="AG689" s="515"/>
      <c r="AH689" s="515"/>
      <c r="AI689" s="515"/>
      <c r="AJ689" s="515"/>
      <c r="AK689" s="515"/>
      <c r="AL689" s="515"/>
      <c r="AM689" s="515"/>
      <c r="AN689" s="515"/>
      <c r="AO689" s="515"/>
      <c r="AP689" s="515"/>
      <c r="AQ689" s="515"/>
      <c r="AR689" s="515"/>
      <c r="AS689" s="515"/>
    </row>
    <row r="690" spans="9:45" s="516" customFormat="1" ht="11.25">
      <c r="I690" s="518"/>
      <c r="J690" s="518"/>
      <c r="K690" s="518"/>
      <c r="L690" s="514"/>
      <c r="M690" s="514"/>
      <c r="N690" s="514"/>
      <c r="O690" s="514"/>
      <c r="P690" s="514"/>
      <c r="Q690" s="514"/>
      <c r="R690" s="514"/>
      <c r="S690" s="514"/>
      <c r="T690" s="514"/>
      <c r="U690" s="514"/>
      <c r="V690" s="515"/>
      <c r="W690" s="515"/>
      <c r="X690" s="515"/>
      <c r="Y690" s="515"/>
      <c r="Z690" s="515"/>
      <c r="AA690" s="515"/>
      <c r="AB690" s="515"/>
      <c r="AC690" s="515"/>
      <c r="AD690" s="515"/>
      <c r="AE690" s="515"/>
      <c r="AF690" s="515"/>
      <c r="AG690" s="515"/>
      <c r="AH690" s="515"/>
      <c r="AI690" s="515"/>
      <c r="AJ690" s="515"/>
      <c r="AK690" s="515"/>
      <c r="AL690" s="515"/>
      <c r="AM690" s="515"/>
      <c r="AN690" s="515"/>
      <c r="AO690" s="515"/>
      <c r="AP690" s="515"/>
      <c r="AQ690" s="515"/>
      <c r="AR690" s="515"/>
      <c r="AS690" s="515"/>
    </row>
    <row r="691" spans="9:45" s="516" customFormat="1" ht="11.25">
      <c r="I691" s="518"/>
      <c r="J691" s="518"/>
      <c r="K691" s="518"/>
      <c r="L691" s="514"/>
      <c r="M691" s="514"/>
      <c r="N691" s="514"/>
      <c r="O691" s="514"/>
      <c r="P691" s="514"/>
      <c r="Q691" s="514"/>
      <c r="R691" s="514"/>
      <c r="S691" s="514"/>
      <c r="T691" s="514"/>
      <c r="U691" s="514"/>
      <c r="V691" s="515"/>
      <c r="W691" s="515"/>
      <c r="X691" s="515"/>
      <c r="Y691" s="515"/>
      <c r="Z691" s="515"/>
      <c r="AA691" s="515"/>
      <c r="AB691" s="515"/>
      <c r="AC691" s="515"/>
      <c r="AD691" s="515"/>
      <c r="AE691" s="515"/>
      <c r="AF691" s="515"/>
      <c r="AG691" s="515"/>
      <c r="AH691" s="515"/>
      <c r="AI691" s="515"/>
      <c r="AJ691" s="515"/>
      <c r="AK691" s="515"/>
      <c r="AL691" s="515"/>
      <c r="AM691" s="515"/>
      <c r="AN691" s="515"/>
      <c r="AO691" s="515"/>
      <c r="AP691" s="515"/>
      <c r="AQ691" s="515"/>
      <c r="AR691" s="515"/>
      <c r="AS691" s="515"/>
    </row>
    <row r="692" spans="9:45" s="516" customFormat="1" ht="11.25">
      <c r="I692" s="518"/>
      <c r="J692" s="518"/>
      <c r="K692" s="518"/>
      <c r="L692" s="514"/>
      <c r="M692" s="514"/>
      <c r="N692" s="514"/>
      <c r="O692" s="514"/>
      <c r="P692" s="514"/>
      <c r="Q692" s="514"/>
      <c r="R692" s="514"/>
      <c r="S692" s="514"/>
      <c r="T692" s="514"/>
      <c r="U692" s="514"/>
      <c r="V692" s="515"/>
      <c r="W692" s="515"/>
      <c r="X692" s="515"/>
      <c r="Y692" s="515"/>
      <c r="Z692" s="515"/>
      <c r="AA692" s="515"/>
      <c r="AB692" s="515"/>
      <c r="AC692" s="515"/>
      <c r="AD692" s="515"/>
      <c r="AE692" s="515"/>
      <c r="AF692" s="515"/>
      <c r="AG692" s="515"/>
      <c r="AH692" s="515"/>
      <c r="AI692" s="515"/>
      <c r="AJ692" s="515"/>
      <c r="AK692" s="515"/>
      <c r="AL692" s="515"/>
      <c r="AM692" s="515"/>
      <c r="AN692" s="515"/>
      <c r="AO692" s="515"/>
      <c r="AP692" s="515"/>
      <c r="AQ692" s="515"/>
      <c r="AR692" s="515"/>
      <c r="AS692" s="515"/>
    </row>
    <row r="693" spans="9:45" s="516" customFormat="1" ht="11.25">
      <c r="I693" s="518"/>
      <c r="J693" s="518"/>
      <c r="K693" s="518"/>
      <c r="L693" s="514"/>
      <c r="M693" s="514"/>
      <c r="N693" s="514"/>
      <c r="O693" s="514"/>
      <c r="P693" s="514"/>
      <c r="Q693" s="514"/>
      <c r="R693" s="514"/>
      <c r="S693" s="514"/>
      <c r="T693" s="514"/>
      <c r="U693" s="514"/>
      <c r="V693" s="515"/>
      <c r="W693" s="515"/>
      <c r="X693" s="515"/>
      <c r="Y693" s="515"/>
      <c r="Z693" s="515"/>
      <c r="AA693" s="515"/>
      <c r="AB693" s="515"/>
      <c r="AC693" s="515"/>
      <c r="AD693" s="515"/>
      <c r="AE693" s="515"/>
      <c r="AF693" s="515"/>
      <c r="AG693" s="515"/>
      <c r="AH693" s="515"/>
      <c r="AI693" s="515"/>
      <c r="AJ693" s="515"/>
      <c r="AK693" s="515"/>
      <c r="AL693" s="515"/>
      <c r="AM693" s="515"/>
      <c r="AN693" s="515"/>
      <c r="AO693" s="515"/>
      <c r="AP693" s="515"/>
      <c r="AQ693" s="515"/>
      <c r="AR693" s="515"/>
      <c r="AS693" s="515"/>
    </row>
    <row r="694" spans="9:45" s="516" customFormat="1" ht="11.25">
      <c r="I694" s="518"/>
      <c r="J694" s="518"/>
      <c r="K694" s="518"/>
      <c r="L694" s="514"/>
      <c r="M694" s="514"/>
      <c r="N694" s="514"/>
      <c r="O694" s="514"/>
      <c r="P694" s="514"/>
      <c r="Q694" s="514"/>
      <c r="R694" s="514"/>
      <c r="S694" s="514"/>
      <c r="T694" s="514"/>
      <c r="U694" s="514"/>
      <c r="V694" s="515"/>
      <c r="W694" s="515"/>
      <c r="X694" s="515"/>
      <c r="Y694" s="515"/>
      <c r="Z694" s="515"/>
      <c r="AA694" s="515"/>
      <c r="AB694" s="515"/>
      <c r="AC694" s="515"/>
      <c r="AD694" s="515"/>
      <c r="AE694" s="515"/>
      <c r="AF694" s="515"/>
      <c r="AG694" s="515"/>
      <c r="AH694" s="515"/>
      <c r="AI694" s="515"/>
      <c r="AJ694" s="515"/>
      <c r="AK694" s="515"/>
      <c r="AL694" s="515"/>
      <c r="AM694" s="515"/>
      <c r="AN694" s="515"/>
      <c r="AO694" s="515"/>
      <c r="AP694" s="515"/>
      <c r="AQ694" s="515"/>
      <c r="AR694" s="515"/>
      <c r="AS694" s="515"/>
    </row>
    <row r="695" spans="9:45" s="516" customFormat="1" ht="11.25">
      <c r="I695" s="518"/>
      <c r="J695" s="518"/>
      <c r="K695" s="518"/>
      <c r="L695" s="514"/>
      <c r="M695" s="514"/>
      <c r="N695" s="514"/>
      <c r="O695" s="514"/>
      <c r="P695" s="514"/>
      <c r="Q695" s="514"/>
      <c r="R695" s="514"/>
      <c r="S695" s="514"/>
      <c r="T695" s="514"/>
      <c r="U695" s="514"/>
      <c r="V695" s="515"/>
      <c r="W695" s="515"/>
      <c r="X695" s="515"/>
      <c r="Y695" s="515"/>
      <c r="Z695" s="515"/>
      <c r="AA695" s="515"/>
      <c r="AB695" s="515"/>
      <c r="AC695" s="515"/>
      <c r="AD695" s="515"/>
      <c r="AE695" s="515"/>
      <c r="AF695" s="515"/>
      <c r="AG695" s="515"/>
      <c r="AH695" s="515"/>
      <c r="AI695" s="515"/>
      <c r="AJ695" s="515"/>
      <c r="AK695" s="515"/>
      <c r="AL695" s="515"/>
      <c r="AM695" s="515"/>
      <c r="AN695" s="515"/>
      <c r="AO695" s="515"/>
      <c r="AP695" s="515"/>
      <c r="AQ695" s="515"/>
      <c r="AR695" s="515"/>
      <c r="AS695" s="515"/>
    </row>
    <row r="696" spans="9:45" s="516" customFormat="1" ht="11.25">
      <c r="I696" s="518"/>
      <c r="J696" s="518"/>
      <c r="K696" s="518"/>
      <c r="L696" s="514"/>
      <c r="M696" s="514"/>
      <c r="N696" s="514"/>
      <c r="O696" s="514"/>
      <c r="P696" s="514"/>
      <c r="Q696" s="514"/>
      <c r="R696" s="514"/>
      <c r="S696" s="514"/>
      <c r="T696" s="514"/>
      <c r="U696" s="514"/>
      <c r="V696" s="515"/>
      <c r="W696" s="515"/>
      <c r="X696" s="515"/>
      <c r="Y696" s="515"/>
      <c r="Z696" s="515"/>
      <c r="AA696" s="515"/>
      <c r="AB696" s="515"/>
      <c r="AC696" s="515"/>
      <c r="AD696" s="515"/>
      <c r="AE696" s="515"/>
      <c r="AF696" s="515"/>
      <c r="AG696" s="515"/>
      <c r="AH696" s="515"/>
      <c r="AI696" s="515"/>
      <c r="AJ696" s="515"/>
      <c r="AK696" s="515"/>
      <c r="AL696" s="515"/>
      <c r="AM696" s="515"/>
      <c r="AN696" s="515"/>
      <c r="AO696" s="515"/>
      <c r="AP696" s="515"/>
      <c r="AQ696" s="515"/>
      <c r="AR696" s="515"/>
      <c r="AS696" s="515"/>
    </row>
    <row r="697" spans="9:45" s="516" customFormat="1" ht="11.25">
      <c r="I697" s="518"/>
      <c r="J697" s="518"/>
      <c r="K697" s="518"/>
      <c r="L697" s="514"/>
      <c r="M697" s="514"/>
      <c r="N697" s="514"/>
      <c r="O697" s="514"/>
      <c r="P697" s="514"/>
      <c r="Q697" s="514"/>
      <c r="R697" s="514"/>
      <c r="S697" s="514"/>
      <c r="T697" s="514"/>
      <c r="U697" s="514"/>
      <c r="V697" s="515"/>
      <c r="W697" s="515"/>
      <c r="X697" s="515"/>
      <c r="Y697" s="515"/>
      <c r="Z697" s="515"/>
      <c r="AA697" s="515"/>
      <c r="AB697" s="515"/>
      <c r="AC697" s="515"/>
      <c r="AD697" s="515"/>
      <c r="AE697" s="515"/>
      <c r="AF697" s="515"/>
      <c r="AG697" s="515"/>
      <c r="AH697" s="515"/>
      <c r="AI697" s="515"/>
      <c r="AJ697" s="515"/>
      <c r="AK697" s="515"/>
      <c r="AL697" s="515"/>
      <c r="AM697" s="515"/>
      <c r="AN697" s="515"/>
      <c r="AO697" s="515"/>
      <c r="AP697" s="515"/>
      <c r="AQ697" s="515"/>
      <c r="AR697" s="515"/>
      <c r="AS697" s="515"/>
    </row>
    <row r="698" spans="9:45" s="516" customFormat="1" ht="11.25">
      <c r="I698" s="518"/>
      <c r="J698" s="518"/>
      <c r="K698" s="518"/>
      <c r="L698" s="514"/>
      <c r="M698" s="514"/>
      <c r="N698" s="514"/>
      <c r="O698" s="514"/>
      <c r="P698" s="514"/>
      <c r="Q698" s="514"/>
      <c r="R698" s="514"/>
      <c r="S698" s="514"/>
      <c r="T698" s="514"/>
      <c r="U698" s="514"/>
      <c r="V698" s="515"/>
      <c r="W698" s="515"/>
      <c r="X698" s="515"/>
      <c r="Y698" s="515"/>
      <c r="Z698" s="515"/>
      <c r="AA698" s="515"/>
      <c r="AB698" s="515"/>
      <c r="AC698" s="515"/>
      <c r="AD698" s="515"/>
      <c r="AE698" s="515"/>
      <c r="AF698" s="515"/>
      <c r="AG698" s="515"/>
      <c r="AH698" s="515"/>
      <c r="AI698" s="515"/>
      <c r="AJ698" s="515"/>
      <c r="AK698" s="515"/>
      <c r="AL698" s="515"/>
      <c r="AM698" s="515"/>
      <c r="AN698" s="515"/>
      <c r="AO698" s="515"/>
      <c r="AP698" s="515"/>
      <c r="AQ698" s="515"/>
      <c r="AR698" s="515"/>
      <c r="AS698" s="515"/>
    </row>
    <row r="699" spans="9:45" s="516" customFormat="1" ht="11.25">
      <c r="I699" s="518"/>
      <c r="J699" s="518"/>
      <c r="K699" s="518"/>
      <c r="L699" s="514"/>
      <c r="M699" s="514"/>
      <c r="N699" s="514"/>
      <c r="O699" s="514"/>
      <c r="P699" s="514"/>
      <c r="Q699" s="514"/>
      <c r="R699" s="514"/>
      <c r="S699" s="514"/>
      <c r="T699" s="514"/>
      <c r="U699" s="514"/>
      <c r="V699" s="515"/>
      <c r="W699" s="515"/>
      <c r="X699" s="515"/>
      <c r="Y699" s="515"/>
      <c r="Z699" s="515"/>
      <c r="AA699" s="515"/>
      <c r="AB699" s="515"/>
      <c r="AC699" s="515"/>
      <c r="AD699" s="515"/>
      <c r="AE699" s="515"/>
      <c r="AF699" s="515"/>
      <c r="AG699" s="515"/>
      <c r="AH699" s="515"/>
      <c r="AI699" s="515"/>
      <c r="AJ699" s="515"/>
      <c r="AK699" s="515"/>
      <c r="AL699" s="515"/>
      <c r="AM699" s="515"/>
      <c r="AN699" s="515"/>
      <c r="AO699" s="515"/>
      <c r="AP699" s="515"/>
      <c r="AQ699" s="515"/>
      <c r="AR699" s="515"/>
      <c r="AS699" s="515"/>
    </row>
    <row r="700" spans="9:45" s="516" customFormat="1" ht="11.25">
      <c r="I700" s="518"/>
      <c r="J700" s="518"/>
      <c r="K700" s="518"/>
      <c r="L700" s="514"/>
      <c r="M700" s="514"/>
      <c r="N700" s="514"/>
      <c r="O700" s="514"/>
      <c r="P700" s="514"/>
      <c r="Q700" s="514"/>
      <c r="R700" s="514"/>
      <c r="S700" s="514"/>
      <c r="T700" s="514"/>
      <c r="U700" s="514"/>
      <c r="V700" s="515"/>
      <c r="W700" s="515"/>
      <c r="X700" s="515"/>
      <c r="Y700" s="515"/>
      <c r="Z700" s="515"/>
      <c r="AA700" s="515"/>
      <c r="AB700" s="515"/>
      <c r="AC700" s="515"/>
      <c r="AD700" s="515"/>
      <c r="AE700" s="515"/>
      <c r="AF700" s="515"/>
      <c r="AG700" s="515"/>
      <c r="AH700" s="515"/>
      <c r="AI700" s="515"/>
      <c r="AJ700" s="515"/>
      <c r="AK700" s="515"/>
      <c r="AL700" s="515"/>
      <c r="AM700" s="515"/>
      <c r="AN700" s="515"/>
      <c r="AO700" s="515"/>
      <c r="AP700" s="515"/>
      <c r="AQ700" s="515"/>
      <c r="AR700" s="515"/>
      <c r="AS700" s="515"/>
    </row>
    <row r="701" spans="9:45" s="516" customFormat="1" ht="11.25">
      <c r="I701" s="518"/>
      <c r="J701" s="518"/>
      <c r="K701" s="518"/>
      <c r="L701" s="514"/>
      <c r="M701" s="514"/>
      <c r="N701" s="514"/>
      <c r="O701" s="514"/>
      <c r="P701" s="514"/>
      <c r="Q701" s="514"/>
      <c r="R701" s="514"/>
      <c r="S701" s="514"/>
      <c r="T701" s="514"/>
      <c r="U701" s="514"/>
      <c r="V701" s="515"/>
      <c r="W701" s="515"/>
      <c r="X701" s="515"/>
      <c r="Y701" s="515"/>
      <c r="Z701" s="515"/>
      <c r="AA701" s="515"/>
      <c r="AB701" s="515"/>
      <c r="AC701" s="515"/>
      <c r="AD701" s="515"/>
      <c r="AE701" s="515"/>
      <c r="AF701" s="515"/>
      <c r="AG701" s="515"/>
      <c r="AH701" s="515"/>
      <c r="AI701" s="515"/>
      <c r="AJ701" s="515"/>
      <c r="AK701" s="515"/>
      <c r="AL701" s="515"/>
      <c r="AM701" s="515"/>
      <c r="AN701" s="515"/>
      <c r="AO701" s="515"/>
      <c r="AP701" s="515"/>
      <c r="AQ701" s="515"/>
      <c r="AR701" s="515"/>
      <c r="AS701" s="515"/>
    </row>
    <row r="702" spans="9:45" s="516" customFormat="1" ht="11.25">
      <c r="I702" s="518"/>
      <c r="J702" s="518"/>
      <c r="K702" s="518"/>
      <c r="L702" s="514"/>
      <c r="M702" s="514"/>
      <c r="N702" s="514"/>
      <c r="O702" s="514"/>
      <c r="P702" s="514"/>
      <c r="Q702" s="514"/>
      <c r="R702" s="514"/>
      <c r="S702" s="514"/>
      <c r="T702" s="514"/>
      <c r="U702" s="514"/>
      <c r="V702" s="515"/>
      <c r="W702" s="515"/>
      <c r="X702" s="515"/>
      <c r="Y702" s="515"/>
      <c r="Z702" s="515"/>
      <c r="AA702" s="515"/>
      <c r="AB702" s="515"/>
      <c r="AC702" s="515"/>
      <c r="AD702" s="515"/>
      <c r="AE702" s="515"/>
      <c r="AF702" s="515"/>
      <c r="AG702" s="515"/>
      <c r="AH702" s="515"/>
      <c r="AI702" s="515"/>
      <c r="AJ702" s="515"/>
      <c r="AK702" s="515"/>
      <c r="AL702" s="515"/>
      <c r="AM702" s="515"/>
      <c r="AN702" s="515"/>
      <c r="AO702" s="515"/>
      <c r="AP702" s="515"/>
      <c r="AQ702" s="515"/>
      <c r="AR702" s="515"/>
      <c r="AS702" s="515"/>
    </row>
    <row r="703" spans="9:45" s="516" customFormat="1" ht="11.25">
      <c r="I703" s="518"/>
      <c r="J703" s="518"/>
      <c r="K703" s="518"/>
      <c r="L703" s="514"/>
      <c r="M703" s="514"/>
      <c r="N703" s="514"/>
      <c r="O703" s="514"/>
      <c r="P703" s="514"/>
      <c r="Q703" s="514"/>
      <c r="R703" s="514"/>
      <c r="S703" s="514"/>
      <c r="T703" s="514"/>
      <c r="U703" s="514"/>
      <c r="V703" s="515"/>
      <c r="W703" s="515"/>
      <c r="X703" s="515"/>
      <c r="Y703" s="515"/>
      <c r="Z703" s="515"/>
      <c r="AA703" s="515"/>
      <c r="AB703" s="515"/>
      <c r="AC703" s="515"/>
      <c r="AD703" s="515"/>
      <c r="AE703" s="515"/>
      <c r="AF703" s="515"/>
      <c r="AG703" s="515"/>
      <c r="AH703" s="515"/>
      <c r="AI703" s="515"/>
      <c r="AJ703" s="515"/>
      <c r="AK703" s="515"/>
      <c r="AL703" s="515"/>
      <c r="AM703" s="515"/>
      <c r="AN703" s="515"/>
      <c r="AO703" s="515"/>
      <c r="AP703" s="515"/>
      <c r="AQ703" s="515"/>
      <c r="AR703" s="515"/>
      <c r="AS703" s="515"/>
    </row>
    <row r="704" spans="9:45" s="516" customFormat="1" ht="11.25">
      <c r="I704" s="518"/>
      <c r="J704" s="518"/>
      <c r="K704" s="518"/>
      <c r="L704" s="514"/>
      <c r="M704" s="514"/>
      <c r="N704" s="514"/>
      <c r="O704" s="514"/>
      <c r="P704" s="514"/>
      <c r="Q704" s="514"/>
      <c r="R704" s="514"/>
      <c r="S704" s="514"/>
      <c r="T704" s="514"/>
      <c r="U704" s="514"/>
      <c r="V704" s="515"/>
      <c r="W704" s="515"/>
      <c r="X704" s="515"/>
      <c r="Y704" s="515"/>
      <c r="Z704" s="515"/>
      <c r="AA704" s="515"/>
      <c r="AB704" s="515"/>
      <c r="AC704" s="515"/>
      <c r="AD704" s="515"/>
      <c r="AE704" s="515"/>
      <c r="AF704" s="515"/>
      <c r="AG704" s="515"/>
      <c r="AH704" s="515"/>
      <c r="AI704" s="515"/>
      <c r="AJ704" s="515"/>
      <c r="AK704" s="515"/>
      <c r="AL704" s="515"/>
      <c r="AM704" s="515"/>
      <c r="AN704" s="515"/>
      <c r="AO704" s="515"/>
      <c r="AP704" s="515"/>
      <c r="AQ704" s="515"/>
      <c r="AR704" s="515"/>
      <c r="AS704" s="515"/>
    </row>
    <row r="705" spans="9:45" s="516" customFormat="1" ht="11.25">
      <c r="I705" s="518"/>
      <c r="J705" s="518"/>
      <c r="K705" s="518"/>
      <c r="L705" s="514"/>
      <c r="M705" s="514"/>
      <c r="N705" s="514"/>
      <c r="O705" s="514"/>
      <c r="P705" s="514"/>
      <c r="Q705" s="514"/>
      <c r="R705" s="514"/>
      <c r="S705" s="514"/>
      <c r="T705" s="514"/>
      <c r="U705" s="514"/>
      <c r="V705" s="515"/>
      <c r="W705" s="515"/>
      <c r="X705" s="515"/>
      <c r="Y705" s="515"/>
      <c r="Z705" s="515"/>
      <c r="AA705" s="515"/>
      <c r="AB705" s="515"/>
      <c r="AC705" s="515"/>
      <c r="AD705" s="515"/>
      <c r="AE705" s="515"/>
      <c r="AF705" s="515"/>
      <c r="AG705" s="515"/>
      <c r="AH705" s="515"/>
      <c r="AI705" s="515"/>
      <c r="AJ705" s="515"/>
      <c r="AK705" s="515"/>
      <c r="AL705" s="515"/>
      <c r="AM705" s="515"/>
      <c r="AN705" s="515"/>
      <c r="AO705" s="515"/>
      <c r="AP705" s="515"/>
      <c r="AQ705" s="515"/>
      <c r="AR705" s="515"/>
      <c r="AS705" s="515"/>
    </row>
    <row r="706" spans="9:45" s="516" customFormat="1" ht="11.25">
      <c r="I706" s="518"/>
      <c r="J706" s="518"/>
      <c r="K706" s="518"/>
      <c r="L706" s="514"/>
      <c r="M706" s="514"/>
      <c r="N706" s="514"/>
      <c r="O706" s="514"/>
      <c r="P706" s="514"/>
      <c r="Q706" s="514"/>
      <c r="R706" s="514"/>
      <c r="S706" s="514"/>
      <c r="T706" s="514"/>
      <c r="U706" s="514"/>
      <c r="V706" s="515"/>
      <c r="W706" s="515"/>
      <c r="X706" s="515"/>
      <c r="Y706" s="515"/>
      <c r="Z706" s="515"/>
      <c r="AA706" s="515"/>
      <c r="AB706" s="515"/>
      <c r="AC706" s="515"/>
      <c r="AD706" s="515"/>
      <c r="AE706" s="515"/>
      <c r="AF706" s="515"/>
      <c r="AG706" s="515"/>
      <c r="AH706" s="515"/>
      <c r="AI706" s="515"/>
      <c r="AJ706" s="515"/>
      <c r="AK706" s="515"/>
      <c r="AL706" s="515"/>
      <c r="AM706" s="515"/>
      <c r="AN706" s="515"/>
      <c r="AO706" s="515"/>
      <c r="AP706" s="515"/>
      <c r="AQ706" s="515"/>
      <c r="AR706" s="515"/>
      <c r="AS706" s="515"/>
    </row>
    <row r="707" spans="9:45" s="516" customFormat="1" ht="11.25">
      <c r="I707" s="518"/>
      <c r="J707" s="518"/>
      <c r="K707" s="518"/>
      <c r="L707" s="514"/>
      <c r="M707" s="514"/>
      <c r="N707" s="514"/>
      <c r="O707" s="514"/>
      <c r="P707" s="514"/>
      <c r="Q707" s="514"/>
      <c r="R707" s="514"/>
      <c r="S707" s="514"/>
      <c r="T707" s="514"/>
      <c r="U707" s="514"/>
      <c r="V707" s="515"/>
      <c r="W707" s="515"/>
      <c r="X707" s="515"/>
      <c r="Y707" s="515"/>
      <c r="Z707" s="515"/>
      <c r="AA707" s="515"/>
      <c r="AB707" s="515"/>
      <c r="AC707" s="515"/>
      <c r="AD707" s="515"/>
      <c r="AE707" s="515"/>
      <c r="AF707" s="515"/>
      <c r="AG707" s="515"/>
      <c r="AH707" s="515"/>
      <c r="AI707" s="515"/>
      <c r="AJ707" s="515"/>
      <c r="AK707" s="515"/>
      <c r="AL707" s="515"/>
      <c r="AM707" s="515"/>
      <c r="AN707" s="515"/>
      <c r="AO707" s="515"/>
      <c r="AP707" s="515"/>
      <c r="AQ707" s="515"/>
      <c r="AR707" s="515"/>
      <c r="AS707" s="515"/>
    </row>
    <row r="708" spans="9:45" s="516" customFormat="1" ht="11.25">
      <c r="I708" s="518"/>
      <c r="J708" s="518"/>
      <c r="K708" s="518"/>
      <c r="L708" s="514"/>
      <c r="M708" s="514"/>
      <c r="N708" s="514"/>
      <c r="O708" s="514"/>
      <c r="P708" s="514"/>
      <c r="Q708" s="514"/>
      <c r="R708" s="514"/>
      <c r="S708" s="514"/>
      <c r="T708" s="514"/>
      <c r="U708" s="514"/>
      <c r="V708" s="515"/>
      <c r="W708" s="515"/>
      <c r="X708" s="515"/>
      <c r="Y708" s="515"/>
      <c r="Z708" s="515"/>
      <c r="AA708" s="515"/>
      <c r="AB708" s="515"/>
      <c r="AC708" s="515"/>
      <c r="AD708" s="515"/>
      <c r="AE708" s="515"/>
      <c r="AF708" s="515"/>
      <c r="AG708" s="515"/>
      <c r="AH708" s="515"/>
      <c r="AI708" s="515"/>
      <c r="AJ708" s="515"/>
      <c r="AK708" s="515"/>
      <c r="AL708" s="515"/>
      <c r="AM708" s="515"/>
      <c r="AN708" s="515"/>
      <c r="AO708" s="515"/>
      <c r="AP708" s="515"/>
      <c r="AQ708" s="515"/>
      <c r="AR708" s="515"/>
      <c r="AS708" s="515"/>
    </row>
    <row r="709" spans="9:45" s="516" customFormat="1" ht="11.25">
      <c r="I709" s="518"/>
      <c r="J709" s="518"/>
      <c r="K709" s="518"/>
      <c r="L709" s="514"/>
      <c r="M709" s="514"/>
      <c r="N709" s="514"/>
      <c r="O709" s="514"/>
      <c r="P709" s="514"/>
      <c r="Q709" s="514"/>
      <c r="R709" s="514"/>
      <c r="S709" s="514"/>
      <c r="T709" s="514"/>
      <c r="U709" s="514"/>
      <c r="V709" s="515"/>
      <c r="W709" s="515"/>
      <c r="X709" s="515"/>
      <c r="Y709" s="515"/>
      <c r="Z709" s="515"/>
      <c r="AA709" s="515"/>
      <c r="AB709" s="515"/>
      <c r="AC709" s="515"/>
      <c r="AD709" s="515"/>
      <c r="AE709" s="515"/>
      <c r="AF709" s="515"/>
      <c r="AG709" s="515"/>
      <c r="AH709" s="515"/>
      <c r="AI709" s="515"/>
      <c r="AJ709" s="515"/>
      <c r="AK709" s="515"/>
      <c r="AL709" s="515"/>
      <c r="AM709" s="515"/>
      <c r="AN709" s="515"/>
      <c r="AO709" s="515"/>
      <c r="AP709" s="515"/>
      <c r="AQ709" s="515"/>
      <c r="AR709" s="515"/>
      <c r="AS709" s="515"/>
    </row>
    <row r="710" spans="9:45" s="516" customFormat="1" ht="11.25">
      <c r="I710" s="518"/>
      <c r="J710" s="518"/>
      <c r="K710" s="518"/>
      <c r="L710" s="514"/>
      <c r="M710" s="514"/>
      <c r="N710" s="514"/>
      <c r="O710" s="514"/>
      <c r="P710" s="514"/>
      <c r="Q710" s="514"/>
      <c r="R710" s="514"/>
      <c r="S710" s="514"/>
      <c r="T710" s="514"/>
      <c r="U710" s="514"/>
      <c r="V710" s="515"/>
      <c r="W710" s="515"/>
      <c r="X710" s="515"/>
      <c r="Y710" s="515"/>
      <c r="Z710" s="515"/>
      <c r="AA710" s="515"/>
      <c r="AB710" s="515"/>
      <c r="AC710" s="515"/>
      <c r="AD710" s="515"/>
      <c r="AE710" s="515"/>
      <c r="AF710" s="515"/>
      <c r="AG710" s="515"/>
      <c r="AH710" s="515"/>
      <c r="AI710" s="515"/>
      <c r="AJ710" s="515"/>
      <c r="AK710" s="515"/>
      <c r="AL710" s="515"/>
      <c r="AM710" s="515"/>
      <c r="AN710" s="515"/>
      <c r="AO710" s="515"/>
      <c r="AP710" s="515"/>
      <c r="AQ710" s="515"/>
      <c r="AR710" s="515"/>
      <c r="AS710" s="515"/>
    </row>
    <row r="711" spans="9:45" s="516" customFormat="1" ht="11.25">
      <c r="I711" s="518"/>
      <c r="J711" s="518"/>
      <c r="K711" s="518"/>
      <c r="L711" s="514"/>
      <c r="M711" s="514"/>
      <c r="N711" s="514"/>
      <c r="O711" s="514"/>
      <c r="P711" s="514"/>
      <c r="Q711" s="514"/>
      <c r="R711" s="514"/>
      <c r="S711" s="514"/>
      <c r="T711" s="514"/>
      <c r="U711" s="514"/>
      <c r="V711" s="515"/>
      <c r="W711" s="515"/>
      <c r="X711" s="515"/>
      <c r="Y711" s="515"/>
      <c r="Z711" s="515"/>
      <c r="AA711" s="515"/>
      <c r="AB711" s="515"/>
      <c r="AC711" s="515"/>
      <c r="AD711" s="515"/>
      <c r="AE711" s="515"/>
      <c r="AF711" s="515"/>
      <c r="AG711" s="515"/>
      <c r="AH711" s="515"/>
      <c r="AI711" s="515"/>
      <c r="AJ711" s="515"/>
      <c r="AK711" s="515"/>
      <c r="AL711" s="515"/>
      <c r="AM711" s="515"/>
      <c r="AN711" s="515"/>
      <c r="AO711" s="515"/>
      <c r="AP711" s="515"/>
      <c r="AQ711" s="515"/>
      <c r="AR711" s="515"/>
      <c r="AS711" s="515"/>
    </row>
    <row r="712" spans="9:45" s="516" customFormat="1" ht="11.25">
      <c r="I712" s="518"/>
      <c r="J712" s="518"/>
      <c r="K712" s="518"/>
      <c r="L712" s="514"/>
      <c r="M712" s="514"/>
      <c r="N712" s="514"/>
      <c r="O712" s="514"/>
      <c r="P712" s="514"/>
      <c r="Q712" s="514"/>
      <c r="R712" s="514"/>
      <c r="S712" s="514"/>
      <c r="T712" s="514"/>
      <c r="U712" s="514"/>
      <c r="V712" s="515"/>
      <c r="W712" s="515"/>
      <c r="X712" s="515"/>
      <c r="Y712" s="515"/>
      <c r="Z712" s="515"/>
      <c r="AA712" s="515"/>
      <c r="AB712" s="515"/>
      <c r="AC712" s="515"/>
      <c r="AD712" s="515"/>
      <c r="AE712" s="515"/>
      <c r="AF712" s="515"/>
      <c r="AG712" s="515"/>
      <c r="AH712" s="515"/>
      <c r="AI712" s="515"/>
      <c r="AJ712" s="515"/>
      <c r="AK712" s="515"/>
      <c r="AL712" s="515"/>
      <c r="AM712" s="515"/>
      <c r="AN712" s="515"/>
      <c r="AO712" s="515"/>
      <c r="AP712" s="515"/>
      <c r="AQ712" s="515"/>
      <c r="AR712" s="515"/>
      <c r="AS712" s="515"/>
    </row>
    <row r="713" spans="9:45" s="516" customFormat="1" ht="11.25">
      <c r="I713" s="518"/>
      <c r="J713" s="518"/>
      <c r="K713" s="518"/>
      <c r="L713" s="514"/>
      <c r="M713" s="514"/>
      <c r="N713" s="514"/>
      <c r="O713" s="514"/>
      <c r="P713" s="514"/>
      <c r="Q713" s="514"/>
      <c r="R713" s="514"/>
      <c r="S713" s="514"/>
      <c r="T713" s="514"/>
      <c r="U713" s="514"/>
      <c r="V713" s="515"/>
      <c r="W713" s="515"/>
      <c r="X713" s="515"/>
      <c r="Y713" s="515"/>
      <c r="Z713" s="515"/>
      <c r="AA713" s="515"/>
      <c r="AB713" s="515"/>
      <c r="AC713" s="515"/>
      <c r="AD713" s="515"/>
      <c r="AE713" s="515"/>
      <c r="AF713" s="515"/>
      <c r="AG713" s="515"/>
      <c r="AH713" s="515"/>
      <c r="AI713" s="515"/>
      <c r="AJ713" s="515"/>
      <c r="AK713" s="515"/>
      <c r="AL713" s="515"/>
      <c r="AM713" s="515"/>
      <c r="AN713" s="515"/>
      <c r="AO713" s="515"/>
      <c r="AP713" s="515"/>
      <c r="AQ713" s="515"/>
      <c r="AR713" s="515"/>
      <c r="AS713" s="515"/>
    </row>
    <row r="714" spans="9:45" s="516" customFormat="1" ht="11.25">
      <c r="I714" s="518"/>
      <c r="J714" s="518"/>
      <c r="K714" s="518"/>
      <c r="L714" s="514"/>
      <c r="M714" s="514"/>
      <c r="N714" s="514"/>
      <c r="O714" s="514"/>
      <c r="P714" s="514"/>
      <c r="Q714" s="514"/>
      <c r="R714" s="514"/>
      <c r="S714" s="514"/>
      <c r="T714" s="514"/>
      <c r="U714" s="514"/>
      <c r="V714" s="515"/>
      <c r="W714" s="515"/>
      <c r="X714" s="515"/>
      <c r="Y714" s="515"/>
      <c r="Z714" s="515"/>
      <c r="AA714" s="515"/>
      <c r="AB714" s="515"/>
      <c r="AC714" s="515"/>
      <c r="AD714" s="515"/>
      <c r="AE714" s="515"/>
      <c r="AF714" s="515"/>
      <c r="AG714" s="515"/>
      <c r="AH714" s="515"/>
      <c r="AI714" s="515"/>
      <c r="AJ714" s="515"/>
      <c r="AK714" s="515"/>
      <c r="AL714" s="515"/>
      <c r="AM714" s="515"/>
      <c r="AN714" s="515"/>
      <c r="AO714" s="515"/>
      <c r="AP714" s="515"/>
      <c r="AQ714" s="515"/>
      <c r="AR714" s="515"/>
      <c r="AS714" s="515"/>
    </row>
    <row r="715" spans="9:45" s="516" customFormat="1" ht="11.25">
      <c r="I715" s="518"/>
      <c r="J715" s="518"/>
      <c r="K715" s="518"/>
      <c r="L715" s="514"/>
      <c r="M715" s="514"/>
      <c r="N715" s="514"/>
      <c r="O715" s="514"/>
      <c r="P715" s="514"/>
      <c r="Q715" s="514"/>
      <c r="R715" s="514"/>
      <c r="S715" s="514"/>
      <c r="T715" s="514"/>
      <c r="U715" s="514"/>
      <c r="V715" s="515"/>
      <c r="W715" s="515"/>
      <c r="X715" s="515"/>
      <c r="Y715" s="515"/>
      <c r="Z715" s="515"/>
      <c r="AA715" s="515"/>
      <c r="AB715" s="515"/>
      <c r="AC715" s="515"/>
      <c r="AD715" s="515"/>
      <c r="AE715" s="515"/>
      <c r="AF715" s="515"/>
      <c r="AG715" s="515"/>
      <c r="AH715" s="515"/>
      <c r="AI715" s="515"/>
      <c r="AJ715" s="515"/>
      <c r="AK715" s="515"/>
      <c r="AL715" s="515"/>
      <c r="AM715" s="515"/>
      <c r="AN715" s="515"/>
      <c r="AO715" s="515"/>
      <c r="AP715" s="515"/>
      <c r="AQ715" s="515"/>
      <c r="AR715" s="515"/>
      <c r="AS715" s="515"/>
    </row>
    <row r="716" spans="9:45" s="516" customFormat="1" ht="11.25">
      <c r="I716" s="518"/>
      <c r="J716" s="518"/>
      <c r="K716" s="518"/>
      <c r="L716" s="514"/>
      <c r="M716" s="514"/>
      <c r="N716" s="514"/>
      <c r="O716" s="514"/>
      <c r="P716" s="514"/>
      <c r="Q716" s="514"/>
      <c r="R716" s="514"/>
      <c r="S716" s="514"/>
      <c r="T716" s="514"/>
      <c r="U716" s="514"/>
      <c r="V716" s="515"/>
      <c r="W716" s="515"/>
      <c r="X716" s="515"/>
      <c r="Y716" s="515"/>
      <c r="Z716" s="515"/>
      <c r="AA716" s="515"/>
      <c r="AB716" s="515"/>
      <c r="AC716" s="515"/>
      <c r="AD716" s="515"/>
      <c r="AE716" s="515"/>
      <c r="AF716" s="515"/>
      <c r="AG716" s="515"/>
      <c r="AH716" s="515"/>
      <c r="AI716" s="515"/>
      <c r="AJ716" s="515"/>
      <c r="AK716" s="515"/>
      <c r="AL716" s="515"/>
      <c r="AM716" s="515"/>
      <c r="AN716" s="515"/>
      <c r="AO716" s="515"/>
      <c r="AP716" s="515"/>
      <c r="AQ716" s="515"/>
      <c r="AR716" s="515"/>
      <c r="AS716" s="515"/>
    </row>
    <row r="717" spans="9:45" s="516" customFormat="1" ht="11.25">
      <c r="I717" s="518"/>
      <c r="J717" s="518"/>
      <c r="K717" s="518"/>
      <c r="L717" s="514"/>
      <c r="M717" s="514"/>
      <c r="N717" s="514"/>
      <c r="O717" s="514"/>
      <c r="P717" s="514"/>
      <c r="Q717" s="514"/>
      <c r="R717" s="514"/>
      <c r="S717" s="514"/>
      <c r="T717" s="514"/>
      <c r="U717" s="514"/>
      <c r="V717" s="515"/>
      <c r="W717" s="515"/>
      <c r="X717" s="515"/>
      <c r="Y717" s="515"/>
      <c r="Z717" s="515"/>
      <c r="AA717" s="515"/>
      <c r="AB717" s="515"/>
      <c r="AC717" s="515"/>
      <c r="AD717" s="515"/>
      <c r="AE717" s="515"/>
      <c r="AF717" s="515"/>
      <c r="AG717" s="515"/>
      <c r="AH717" s="515"/>
      <c r="AI717" s="515"/>
      <c r="AJ717" s="515"/>
      <c r="AK717" s="515"/>
      <c r="AL717" s="515"/>
      <c r="AM717" s="515"/>
      <c r="AN717" s="515"/>
      <c r="AO717" s="515"/>
      <c r="AP717" s="515"/>
      <c r="AQ717" s="515"/>
      <c r="AR717" s="515"/>
      <c r="AS717" s="515"/>
    </row>
    <row r="718" spans="9:45" s="516" customFormat="1" ht="11.25">
      <c r="I718" s="518"/>
      <c r="J718" s="518"/>
      <c r="K718" s="518"/>
      <c r="L718" s="514"/>
      <c r="M718" s="514"/>
      <c r="N718" s="514"/>
      <c r="O718" s="514"/>
      <c r="P718" s="514"/>
      <c r="Q718" s="514"/>
      <c r="R718" s="514"/>
      <c r="S718" s="514"/>
      <c r="T718" s="514"/>
      <c r="U718" s="514"/>
      <c r="V718" s="515"/>
      <c r="W718" s="515"/>
      <c r="X718" s="515"/>
      <c r="Y718" s="515"/>
      <c r="Z718" s="515"/>
      <c r="AA718" s="515"/>
      <c r="AB718" s="515"/>
      <c r="AC718" s="515"/>
      <c r="AD718" s="515"/>
      <c r="AE718" s="515"/>
      <c r="AF718" s="515"/>
      <c r="AG718" s="515"/>
      <c r="AH718" s="515"/>
      <c r="AI718" s="515"/>
      <c r="AJ718" s="515"/>
      <c r="AK718" s="515"/>
      <c r="AL718" s="515"/>
      <c r="AM718" s="515"/>
      <c r="AN718" s="515"/>
      <c r="AO718" s="515"/>
      <c r="AP718" s="515"/>
      <c r="AQ718" s="515"/>
      <c r="AR718" s="515"/>
      <c r="AS718" s="515"/>
    </row>
    <row r="719" spans="9:45" s="516" customFormat="1" ht="11.25">
      <c r="I719" s="518"/>
      <c r="J719" s="518"/>
      <c r="K719" s="518"/>
      <c r="L719" s="514"/>
      <c r="M719" s="514"/>
      <c r="N719" s="514"/>
      <c r="O719" s="514"/>
      <c r="P719" s="514"/>
      <c r="Q719" s="514"/>
      <c r="R719" s="514"/>
      <c r="S719" s="514"/>
      <c r="T719" s="514"/>
      <c r="U719" s="514"/>
      <c r="V719" s="515"/>
      <c r="W719" s="515"/>
      <c r="X719" s="515"/>
      <c r="Y719" s="515"/>
      <c r="Z719" s="515"/>
      <c r="AA719" s="515"/>
      <c r="AB719" s="515"/>
      <c r="AC719" s="515"/>
      <c r="AD719" s="515"/>
      <c r="AE719" s="515"/>
      <c r="AF719" s="515"/>
      <c r="AG719" s="515"/>
      <c r="AH719" s="515"/>
      <c r="AI719" s="515"/>
      <c r="AJ719" s="515"/>
      <c r="AK719" s="515"/>
      <c r="AL719" s="515"/>
      <c r="AM719" s="515"/>
      <c r="AN719" s="515"/>
      <c r="AO719" s="515"/>
      <c r="AP719" s="515"/>
      <c r="AQ719" s="515"/>
      <c r="AR719" s="515"/>
      <c r="AS719" s="515"/>
    </row>
    <row r="720" spans="9:45" s="516" customFormat="1" ht="11.25">
      <c r="I720" s="518"/>
      <c r="J720" s="518"/>
      <c r="K720" s="518"/>
      <c r="L720" s="514"/>
      <c r="M720" s="514"/>
      <c r="N720" s="514"/>
      <c r="O720" s="514"/>
      <c r="P720" s="514"/>
      <c r="Q720" s="514"/>
      <c r="R720" s="514"/>
      <c r="S720" s="514"/>
      <c r="T720" s="514"/>
      <c r="U720" s="514"/>
      <c r="V720" s="515"/>
      <c r="W720" s="515"/>
      <c r="X720" s="515"/>
      <c r="Y720" s="515"/>
      <c r="Z720" s="515"/>
      <c r="AA720" s="515"/>
      <c r="AB720" s="515"/>
      <c r="AC720" s="515"/>
      <c r="AD720" s="515"/>
      <c r="AE720" s="515"/>
      <c r="AF720" s="515"/>
      <c r="AG720" s="515"/>
      <c r="AH720" s="515"/>
      <c r="AI720" s="515"/>
      <c r="AJ720" s="515"/>
      <c r="AK720" s="515"/>
      <c r="AL720" s="515"/>
      <c r="AM720" s="515"/>
      <c r="AN720" s="515"/>
      <c r="AO720" s="515"/>
      <c r="AP720" s="515"/>
      <c r="AQ720" s="515"/>
      <c r="AR720" s="515"/>
      <c r="AS720" s="515"/>
    </row>
    <row r="721" spans="9:45" s="516" customFormat="1" ht="11.25">
      <c r="I721" s="518"/>
      <c r="J721" s="518"/>
      <c r="K721" s="518"/>
      <c r="L721" s="514"/>
      <c r="M721" s="514"/>
      <c r="N721" s="514"/>
      <c r="O721" s="514"/>
      <c r="P721" s="514"/>
      <c r="Q721" s="514"/>
      <c r="R721" s="514"/>
      <c r="S721" s="514"/>
      <c r="T721" s="514"/>
      <c r="U721" s="514"/>
      <c r="V721" s="515"/>
      <c r="W721" s="515"/>
      <c r="X721" s="515"/>
      <c r="Y721" s="515"/>
      <c r="Z721" s="515"/>
      <c r="AA721" s="515"/>
      <c r="AB721" s="515"/>
      <c r="AC721" s="515"/>
      <c r="AD721" s="515"/>
      <c r="AE721" s="515"/>
      <c r="AF721" s="515"/>
      <c r="AG721" s="515"/>
      <c r="AH721" s="515"/>
      <c r="AI721" s="515"/>
      <c r="AJ721" s="515"/>
      <c r="AK721" s="515"/>
      <c r="AL721" s="515"/>
      <c r="AM721" s="515"/>
      <c r="AN721" s="515"/>
      <c r="AO721" s="515"/>
      <c r="AP721" s="515"/>
      <c r="AQ721" s="515"/>
      <c r="AR721" s="515"/>
      <c r="AS721" s="515"/>
    </row>
    <row r="722" spans="9:45" s="516" customFormat="1" ht="11.25">
      <c r="I722" s="518"/>
      <c r="J722" s="518"/>
      <c r="K722" s="518"/>
      <c r="L722" s="514"/>
      <c r="M722" s="514"/>
      <c r="N722" s="514"/>
      <c r="O722" s="514"/>
      <c r="P722" s="514"/>
      <c r="Q722" s="514"/>
      <c r="R722" s="514"/>
      <c r="S722" s="514"/>
      <c r="T722" s="514"/>
      <c r="U722" s="514"/>
      <c r="V722" s="515"/>
      <c r="W722" s="515"/>
      <c r="X722" s="515"/>
      <c r="Y722" s="515"/>
      <c r="Z722" s="515"/>
      <c r="AA722" s="515"/>
      <c r="AB722" s="515"/>
      <c r="AC722" s="515"/>
      <c r="AD722" s="515"/>
      <c r="AE722" s="515"/>
      <c r="AF722" s="515"/>
      <c r="AG722" s="515"/>
      <c r="AH722" s="515"/>
      <c r="AI722" s="515"/>
      <c r="AJ722" s="515"/>
      <c r="AK722" s="515"/>
      <c r="AL722" s="515"/>
      <c r="AM722" s="515"/>
      <c r="AN722" s="515"/>
      <c r="AO722" s="515"/>
      <c r="AP722" s="515"/>
      <c r="AQ722" s="515"/>
      <c r="AR722" s="515"/>
      <c r="AS722" s="515"/>
    </row>
    <row r="723" spans="9:45" s="516" customFormat="1" ht="11.25">
      <c r="I723" s="518"/>
      <c r="J723" s="518"/>
      <c r="K723" s="518"/>
      <c r="L723" s="514"/>
      <c r="M723" s="514"/>
      <c r="N723" s="514"/>
      <c r="O723" s="514"/>
      <c r="P723" s="514"/>
      <c r="Q723" s="514"/>
      <c r="R723" s="514"/>
      <c r="S723" s="514"/>
      <c r="T723" s="514"/>
      <c r="U723" s="514"/>
      <c r="V723" s="515"/>
      <c r="W723" s="515"/>
      <c r="X723" s="515"/>
      <c r="Y723" s="515"/>
      <c r="Z723" s="515"/>
      <c r="AA723" s="515"/>
      <c r="AB723" s="515"/>
      <c r="AC723" s="515"/>
      <c r="AD723" s="515"/>
      <c r="AE723" s="515"/>
      <c r="AF723" s="515"/>
      <c r="AG723" s="515"/>
      <c r="AH723" s="515"/>
      <c r="AI723" s="515"/>
      <c r="AJ723" s="515"/>
      <c r="AK723" s="515"/>
      <c r="AL723" s="515"/>
      <c r="AM723" s="515"/>
      <c r="AN723" s="515"/>
      <c r="AO723" s="515"/>
      <c r="AP723" s="515"/>
      <c r="AQ723" s="515"/>
      <c r="AR723" s="515"/>
      <c r="AS723" s="515"/>
    </row>
    <row r="724" spans="9:45" s="516" customFormat="1" ht="11.25">
      <c r="I724" s="518"/>
      <c r="J724" s="518"/>
      <c r="K724" s="518"/>
      <c r="L724" s="514"/>
      <c r="M724" s="514"/>
      <c r="N724" s="514"/>
      <c r="O724" s="514"/>
      <c r="P724" s="514"/>
      <c r="Q724" s="514"/>
      <c r="R724" s="514"/>
      <c r="S724" s="514"/>
      <c r="T724" s="514"/>
      <c r="U724" s="514"/>
      <c r="V724" s="515"/>
      <c r="W724" s="515"/>
      <c r="X724" s="515"/>
      <c r="Y724" s="515"/>
      <c r="Z724" s="515"/>
      <c r="AA724" s="515"/>
      <c r="AB724" s="515"/>
      <c r="AC724" s="515"/>
      <c r="AD724" s="515"/>
      <c r="AE724" s="515"/>
      <c r="AF724" s="515"/>
      <c r="AG724" s="515"/>
      <c r="AH724" s="515"/>
      <c r="AI724" s="515"/>
      <c r="AJ724" s="515"/>
      <c r="AK724" s="515"/>
      <c r="AL724" s="515"/>
      <c r="AM724" s="515"/>
      <c r="AN724" s="515"/>
      <c r="AO724" s="515"/>
      <c r="AP724" s="515"/>
      <c r="AQ724" s="515"/>
      <c r="AR724" s="515"/>
      <c r="AS724" s="515"/>
    </row>
    <row r="725" spans="9:45" s="516" customFormat="1" ht="11.25">
      <c r="I725" s="518"/>
      <c r="J725" s="518"/>
      <c r="K725" s="518"/>
      <c r="L725" s="514"/>
      <c r="M725" s="514"/>
      <c r="N725" s="514"/>
      <c r="O725" s="514"/>
      <c r="P725" s="514"/>
      <c r="Q725" s="514"/>
      <c r="R725" s="514"/>
      <c r="S725" s="514"/>
      <c r="T725" s="514"/>
      <c r="U725" s="514"/>
      <c r="V725" s="515"/>
      <c r="W725" s="515"/>
      <c r="X725" s="515"/>
      <c r="Y725" s="515"/>
      <c r="Z725" s="515"/>
      <c r="AA725" s="515"/>
      <c r="AB725" s="515"/>
      <c r="AC725" s="515"/>
      <c r="AD725" s="515"/>
      <c r="AE725" s="515"/>
      <c r="AF725" s="515"/>
      <c r="AG725" s="515"/>
      <c r="AH725" s="515"/>
      <c r="AI725" s="515"/>
      <c r="AJ725" s="515"/>
      <c r="AK725" s="515"/>
      <c r="AL725" s="515"/>
      <c r="AM725" s="515"/>
      <c r="AN725" s="515"/>
      <c r="AO725" s="515"/>
      <c r="AP725" s="515"/>
      <c r="AQ725" s="515"/>
      <c r="AR725" s="515"/>
      <c r="AS725" s="515"/>
    </row>
    <row r="726" spans="9:45" s="516" customFormat="1" ht="11.25">
      <c r="I726" s="518"/>
      <c r="J726" s="518"/>
      <c r="K726" s="518"/>
      <c r="L726" s="514"/>
      <c r="M726" s="514"/>
      <c r="N726" s="514"/>
      <c r="O726" s="514"/>
      <c r="P726" s="514"/>
      <c r="Q726" s="514"/>
      <c r="R726" s="514"/>
      <c r="S726" s="514"/>
      <c r="T726" s="514"/>
      <c r="U726" s="514"/>
      <c r="V726" s="515"/>
      <c r="W726" s="515"/>
      <c r="X726" s="515"/>
      <c r="Y726" s="515"/>
      <c r="Z726" s="515"/>
      <c r="AA726" s="515"/>
      <c r="AB726" s="515"/>
      <c r="AC726" s="515"/>
      <c r="AD726" s="515"/>
      <c r="AE726" s="515"/>
      <c r="AF726" s="515"/>
      <c r="AG726" s="515"/>
      <c r="AH726" s="515"/>
      <c r="AI726" s="515"/>
      <c r="AJ726" s="515"/>
      <c r="AK726" s="515"/>
      <c r="AL726" s="515"/>
      <c r="AM726" s="515"/>
      <c r="AN726" s="515"/>
      <c r="AO726" s="515"/>
      <c r="AP726" s="515"/>
      <c r="AQ726" s="515"/>
      <c r="AR726" s="515"/>
      <c r="AS726" s="515"/>
    </row>
    <row r="727" spans="9:45" s="516" customFormat="1" ht="11.25">
      <c r="I727" s="518"/>
      <c r="J727" s="518"/>
      <c r="K727" s="518"/>
      <c r="L727" s="514"/>
      <c r="M727" s="514"/>
      <c r="N727" s="514"/>
      <c r="O727" s="514"/>
      <c r="P727" s="514"/>
      <c r="Q727" s="514"/>
      <c r="R727" s="514"/>
      <c r="S727" s="514"/>
      <c r="T727" s="514"/>
      <c r="U727" s="514"/>
      <c r="V727" s="515"/>
      <c r="W727" s="515"/>
      <c r="X727" s="515"/>
      <c r="Y727" s="515"/>
      <c r="Z727" s="515"/>
      <c r="AA727" s="515"/>
      <c r="AB727" s="515"/>
      <c r="AC727" s="515"/>
      <c r="AD727" s="515"/>
      <c r="AE727" s="515"/>
      <c r="AF727" s="515"/>
      <c r="AG727" s="515"/>
      <c r="AH727" s="515"/>
      <c r="AI727" s="515"/>
      <c r="AJ727" s="515"/>
      <c r="AK727" s="515"/>
      <c r="AL727" s="515"/>
      <c r="AM727" s="515"/>
      <c r="AN727" s="515"/>
      <c r="AO727" s="515"/>
      <c r="AP727" s="515"/>
      <c r="AQ727" s="515"/>
      <c r="AR727" s="515"/>
      <c r="AS727" s="515"/>
    </row>
    <row r="728" spans="9:45" s="516" customFormat="1" ht="11.25">
      <c r="I728" s="518"/>
      <c r="J728" s="518"/>
      <c r="K728" s="518"/>
      <c r="L728" s="514"/>
      <c r="M728" s="514"/>
      <c r="N728" s="514"/>
      <c r="O728" s="514"/>
      <c r="P728" s="514"/>
      <c r="Q728" s="514"/>
      <c r="R728" s="514"/>
      <c r="S728" s="514"/>
      <c r="T728" s="514"/>
      <c r="U728" s="514"/>
      <c r="V728" s="515"/>
      <c r="W728" s="515"/>
      <c r="X728" s="515"/>
      <c r="Y728" s="515"/>
      <c r="Z728" s="515"/>
      <c r="AA728" s="515"/>
      <c r="AB728" s="515"/>
      <c r="AC728" s="515"/>
      <c r="AD728" s="515"/>
      <c r="AE728" s="515"/>
      <c r="AF728" s="515"/>
      <c r="AG728" s="515"/>
      <c r="AH728" s="515"/>
      <c r="AI728" s="515"/>
      <c r="AJ728" s="515"/>
      <c r="AK728" s="515"/>
      <c r="AL728" s="515"/>
      <c r="AM728" s="515"/>
      <c r="AN728" s="515"/>
      <c r="AO728" s="515"/>
      <c r="AP728" s="515"/>
      <c r="AQ728" s="515"/>
      <c r="AR728" s="515"/>
      <c r="AS728" s="515"/>
    </row>
    <row r="729" spans="9:45" s="516" customFormat="1" ht="11.25">
      <c r="I729" s="518"/>
      <c r="J729" s="518"/>
      <c r="K729" s="518"/>
      <c r="L729" s="514"/>
      <c r="M729" s="514"/>
      <c r="N729" s="514"/>
      <c r="O729" s="514"/>
      <c r="P729" s="514"/>
      <c r="Q729" s="514"/>
      <c r="R729" s="514"/>
      <c r="S729" s="514"/>
      <c r="T729" s="514"/>
      <c r="U729" s="514"/>
      <c r="V729" s="515"/>
      <c r="W729" s="515"/>
      <c r="X729" s="515"/>
      <c r="Y729" s="515"/>
      <c r="Z729" s="515"/>
      <c r="AA729" s="515"/>
      <c r="AB729" s="515"/>
      <c r="AC729" s="515"/>
      <c r="AD729" s="515"/>
      <c r="AE729" s="515"/>
      <c r="AF729" s="515"/>
      <c r="AG729" s="515"/>
      <c r="AH729" s="515"/>
      <c r="AI729" s="515"/>
      <c r="AJ729" s="515"/>
      <c r="AK729" s="515"/>
      <c r="AL729" s="515"/>
      <c r="AM729" s="515"/>
      <c r="AN729" s="515"/>
      <c r="AO729" s="515"/>
      <c r="AP729" s="515"/>
      <c r="AQ729" s="515"/>
      <c r="AR729" s="515"/>
      <c r="AS729" s="515"/>
    </row>
    <row r="730" spans="9:45" s="516" customFormat="1" ht="11.25">
      <c r="I730" s="518"/>
      <c r="J730" s="518"/>
      <c r="K730" s="518"/>
      <c r="L730" s="514"/>
      <c r="M730" s="514"/>
      <c r="N730" s="514"/>
      <c r="O730" s="514"/>
      <c r="P730" s="514"/>
      <c r="Q730" s="514"/>
      <c r="R730" s="514"/>
      <c r="S730" s="514"/>
      <c r="T730" s="514"/>
      <c r="U730" s="514"/>
      <c r="V730" s="515"/>
      <c r="W730" s="515"/>
      <c r="X730" s="515"/>
      <c r="Y730" s="515"/>
      <c r="Z730" s="515"/>
      <c r="AA730" s="515"/>
      <c r="AB730" s="515"/>
      <c r="AC730" s="515"/>
      <c r="AD730" s="515"/>
      <c r="AE730" s="515"/>
      <c r="AF730" s="515"/>
      <c r="AG730" s="515"/>
      <c r="AH730" s="515"/>
      <c r="AI730" s="515"/>
      <c r="AJ730" s="515"/>
      <c r="AK730" s="515"/>
      <c r="AL730" s="515"/>
      <c r="AM730" s="515"/>
      <c r="AN730" s="515"/>
      <c r="AO730" s="515"/>
      <c r="AP730" s="515"/>
      <c r="AQ730" s="515"/>
      <c r="AR730" s="515"/>
      <c r="AS730" s="515"/>
    </row>
    <row r="731" spans="9:45" s="516" customFormat="1" ht="11.25">
      <c r="I731" s="518"/>
      <c r="J731" s="518"/>
      <c r="K731" s="518"/>
      <c r="L731" s="514"/>
      <c r="M731" s="514"/>
      <c r="N731" s="514"/>
      <c r="O731" s="514"/>
      <c r="P731" s="514"/>
      <c r="Q731" s="514"/>
      <c r="R731" s="514"/>
      <c r="S731" s="514"/>
      <c r="T731" s="514"/>
      <c r="U731" s="514"/>
      <c r="V731" s="515"/>
      <c r="W731" s="515"/>
      <c r="X731" s="515"/>
      <c r="Y731" s="515"/>
      <c r="Z731" s="515"/>
      <c r="AA731" s="515"/>
      <c r="AB731" s="515"/>
      <c r="AC731" s="515"/>
      <c r="AD731" s="515"/>
      <c r="AE731" s="515"/>
      <c r="AF731" s="515"/>
      <c r="AG731" s="515"/>
      <c r="AH731" s="515"/>
      <c r="AI731" s="515"/>
      <c r="AJ731" s="515"/>
      <c r="AK731" s="515"/>
      <c r="AL731" s="515"/>
      <c r="AM731" s="515"/>
      <c r="AN731" s="515"/>
      <c r="AO731" s="515"/>
      <c r="AP731" s="515"/>
      <c r="AQ731" s="515"/>
      <c r="AR731" s="515"/>
      <c r="AS731" s="515"/>
    </row>
    <row r="732" spans="9:45" s="516" customFormat="1" ht="11.25">
      <c r="I732" s="518"/>
      <c r="J732" s="518"/>
      <c r="K732" s="518"/>
      <c r="L732" s="514"/>
      <c r="M732" s="514"/>
      <c r="N732" s="514"/>
      <c r="O732" s="514"/>
      <c r="P732" s="514"/>
      <c r="Q732" s="514"/>
      <c r="R732" s="514"/>
      <c r="S732" s="514"/>
      <c r="T732" s="514"/>
      <c r="U732" s="514"/>
      <c r="V732" s="515"/>
      <c r="W732" s="515"/>
      <c r="X732" s="515"/>
      <c r="Y732" s="515"/>
      <c r="Z732" s="515"/>
      <c r="AA732" s="515"/>
      <c r="AB732" s="515"/>
      <c r="AC732" s="515"/>
      <c r="AD732" s="515"/>
      <c r="AE732" s="515"/>
      <c r="AF732" s="515"/>
      <c r="AG732" s="515"/>
      <c r="AH732" s="515"/>
      <c r="AI732" s="515"/>
      <c r="AJ732" s="515"/>
      <c r="AK732" s="515"/>
      <c r="AL732" s="515"/>
      <c r="AM732" s="515"/>
      <c r="AN732" s="515"/>
      <c r="AO732" s="515"/>
      <c r="AP732" s="515"/>
      <c r="AQ732" s="515"/>
      <c r="AR732" s="515"/>
      <c r="AS732" s="515"/>
    </row>
    <row r="733" spans="9:45" s="516" customFormat="1" ht="11.25">
      <c r="I733" s="518"/>
      <c r="J733" s="518"/>
      <c r="K733" s="518"/>
      <c r="L733" s="514"/>
      <c r="M733" s="514"/>
      <c r="N733" s="514"/>
      <c r="O733" s="514"/>
      <c r="P733" s="514"/>
      <c r="Q733" s="514"/>
      <c r="R733" s="514"/>
      <c r="S733" s="514"/>
      <c r="T733" s="514"/>
      <c r="U733" s="514"/>
      <c r="V733" s="515"/>
      <c r="W733" s="515"/>
      <c r="X733" s="515"/>
      <c r="Y733" s="515"/>
      <c r="Z733" s="515"/>
      <c r="AA733" s="515"/>
      <c r="AB733" s="515"/>
      <c r="AC733" s="515"/>
      <c r="AD733" s="515"/>
      <c r="AE733" s="515"/>
      <c r="AF733" s="515"/>
      <c r="AG733" s="515"/>
      <c r="AH733" s="515"/>
      <c r="AI733" s="515"/>
      <c r="AJ733" s="515"/>
      <c r="AK733" s="515"/>
      <c r="AL733" s="515"/>
      <c r="AM733" s="515"/>
      <c r="AN733" s="515"/>
      <c r="AO733" s="515"/>
      <c r="AP733" s="515"/>
      <c r="AQ733" s="515"/>
      <c r="AR733" s="515"/>
      <c r="AS733" s="515"/>
    </row>
    <row r="734" spans="9:45" s="516" customFormat="1" ht="11.25">
      <c r="I734" s="518"/>
      <c r="J734" s="518"/>
      <c r="K734" s="518"/>
      <c r="L734" s="514"/>
      <c r="M734" s="514"/>
      <c r="N734" s="514"/>
      <c r="O734" s="514"/>
      <c r="P734" s="514"/>
      <c r="Q734" s="514"/>
      <c r="R734" s="514"/>
      <c r="S734" s="514"/>
      <c r="T734" s="514"/>
      <c r="U734" s="514"/>
      <c r="V734" s="515"/>
      <c r="W734" s="515"/>
      <c r="X734" s="515"/>
      <c r="Y734" s="515"/>
      <c r="Z734" s="515"/>
      <c r="AA734" s="515"/>
      <c r="AB734" s="515"/>
      <c r="AC734" s="515"/>
      <c r="AD734" s="515"/>
      <c r="AE734" s="515"/>
      <c r="AF734" s="515"/>
      <c r="AG734" s="515"/>
      <c r="AH734" s="515"/>
      <c r="AI734" s="515"/>
      <c r="AJ734" s="515"/>
      <c r="AK734" s="515"/>
      <c r="AL734" s="515"/>
      <c r="AM734" s="515"/>
      <c r="AN734" s="515"/>
      <c r="AO734" s="515"/>
      <c r="AP734" s="515"/>
      <c r="AQ734" s="515"/>
      <c r="AR734" s="515"/>
      <c r="AS734" s="515"/>
    </row>
    <row r="735" spans="9:45" s="516" customFormat="1" ht="11.25">
      <c r="I735" s="518"/>
      <c r="J735" s="518"/>
      <c r="K735" s="518"/>
      <c r="L735" s="514"/>
      <c r="M735" s="514"/>
      <c r="N735" s="514"/>
      <c r="O735" s="514"/>
      <c r="P735" s="514"/>
      <c r="Q735" s="514"/>
      <c r="R735" s="514"/>
      <c r="S735" s="514"/>
      <c r="T735" s="514"/>
      <c r="U735" s="514"/>
      <c r="V735" s="515"/>
      <c r="W735" s="515"/>
      <c r="X735" s="515"/>
      <c r="Y735" s="515"/>
      <c r="Z735" s="515"/>
      <c r="AA735" s="515"/>
      <c r="AB735" s="515"/>
      <c r="AC735" s="515"/>
      <c r="AD735" s="515"/>
      <c r="AE735" s="515"/>
      <c r="AF735" s="515"/>
      <c r="AG735" s="515"/>
      <c r="AH735" s="515"/>
      <c r="AI735" s="515"/>
      <c r="AJ735" s="515"/>
      <c r="AK735" s="515"/>
      <c r="AL735" s="515"/>
      <c r="AM735" s="515"/>
      <c r="AN735" s="515"/>
      <c r="AO735" s="515"/>
      <c r="AP735" s="515"/>
      <c r="AQ735" s="515"/>
      <c r="AR735" s="515"/>
      <c r="AS735" s="515"/>
    </row>
    <row r="736" spans="9:45" s="516" customFormat="1" ht="11.25">
      <c r="I736" s="518"/>
      <c r="J736" s="518"/>
      <c r="K736" s="518"/>
      <c r="L736" s="514"/>
      <c r="M736" s="514"/>
      <c r="N736" s="514"/>
      <c r="O736" s="514"/>
      <c r="P736" s="514"/>
      <c r="Q736" s="514"/>
      <c r="R736" s="514"/>
      <c r="S736" s="514"/>
      <c r="T736" s="514"/>
      <c r="U736" s="514"/>
      <c r="V736" s="515"/>
      <c r="W736" s="515"/>
      <c r="X736" s="515"/>
      <c r="Y736" s="515"/>
      <c r="Z736" s="515"/>
      <c r="AA736" s="515"/>
      <c r="AB736" s="515"/>
      <c r="AC736" s="515"/>
      <c r="AD736" s="515"/>
      <c r="AE736" s="515"/>
      <c r="AF736" s="515"/>
      <c r="AG736" s="515"/>
      <c r="AH736" s="515"/>
      <c r="AI736" s="515"/>
      <c r="AJ736" s="515"/>
      <c r="AK736" s="515"/>
      <c r="AL736" s="515"/>
      <c r="AM736" s="515"/>
      <c r="AN736" s="515"/>
      <c r="AO736" s="515"/>
      <c r="AP736" s="515"/>
      <c r="AQ736" s="515"/>
      <c r="AR736" s="515"/>
      <c r="AS736" s="515"/>
    </row>
    <row r="737" spans="9:45" s="516" customFormat="1" ht="11.25">
      <c r="I737" s="518"/>
      <c r="J737" s="518"/>
      <c r="K737" s="518"/>
      <c r="L737" s="514"/>
      <c r="M737" s="514"/>
      <c r="N737" s="514"/>
      <c r="O737" s="514"/>
      <c r="P737" s="514"/>
      <c r="Q737" s="514"/>
      <c r="R737" s="514"/>
      <c r="S737" s="514"/>
      <c r="T737" s="514"/>
      <c r="U737" s="514"/>
      <c r="V737" s="515"/>
      <c r="W737" s="515"/>
      <c r="X737" s="515"/>
      <c r="Y737" s="515"/>
      <c r="Z737" s="515"/>
      <c r="AA737" s="515"/>
      <c r="AB737" s="515"/>
      <c r="AC737" s="515"/>
      <c r="AD737" s="515"/>
      <c r="AE737" s="515"/>
      <c r="AF737" s="515"/>
      <c r="AG737" s="515"/>
      <c r="AH737" s="515"/>
      <c r="AI737" s="515"/>
      <c r="AJ737" s="515"/>
      <c r="AK737" s="515"/>
      <c r="AL737" s="515"/>
      <c r="AM737" s="515"/>
      <c r="AN737" s="515"/>
      <c r="AO737" s="515"/>
      <c r="AP737" s="515"/>
      <c r="AQ737" s="515"/>
      <c r="AR737" s="515"/>
      <c r="AS737" s="515"/>
    </row>
    <row r="738" spans="9:45" s="516" customFormat="1" ht="11.25">
      <c r="I738" s="518"/>
      <c r="J738" s="518"/>
      <c r="K738" s="518"/>
      <c r="L738" s="514"/>
      <c r="M738" s="514"/>
      <c r="N738" s="514"/>
      <c r="O738" s="514"/>
      <c r="P738" s="514"/>
      <c r="Q738" s="514"/>
      <c r="R738" s="514"/>
      <c r="S738" s="514"/>
      <c r="T738" s="514"/>
      <c r="U738" s="514"/>
      <c r="V738" s="515"/>
      <c r="W738" s="515"/>
      <c r="X738" s="515"/>
      <c r="Y738" s="515"/>
      <c r="Z738" s="515"/>
      <c r="AA738" s="515"/>
      <c r="AB738" s="515"/>
      <c r="AC738" s="515"/>
      <c r="AD738" s="515"/>
      <c r="AE738" s="515"/>
      <c r="AF738" s="515"/>
      <c r="AG738" s="515"/>
      <c r="AH738" s="515"/>
      <c r="AI738" s="515"/>
      <c r="AJ738" s="515"/>
      <c r="AK738" s="515"/>
      <c r="AL738" s="515"/>
      <c r="AM738" s="515"/>
      <c r="AN738" s="515"/>
      <c r="AO738" s="515"/>
      <c r="AP738" s="515"/>
      <c r="AQ738" s="515"/>
      <c r="AR738" s="515"/>
      <c r="AS738" s="515"/>
    </row>
    <row r="739" spans="9:45" s="516" customFormat="1" ht="11.25">
      <c r="I739" s="518"/>
      <c r="J739" s="518"/>
      <c r="K739" s="518"/>
      <c r="L739" s="514"/>
      <c r="M739" s="514"/>
      <c r="N739" s="514"/>
      <c r="O739" s="514"/>
      <c r="P739" s="514"/>
      <c r="Q739" s="514"/>
      <c r="R739" s="514"/>
      <c r="S739" s="514"/>
      <c r="T739" s="514"/>
      <c r="U739" s="514"/>
      <c r="V739" s="515"/>
      <c r="W739" s="515"/>
      <c r="X739" s="515"/>
      <c r="Y739" s="515"/>
      <c r="Z739" s="515"/>
      <c r="AA739" s="515"/>
      <c r="AB739" s="515"/>
      <c r="AC739" s="515"/>
      <c r="AD739" s="515"/>
      <c r="AE739" s="515"/>
      <c r="AF739" s="515"/>
      <c r="AG739" s="515"/>
      <c r="AH739" s="515"/>
      <c r="AI739" s="515"/>
      <c r="AJ739" s="515"/>
      <c r="AK739" s="515"/>
      <c r="AL739" s="515"/>
      <c r="AM739" s="515"/>
      <c r="AN739" s="515"/>
      <c r="AO739" s="515"/>
      <c r="AP739" s="515"/>
      <c r="AQ739" s="515"/>
      <c r="AR739" s="515"/>
      <c r="AS739" s="515"/>
    </row>
    <row r="740" spans="9:45" s="516" customFormat="1" ht="11.25">
      <c r="I740" s="518"/>
      <c r="J740" s="518"/>
      <c r="K740" s="518"/>
      <c r="L740" s="514"/>
      <c r="M740" s="514"/>
      <c r="N740" s="514"/>
      <c r="O740" s="514"/>
      <c r="P740" s="514"/>
      <c r="Q740" s="514"/>
      <c r="R740" s="514"/>
      <c r="S740" s="514"/>
      <c r="T740" s="514"/>
      <c r="U740" s="514"/>
      <c r="V740" s="515"/>
      <c r="W740" s="515"/>
      <c r="X740" s="515"/>
      <c r="Y740" s="515"/>
      <c r="Z740" s="515"/>
      <c r="AA740" s="515"/>
      <c r="AB740" s="515"/>
      <c r="AC740" s="515"/>
      <c r="AD740" s="515"/>
      <c r="AE740" s="515"/>
      <c r="AF740" s="515"/>
      <c r="AG740" s="515"/>
      <c r="AH740" s="515"/>
      <c r="AI740" s="515"/>
      <c r="AJ740" s="515"/>
      <c r="AK740" s="515"/>
      <c r="AL740" s="515"/>
      <c r="AM740" s="515"/>
      <c r="AN740" s="515"/>
      <c r="AO740" s="515"/>
      <c r="AP740" s="515"/>
      <c r="AQ740" s="515"/>
      <c r="AR740" s="515"/>
      <c r="AS740" s="515"/>
    </row>
    <row r="741" spans="9:45" s="516" customFormat="1" ht="11.25">
      <c r="I741" s="518"/>
      <c r="J741" s="518"/>
      <c r="K741" s="518"/>
      <c r="L741" s="514"/>
      <c r="M741" s="514"/>
      <c r="N741" s="514"/>
      <c r="O741" s="514"/>
      <c r="P741" s="514"/>
      <c r="Q741" s="514"/>
      <c r="R741" s="514"/>
      <c r="S741" s="514"/>
      <c r="T741" s="514"/>
      <c r="U741" s="514"/>
      <c r="V741" s="515"/>
      <c r="W741" s="515"/>
      <c r="X741" s="515"/>
      <c r="Y741" s="515"/>
      <c r="Z741" s="515"/>
      <c r="AA741" s="515"/>
      <c r="AB741" s="515"/>
      <c r="AC741" s="515"/>
      <c r="AD741" s="515"/>
      <c r="AE741" s="515"/>
      <c r="AF741" s="515"/>
      <c r="AG741" s="515"/>
      <c r="AH741" s="515"/>
      <c r="AI741" s="515"/>
      <c r="AJ741" s="515"/>
      <c r="AK741" s="515"/>
      <c r="AL741" s="515"/>
      <c r="AM741" s="515"/>
      <c r="AN741" s="515"/>
      <c r="AO741" s="515"/>
      <c r="AP741" s="515"/>
      <c r="AQ741" s="515"/>
      <c r="AR741" s="515"/>
      <c r="AS741" s="515"/>
    </row>
    <row r="742" spans="9:45" s="516" customFormat="1" ht="11.25">
      <c r="I742" s="518"/>
      <c r="J742" s="518"/>
      <c r="K742" s="518"/>
      <c r="L742" s="514"/>
      <c r="M742" s="514"/>
      <c r="N742" s="514"/>
      <c r="O742" s="514"/>
      <c r="P742" s="514"/>
      <c r="Q742" s="514"/>
      <c r="R742" s="514"/>
      <c r="S742" s="514"/>
      <c r="T742" s="514"/>
      <c r="U742" s="514"/>
      <c r="V742" s="515"/>
      <c r="W742" s="515"/>
      <c r="X742" s="515"/>
      <c r="Y742" s="515"/>
      <c r="Z742" s="515"/>
      <c r="AA742" s="515"/>
      <c r="AB742" s="515"/>
      <c r="AC742" s="515"/>
      <c r="AD742" s="515"/>
      <c r="AE742" s="515"/>
      <c r="AF742" s="515"/>
      <c r="AG742" s="515"/>
      <c r="AH742" s="515"/>
      <c r="AI742" s="515"/>
      <c r="AJ742" s="515"/>
      <c r="AK742" s="515"/>
      <c r="AL742" s="515"/>
      <c r="AM742" s="515"/>
      <c r="AN742" s="515"/>
      <c r="AO742" s="515"/>
      <c r="AP742" s="515"/>
      <c r="AQ742" s="515"/>
      <c r="AR742" s="515"/>
      <c r="AS742" s="515"/>
    </row>
    <row r="743" spans="9:45" s="516" customFormat="1" ht="11.25">
      <c r="I743" s="518"/>
      <c r="J743" s="518"/>
      <c r="K743" s="518"/>
      <c r="L743" s="514"/>
      <c r="M743" s="514"/>
      <c r="N743" s="514"/>
      <c r="O743" s="514"/>
      <c r="P743" s="514"/>
      <c r="Q743" s="514"/>
      <c r="R743" s="514"/>
      <c r="S743" s="514"/>
      <c r="T743" s="514"/>
      <c r="U743" s="514"/>
      <c r="V743" s="515"/>
      <c r="W743" s="515"/>
      <c r="X743" s="515"/>
      <c r="Y743" s="515"/>
      <c r="Z743" s="515"/>
      <c r="AA743" s="515"/>
      <c r="AB743" s="515"/>
      <c r="AC743" s="515"/>
      <c r="AD743" s="515"/>
      <c r="AE743" s="515"/>
      <c r="AF743" s="515"/>
      <c r="AG743" s="515"/>
      <c r="AH743" s="515"/>
      <c r="AI743" s="515"/>
      <c r="AJ743" s="515"/>
      <c r="AK743" s="515"/>
      <c r="AL743" s="515"/>
      <c r="AM743" s="515"/>
      <c r="AN743" s="515"/>
      <c r="AO743" s="515"/>
      <c r="AP743" s="515"/>
      <c r="AQ743" s="515"/>
      <c r="AR743" s="515"/>
      <c r="AS743" s="515"/>
    </row>
    <row r="744" spans="9:45" s="516" customFormat="1" ht="11.25">
      <c r="I744" s="518"/>
      <c r="J744" s="518"/>
      <c r="K744" s="518"/>
      <c r="L744" s="514"/>
      <c r="M744" s="514"/>
      <c r="N744" s="514"/>
      <c r="O744" s="514"/>
      <c r="P744" s="514"/>
      <c r="Q744" s="514"/>
      <c r="R744" s="514"/>
      <c r="S744" s="514"/>
      <c r="T744" s="514"/>
      <c r="U744" s="514"/>
      <c r="V744" s="515"/>
      <c r="W744" s="515"/>
      <c r="X744" s="515"/>
      <c r="Y744" s="515"/>
      <c r="Z744" s="515"/>
      <c r="AA744" s="515"/>
      <c r="AB744" s="515"/>
      <c r="AC744" s="515"/>
      <c r="AD744" s="515"/>
      <c r="AE744" s="515"/>
      <c r="AF744" s="515"/>
      <c r="AG744" s="515"/>
      <c r="AH744" s="515"/>
      <c r="AI744" s="515"/>
      <c r="AJ744" s="515"/>
      <c r="AK744" s="515"/>
      <c r="AL744" s="515"/>
      <c r="AM744" s="515"/>
      <c r="AN744" s="515"/>
      <c r="AO744" s="515"/>
      <c r="AP744" s="515"/>
      <c r="AQ744" s="515"/>
      <c r="AR744" s="515"/>
      <c r="AS744" s="515"/>
    </row>
    <row r="745" spans="9:45" s="516" customFormat="1" ht="11.25">
      <c r="I745" s="518"/>
      <c r="J745" s="518"/>
      <c r="K745" s="518"/>
      <c r="L745" s="514"/>
      <c r="M745" s="514"/>
      <c r="N745" s="514"/>
      <c r="O745" s="514"/>
      <c r="P745" s="514"/>
      <c r="Q745" s="514"/>
      <c r="R745" s="514"/>
      <c r="S745" s="514"/>
      <c r="T745" s="514"/>
      <c r="U745" s="514"/>
      <c r="V745" s="515"/>
      <c r="W745" s="515"/>
      <c r="X745" s="515"/>
      <c r="Y745" s="515"/>
      <c r="Z745" s="515"/>
      <c r="AA745" s="515"/>
      <c r="AB745" s="515"/>
      <c r="AC745" s="515"/>
      <c r="AD745" s="515"/>
      <c r="AE745" s="515"/>
      <c r="AF745" s="515"/>
      <c r="AG745" s="515"/>
      <c r="AH745" s="515"/>
      <c r="AI745" s="515"/>
      <c r="AJ745" s="515"/>
      <c r="AK745" s="515"/>
      <c r="AL745" s="515"/>
      <c r="AM745" s="515"/>
      <c r="AN745" s="515"/>
      <c r="AO745" s="515"/>
      <c r="AP745" s="515"/>
      <c r="AQ745" s="515"/>
      <c r="AR745" s="515"/>
      <c r="AS745" s="515"/>
    </row>
    <row r="746" spans="9:45" s="516" customFormat="1" ht="11.25">
      <c r="I746" s="518"/>
      <c r="J746" s="518"/>
      <c r="K746" s="518"/>
      <c r="L746" s="514"/>
      <c r="M746" s="514"/>
      <c r="N746" s="514"/>
      <c r="O746" s="514"/>
      <c r="P746" s="514"/>
      <c r="Q746" s="514"/>
      <c r="R746" s="514"/>
      <c r="S746" s="514"/>
      <c r="T746" s="514"/>
      <c r="U746" s="514"/>
      <c r="V746" s="515"/>
      <c r="W746" s="515"/>
      <c r="X746" s="515"/>
      <c r="Y746" s="515"/>
      <c r="Z746" s="515"/>
      <c r="AA746" s="515"/>
      <c r="AB746" s="515"/>
      <c r="AC746" s="515"/>
      <c r="AD746" s="515"/>
      <c r="AE746" s="515"/>
      <c r="AF746" s="515"/>
      <c r="AG746" s="515"/>
      <c r="AH746" s="515"/>
      <c r="AI746" s="515"/>
      <c r="AJ746" s="515"/>
      <c r="AK746" s="515"/>
      <c r="AL746" s="515"/>
      <c r="AM746" s="515"/>
      <c r="AN746" s="515"/>
      <c r="AO746" s="515"/>
      <c r="AP746" s="515"/>
      <c r="AQ746" s="515"/>
      <c r="AR746" s="515"/>
      <c r="AS746" s="515"/>
    </row>
    <row r="747" spans="9:45" s="516" customFormat="1" ht="11.25">
      <c r="I747" s="518"/>
      <c r="J747" s="518"/>
      <c r="K747" s="518"/>
      <c r="L747" s="514"/>
      <c r="M747" s="514"/>
      <c r="N747" s="514"/>
      <c r="O747" s="514"/>
      <c r="P747" s="514"/>
      <c r="Q747" s="514"/>
      <c r="R747" s="514"/>
      <c r="S747" s="514"/>
      <c r="T747" s="514"/>
      <c r="U747" s="514"/>
      <c r="V747" s="515"/>
      <c r="W747" s="515"/>
      <c r="X747" s="515"/>
      <c r="Y747" s="515"/>
      <c r="Z747" s="515"/>
      <c r="AA747" s="515"/>
      <c r="AB747" s="515"/>
      <c r="AC747" s="515"/>
      <c r="AD747" s="515"/>
      <c r="AE747" s="515"/>
      <c r="AF747" s="515"/>
      <c r="AG747" s="515"/>
      <c r="AH747" s="515"/>
      <c r="AI747" s="515"/>
      <c r="AJ747" s="515"/>
      <c r="AK747" s="515"/>
      <c r="AL747" s="515"/>
      <c r="AM747" s="515"/>
      <c r="AN747" s="515"/>
      <c r="AO747" s="515"/>
      <c r="AP747" s="515"/>
      <c r="AQ747" s="515"/>
      <c r="AR747" s="515"/>
      <c r="AS747" s="515"/>
    </row>
    <row r="748" spans="9:45" s="516" customFormat="1" ht="11.25">
      <c r="I748" s="518"/>
      <c r="J748" s="518"/>
      <c r="K748" s="518"/>
      <c r="L748" s="514"/>
      <c r="M748" s="514"/>
      <c r="N748" s="514"/>
      <c r="O748" s="514"/>
      <c r="P748" s="514"/>
      <c r="Q748" s="514"/>
      <c r="R748" s="514"/>
      <c r="S748" s="514"/>
      <c r="T748" s="514"/>
      <c r="U748" s="514"/>
      <c r="V748" s="515"/>
      <c r="W748" s="515"/>
      <c r="X748" s="515"/>
      <c r="Y748" s="515"/>
      <c r="Z748" s="515"/>
      <c r="AA748" s="515"/>
      <c r="AB748" s="515"/>
      <c r="AC748" s="515"/>
      <c r="AD748" s="515"/>
      <c r="AE748" s="515"/>
      <c r="AF748" s="515"/>
      <c r="AG748" s="515"/>
      <c r="AH748" s="515"/>
      <c r="AI748" s="515"/>
      <c r="AJ748" s="515"/>
      <c r="AK748" s="515"/>
      <c r="AL748" s="515"/>
      <c r="AM748" s="515"/>
      <c r="AN748" s="515"/>
      <c r="AO748" s="515"/>
      <c r="AP748" s="515"/>
      <c r="AQ748" s="515"/>
      <c r="AR748" s="515"/>
      <c r="AS748" s="515"/>
    </row>
    <row r="749" spans="9:45" s="516" customFormat="1" ht="11.25">
      <c r="I749" s="518"/>
      <c r="J749" s="518"/>
      <c r="K749" s="518"/>
      <c r="L749" s="514"/>
      <c r="M749" s="514"/>
      <c r="N749" s="514"/>
      <c r="O749" s="514"/>
      <c r="P749" s="514"/>
      <c r="Q749" s="514"/>
      <c r="R749" s="514"/>
      <c r="S749" s="514"/>
      <c r="T749" s="514"/>
      <c r="U749" s="514"/>
      <c r="V749" s="515"/>
      <c r="W749" s="515"/>
      <c r="X749" s="515"/>
      <c r="Y749" s="515"/>
      <c r="Z749" s="515"/>
      <c r="AA749" s="515"/>
      <c r="AB749" s="515"/>
      <c r="AC749" s="515"/>
      <c r="AD749" s="515"/>
      <c r="AE749" s="515"/>
      <c r="AF749" s="515"/>
      <c r="AG749" s="515"/>
      <c r="AH749" s="515"/>
      <c r="AI749" s="515"/>
      <c r="AJ749" s="515"/>
      <c r="AK749" s="515"/>
      <c r="AL749" s="515"/>
      <c r="AM749" s="515"/>
      <c r="AN749" s="515"/>
      <c r="AO749" s="515"/>
      <c r="AP749" s="515"/>
      <c r="AQ749" s="515"/>
      <c r="AR749" s="515"/>
      <c r="AS749" s="515"/>
    </row>
    <row r="750" spans="9:45" s="516" customFormat="1" ht="11.25">
      <c r="I750" s="518"/>
      <c r="J750" s="518"/>
      <c r="K750" s="518"/>
      <c r="L750" s="514"/>
      <c r="M750" s="514"/>
      <c r="N750" s="514"/>
      <c r="O750" s="514"/>
      <c r="P750" s="514"/>
      <c r="Q750" s="514"/>
      <c r="R750" s="514"/>
      <c r="S750" s="514"/>
      <c r="T750" s="514"/>
      <c r="U750" s="514"/>
      <c r="V750" s="515"/>
      <c r="W750" s="515"/>
      <c r="X750" s="515"/>
      <c r="Y750" s="515"/>
      <c r="Z750" s="515"/>
      <c r="AA750" s="515"/>
      <c r="AB750" s="515"/>
      <c r="AC750" s="515"/>
      <c r="AD750" s="515"/>
      <c r="AE750" s="515"/>
      <c r="AF750" s="515"/>
      <c r="AG750" s="515"/>
      <c r="AH750" s="515"/>
      <c r="AI750" s="515"/>
      <c r="AJ750" s="515"/>
      <c r="AK750" s="515"/>
      <c r="AL750" s="515"/>
      <c r="AM750" s="515"/>
      <c r="AN750" s="515"/>
      <c r="AO750" s="515"/>
      <c r="AP750" s="515"/>
      <c r="AQ750" s="515"/>
      <c r="AR750" s="515"/>
      <c r="AS750" s="515"/>
    </row>
    <row r="751" spans="9:45" s="516" customFormat="1" ht="11.25">
      <c r="I751" s="518"/>
      <c r="J751" s="518"/>
      <c r="K751" s="518"/>
      <c r="L751" s="514"/>
      <c r="M751" s="514"/>
      <c r="N751" s="514"/>
      <c r="O751" s="514"/>
      <c r="P751" s="514"/>
      <c r="Q751" s="514"/>
      <c r="R751" s="514"/>
      <c r="S751" s="514"/>
      <c r="T751" s="514"/>
      <c r="U751" s="514"/>
      <c r="V751" s="515"/>
      <c r="W751" s="515"/>
      <c r="X751" s="515"/>
      <c r="Y751" s="515"/>
      <c r="Z751" s="515"/>
      <c r="AA751" s="515"/>
      <c r="AB751" s="515"/>
      <c r="AC751" s="515"/>
      <c r="AD751" s="515"/>
      <c r="AE751" s="515"/>
      <c r="AF751" s="515"/>
      <c r="AG751" s="515"/>
      <c r="AH751" s="515"/>
      <c r="AI751" s="515"/>
      <c r="AJ751" s="515"/>
      <c r="AK751" s="515"/>
      <c r="AL751" s="515"/>
      <c r="AM751" s="515"/>
      <c r="AN751" s="515"/>
      <c r="AO751" s="515"/>
      <c r="AP751" s="515"/>
      <c r="AQ751" s="515"/>
      <c r="AR751" s="515"/>
      <c r="AS751" s="515"/>
    </row>
    <row r="752" spans="9:45" s="516" customFormat="1" ht="11.25">
      <c r="I752" s="518"/>
      <c r="J752" s="518"/>
      <c r="K752" s="518"/>
      <c r="L752" s="514"/>
      <c r="M752" s="514"/>
      <c r="N752" s="514"/>
      <c r="O752" s="514"/>
      <c r="P752" s="514"/>
      <c r="Q752" s="514"/>
      <c r="R752" s="514"/>
      <c r="S752" s="514"/>
      <c r="T752" s="514"/>
      <c r="U752" s="514"/>
      <c r="V752" s="515"/>
      <c r="W752" s="515"/>
      <c r="X752" s="515"/>
      <c r="Y752" s="515"/>
      <c r="Z752" s="515"/>
      <c r="AA752" s="515"/>
      <c r="AB752" s="515"/>
      <c r="AC752" s="515"/>
      <c r="AD752" s="515"/>
      <c r="AE752" s="515"/>
      <c r="AF752" s="515"/>
      <c r="AG752" s="515"/>
      <c r="AH752" s="515"/>
      <c r="AI752" s="515"/>
      <c r="AJ752" s="515"/>
      <c r="AK752" s="515"/>
      <c r="AL752" s="515"/>
      <c r="AM752" s="515"/>
      <c r="AN752" s="515"/>
      <c r="AO752" s="515"/>
      <c r="AP752" s="515"/>
      <c r="AQ752" s="515"/>
      <c r="AR752" s="515"/>
      <c r="AS752" s="515"/>
    </row>
    <row r="753" spans="9:45" s="516" customFormat="1" ht="11.25">
      <c r="I753" s="518"/>
      <c r="J753" s="518"/>
      <c r="K753" s="518"/>
      <c r="L753" s="514"/>
      <c r="M753" s="514"/>
      <c r="N753" s="514"/>
      <c r="O753" s="514"/>
      <c r="P753" s="514"/>
      <c r="Q753" s="514"/>
      <c r="R753" s="514"/>
      <c r="S753" s="514"/>
      <c r="T753" s="514"/>
      <c r="U753" s="514"/>
      <c r="V753" s="515"/>
      <c r="W753" s="515"/>
      <c r="X753" s="515"/>
      <c r="Y753" s="515"/>
      <c r="Z753" s="515"/>
      <c r="AA753" s="515"/>
      <c r="AB753" s="515"/>
      <c r="AC753" s="515"/>
      <c r="AD753" s="515"/>
      <c r="AE753" s="515"/>
      <c r="AF753" s="515"/>
      <c r="AG753" s="515"/>
      <c r="AH753" s="515"/>
      <c r="AI753" s="515"/>
      <c r="AJ753" s="515"/>
      <c r="AK753" s="515"/>
      <c r="AL753" s="515"/>
      <c r="AM753" s="515"/>
      <c r="AN753" s="515"/>
      <c r="AO753" s="515"/>
      <c r="AP753" s="515"/>
      <c r="AQ753" s="515"/>
      <c r="AR753" s="515"/>
      <c r="AS753" s="515"/>
    </row>
    <row r="754" spans="9:45" s="516" customFormat="1" ht="11.25">
      <c r="I754" s="518"/>
      <c r="J754" s="518"/>
      <c r="K754" s="518"/>
      <c r="L754" s="514"/>
      <c r="M754" s="514"/>
      <c r="N754" s="514"/>
      <c r="O754" s="514"/>
      <c r="P754" s="514"/>
      <c r="Q754" s="514"/>
      <c r="R754" s="514"/>
      <c r="S754" s="514"/>
      <c r="T754" s="514"/>
      <c r="U754" s="514"/>
      <c r="V754" s="515"/>
      <c r="W754" s="515"/>
      <c r="X754" s="515"/>
      <c r="Y754" s="515"/>
      <c r="Z754" s="515"/>
      <c r="AA754" s="515"/>
      <c r="AB754" s="515"/>
      <c r="AC754" s="515"/>
      <c r="AD754" s="515"/>
      <c r="AE754" s="515"/>
      <c r="AF754" s="515"/>
      <c r="AG754" s="515"/>
      <c r="AH754" s="515"/>
      <c r="AI754" s="515"/>
      <c r="AJ754" s="515"/>
      <c r="AK754" s="515"/>
      <c r="AL754" s="515"/>
      <c r="AM754" s="515"/>
      <c r="AN754" s="515"/>
      <c r="AO754" s="515"/>
      <c r="AP754" s="515"/>
      <c r="AQ754" s="515"/>
      <c r="AR754" s="515"/>
      <c r="AS754" s="515"/>
    </row>
    <row r="755" spans="9:45" s="516" customFormat="1" ht="11.25">
      <c r="I755" s="518"/>
      <c r="J755" s="518"/>
      <c r="K755" s="518"/>
      <c r="L755" s="514"/>
      <c r="M755" s="514"/>
      <c r="N755" s="514"/>
      <c r="O755" s="514"/>
      <c r="P755" s="514"/>
      <c r="Q755" s="514"/>
      <c r="R755" s="514"/>
      <c r="S755" s="514"/>
      <c r="T755" s="514"/>
      <c r="U755" s="514"/>
      <c r="V755" s="515"/>
      <c r="W755" s="515"/>
      <c r="X755" s="515"/>
      <c r="Y755" s="515"/>
      <c r="Z755" s="515"/>
      <c r="AA755" s="515"/>
      <c r="AB755" s="515"/>
      <c r="AC755" s="515"/>
      <c r="AD755" s="515"/>
      <c r="AE755" s="515"/>
      <c r="AF755" s="515"/>
      <c r="AG755" s="515"/>
      <c r="AH755" s="515"/>
      <c r="AI755" s="515"/>
      <c r="AJ755" s="515"/>
      <c r="AK755" s="515"/>
      <c r="AL755" s="515"/>
      <c r="AM755" s="515"/>
      <c r="AN755" s="515"/>
      <c r="AO755" s="515"/>
      <c r="AP755" s="515"/>
      <c r="AQ755" s="515"/>
      <c r="AR755" s="515"/>
      <c r="AS755" s="515"/>
    </row>
    <row r="756" spans="9:45" s="516" customFormat="1" ht="11.25">
      <c r="I756" s="518"/>
      <c r="J756" s="518"/>
      <c r="K756" s="518"/>
      <c r="L756" s="514"/>
      <c r="M756" s="514"/>
      <c r="N756" s="514"/>
      <c r="O756" s="514"/>
      <c r="P756" s="514"/>
      <c r="Q756" s="514"/>
      <c r="R756" s="514"/>
      <c r="S756" s="514"/>
      <c r="T756" s="514"/>
      <c r="U756" s="514"/>
      <c r="V756" s="515"/>
      <c r="W756" s="515"/>
      <c r="X756" s="515"/>
      <c r="Y756" s="515"/>
      <c r="Z756" s="515"/>
      <c r="AA756" s="515"/>
      <c r="AB756" s="515"/>
      <c r="AC756" s="515"/>
      <c r="AD756" s="515"/>
      <c r="AE756" s="515"/>
      <c r="AF756" s="515"/>
      <c r="AG756" s="515"/>
      <c r="AH756" s="515"/>
      <c r="AI756" s="515"/>
      <c r="AJ756" s="515"/>
      <c r="AK756" s="515"/>
      <c r="AL756" s="515"/>
      <c r="AM756" s="515"/>
      <c r="AN756" s="515"/>
      <c r="AO756" s="515"/>
      <c r="AP756" s="515"/>
      <c r="AQ756" s="515"/>
      <c r="AR756" s="515"/>
      <c r="AS756" s="515"/>
    </row>
  </sheetData>
  <mergeCells count="3">
    <mergeCell ref="B1:J1"/>
    <mergeCell ref="B2:J2"/>
    <mergeCell ref="D3:J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92"/>
  <sheetViews>
    <sheetView view="pageBreakPreview" topLeftCell="B70" zoomScale="90" zoomScaleNormal="100" zoomScaleSheetLayoutView="90" workbookViewId="0">
      <selection activeCell="O87" sqref="O87"/>
    </sheetView>
  </sheetViews>
  <sheetFormatPr baseColWidth="10" defaultRowHeight="15.75"/>
  <cols>
    <col min="1" max="1" width="0.7109375" style="37" customWidth="1"/>
    <col min="2" max="2" width="13.140625" style="800" customWidth="1"/>
    <col min="3" max="3" width="65.28515625" style="724" customWidth="1"/>
    <col min="4" max="4" width="4.42578125" style="725" bestFit="1" customWidth="1"/>
    <col min="5" max="5" width="8" style="37" customWidth="1"/>
    <col min="6" max="6" width="9.7109375" style="37" customWidth="1"/>
    <col min="7" max="7" width="13.42578125" style="37" customWidth="1"/>
    <col min="8" max="8" width="10.85546875" style="37" customWidth="1"/>
    <col min="9" max="9" width="12" style="37" customWidth="1"/>
    <col min="10" max="10" width="9.85546875" style="37" customWidth="1"/>
    <col min="11" max="11" width="12.42578125" style="37" customWidth="1"/>
    <col min="12" max="12" width="9.7109375" style="37" customWidth="1"/>
    <col min="13" max="13" width="12.85546875" style="37" customWidth="1"/>
    <col min="14" max="14" width="9.85546875" style="37" customWidth="1"/>
    <col min="15" max="15" width="13.42578125" style="37" customWidth="1"/>
    <col min="16" max="16" width="11.140625" style="37" customWidth="1"/>
    <col min="17" max="17" width="0.7109375" style="37" customWidth="1"/>
    <col min="18" max="256" width="11.42578125" style="37"/>
    <col min="257" max="257" width="11.5703125" style="37" customWidth="1"/>
    <col min="258" max="258" width="44.85546875" style="37" customWidth="1"/>
    <col min="259" max="259" width="3.5703125" style="37" customWidth="1"/>
    <col min="260" max="260" width="4.140625" style="37" customWidth="1"/>
    <col min="261" max="261" width="10.28515625" style="37" customWidth="1"/>
    <col min="262" max="262" width="10" style="37" customWidth="1"/>
    <col min="263" max="263" width="11" style="37" customWidth="1"/>
    <col min="264" max="272" width="11.140625" style="37" customWidth="1"/>
    <col min="273" max="512" width="11.42578125" style="37"/>
    <col min="513" max="513" width="11.5703125" style="37" customWidth="1"/>
    <col min="514" max="514" width="44.85546875" style="37" customWidth="1"/>
    <col min="515" max="515" width="3.5703125" style="37" customWidth="1"/>
    <col min="516" max="516" width="4.140625" style="37" customWidth="1"/>
    <col min="517" max="517" width="10.28515625" style="37" customWidth="1"/>
    <col min="518" max="518" width="10" style="37" customWidth="1"/>
    <col min="519" max="519" width="11" style="37" customWidth="1"/>
    <col min="520" max="528" width="11.140625" style="37" customWidth="1"/>
    <col min="529" max="768" width="11.42578125" style="37"/>
    <col min="769" max="769" width="11.5703125" style="37" customWidth="1"/>
    <col min="770" max="770" width="44.85546875" style="37" customWidth="1"/>
    <col min="771" max="771" width="3.5703125" style="37" customWidth="1"/>
    <col min="772" max="772" width="4.140625" style="37" customWidth="1"/>
    <col min="773" max="773" width="10.28515625" style="37" customWidth="1"/>
    <col min="774" max="774" width="10" style="37" customWidth="1"/>
    <col min="775" max="775" width="11" style="37" customWidth="1"/>
    <col min="776" max="784" width="11.140625" style="37" customWidth="1"/>
    <col min="785" max="1024" width="11.42578125" style="37"/>
    <col min="1025" max="1025" width="11.5703125" style="37" customWidth="1"/>
    <col min="1026" max="1026" width="44.85546875" style="37" customWidth="1"/>
    <col min="1027" max="1027" width="3.5703125" style="37" customWidth="1"/>
    <col min="1028" max="1028" width="4.140625" style="37" customWidth="1"/>
    <col min="1029" max="1029" width="10.28515625" style="37" customWidth="1"/>
    <col min="1030" max="1030" width="10" style="37" customWidth="1"/>
    <col min="1031" max="1031" width="11" style="37" customWidth="1"/>
    <col min="1032" max="1040" width="11.140625" style="37" customWidth="1"/>
    <col min="1041" max="1280" width="11.42578125" style="37"/>
    <col min="1281" max="1281" width="11.5703125" style="37" customWidth="1"/>
    <col min="1282" max="1282" width="44.85546875" style="37" customWidth="1"/>
    <col min="1283" max="1283" width="3.5703125" style="37" customWidth="1"/>
    <col min="1284" max="1284" width="4.140625" style="37" customWidth="1"/>
    <col min="1285" max="1285" width="10.28515625" style="37" customWidth="1"/>
    <col min="1286" max="1286" width="10" style="37" customWidth="1"/>
    <col min="1287" max="1287" width="11" style="37" customWidth="1"/>
    <col min="1288" max="1296" width="11.140625" style="37" customWidth="1"/>
    <col min="1297" max="1536" width="11.42578125" style="37"/>
    <col min="1537" max="1537" width="11.5703125" style="37" customWidth="1"/>
    <col min="1538" max="1538" width="44.85546875" style="37" customWidth="1"/>
    <col min="1539" max="1539" width="3.5703125" style="37" customWidth="1"/>
    <col min="1540" max="1540" width="4.140625" style="37" customWidth="1"/>
    <col min="1541" max="1541" width="10.28515625" style="37" customWidth="1"/>
    <col min="1542" max="1542" width="10" style="37" customWidth="1"/>
    <col min="1543" max="1543" width="11" style="37" customWidth="1"/>
    <col min="1544" max="1552" width="11.140625" style="37" customWidth="1"/>
    <col min="1553" max="1792" width="11.42578125" style="37"/>
    <col min="1793" max="1793" width="11.5703125" style="37" customWidth="1"/>
    <col min="1794" max="1794" width="44.85546875" style="37" customWidth="1"/>
    <col min="1795" max="1795" width="3.5703125" style="37" customWidth="1"/>
    <col min="1796" max="1796" width="4.140625" style="37" customWidth="1"/>
    <col min="1797" max="1797" width="10.28515625" style="37" customWidth="1"/>
    <col min="1798" max="1798" width="10" style="37" customWidth="1"/>
    <col min="1799" max="1799" width="11" style="37" customWidth="1"/>
    <col min="1800" max="1808" width="11.140625" style="37" customWidth="1"/>
    <col min="1809" max="2048" width="11.42578125" style="37"/>
    <col min="2049" max="2049" width="11.5703125" style="37" customWidth="1"/>
    <col min="2050" max="2050" width="44.85546875" style="37" customWidth="1"/>
    <col min="2051" max="2051" width="3.5703125" style="37" customWidth="1"/>
    <col min="2052" max="2052" width="4.140625" style="37" customWidth="1"/>
    <col min="2053" max="2053" width="10.28515625" style="37" customWidth="1"/>
    <col min="2054" max="2054" width="10" style="37" customWidth="1"/>
    <col min="2055" max="2055" width="11" style="37" customWidth="1"/>
    <col min="2056" max="2064" width="11.140625" style="37" customWidth="1"/>
    <col min="2065" max="2304" width="11.42578125" style="37"/>
    <col min="2305" max="2305" width="11.5703125" style="37" customWidth="1"/>
    <col min="2306" max="2306" width="44.85546875" style="37" customWidth="1"/>
    <col min="2307" max="2307" width="3.5703125" style="37" customWidth="1"/>
    <col min="2308" max="2308" width="4.140625" style="37" customWidth="1"/>
    <col min="2309" max="2309" width="10.28515625" style="37" customWidth="1"/>
    <col min="2310" max="2310" width="10" style="37" customWidth="1"/>
    <col min="2311" max="2311" width="11" style="37" customWidth="1"/>
    <col min="2312" max="2320" width="11.140625" style="37" customWidth="1"/>
    <col min="2321" max="2560" width="11.42578125" style="37"/>
    <col min="2561" max="2561" width="11.5703125" style="37" customWidth="1"/>
    <col min="2562" max="2562" width="44.85546875" style="37" customWidth="1"/>
    <col min="2563" max="2563" width="3.5703125" style="37" customWidth="1"/>
    <col min="2564" max="2564" width="4.140625" style="37" customWidth="1"/>
    <col min="2565" max="2565" width="10.28515625" style="37" customWidth="1"/>
    <col min="2566" max="2566" width="10" style="37" customWidth="1"/>
    <col min="2567" max="2567" width="11" style="37" customWidth="1"/>
    <col min="2568" max="2576" width="11.140625" style="37" customWidth="1"/>
    <col min="2577" max="2816" width="11.42578125" style="37"/>
    <col min="2817" max="2817" width="11.5703125" style="37" customWidth="1"/>
    <col min="2818" max="2818" width="44.85546875" style="37" customWidth="1"/>
    <col min="2819" max="2819" width="3.5703125" style="37" customWidth="1"/>
    <col min="2820" max="2820" width="4.140625" style="37" customWidth="1"/>
    <col min="2821" max="2821" width="10.28515625" style="37" customWidth="1"/>
    <col min="2822" max="2822" width="10" style="37" customWidth="1"/>
    <col min="2823" max="2823" width="11" style="37" customWidth="1"/>
    <col min="2824" max="2832" width="11.140625" style="37" customWidth="1"/>
    <col min="2833" max="3072" width="11.42578125" style="37"/>
    <col min="3073" max="3073" width="11.5703125" style="37" customWidth="1"/>
    <col min="3074" max="3074" width="44.85546875" style="37" customWidth="1"/>
    <col min="3075" max="3075" width="3.5703125" style="37" customWidth="1"/>
    <col min="3076" max="3076" width="4.140625" style="37" customWidth="1"/>
    <col min="3077" max="3077" width="10.28515625" style="37" customWidth="1"/>
    <col min="3078" max="3078" width="10" style="37" customWidth="1"/>
    <col min="3079" max="3079" width="11" style="37" customWidth="1"/>
    <col min="3080" max="3088" width="11.140625" style="37" customWidth="1"/>
    <col min="3089" max="3328" width="11.42578125" style="37"/>
    <col min="3329" max="3329" width="11.5703125" style="37" customWidth="1"/>
    <col min="3330" max="3330" width="44.85546875" style="37" customWidth="1"/>
    <col min="3331" max="3331" width="3.5703125" style="37" customWidth="1"/>
    <col min="3332" max="3332" width="4.140625" style="37" customWidth="1"/>
    <col min="3333" max="3333" width="10.28515625" style="37" customWidth="1"/>
    <col min="3334" max="3334" width="10" style="37" customWidth="1"/>
    <col min="3335" max="3335" width="11" style="37" customWidth="1"/>
    <col min="3336" max="3344" width="11.140625" style="37" customWidth="1"/>
    <col min="3345" max="3584" width="11.42578125" style="37"/>
    <col min="3585" max="3585" width="11.5703125" style="37" customWidth="1"/>
    <col min="3586" max="3586" width="44.85546875" style="37" customWidth="1"/>
    <col min="3587" max="3587" width="3.5703125" style="37" customWidth="1"/>
    <col min="3588" max="3588" width="4.140625" style="37" customWidth="1"/>
    <col min="3589" max="3589" width="10.28515625" style="37" customWidth="1"/>
    <col min="3590" max="3590" width="10" style="37" customWidth="1"/>
    <col min="3591" max="3591" width="11" style="37" customWidth="1"/>
    <col min="3592" max="3600" width="11.140625" style="37" customWidth="1"/>
    <col min="3601" max="3840" width="11.42578125" style="37"/>
    <col min="3841" max="3841" width="11.5703125" style="37" customWidth="1"/>
    <col min="3842" max="3842" width="44.85546875" style="37" customWidth="1"/>
    <col min="3843" max="3843" width="3.5703125" style="37" customWidth="1"/>
    <col min="3844" max="3844" width="4.140625" style="37" customWidth="1"/>
    <col min="3845" max="3845" width="10.28515625" style="37" customWidth="1"/>
    <col min="3846" max="3846" width="10" style="37" customWidth="1"/>
    <col min="3847" max="3847" width="11" style="37" customWidth="1"/>
    <col min="3848" max="3856" width="11.140625" style="37" customWidth="1"/>
    <col min="3857" max="4096" width="11.42578125" style="37"/>
    <col min="4097" max="4097" width="11.5703125" style="37" customWidth="1"/>
    <col min="4098" max="4098" width="44.85546875" style="37" customWidth="1"/>
    <col min="4099" max="4099" width="3.5703125" style="37" customWidth="1"/>
    <col min="4100" max="4100" width="4.140625" style="37" customWidth="1"/>
    <col min="4101" max="4101" width="10.28515625" style="37" customWidth="1"/>
    <col min="4102" max="4102" width="10" style="37" customWidth="1"/>
    <col min="4103" max="4103" width="11" style="37" customWidth="1"/>
    <col min="4104" max="4112" width="11.140625" style="37" customWidth="1"/>
    <col min="4113" max="4352" width="11.42578125" style="37"/>
    <col min="4353" max="4353" width="11.5703125" style="37" customWidth="1"/>
    <col min="4354" max="4354" width="44.85546875" style="37" customWidth="1"/>
    <col min="4355" max="4355" width="3.5703125" style="37" customWidth="1"/>
    <col min="4356" max="4356" width="4.140625" style="37" customWidth="1"/>
    <col min="4357" max="4357" width="10.28515625" style="37" customWidth="1"/>
    <col min="4358" max="4358" width="10" style="37" customWidth="1"/>
    <col min="4359" max="4359" width="11" style="37" customWidth="1"/>
    <col min="4360" max="4368" width="11.140625" style="37" customWidth="1"/>
    <col min="4369" max="4608" width="11.42578125" style="37"/>
    <col min="4609" max="4609" width="11.5703125" style="37" customWidth="1"/>
    <col min="4610" max="4610" width="44.85546875" style="37" customWidth="1"/>
    <col min="4611" max="4611" width="3.5703125" style="37" customWidth="1"/>
    <col min="4612" max="4612" width="4.140625" style="37" customWidth="1"/>
    <col min="4613" max="4613" width="10.28515625" style="37" customWidth="1"/>
    <col min="4614" max="4614" width="10" style="37" customWidth="1"/>
    <col min="4615" max="4615" width="11" style="37" customWidth="1"/>
    <col min="4616" max="4624" width="11.140625" style="37" customWidth="1"/>
    <col min="4625" max="4864" width="11.42578125" style="37"/>
    <col min="4865" max="4865" width="11.5703125" style="37" customWidth="1"/>
    <col min="4866" max="4866" width="44.85546875" style="37" customWidth="1"/>
    <col min="4867" max="4867" width="3.5703125" style="37" customWidth="1"/>
    <col min="4868" max="4868" width="4.140625" style="37" customWidth="1"/>
    <col min="4869" max="4869" width="10.28515625" style="37" customWidth="1"/>
    <col min="4870" max="4870" width="10" style="37" customWidth="1"/>
    <col min="4871" max="4871" width="11" style="37" customWidth="1"/>
    <col min="4872" max="4880" width="11.140625" style="37" customWidth="1"/>
    <col min="4881" max="5120" width="11.42578125" style="37"/>
    <col min="5121" max="5121" width="11.5703125" style="37" customWidth="1"/>
    <col min="5122" max="5122" width="44.85546875" style="37" customWidth="1"/>
    <col min="5123" max="5123" width="3.5703125" style="37" customWidth="1"/>
    <col min="5124" max="5124" width="4.140625" style="37" customWidth="1"/>
    <col min="5125" max="5125" width="10.28515625" style="37" customWidth="1"/>
    <col min="5126" max="5126" width="10" style="37" customWidth="1"/>
    <col min="5127" max="5127" width="11" style="37" customWidth="1"/>
    <col min="5128" max="5136" width="11.140625" style="37" customWidth="1"/>
    <col min="5137" max="5376" width="11.42578125" style="37"/>
    <col min="5377" max="5377" width="11.5703125" style="37" customWidth="1"/>
    <col min="5378" max="5378" width="44.85546875" style="37" customWidth="1"/>
    <col min="5379" max="5379" width="3.5703125" style="37" customWidth="1"/>
    <col min="5380" max="5380" width="4.140625" style="37" customWidth="1"/>
    <col min="5381" max="5381" width="10.28515625" style="37" customWidth="1"/>
    <col min="5382" max="5382" width="10" style="37" customWidth="1"/>
    <col min="5383" max="5383" width="11" style="37" customWidth="1"/>
    <col min="5384" max="5392" width="11.140625" style="37" customWidth="1"/>
    <col min="5393" max="5632" width="11.42578125" style="37"/>
    <col min="5633" max="5633" width="11.5703125" style="37" customWidth="1"/>
    <col min="5634" max="5634" width="44.85546875" style="37" customWidth="1"/>
    <col min="5635" max="5635" width="3.5703125" style="37" customWidth="1"/>
    <col min="5636" max="5636" width="4.140625" style="37" customWidth="1"/>
    <col min="5637" max="5637" width="10.28515625" style="37" customWidth="1"/>
    <col min="5638" max="5638" width="10" style="37" customWidth="1"/>
    <col min="5639" max="5639" width="11" style="37" customWidth="1"/>
    <col min="5640" max="5648" width="11.140625" style="37" customWidth="1"/>
    <col min="5649" max="5888" width="11.42578125" style="37"/>
    <col min="5889" max="5889" width="11.5703125" style="37" customWidth="1"/>
    <col min="5890" max="5890" width="44.85546875" style="37" customWidth="1"/>
    <col min="5891" max="5891" width="3.5703125" style="37" customWidth="1"/>
    <col min="5892" max="5892" width="4.140625" style="37" customWidth="1"/>
    <col min="5893" max="5893" width="10.28515625" style="37" customWidth="1"/>
    <col min="5894" max="5894" width="10" style="37" customWidth="1"/>
    <col min="5895" max="5895" width="11" style="37" customWidth="1"/>
    <col min="5896" max="5904" width="11.140625" style="37" customWidth="1"/>
    <col min="5905" max="6144" width="11.42578125" style="37"/>
    <col min="6145" max="6145" width="11.5703125" style="37" customWidth="1"/>
    <col min="6146" max="6146" width="44.85546875" style="37" customWidth="1"/>
    <col min="6147" max="6147" width="3.5703125" style="37" customWidth="1"/>
    <col min="6148" max="6148" width="4.140625" style="37" customWidth="1"/>
    <col min="6149" max="6149" width="10.28515625" style="37" customWidth="1"/>
    <col min="6150" max="6150" width="10" style="37" customWidth="1"/>
    <col min="6151" max="6151" width="11" style="37" customWidth="1"/>
    <col min="6152" max="6160" width="11.140625" style="37" customWidth="1"/>
    <col min="6161" max="6400" width="11.42578125" style="37"/>
    <col min="6401" max="6401" width="11.5703125" style="37" customWidth="1"/>
    <col min="6402" max="6402" width="44.85546875" style="37" customWidth="1"/>
    <col min="6403" max="6403" width="3.5703125" style="37" customWidth="1"/>
    <col min="6404" max="6404" width="4.140625" style="37" customWidth="1"/>
    <col min="6405" max="6405" width="10.28515625" style="37" customWidth="1"/>
    <col min="6406" max="6406" width="10" style="37" customWidth="1"/>
    <col min="6407" max="6407" width="11" style="37" customWidth="1"/>
    <col min="6408" max="6416" width="11.140625" style="37" customWidth="1"/>
    <col min="6417" max="6656" width="11.42578125" style="37"/>
    <col min="6657" max="6657" width="11.5703125" style="37" customWidth="1"/>
    <col min="6658" max="6658" width="44.85546875" style="37" customWidth="1"/>
    <col min="6659" max="6659" width="3.5703125" style="37" customWidth="1"/>
    <col min="6660" max="6660" width="4.140625" style="37" customWidth="1"/>
    <col min="6661" max="6661" width="10.28515625" style="37" customWidth="1"/>
    <col min="6662" max="6662" width="10" style="37" customWidth="1"/>
    <col min="6663" max="6663" width="11" style="37" customWidth="1"/>
    <col min="6664" max="6672" width="11.140625" style="37" customWidth="1"/>
    <col min="6673" max="6912" width="11.42578125" style="37"/>
    <col min="6913" max="6913" width="11.5703125" style="37" customWidth="1"/>
    <col min="6914" max="6914" width="44.85546875" style="37" customWidth="1"/>
    <col min="6915" max="6915" width="3.5703125" style="37" customWidth="1"/>
    <col min="6916" max="6916" width="4.140625" style="37" customWidth="1"/>
    <col min="6917" max="6917" width="10.28515625" style="37" customWidth="1"/>
    <col min="6918" max="6918" width="10" style="37" customWidth="1"/>
    <col min="6919" max="6919" width="11" style="37" customWidth="1"/>
    <col min="6920" max="6928" width="11.140625" style="37" customWidth="1"/>
    <col min="6929" max="7168" width="11.42578125" style="37"/>
    <col min="7169" max="7169" width="11.5703125" style="37" customWidth="1"/>
    <col min="7170" max="7170" width="44.85546875" style="37" customWidth="1"/>
    <col min="7171" max="7171" width="3.5703125" style="37" customWidth="1"/>
    <col min="7172" max="7172" width="4.140625" style="37" customWidth="1"/>
    <col min="7173" max="7173" width="10.28515625" style="37" customWidth="1"/>
    <col min="7174" max="7174" width="10" style="37" customWidth="1"/>
    <col min="7175" max="7175" width="11" style="37" customWidth="1"/>
    <col min="7176" max="7184" width="11.140625" style="37" customWidth="1"/>
    <col min="7185" max="7424" width="11.42578125" style="37"/>
    <col min="7425" max="7425" width="11.5703125" style="37" customWidth="1"/>
    <col min="7426" max="7426" width="44.85546875" style="37" customWidth="1"/>
    <col min="7427" max="7427" width="3.5703125" style="37" customWidth="1"/>
    <col min="7428" max="7428" width="4.140625" style="37" customWidth="1"/>
    <col min="7429" max="7429" width="10.28515625" style="37" customWidth="1"/>
    <col min="7430" max="7430" width="10" style="37" customWidth="1"/>
    <col min="7431" max="7431" width="11" style="37" customWidth="1"/>
    <col min="7432" max="7440" width="11.140625" style="37" customWidth="1"/>
    <col min="7441" max="7680" width="11.42578125" style="37"/>
    <col min="7681" max="7681" width="11.5703125" style="37" customWidth="1"/>
    <col min="7682" max="7682" width="44.85546875" style="37" customWidth="1"/>
    <col min="7683" max="7683" width="3.5703125" style="37" customWidth="1"/>
    <col min="7684" max="7684" width="4.140625" style="37" customWidth="1"/>
    <col min="7685" max="7685" width="10.28515625" style="37" customWidth="1"/>
    <col min="7686" max="7686" width="10" style="37" customWidth="1"/>
    <col min="7687" max="7687" width="11" style="37" customWidth="1"/>
    <col min="7688" max="7696" width="11.140625" style="37" customWidth="1"/>
    <col min="7697" max="7936" width="11.42578125" style="37"/>
    <col min="7937" max="7937" width="11.5703125" style="37" customWidth="1"/>
    <col min="7938" max="7938" width="44.85546875" style="37" customWidth="1"/>
    <col min="7939" max="7939" width="3.5703125" style="37" customWidth="1"/>
    <col min="7940" max="7940" width="4.140625" style="37" customWidth="1"/>
    <col min="7941" max="7941" width="10.28515625" style="37" customWidth="1"/>
    <col min="7942" max="7942" width="10" style="37" customWidth="1"/>
    <col min="7943" max="7943" width="11" style="37" customWidth="1"/>
    <col min="7944" max="7952" width="11.140625" style="37" customWidth="1"/>
    <col min="7953" max="8192" width="11.42578125" style="37"/>
    <col min="8193" max="8193" width="11.5703125" style="37" customWidth="1"/>
    <col min="8194" max="8194" width="44.85546875" style="37" customWidth="1"/>
    <col min="8195" max="8195" width="3.5703125" style="37" customWidth="1"/>
    <col min="8196" max="8196" width="4.140625" style="37" customWidth="1"/>
    <col min="8197" max="8197" width="10.28515625" style="37" customWidth="1"/>
    <col min="8198" max="8198" width="10" style="37" customWidth="1"/>
    <col min="8199" max="8199" width="11" style="37" customWidth="1"/>
    <col min="8200" max="8208" width="11.140625" style="37" customWidth="1"/>
    <col min="8209" max="8448" width="11.42578125" style="37"/>
    <col min="8449" max="8449" width="11.5703125" style="37" customWidth="1"/>
    <col min="8450" max="8450" width="44.85546875" style="37" customWidth="1"/>
    <col min="8451" max="8451" width="3.5703125" style="37" customWidth="1"/>
    <col min="8452" max="8452" width="4.140625" style="37" customWidth="1"/>
    <col min="8453" max="8453" width="10.28515625" style="37" customWidth="1"/>
    <col min="8454" max="8454" width="10" style="37" customWidth="1"/>
    <col min="8455" max="8455" width="11" style="37" customWidth="1"/>
    <col min="8456" max="8464" width="11.140625" style="37" customWidth="1"/>
    <col min="8465" max="8704" width="11.42578125" style="37"/>
    <col min="8705" max="8705" width="11.5703125" style="37" customWidth="1"/>
    <col min="8706" max="8706" width="44.85546875" style="37" customWidth="1"/>
    <col min="8707" max="8707" width="3.5703125" style="37" customWidth="1"/>
    <col min="8708" max="8708" width="4.140625" style="37" customWidth="1"/>
    <col min="8709" max="8709" width="10.28515625" style="37" customWidth="1"/>
    <col min="8710" max="8710" width="10" style="37" customWidth="1"/>
    <col min="8711" max="8711" width="11" style="37" customWidth="1"/>
    <col min="8712" max="8720" width="11.140625" style="37" customWidth="1"/>
    <col min="8721" max="8960" width="11.42578125" style="37"/>
    <col min="8961" max="8961" width="11.5703125" style="37" customWidth="1"/>
    <col min="8962" max="8962" width="44.85546875" style="37" customWidth="1"/>
    <col min="8963" max="8963" width="3.5703125" style="37" customWidth="1"/>
    <col min="8964" max="8964" width="4.140625" style="37" customWidth="1"/>
    <col min="8965" max="8965" width="10.28515625" style="37" customWidth="1"/>
    <col min="8966" max="8966" width="10" style="37" customWidth="1"/>
    <col min="8967" max="8967" width="11" style="37" customWidth="1"/>
    <col min="8968" max="8976" width="11.140625" style="37" customWidth="1"/>
    <col min="8977" max="9216" width="11.42578125" style="37"/>
    <col min="9217" max="9217" width="11.5703125" style="37" customWidth="1"/>
    <col min="9218" max="9218" width="44.85546875" style="37" customWidth="1"/>
    <col min="9219" max="9219" width="3.5703125" style="37" customWidth="1"/>
    <col min="9220" max="9220" width="4.140625" style="37" customWidth="1"/>
    <col min="9221" max="9221" width="10.28515625" style="37" customWidth="1"/>
    <col min="9222" max="9222" width="10" style="37" customWidth="1"/>
    <col min="9223" max="9223" width="11" style="37" customWidth="1"/>
    <col min="9224" max="9232" width="11.140625" style="37" customWidth="1"/>
    <col min="9233" max="9472" width="11.42578125" style="37"/>
    <col min="9473" max="9473" width="11.5703125" style="37" customWidth="1"/>
    <col min="9474" max="9474" width="44.85546875" style="37" customWidth="1"/>
    <col min="9475" max="9475" width="3.5703125" style="37" customWidth="1"/>
    <col min="9476" max="9476" width="4.140625" style="37" customWidth="1"/>
    <col min="9477" max="9477" width="10.28515625" style="37" customWidth="1"/>
    <col min="9478" max="9478" width="10" style="37" customWidth="1"/>
    <col min="9479" max="9479" width="11" style="37" customWidth="1"/>
    <col min="9480" max="9488" width="11.140625" style="37" customWidth="1"/>
    <col min="9489" max="9728" width="11.42578125" style="37"/>
    <col min="9729" max="9729" width="11.5703125" style="37" customWidth="1"/>
    <col min="9730" max="9730" width="44.85546875" style="37" customWidth="1"/>
    <col min="9731" max="9731" width="3.5703125" style="37" customWidth="1"/>
    <col min="9732" max="9732" width="4.140625" style="37" customWidth="1"/>
    <col min="9733" max="9733" width="10.28515625" style="37" customWidth="1"/>
    <col min="9734" max="9734" width="10" style="37" customWidth="1"/>
    <col min="9735" max="9735" width="11" style="37" customWidth="1"/>
    <col min="9736" max="9744" width="11.140625" style="37" customWidth="1"/>
    <col min="9745" max="9984" width="11.42578125" style="37"/>
    <col min="9985" max="9985" width="11.5703125" style="37" customWidth="1"/>
    <col min="9986" max="9986" width="44.85546875" style="37" customWidth="1"/>
    <col min="9987" max="9987" width="3.5703125" style="37" customWidth="1"/>
    <col min="9988" max="9988" width="4.140625" style="37" customWidth="1"/>
    <col min="9989" max="9989" width="10.28515625" style="37" customWidth="1"/>
    <col min="9990" max="9990" width="10" style="37" customWidth="1"/>
    <col min="9991" max="9991" width="11" style="37" customWidth="1"/>
    <col min="9992" max="10000" width="11.140625" style="37" customWidth="1"/>
    <col min="10001" max="10240" width="11.42578125" style="37"/>
    <col min="10241" max="10241" width="11.5703125" style="37" customWidth="1"/>
    <col min="10242" max="10242" width="44.85546875" style="37" customWidth="1"/>
    <col min="10243" max="10243" width="3.5703125" style="37" customWidth="1"/>
    <col min="10244" max="10244" width="4.140625" style="37" customWidth="1"/>
    <col min="10245" max="10245" width="10.28515625" style="37" customWidth="1"/>
    <col min="10246" max="10246" width="10" style="37" customWidth="1"/>
    <col min="10247" max="10247" width="11" style="37" customWidth="1"/>
    <col min="10248" max="10256" width="11.140625" style="37" customWidth="1"/>
    <col min="10257" max="10496" width="11.42578125" style="37"/>
    <col min="10497" max="10497" width="11.5703125" style="37" customWidth="1"/>
    <col min="10498" max="10498" width="44.85546875" style="37" customWidth="1"/>
    <col min="10499" max="10499" width="3.5703125" style="37" customWidth="1"/>
    <col min="10500" max="10500" width="4.140625" style="37" customWidth="1"/>
    <col min="10501" max="10501" width="10.28515625" style="37" customWidth="1"/>
    <col min="10502" max="10502" width="10" style="37" customWidth="1"/>
    <col min="10503" max="10503" width="11" style="37" customWidth="1"/>
    <col min="10504" max="10512" width="11.140625" style="37" customWidth="1"/>
    <col min="10513" max="10752" width="11.42578125" style="37"/>
    <col min="10753" max="10753" width="11.5703125" style="37" customWidth="1"/>
    <col min="10754" max="10754" width="44.85546875" style="37" customWidth="1"/>
    <col min="10755" max="10755" width="3.5703125" style="37" customWidth="1"/>
    <col min="10756" max="10756" width="4.140625" style="37" customWidth="1"/>
    <col min="10757" max="10757" width="10.28515625" style="37" customWidth="1"/>
    <col min="10758" max="10758" width="10" style="37" customWidth="1"/>
    <col min="10759" max="10759" width="11" style="37" customWidth="1"/>
    <col min="10760" max="10768" width="11.140625" style="37" customWidth="1"/>
    <col min="10769" max="11008" width="11.42578125" style="37"/>
    <col min="11009" max="11009" width="11.5703125" style="37" customWidth="1"/>
    <col min="11010" max="11010" width="44.85546875" style="37" customWidth="1"/>
    <col min="11011" max="11011" width="3.5703125" style="37" customWidth="1"/>
    <col min="11012" max="11012" width="4.140625" style="37" customWidth="1"/>
    <col min="11013" max="11013" width="10.28515625" style="37" customWidth="1"/>
    <col min="11014" max="11014" width="10" style="37" customWidth="1"/>
    <col min="11015" max="11015" width="11" style="37" customWidth="1"/>
    <col min="11016" max="11024" width="11.140625" style="37" customWidth="1"/>
    <col min="11025" max="11264" width="11.42578125" style="37"/>
    <col min="11265" max="11265" width="11.5703125" style="37" customWidth="1"/>
    <col min="11266" max="11266" width="44.85546875" style="37" customWidth="1"/>
    <col min="11267" max="11267" width="3.5703125" style="37" customWidth="1"/>
    <col min="11268" max="11268" width="4.140625" style="37" customWidth="1"/>
    <col min="11269" max="11269" width="10.28515625" style="37" customWidth="1"/>
    <col min="11270" max="11270" width="10" style="37" customWidth="1"/>
    <col min="11271" max="11271" width="11" style="37" customWidth="1"/>
    <col min="11272" max="11280" width="11.140625" style="37" customWidth="1"/>
    <col min="11281" max="11520" width="11.42578125" style="37"/>
    <col min="11521" max="11521" width="11.5703125" style="37" customWidth="1"/>
    <col min="11522" max="11522" width="44.85546875" style="37" customWidth="1"/>
    <col min="11523" max="11523" width="3.5703125" style="37" customWidth="1"/>
    <col min="11524" max="11524" width="4.140625" style="37" customWidth="1"/>
    <col min="11525" max="11525" width="10.28515625" style="37" customWidth="1"/>
    <col min="11526" max="11526" width="10" style="37" customWidth="1"/>
    <col min="11527" max="11527" width="11" style="37" customWidth="1"/>
    <col min="11528" max="11536" width="11.140625" style="37" customWidth="1"/>
    <col min="11537" max="11776" width="11.42578125" style="37"/>
    <col min="11777" max="11777" width="11.5703125" style="37" customWidth="1"/>
    <col min="11778" max="11778" width="44.85546875" style="37" customWidth="1"/>
    <col min="11779" max="11779" width="3.5703125" style="37" customWidth="1"/>
    <col min="11780" max="11780" width="4.140625" style="37" customWidth="1"/>
    <col min="11781" max="11781" width="10.28515625" style="37" customWidth="1"/>
    <col min="11782" max="11782" width="10" style="37" customWidth="1"/>
    <col min="11783" max="11783" width="11" style="37" customWidth="1"/>
    <col min="11784" max="11792" width="11.140625" style="37" customWidth="1"/>
    <col min="11793" max="12032" width="11.42578125" style="37"/>
    <col min="12033" max="12033" width="11.5703125" style="37" customWidth="1"/>
    <col min="12034" max="12034" width="44.85546875" style="37" customWidth="1"/>
    <col min="12035" max="12035" width="3.5703125" style="37" customWidth="1"/>
    <col min="12036" max="12036" width="4.140625" style="37" customWidth="1"/>
    <col min="12037" max="12037" width="10.28515625" style="37" customWidth="1"/>
    <col min="12038" max="12038" width="10" style="37" customWidth="1"/>
    <col min="12039" max="12039" width="11" style="37" customWidth="1"/>
    <col min="12040" max="12048" width="11.140625" style="37" customWidth="1"/>
    <col min="12049" max="12288" width="11.42578125" style="37"/>
    <col min="12289" max="12289" width="11.5703125" style="37" customWidth="1"/>
    <col min="12290" max="12290" width="44.85546875" style="37" customWidth="1"/>
    <col min="12291" max="12291" width="3.5703125" style="37" customWidth="1"/>
    <col min="12292" max="12292" width="4.140625" style="37" customWidth="1"/>
    <col min="12293" max="12293" width="10.28515625" style="37" customWidth="1"/>
    <col min="12294" max="12294" width="10" style="37" customWidth="1"/>
    <col min="12295" max="12295" width="11" style="37" customWidth="1"/>
    <col min="12296" max="12304" width="11.140625" style="37" customWidth="1"/>
    <col min="12305" max="12544" width="11.42578125" style="37"/>
    <col min="12545" max="12545" width="11.5703125" style="37" customWidth="1"/>
    <col min="12546" max="12546" width="44.85546875" style="37" customWidth="1"/>
    <col min="12547" max="12547" width="3.5703125" style="37" customWidth="1"/>
    <col min="12548" max="12548" width="4.140625" style="37" customWidth="1"/>
    <col min="12549" max="12549" width="10.28515625" style="37" customWidth="1"/>
    <col min="12550" max="12550" width="10" style="37" customWidth="1"/>
    <col min="12551" max="12551" width="11" style="37" customWidth="1"/>
    <col min="12552" max="12560" width="11.140625" style="37" customWidth="1"/>
    <col min="12561" max="12800" width="11.42578125" style="37"/>
    <col min="12801" max="12801" width="11.5703125" style="37" customWidth="1"/>
    <col min="12802" max="12802" width="44.85546875" style="37" customWidth="1"/>
    <col min="12803" max="12803" width="3.5703125" style="37" customWidth="1"/>
    <col min="12804" max="12804" width="4.140625" style="37" customWidth="1"/>
    <col min="12805" max="12805" width="10.28515625" style="37" customWidth="1"/>
    <col min="12806" max="12806" width="10" style="37" customWidth="1"/>
    <col min="12807" max="12807" width="11" style="37" customWidth="1"/>
    <col min="12808" max="12816" width="11.140625" style="37" customWidth="1"/>
    <col min="12817" max="13056" width="11.42578125" style="37"/>
    <col min="13057" max="13057" width="11.5703125" style="37" customWidth="1"/>
    <col min="13058" max="13058" width="44.85546875" style="37" customWidth="1"/>
    <col min="13059" max="13059" width="3.5703125" style="37" customWidth="1"/>
    <col min="13060" max="13060" width="4.140625" style="37" customWidth="1"/>
    <col min="13061" max="13061" width="10.28515625" style="37" customWidth="1"/>
    <col min="13062" max="13062" width="10" style="37" customWidth="1"/>
    <col min="13063" max="13063" width="11" style="37" customWidth="1"/>
    <col min="13064" max="13072" width="11.140625" style="37" customWidth="1"/>
    <col min="13073" max="13312" width="11.42578125" style="37"/>
    <col min="13313" max="13313" width="11.5703125" style="37" customWidth="1"/>
    <col min="13314" max="13314" width="44.85546875" style="37" customWidth="1"/>
    <col min="13315" max="13315" width="3.5703125" style="37" customWidth="1"/>
    <col min="13316" max="13316" width="4.140625" style="37" customWidth="1"/>
    <col min="13317" max="13317" width="10.28515625" style="37" customWidth="1"/>
    <col min="13318" max="13318" width="10" style="37" customWidth="1"/>
    <col min="13319" max="13319" width="11" style="37" customWidth="1"/>
    <col min="13320" max="13328" width="11.140625" style="37" customWidth="1"/>
    <col min="13329" max="13568" width="11.42578125" style="37"/>
    <col min="13569" max="13569" width="11.5703125" style="37" customWidth="1"/>
    <col min="13570" max="13570" width="44.85546875" style="37" customWidth="1"/>
    <col min="13571" max="13571" width="3.5703125" style="37" customWidth="1"/>
    <col min="13572" max="13572" width="4.140625" style="37" customWidth="1"/>
    <col min="13573" max="13573" width="10.28515625" style="37" customWidth="1"/>
    <col min="13574" max="13574" width="10" style="37" customWidth="1"/>
    <col min="13575" max="13575" width="11" style="37" customWidth="1"/>
    <col min="13576" max="13584" width="11.140625" style="37" customWidth="1"/>
    <col min="13585" max="13824" width="11.42578125" style="37"/>
    <col min="13825" max="13825" width="11.5703125" style="37" customWidth="1"/>
    <col min="13826" max="13826" width="44.85546875" style="37" customWidth="1"/>
    <col min="13827" max="13827" width="3.5703125" style="37" customWidth="1"/>
    <col min="13828" max="13828" width="4.140625" style="37" customWidth="1"/>
    <col min="13829" max="13829" width="10.28515625" style="37" customWidth="1"/>
    <col min="13830" max="13830" width="10" style="37" customWidth="1"/>
    <col min="13831" max="13831" width="11" style="37" customWidth="1"/>
    <col min="13832" max="13840" width="11.140625" style="37" customWidth="1"/>
    <col min="13841" max="14080" width="11.42578125" style="37"/>
    <col min="14081" max="14081" width="11.5703125" style="37" customWidth="1"/>
    <col min="14082" max="14082" width="44.85546875" style="37" customWidth="1"/>
    <col min="14083" max="14083" width="3.5703125" style="37" customWidth="1"/>
    <col min="14084" max="14084" width="4.140625" style="37" customWidth="1"/>
    <col min="14085" max="14085" width="10.28515625" style="37" customWidth="1"/>
    <col min="14086" max="14086" width="10" style="37" customWidth="1"/>
    <col min="14087" max="14087" width="11" style="37" customWidth="1"/>
    <col min="14088" max="14096" width="11.140625" style="37" customWidth="1"/>
    <col min="14097" max="14336" width="11.42578125" style="37"/>
    <col min="14337" max="14337" width="11.5703125" style="37" customWidth="1"/>
    <col min="14338" max="14338" width="44.85546875" style="37" customWidth="1"/>
    <col min="14339" max="14339" width="3.5703125" style="37" customWidth="1"/>
    <col min="14340" max="14340" width="4.140625" style="37" customWidth="1"/>
    <col min="14341" max="14341" width="10.28515625" style="37" customWidth="1"/>
    <col min="14342" max="14342" width="10" style="37" customWidth="1"/>
    <col min="14343" max="14343" width="11" style="37" customWidth="1"/>
    <col min="14344" max="14352" width="11.140625" style="37" customWidth="1"/>
    <col min="14353" max="14592" width="11.42578125" style="37"/>
    <col min="14593" max="14593" width="11.5703125" style="37" customWidth="1"/>
    <col min="14594" max="14594" width="44.85546875" style="37" customWidth="1"/>
    <col min="14595" max="14595" width="3.5703125" style="37" customWidth="1"/>
    <col min="14596" max="14596" width="4.140625" style="37" customWidth="1"/>
    <col min="14597" max="14597" width="10.28515625" style="37" customWidth="1"/>
    <col min="14598" max="14598" width="10" style="37" customWidth="1"/>
    <col min="14599" max="14599" width="11" style="37" customWidth="1"/>
    <col min="14600" max="14608" width="11.140625" style="37" customWidth="1"/>
    <col min="14609" max="14848" width="11.42578125" style="37"/>
    <col min="14849" max="14849" width="11.5703125" style="37" customWidth="1"/>
    <col min="14850" max="14850" width="44.85546875" style="37" customWidth="1"/>
    <col min="14851" max="14851" width="3.5703125" style="37" customWidth="1"/>
    <col min="14852" max="14852" width="4.140625" style="37" customWidth="1"/>
    <col min="14853" max="14853" width="10.28515625" style="37" customWidth="1"/>
    <col min="14854" max="14854" width="10" style="37" customWidth="1"/>
    <col min="14855" max="14855" width="11" style="37" customWidth="1"/>
    <col min="14856" max="14864" width="11.140625" style="37" customWidth="1"/>
    <col min="14865" max="15104" width="11.42578125" style="37"/>
    <col min="15105" max="15105" width="11.5703125" style="37" customWidth="1"/>
    <col min="15106" max="15106" width="44.85546875" style="37" customWidth="1"/>
    <col min="15107" max="15107" width="3.5703125" style="37" customWidth="1"/>
    <col min="15108" max="15108" width="4.140625" style="37" customWidth="1"/>
    <col min="15109" max="15109" width="10.28515625" style="37" customWidth="1"/>
    <col min="15110" max="15110" width="10" style="37" customWidth="1"/>
    <col min="15111" max="15111" width="11" style="37" customWidth="1"/>
    <col min="15112" max="15120" width="11.140625" style="37" customWidth="1"/>
    <col min="15121" max="15360" width="11.42578125" style="37"/>
    <col min="15361" max="15361" width="11.5703125" style="37" customWidth="1"/>
    <col min="15362" max="15362" width="44.85546875" style="37" customWidth="1"/>
    <col min="15363" max="15363" width="3.5703125" style="37" customWidth="1"/>
    <col min="15364" max="15364" width="4.140625" style="37" customWidth="1"/>
    <col min="15365" max="15365" width="10.28515625" style="37" customWidth="1"/>
    <col min="15366" max="15366" width="10" style="37" customWidth="1"/>
    <col min="15367" max="15367" width="11" style="37" customWidth="1"/>
    <col min="15368" max="15376" width="11.140625" style="37" customWidth="1"/>
    <col min="15377" max="15616" width="11.42578125" style="37"/>
    <col min="15617" max="15617" width="11.5703125" style="37" customWidth="1"/>
    <col min="15618" max="15618" width="44.85546875" style="37" customWidth="1"/>
    <col min="15619" max="15619" width="3.5703125" style="37" customWidth="1"/>
    <col min="15620" max="15620" width="4.140625" style="37" customWidth="1"/>
    <col min="15621" max="15621" width="10.28515625" style="37" customWidth="1"/>
    <col min="15622" max="15622" width="10" style="37" customWidth="1"/>
    <col min="15623" max="15623" width="11" style="37" customWidth="1"/>
    <col min="15624" max="15632" width="11.140625" style="37" customWidth="1"/>
    <col min="15633" max="15872" width="11.42578125" style="37"/>
    <col min="15873" max="15873" width="11.5703125" style="37" customWidth="1"/>
    <col min="15874" max="15874" width="44.85546875" style="37" customWidth="1"/>
    <col min="15875" max="15875" width="3.5703125" style="37" customWidth="1"/>
    <col min="15876" max="15876" width="4.140625" style="37" customWidth="1"/>
    <col min="15877" max="15877" width="10.28515625" style="37" customWidth="1"/>
    <col min="15878" max="15878" width="10" style="37" customWidth="1"/>
    <col min="15879" max="15879" width="11" style="37" customWidth="1"/>
    <col min="15880" max="15888" width="11.140625" style="37" customWidth="1"/>
    <col min="15889" max="16128" width="11.42578125" style="37"/>
    <col min="16129" max="16129" width="11.5703125" style="37" customWidth="1"/>
    <col min="16130" max="16130" width="44.85546875" style="37" customWidth="1"/>
    <col min="16131" max="16131" width="3.5703125" style="37" customWidth="1"/>
    <col min="16132" max="16132" width="4.140625" style="37" customWidth="1"/>
    <col min="16133" max="16133" width="10.28515625" style="37" customWidth="1"/>
    <col min="16134" max="16134" width="10" style="37" customWidth="1"/>
    <col min="16135" max="16135" width="11" style="37" customWidth="1"/>
    <col min="16136" max="16144" width="11.140625" style="37" customWidth="1"/>
    <col min="16145" max="16384" width="11.42578125" style="37"/>
  </cols>
  <sheetData>
    <row r="1" spans="1:64" ht="4.5" customHeight="1">
      <c r="B1" s="794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</row>
    <row r="2" spans="1:64" ht="21">
      <c r="B2" s="1403" t="s">
        <v>3383</v>
      </c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  <c r="P2" s="1403"/>
    </row>
    <row r="3" spans="1:64" ht="19.5" customHeight="1">
      <c r="B3" s="1404" t="str">
        <f>+'1. Res.'!B3</f>
        <v>MES DE FEBRERO DE 2021 (16/02/2021 - 18/02/2020)</v>
      </c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1404"/>
      <c r="O3" s="1404"/>
      <c r="P3" s="1404"/>
    </row>
    <row r="4" spans="1:64" ht="12.75" customHeight="1">
      <c r="B4" s="795" t="s">
        <v>33</v>
      </c>
      <c r="C4" s="740" t="str">
        <f>+":  "&amp;'1. Res.'!D5</f>
        <v>:  REMODELACIÓN DE LOSA DEPORTIVA; EN EL(LA) IE 10384 - CHOTA EN LA LOCALIDAD CHOTA, DISTRITO DE CHOTA, PROVINCIA CHOTA, DEPARTAMENTO CAJAMARCA</v>
      </c>
      <c r="D4" s="721"/>
      <c r="E4" s="721"/>
      <c r="F4" s="721"/>
      <c r="G4" s="721"/>
      <c r="H4" s="721"/>
      <c r="I4" s="721"/>
      <c r="J4" s="720"/>
      <c r="K4" s="720"/>
      <c r="L4" s="720"/>
      <c r="M4" s="720"/>
      <c r="N4" s="720"/>
      <c r="O4" s="720"/>
      <c r="P4" s="720"/>
    </row>
    <row r="5" spans="1:64" ht="12.75" customHeight="1">
      <c r="B5" s="795" t="s">
        <v>34</v>
      </c>
      <c r="C5" s="740" t="s">
        <v>3196</v>
      </c>
      <c r="D5" s="721"/>
      <c r="E5" s="721"/>
      <c r="F5" s="721"/>
      <c r="G5" s="721"/>
      <c r="H5" s="721"/>
      <c r="I5" s="721"/>
      <c r="J5" s="720"/>
      <c r="K5" s="720"/>
      <c r="L5" s="720"/>
      <c r="M5" s="720"/>
      <c r="N5" s="720"/>
      <c r="O5" s="720"/>
      <c r="P5" s="720"/>
    </row>
    <row r="6" spans="1:64" ht="12.75" customHeight="1">
      <c r="B6" s="795" t="s">
        <v>184</v>
      </c>
      <c r="C6" s="740" t="s">
        <v>3198</v>
      </c>
      <c r="D6" s="721"/>
      <c r="E6" s="721"/>
      <c r="F6" s="721"/>
      <c r="G6" s="721"/>
      <c r="H6" s="721"/>
      <c r="I6" s="721"/>
      <c r="J6" s="720"/>
      <c r="K6" s="720"/>
      <c r="L6" s="720"/>
      <c r="M6" s="720"/>
      <c r="N6" s="720"/>
      <c r="O6" s="720"/>
      <c r="P6" s="720"/>
    </row>
    <row r="7" spans="1:64" ht="12.75" customHeight="1">
      <c r="B7" s="795" t="s">
        <v>35</v>
      </c>
      <c r="C7" s="740" t="s">
        <v>3197</v>
      </c>
      <c r="D7" s="721"/>
      <c r="E7" s="721"/>
      <c r="F7" s="721"/>
      <c r="G7" s="721"/>
      <c r="H7" s="721"/>
      <c r="I7" s="721"/>
      <c r="J7" s="720"/>
      <c r="K7" s="720"/>
      <c r="L7" s="720"/>
      <c r="M7" s="720"/>
      <c r="N7" s="720"/>
      <c r="O7" s="720"/>
      <c r="P7" s="720"/>
    </row>
    <row r="8" spans="1:64" ht="12.75" customHeight="1">
      <c r="B8" s="795" t="s">
        <v>3199</v>
      </c>
      <c r="C8" s="740" t="s">
        <v>3201</v>
      </c>
      <c r="D8" s="721"/>
      <c r="E8" s="721"/>
      <c r="F8" s="721"/>
      <c r="G8" s="721"/>
      <c r="H8" s="721"/>
      <c r="I8" s="721"/>
      <c r="J8" s="720"/>
      <c r="K8" s="720"/>
      <c r="L8" s="720"/>
      <c r="M8" s="793"/>
      <c r="N8" s="177"/>
      <c r="O8" s="720"/>
      <c r="P8" s="720"/>
    </row>
    <row r="9" spans="1:64" ht="12.75" customHeight="1">
      <c r="B9" s="795" t="s">
        <v>281</v>
      </c>
      <c r="C9" s="740" t="s">
        <v>3200</v>
      </c>
      <c r="D9" s="721"/>
      <c r="E9" s="721"/>
      <c r="F9" s="721"/>
      <c r="G9" s="721"/>
      <c r="H9" s="721"/>
      <c r="I9" s="721"/>
      <c r="J9" s="720"/>
      <c r="K9" s="720"/>
      <c r="L9" s="720"/>
      <c r="M9" s="793" t="s">
        <v>402</v>
      </c>
      <c r="N9" s="177">
        <f>+'1. Res.'!J10</f>
        <v>45</v>
      </c>
      <c r="O9" s="720"/>
      <c r="P9" s="720"/>
    </row>
    <row r="10" spans="1:64" s="38" customFormat="1" ht="12.75" customHeight="1">
      <c r="B10" s="795" t="s">
        <v>36</v>
      </c>
      <c r="C10" s="1125">
        <f>+'1. Res.'!D8</f>
        <v>210150.65</v>
      </c>
      <c r="D10" s="721"/>
      <c r="F10" s="721"/>
      <c r="J10" s="721"/>
      <c r="K10" s="721"/>
      <c r="M10" s="793" t="s">
        <v>37</v>
      </c>
      <c r="N10" s="1411">
        <f>+'1. Res.'!J8</f>
        <v>44215</v>
      </c>
      <c r="O10" s="1411"/>
      <c r="P10" s="721"/>
    </row>
    <row r="11" spans="1:64" s="38" customFormat="1" ht="12.75" customHeight="1">
      <c r="B11" s="795" t="s">
        <v>38</v>
      </c>
      <c r="C11" s="1125">
        <f>+'1. Res.'!D9</f>
        <v>189135.59</v>
      </c>
      <c r="D11" s="721"/>
      <c r="F11" s="721"/>
      <c r="J11" s="721"/>
      <c r="K11" s="721"/>
      <c r="M11" s="793" t="s">
        <v>39</v>
      </c>
      <c r="N11" s="1411">
        <f>+'1. Res.'!J9</f>
        <v>44259</v>
      </c>
      <c r="O11" s="1411"/>
      <c r="P11" s="721"/>
    </row>
    <row r="12" spans="1:64" ht="5.25" customHeight="1">
      <c r="B12" s="796"/>
      <c r="C12" s="720"/>
      <c r="D12" s="720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</row>
    <row r="13" spans="1:64" s="39" customFormat="1" ht="12" customHeight="1">
      <c r="B13" s="1405" t="s">
        <v>40</v>
      </c>
      <c r="C13" s="1409" t="s">
        <v>8</v>
      </c>
      <c r="D13" s="1407" t="s">
        <v>41</v>
      </c>
      <c r="E13" s="1408" t="s">
        <v>42</v>
      </c>
      <c r="F13" s="1408"/>
      <c r="G13" s="1408"/>
      <c r="H13" s="1408" t="s">
        <v>43</v>
      </c>
      <c r="I13" s="1408"/>
      <c r="J13" s="1408" t="s">
        <v>44</v>
      </c>
      <c r="K13" s="1408"/>
      <c r="L13" s="1408" t="s">
        <v>45</v>
      </c>
      <c r="M13" s="1408"/>
      <c r="N13" s="1408" t="s">
        <v>46</v>
      </c>
      <c r="O13" s="1408"/>
      <c r="P13" s="1408"/>
    </row>
    <row r="14" spans="1:64" s="39" customFormat="1" ht="12" customHeight="1">
      <c r="B14" s="1406"/>
      <c r="C14" s="1410"/>
      <c r="D14" s="1407"/>
      <c r="E14" s="909" t="s">
        <v>47</v>
      </c>
      <c r="F14" s="909" t="s">
        <v>48</v>
      </c>
      <c r="G14" s="909" t="s">
        <v>49</v>
      </c>
      <c r="H14" s="909" t="s">
        <v>47</v>
      </c>
      <c r="I14" s="909" t="s">
        <v>49</v>
      </c>
      <c r="J14" s="1101" t="s">
        <v>47</v>
      </c>
      <c r="K14" s="909" t="s">
        <v>49</v>
      </c>
      <c r="L14" s="909" t="s">
        <v>47</v>
      </c>
      <c r="M14" s="909" t="s">
        <v>49</v>
      </c>
      <c r="N14" s="909" t="s">
        <v>47</v>
      </c>
      <c r="O14" s="909" t="s">
        <v>49</v>
      </c>
      <c r="P14" s="909" t="s">
        <v>17</v>
      </c>
    </row>
    <row r="15" spans="1:64" s="790" customFormat="1" ht="24">
      <c r="A15" s="792"/>
      <c r="B15" s="1107"/>
      <c r="C15" s="1115" t="s">
        <v>3079</v>
      </c>
      <c r="D15" s="919"/>
      <c r="E15" s="1108"/>
      <c r="F15" s="1108"/>
      <c r="G15" s="918"/>
      <c r="H15" s="919"/>
      <c r="I15" s="919"/>
      <c r="J15" s="919"/>
      <c r="K15" s="919"/>
      <c r="L15" s="919"/>
      <c r="M15" s="919"/>
      <c r="N15" s="919"/>
      <c r="O15" s="919"/>
      <c r="P15" s="919"/>
      <c r="Q15" s="792"/>
      <c r="R15" s="792"/>
      <c r="S15" s="792"/>
      <c r="T15" s="792">
        <v>1</v>
      </c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2"/>
      <c r="BB15" s="792"/>
      <c r="BC15" s="792"/>
      <c r="BD15" s="792"/>
      <c r="BE15" s="792"/>
      <c r="BF15" s="792"/>
      <c r="BG15" s="792"/>
      <c r="BH15" s="792"/>
      <c r="BI15" s="792"/>
      <c r="BJ15" s="792"/>
      <c r="BK15" s="792"/>
      <c r="BL15" s="792"/>
    </row>
    <row r="16" spans="1:64" s="723" customFormat="1" ht="13.5" customHeight="1">
      <c r="B16" s="1118" t="s">
        <v>125</v>
      </c>
      <c r="C16" s="1119" t="s">
        <v>3082</v>
      </c>
      <c r="D16" s="1109"/>
      <c r="E16" s="1109"/>
      <c r="F16" s="1110"/>
      <c r="G16" s="920" t="str">
        <f t="shared" ref="G16:G79" si="0">+IF(D16="","",ROUND((E16*F16),2))</f>
        <v/>
      </c>
      <c r="H16" s="921"/>
      <c r="I16" s="921"/>
      <c r="J16" s="921"/>
      <c r="K16" s="921"/>
      <c r="L16" s="921"/>
      <c r="M16" s="921"/>
      <c r="N16" s="921"/>
      <c r="O16" s="921"/>
      <c r="P16" s="921"/>
      <c r="T16" s="723">
        <v>2</v>
      </c>
    </row>
    <row r="17" spans="2:20" s="723" customFormat="1" ht="13.5" customHeight="1">
      <c r="B17" s="1111" t="s">
        <v>418</v>
      </c>
      <c r="C17" s="1112" t="s">
        <v>3083</v>
      </c>
      <c r="D17" s="1116" t="s">
        <v>3084</v>
      </c>
      <c r="E17" s="1116">
        <v>1</v>
      </c>
      <c r="F17" s="1117">
        <v>739.41</v>
      </c>
      <c r="G17" s="920">
        <f t="shared" si="0"/>
        <v>739.41</v>
      </c>
      <c r="H17" s="920">
        <v>1</v>
      </c>
      <c r="I17" s="922">
        <f>IF(D17="","",ROUND(+(F17*H17),2))</f>
        <v>739.41</v>
      </c>
      <c r="J17" s="922"/>
      <c r="K17" s="922">
        <f>IF(D17="","",ROUND(+(J17*F17),2))</f>
        <v>0</v>
      </c>
      <c r="L17" s="922">
        <f>IF(D17="","",+H17+J17)</f>
        <v>1</v>
      </c>
      <c r="M17" s="922">
        <f>IF(D17="","",ROUND(+L17*F17,2))</f>
        <v>739.41</v>
      </c>
      <c r="N17" s="922">
        <f>IF(D17="","",E17-H17-J17)</f>
        <v>0</v>
      </c>
      <c r="O17" s="922">
        <f>IF(D17="","",ROUND(+N17*F17,2))</f>
        <v>0</v>
      </c>
      <c r="P17" s="923">
        <f>IF(D17="","",ROUND(+N17/E17*100,2))</f>
        <v>0</v>
      </c>
      <c r="T17" s="792">
        <v>3</v>
      </c>
    </row>
    <row r="18" spans="2:20" s="723" customFormat="1" ht="13.5" customHeight="1">
      <c r="B18" s="1111" t="s">
        <v>422</v>
      </c>
      <c r="C18" s="1112" t="s">
        <v>3085</v>
      </c>
      <c r="D18" s="1113" t="s">
        <v>53</v>
      </c>
      <c r="E18" s="1122">
        <v>1</v>
      </c>
      <c r="F18" s="1123">
        <v>375</v>
      </c>
      <c r="G18" s="920">
        <f t="shared" si="0"/>
        <v>375</v>
      </c>
      <c r="H18" s="920">
        <v>1</v>
      </c>
      <c r="I18" s="922">
        <f t="shared" ref="I18:I81" si="1">IF(D18="","",ROUND(+(F18*H18),2))</f>
        <v>375</v>
      </c>
      <c r="J18" s="1105"/>
      <c r="K18" s="922">
        <f t="shared" ref="K18:K81" si="2">IF(D18="","",ROUND(+(J18*F18),2))</f>
        <v>0</v>
      </c>
      <c r="L18" s="922">
        <f>IF(D18="","",+H18+J18)</f>
        <v>1</v>
      </c>
      <c r="M18" s="922">
        <f t="shared" ref="M18:M81" si="3">IF(D18="","",ROUND(+L18*F18,2))</f>
        <v>375</v>
      </c>
      <c r="N18" s="922">
        <f>IF(D18="","",E18-H18-J18)</f>
        <v>0</v>
      </c>
      <c r="O18" s="922">
        <f t="shared" ref="O18:O81" si="4">IF(D18="","",ROUND(+N18*F18,2))</f>
        <v>0</v>
      </c>
      <c r="P18" s="923">
        <f>IF(D18="","",ROUND(+N18/E18*100,2))</f>
        <v>0</v>
      </c>
      <c r="S18" s="723" t="str">
        <f>+IF(G18=O18,"OK","MAL")</f>
        <v>MAL</v>
      </c>
      <c r="T18" s="723">
        <v>4</v>
      </c>
    </row>
    <row r="19" spans="2:20" s="723" customFormat="1" ht="13.5" customHeight="1">
      <c r="B19" s="1111" t="s">
        <v>425</v>
      </c>
      <c r="C19" s="1112" t="s">
        <v>3086</v>
      </c>
      <c r="D19" s="1113" t="s">
        <v>50</v>
      </c>
      <c r="E19" s="1122">
        <v>122</v>
      </c>
      <c r="F19" s="1123">
        <v>6.65</v>
      </c>
      <c r="G19" s="920">
        <f t="shared" si="0"/>
        <v>811.3</v>
      </c>
      <c r="H19" s="920">
        <v>122</v>
      </c>
      <c r="I19" s="922">
        <f t="shared" si="1"/>
        <v>811.3</v>
      </c>
      <c r="J19" s="1105"/>
      <c r="K19" s="922">
        <f t="shared" si="2"/>
        <v>0</v>
      </c>
      <c r="L19" s="922">
        <f t="shared" ref="L19:L82" si="5">IF(D19="","",+H19+J19)</f>
        <v>122</v>
      </c>
      <c r="M19" s="922">
        <f t="shared" si="3"/>
        <v>811.3</v>
      </c>
      <c r="N19" s="922">
        <f t="shared" ref="N19:N82" si="6">IF(D19="","",E19-H19-J19)</f>
        <v>0</v>
      </c>
      <c r="O19" s="922">
        <f t="shared" si="4"/>
        <v>0</v>
      </c>
      <c r="P19" s="923">
        <f t="shared" ref="P19:P82" si="7">IF(D19="","",ROUND(+N19/E19*100,2))</f>
        <v>0</v>
      </c>
      <c r="S19" s="723" t="str">
        <f t="shared" ref="S19:S82" si="8">+IF(G19=O19,"OK","MAL")</f>
        <v>MAL</v>
      </c>
      <c r="T19" s="792">
        <v>5</v>
      </c>
    </row>
    <row r="20" spans="2:20" s="723" customFormat="1" ht="13.5" customHeight="1">
      <c r="B20" s="1111" t="s">
        <v>429</v>
      </c>
      <c r="C20" s="1112" t="s">
        <v>3087</v>
      </c>
      <c r="D20" s="1113" t="s">
        <v>53</v>
      </c>
      <c r="E20" s="1122">
        <v>1</v>
      </c>
      <c r="F20" s="1123">
        <v>64.41</v>
      </c>
      <c r="G20" s="920">
        <f t="shared" si="0"/>
        <v>64.41</v>
      </c>
      <c r="H20" s="920">
        <v>0.5</v>
      </c>
      <c r="I20" s="922">
        <f t="shared" si="1"/>
        <v>32.21</v>
      </c>
      <c r="J20" s="922"/>
      <c r="K20" s="922">
        <f t="shared" si="2"/>
        <v>0</v>
      </c>
      <c r="L20" s="922">
        <f t="shared" si="5"/>
        <v>0.5</v>
      </c>
      <c r="M20" s="922">
        <f t="shared" si="3"/>
        <v>32.21</v>
      </c>
      <c r="N20" s="922">
        <f t="shared" si="6"/>
        <v>0.5</v>
      </c>
      <c r="O20" s="922">
        <f t="shared" si="4"/>
        <v>32.21</v>
      </c>
      <c r="P20" s="923">
        <f t="shared" si="7"/>
        <v>50</v>
      </c>
      <c r="S20" s="723" t="str">
        <f t="shared" si="8"/>
        <v>MAL</v>
      </c>
      <c r="T20" s="723">
        <v>6</v>
      </c>
    </row>
    <row r="21" spans="2:20" s="723" customFormat="1" ht="13.5" customHeight="1">
      <c r="B21" s="1111" t="s">
        <v>3088</v>
      </c>
      <c r="C21" s="1112" t="s">
        <v>3089</v>
      </c>
      <c r="D21" s="1113" t="s">
        <v>53</v>
      </c>
      <c r="E21" s="1122">
        <v>1</v>
      </c>
      <c r="F21" s="1123">
        <v>131.5</v>
      </c>
      <c r="G21" s="920">
        <f t="shared" si="0"/>
        <v>131.5</v>
      </c>
      <c r="H21" s="920">
        <v>0.6</v>
      </c>
      <c r="I21" s="922">
        <f t="shared" si="1"/>
        <v>78.900000000000006</v>
      </c>
      <c r="J21" s="922">
        <v>0.1</v>
      </c>
      <c r="K21" s="922">
        <f t="shared" si="2"/>
        <v>13.15</v>
      </c>
      <c r="L21" s="922">
        <f t="shared" si="5"/>
        <v>0.7</v>
      </c>
      <c r="M21" s="922">
        <f t="shared" si="3"/>
        <v>92.05</v>
      </c>
      <c r="N21" s="922">
        <f t="shared" si="6"/>
        <v>0.30000000000000004</v>
      </c>
      <c r="O21" s="922">
        <f t="shared" si="4"/>
        <v>39.450000000000003</v>
      </c>
      <c r="P21" s="923">
        <f t="shared" si="7"/>
        <v>30</v>
      </c>
      <c r="S21" s="723" t="str">
        <f t="shared" si="8"/>
        <v>MAL</v>
      </c>
      <c r="T21" s="792">
        <v>7</v>
      </c>
    </row>
    <row r="22" spans="2:20" s="723" customFormat="1" ht="13.5" customHeight="1">
      <c r="B22" s="1118" t="s">
        <v>126</v>
      </c>
      <c r="C22" s="1119" t="s">
        <v>3090</v>
      </c>
      <c r="D22" s="1113"/>
      <c r="E22" s="1122"/>
      <c r="F22" s="1123"/>
      <c r="G22" s="920" t="str">
        <f t="shared" si="0"/>
        <v/>
      </c>
      <c r="H22" s="920" t="s">
        <v>323</v>
      </c>
      <c r="I22" s="922" t="str">
        <f t="shared" si="1"/>
        <v/>
      </c>
      <c r="J22" s="922"/>
      <c r="K22" s="922" t="str">
        <f t="shared" si="2"/>
        <v/>
      </c>
      <c r="L22" s="922" t="str">
        <f t="shared" si="5"/>
        <v/>
      </c>
      <c r="M22" s="922" t="str">
        <f t="shared" si="3"/>
        <v/>
      </c>
      <c r="N22" s="922" t="str">
        <f t="shared" si="6"/>
        <v/>
      </c>
      <c r="O22" s="922" t="str">
        <f t="shared" si="4"/>
        <v/>
      </c>
      <c r="P22" s="923" t="str">
        <f t="shared" si="7"/>
        <v/>
      </c>
      <c r="S22" s="723" t="str">
        <f t="shared" si="8"/>
        <v>OK</v>
      </c>
      <c r="T22" s="723">
        <v>8</v>
      </c>
    </row>
    <row r="23" spans="2:20" s="723" customFormat="1" ht="13.5" customHeight="1">
      <c r="B23" s="1111" t="s">
        <v>432</v>
      </c>
      <c r="C23" s="1112" t="s">
        <v>3091</v>
      </c>
      <c r="D23" s="1113" t="s">
        <v>53</v>
      </c>
      <c r="E23" s="1122">
        <v>1</v>
      </c>
      <c r="F23" s="1123">
        <v>128.56</v>
      </c>
      <c r="G23" s="920">
        <f t="shared" si="0"/>
        <v>128.56</v>
      </c>
      <c r="H23" s="920">
        <v>0.6</v>
      </c>
      <c r="I23" s="922">
        <f t="shared" si="1"/>
        <v>77.14</v>
      </c>
      <c r="J23" s="922">
        <v>0.1</v>
      </c>
      <c r="K23" s="922">
        <f t="shared" si="2"/>
        <v>12.86</v>
      </c>
      <c r="L23" s="922">
        <f t="shared" si="5"/>
        <v>0.7</v>
      </c>
      <c r="M23" s="922">
        <f t="shared" si="3"/>
        <v>89.99</v>
      </c>
      <c r="N23" s="922">
        <f t="shared" si="6"/>
        <v>0.30000000000000004</v>
      </c>
      <c r="O23" s="922">
        <f t="shared" si="4"/>
        <v>38.57</v>
      </c>
      <c r="P23" s="923">
        <f t="shared" si="7"/>
        <v>30</v>
      </c>
      <c r="S23" s="723" t="str">
        <f t="shared" si="8"/>
        <v>MAL</v>
      </c>
      <c r="T23" s="792">
        <v>9</v>
      </c>
    </row>
    <row r="24" spans="2:20" s="723" customFormat="1" ht="13.5" customHeight="1">
      <c r="B24" s="1118" t="s">
        <v>127</v>
      </c>
      <c r="C24" s="1119" t="s">
        <v>52</v>
      </c>
      <c r="D24" s="1113"/>
      <c r="E24" s="1122"/>
      <c r="F24" s="1123"/>
      <c r="G24" s="920" t="str">
        <f t="shared" si="0"/>
        <v/>
      </c>
      <c r="H24" s="920" t="s">
        <v>323</v>
      </c>
      <c r="I24" s="922" t="str">
        <f t="shared" si="1"/>
        <v/>
      </c>
      <c r="J24" s="922"/>
      <c r="K24" s="922" t="str">
        <f t="shared" si="2"/>
        <v/>
      </c>
      <c r="L24" s="922" t="str">
        <f t="shared" si="5"/>
        <v/>
      </c>
      <c r="M24" s="922" t="str">
        <f t="shared" si="3"/>
        <v/>
      </c>
      <c r="N24" s="922" t="str">
        <f t="shared" si="6"/>
        <v/>
      </c>
      <c r="O24" s="922" t="str">
        <f t="shared" si="4"/>
        <v/>
      </c>
      <c r="P24" s="923" t="str">
        <f t="shared" si="7"/>
        <v/>
      </c>
      <c r="S24" s="723" t="str">
        <f t="shared" si="8"/>
        <v>OK</v>
      </c>
      <c r="T24" s="723">
        <v>10</v>
      </c>
    </row>
    <row r="25" spans="2:20" s="723" customFormat="1" ht="13.5" customHeight="1">
      <c r="B25" s="1111" t="s">
        <v>1307</v>
      </c>
      <c r="C25" s="1112" t="s">
        <v>3092</v>
      </c>
      <c r="D25" s="1113" t="s">
        <v>51</v>
      </c>
      <c r="E25" s="1122">
        <v>704</v>
      </c>
      <c r="F25" s="1123">
        <v>1.1200000000000001</v>
      </c>
      <c r="G25" s="920">
        <f t="shared" si="0"/>
        <v>788.48</v>
      </c>
      <c r="H25" s="920">
        <v>704</v>
      </c>
      <c r="I25" s="922">
        <f t="shared" si="1"/>
        <v>788.48</v>
      </c>
      <c r="J25" s="922"/>
      <c r="K25" s="922">
        <f t="shared" si="2"/>
        <v>0</v>
      </c>
      <c r="L25" s="922">
        <f t="shared" si="5"/>
        <v>704</v>
      </c>
      <c r="M25" s="922">
        <f t="shared" si="3"/>
        <v>788.48</v>
      </c>
      <c r="N25" s="922">
        <f t="shared" si="6"/>
        <v>0</v>
      </c>
      <c r="O25" s="922">
        <f t="shared" si="4"/>
        <v>0</v>
      </c>
      <c r="P25" s="923">
        <f t="shared" si="7"/>
        <v>0</v>
      </c>
      <c r="S25" s="723" t="str">
        <f t="shared" si="8"/>
        <v>MAL</v>
      </c>
      <c r="T25" s="792">
        <v>11</v>
      </c>
    </row>
    <row r="26" spans="2:20" s="723" customFormat="1" ht="13.5" customHeight="1">
      <c r="B26" s="1111" t="s">
        <v>1398</v>
      </c>
      <c r="C26" s="1112" t="s">
        <v>3093</v>
      </c>
      <c r="D26" s="1113" t="s">
        <v>3030</v>
      </c>
      <c r="E26" s="1122">
        <v>3.2</v>
      </c>
      <c r="F26" s="1123">
        <v>47.21</v>
      </c>
      <c r="G26" s="920">
        <f t="shared" si="0"/>
        <v>151.07</v>
      </c>
      <c r="H26" s="920">
        <v>3.2</v>
      </c>
      <c r="I26" s="922">
        <f t="shared" si="1"/>
        <v>151.07</v>
      </c>
      <c r="J26" s="922"/>
      <c r="K26" s="922">
        <f t="shared" si="2"/>
        <v>0</v>
      </c>
      <c r="L26" s="922">
        <f t="shared" si="5"/>
        <v>3.2</v>
      </c>
      <c r="M26" s="922">
        <f t="shared" si="3"/>
        <v>151.07</v>
      </c>
      <c r="N26" s="922">
        <f t="shared" si="6"/>
        <v>0</v>
      </c>
      <c r="O26" s="922">
        <f t="shared" si="4"/>
        <v>0</v>
      </c>
      <c r="P26" s="923">
        <f t="shared" si="7"/>
        <v>0</v>
      </c>
      <c r="S26" s="723" t="str">
        <f t="shared" si="8"/>
        <v>MAL</v>
      </c>
      <c r="T26" s="723">
        <v>12</v>
      </c>
    </row>
    <row r="27" spans="2:20" s="723" customFormat="1" ht="13.5" customHeight="1">
      <c r="B27" s="1111" t="s">
        <v>1489</v>
      </c>
      <c r="C27" s="1112" t="s">
        <v>3094</v>
      </c>
      <c r="D27" s="1113" t="s">
        <v>3030</v>
      </c>
      <c r="E27" s="1122">
        <v>4.16</v>
      </c>
      <c r="F27" s="1123">
        <v>21.15</v>
      </c>
      <c r="G27" s="920">
        <f t="shared" si="0"/>
        <v>87.98</v>
      </c>
      <c r="H27" s="920">
        <v>4.16</v>
      </c>
      <c r="I27" s="922">
        <f t="shared" si="1"/>
        <v>87.98</v>
      </c>
      <c r="J27" s="922"/>
      <c r="K27" s="922">
        <f t="shared" si="2"/>
        <v>0</v>
      </c>
      <c r="L27" s="922">
        <f t="shared" si="5"/>
        <v>4.16</v>
      </c>
      <c r="M27" s="922">
        <f t="shared" si="3"/>
        <v>87.98</v>
      </c>
      <c r="N27" s="922">
        <f t="shared" si="6"/>
        <v>0</v>
      </c>
      <c r="O27" s="922">
        <f t="shared" si="4"/>
        <v>0</v>
      </c>
      <c r="P27" s="923">
        <f t="shared" si="7"/>
        <v>0</v>
      </c>
      <c r="S27" s="723" t="str">
        <f t="shared" si="8"/>
        <v>MAL</v>
      </c>
      <c r="T27" s="792">
        <v>13</v>
      </c>
    </row>
    <row r="28" spans="2:20" s="723" customFormat="1" ht="13.5" customHeight="1">
      <c r="B28" s="1118" t="s">
        <v>128</v>
      </c>
      <c r="C28" s="1119" t="s">
        <v>54</v>
      </c>
      <c r="D28" s="1113"/>
      <c r="E28" s="1122"/>
      <c r="F28" s="1123"/>
      <c r="G28" s="920" t="str">
        <f t="shared" si="0"/>
        <v/>
      </c>
      <c r="H28" s="920" t="s">
        <v>323</v>
      </c>
      <c r="I28" s="922" t="str">
        <f t="shared" si="1"/>
        <v/>
      </c>
      <c r="J28" s="922"/>
      <c r="K28" s="922" t="str">
        <f t="shared" si="2"/>
        <v/>
      </c>
      <c r="L28" s="922" t="str">
        <f t="shared" si="5"/>
        <v/>
      </c>
      <c r="M28" s="922" t="str">
        <f t="shared" si="3"/>
        <v/>
      </c>
      <c r="N28" s="922" t="str">
        <f t="shared" si="6"/>
        <v/>
      </c>
      <c r="O28" s="922" t="str">
        <f t="shared" si="4"/>
        <v/>
      </c>
      <c r="P28" s="923" t="str">
        <f t="shared" si="7"/>
        <v/>
      </c>
      <c r="S28" s="723" t="str">
        <f t="shared" si="8"/>
        <v>OK</v>
      </c>
      <c r="T28" s="723">
        <v>14</v>
      </c>
    </row>
    <row r="29" spans="2:20" s="723" customFormat="1" ht="13.5" customHeight="1">
      <c r="B29" s="1111" t="s">
        <v>1663</v>
      </c>
      <c r="C29" s="1112" t="s">
        <v>3095</v>
      </c>
      <c r="D29" s="1113" t="s">
        <v>3030</v>
      </c>
      <c r="E29" s="1122">
        <v>17.600000000000001</v>
      </c>
      <c r="F29" s="1123">
        <v>36.26</v>
      </c>
      <c r="G29" s="920">
        <f t="shared" si="0"/>
        <v>638.17999999999995</v>
      </c>
      <c r="H29" s="920">
        <v>17.600000000000001</v>
      </c>
      <c r="I29" s="922">
        <f t="shared" si="1"/>
        <v>638.17999999999995</v>
      </c>
      <c r="J29" s="922"/>
      <c r="K29" s="922">
        <f t="shared" si="2"/>
        <v>0</v>
      </c>
      <c r="L29" s="922">
        <f t="shared" si="5"/>
        <v>17.600000000000001</v>
      </c>
      <c r="M29" s="922">
        <f t="shared" si="3"/>
        <v>638.17999999999995</v>
      </c>
      <c r="N29" s="922">
        <f t="shared" si="6"/>
        <v>0</v>
      </c>
      <c r="O29" s="922">
        <f t="shared" si="4"/>
        <v>0</v>
      </c>
      <c r="P29" s="923">
        <f t="shared" si="7"/>
        <v>0</v>
      </c>
      <c r="S29" s="723" t="str">
        <f t="shared" si="8"/>
        <v>MAL</v>
      </c>
      <c r="T29" s="792">
        <v>15</v>
      </c>
    </row>
    <row r="30" spans="2:20" s="723" customFormat="1" ht="13.5" customHeight="1">
      <c r="B30" s="1111" t="s">
        <v>1667</v>
      </c>
      <c r="C30" s="1112" t="s">
        <v>3096</v>
      </c>
      <c r="D30" s="1113" t="s">
        <v>51</v>
      </c>
      <c r="E30" s="1122">
        <v>16</v>
      </c>
      <c r="F30" s="1123">
        <v>3.23</v>
      </c>
      <c r="G30" s="920">
        <f t="shared" si="0"/>
        <v>51.68</v>
      </c>
      <c r="H30" s="920">
        <v>16</v>
      </c>
      <c r="I30" s="922">
        <f t="shared" si="1"/>
        <v>51.68</v>
      </c>
      <c r="J30" s="922"/>
      <c r="K30" s="922">
        <f t="shared" si="2"/>
        <v>0</v>
      </c>
      <c r="L30" s="922">
        <f t="shared" si="5"/>
        <v>16</v>
      </c>
      <c r="M30" s="922">
        <f t="shared" si="3"/>
        <v>51.68</v>
      </c>
      <c r="N30" s="922">
        <f t="shared" si="6"/>
        <v>0</v>
      </c>
      <c r="O30" s="922">
        <f t="shared" si="4"/>
        <v>0</v>
      </c>
      <c r="P30" s="923">
        <f t="shared" si="7"/>
        <v>0</v>
      </c>
      <c r="S30" s="723" t="str">
        <f t="shared" si="8"/>
        <v>MAL</v>
      </c>
      <c r="T30" s="723">
        <v>16</v>
      </c>
    </row>
    <row r="31" spans="2:20" s="723" customFormat="1" ht="13.5" customHeight="1">
      <c r="B31" s="1111" t="s">
        <v>1670</v>
      </c>
      <c r="C31" s="1112" t="s">
        <v>3097</v>
      </c>
      <c r="D31" s="1113" t="s">
        <v>3030</v>
      </c>
      <c r="E31" s="1122">
        <v>8.74</v>
      </c>
      <c r="F31" s="1123">
        <v>42.77</v>
      </c>
      <c r="G31" s="920">
        <f t="shared" si="0"/>
        <v>373.81</v>
      </c>
      <c r="H31" s="920">
        <v>0</v>
      </c>
      <c r="I31" s="922">
        <f t="shared" si="1"/>
        <v>0</v>
      </c>
      <c r="J31" s="922"/>
      <c r="K31" s="922">
        <f t="shared" si="2"/>
        <v>0</v>
      </c>
      <c r="L31" s="922">
        <f t="shared" si="5"/>
        <v>0</v>
      </c>
      <c r="M31" s="922">
        <f t="shared" si="3"/>
        <v>0</v>
      </c>
      <c r="N31" s="922">
        <f t="shared" si="6"/>
        <v>8.74</v>
      </c>
      <c r="O31" s="922">
        <f t="shared" si="4"/>
        <v>373.81</v>
      </c>
      <c r="P31" s="923">
        <f t="shared" si="7"/>
        <v>100</v>
      </c>
      <c r="S31" s="723" t="str">
        <f t="shared" si="8"/>
        <v>OK</v>
      </c>
      <c r="T31" s="792">
        <v>17</v>
      </c>
    </row>
    <row r="32" spans="2:20" s="723" customFormat="1" ht="13.5" customHeight="1">
      <c r="B32" s="1111" t="s">
        <v>3098</v>
      </c>
      <c r="C32" s="1112" t="s">
        <v>3099</v>
      </c>
      <c r="D32" s="1114" t="s">
        <v>3030</v>
      </c>
      <c r="E32" s="1122">
        <v>12.4</v>
      </c>
      <c r="F32" s="1123">
        <v>21.15</v>
      </c>
      <c r="G32" s="920">
        <f t="shared" si="0"/>
        <v>262.26</v>
      </c>
      <c r="H32" s="920">
        <v>0</v>
      </c>
      <c r="I32" s="922">
        <f t="shared" si="1"/>
        <v>0</v>
      </c>
      <c r="J32" s="922"/>
      <c r="K32" s="922">
        <f t="shared" si="2"/>
        <v>0</v>
      </c>
      <c r="L32" s="922">
        <f t="shared" si="5"/>
        <v>0</v>
      </c>
      <c r="M32" s="922">
        <f t="shared" si="3"/>
        <v>0</v>
      </c>
      <c r="N32" s="922">
        <f t="shared" si="6"/>
        <v>12.4</v>
      </c>
      <c r="O32" s="922">
        <f t="shared" si="4"/>
        <v>262.26</v>
      </c>
      <c r="P32" s="923">
        <f t="shared" si="7"/>
        <v>100</v>
      </c>
      <c r="S32" s="723" t="str">
        <f t="shared" si="8"/>
        <v>OK</v>
      </c>
      <c r="T32" s="723">
        <v>18</v>
      </c>
    </row>
    <row r="33" spans="2:20" s="723" customFormat="1" ht="13.5" customHeight="1">
      <c r="B33" s="1111" t="s">
        <v>3100</v>
      </c>
      <c r="C33" s="1112" t="s">
        <v>3101</v>
      </c>
      <c r="D33" s="1113" t="s">
        <v>3030</v>
      </c>
      <c r="E33" s="1122">
        <v>16.559999999999999</v>
      </c>
      <c r="F33" s="1123">
        <v>39.82</v>
      </c>
      <c r="G33" s="920">
        <f t="shared" si="0"/>
        <v>659.42</v>
      </c>
      <c r="H33" s="920">
        <v>0</v>
      </c>
      <c r="I33" s="922">
        <f t="shared" si="1"/>
        <v>0</v>
      </c>
      <c r="J33" s="922"/>
      <c r="K33" s="922">
        <f t="shared" si="2"/>
        <v>0</v>
      </c>
      <c r="L33" s="922">
        <f t="shared" si="5"/>
        <v>0</v>
      </c>
      <c r="M33" s="922">
        <f t="shared" si="3"/>
        <v>0</v>
      </c>
      <c r="N33" s="922">
        <f t="shared" si="6"/>
        <v>16.559999999999999</v>
      </c>
      <c r="O33" s="922">
        <f t="shared" si="4"/>
        <v>659.42</v>
      </c>
      <c r="P33" s="923">
        <f t="shared" si="7"/>
        <v>100</v>
      </c>
      <c r="S33" s="723" t="str">
        <f t="shared" si="8"/>
        <v>OK</v>
      </c>
      <c r="T33" s="792">
        <v>19</v>
      </c>
    </row>
    <row r="34" spans="2:20" s="723" customFormat="1" ht="13.5" customHeight="1">
      <c r="B34" s="1118" t="s">
        <v>129</v>
      </c>
      <c r="C34" s="1119" t="s">
        <v>2700</v>
      </c>
      <c r="D34" s="1113"/>
      <c r="E34" s="1122"/>
      <c r="F34" s="1123"/>
      <c r="G34" s="920" t="str">
        <f t="shared" si="0"/>
        <v/>
      </c>
      <c r="H34" s="920" t="s">
        <v>323</v>
      </c>
      <c r="I34" s="922" t="str">
        <f t="shared" si="1"/>
        <v/>
      </c>
      <c r="J34" s="922"/>
      <c r="K34" s="922" t="str">
        <f t="shared" si="2"/>
        <v/>
      </c>
      <c r="L34" s="922" t="str">
        <f t="shared" si="5"/>
        <v/>
      </c>
      <c r="M34" s="922" t="str">
        <f t="shared" si="3"/>
        <v/>
      </c>
      <c r="N34" s="922" t="str">
        <f t="shared" si="6"/>
        <v/>
      </c>
      <c r="O34" s="922" t="str">
        <f t="shared" si="4"/>
        <v/>
      </c>
      <c r="P34" s="923" t="str">
        <f t="shared" si="7"/>
        <v/>
      </c>
      <c r="S34" s="723" t="str">
        <f t="shared" si="8"/>
        <v>OK</v>
      </c>
      <c r="T34" s="723">
        <v>20</v>
      </c>
    </row>
    <row r="35" spans="2:20" s="723" customFormat="1" ht="13.5" customHeight="1">
      <c r="B35" s="1111" t="s">
        <v>3102</v>
      </c>
      <c r="C35" s="1112" t="s">
        <v>3103</v>
      </c>
      <c r="D35" s="1113" t="s">
        <v>3030</v>
      </c>
      <c r="E35" s="1122">
        <v>1.6</v>
      </c>
      <c r="F35" s="1123">
        <v>210.59</v>
      </c>
      <c r="G35" s="920">
        <f t="shared" si="0"/>
        <v>336.94</v>
      </c>
      <c r="H35" s="920">
        <v>1.6</v>
      </c>
      <c r="I35" s="922">
        <f t="shared" si="1"/>
        <v>336.94</v>
      </c>
      <c r="J35" s="922"/>
      <c r="K35" s="922">
        <f t="shared" si="2"/>
        <v>0</v>
      </c>
      <c r="L35" s="922">
        <f t="shared" si="5"/>
        <v>1.6</v>
      </c>
      <c r="M35" s="922">
        <f t="shared" si="3"/>
        <v>336.94</v>
      </c>
      <c r="N35" s="922">
        <f t="shared" si="6"/>
        <v>0</v>
      </c>
      <c r="O35" s="922">
        <f t="shared" si="4"/>
        <v>0</v>
      </c>
      <c r="P35" s="923">
        <f t="shared" si="7"/>
        <v>0</v>
      </c>
      <c r="S35" s="723" t="str">
        <f t="shared" si="8"/>
        <v>MAL</v>
      </c>
      <c r="T35" s="792">
        <v>21</v>
      </c>
    </row>
    <row r="36" spans="2:20" s="723" customFormat="1" ht="13.5" customHeight="1">
      <c r="B36" s="1111" t="s">
        <v>3104</v>
      </c>
      <c r="C36" s="1112" t="s">
        <v>3105</v>
      </c>
      <c r="D36" s="1113" t="s">
        <v>51</v>
      </c>
      <c r="E36" s="1122">
        <v>3.2</v>
      </c>
      <c r="F36" s="1123">
        <v>50.19</v>
      </c>
      <c r="G36" s="920">
        <f t="shared" si="0"/>
        <v>160.61000000000001</v>
      </c>
      <c r="H36" s="920">
        <v>0</v>
      </c>
      <c r="I36" s="922">
        <f t="shared" si="1"/>
        <v>0</v>
      </c>
      <c r="J36" s="922"/>
      <c r="K36" s="922">
        <f t="shared" si="2"/>
        <v>0</v>
      </c>
      <c r="L36" s="922">
        <f t="shared" si="5"/>
        <v>0</v>
      </c>
      <c r="M36" s="922">
        <f t="shared" si="3"/>
        <v>0</v>
      </c>
      <c r="N36" s="922">
        <f t="shared" si="6"/>
        <v>3.2</v>
      </c>
      <c r="O36" s="922">
        <f t="shared" si="4"/>
        <v>160.61000000000001</v>
      </c>
      <c r="P36" s="923">
        <f t="shared" si="7"/>
        <v>100</v>
      </c>
      <c r="S36" s="723" t="str">
        <f t="shared" si="8"/>
        <v>OK</v>
      </c>
      <c r="T36" s="723">
        <v>22</v>
      </c>
    </row>
    <row r="37" spans="2:20" s="723" customFormat="1" ht="13.5" customHeight="1">
      <c r="B37" s="1111" t="s">
        <v>3106</v>
      </c>
      <c r="C37" s="1112" t="s">
        <v>3107</v>
      </c>
      <c r="D37" s="1113" t="s">
        <v>3030</v>
      </c>
      <c r="E37" s="1122">
        <v>0.16</v>
      </c>
      <c r="F37" s="1123">
        <v>296.08999999999997</v>
      </c>
      <c r="G37" s="920">
        <f t="shared" si="0"/>
        <v>47.37</v>
      </c>
      <c r="H37" s="920">
        <v>0</v>
      </c>
      <c r="I37" s="922">
        <f t="shared" si="1"/>
        <v>0</v>
      </c>
      <c r="J37" s="922"/>
      <c r="K37" s="922">
        <f t="shared" si="2"/>
        <v>0</v>
      </c>
      <c r="L37" s="922">
        <f t="shared" si="5"/>
        <v>0</v>
      </c>
      <c r="M37" s="922">
        <f t="shared" si="3"/>
        <v>0</v>
      </c>
      <c r="N37" s="922">
        <f t="shared" si="6"/>
        <v>0.16</v>
      </c>
      <c r="O37" s="922">
        <f t="shared" si="4"/>
        <v>47.37</v>
      </c>
      <c r="P37" s="923">
        <f t="shared" si="7"/>
        <v>100</v>
      </c>
      <c r="S37" s="723" t="str">
        <f t="shared" si="8"/>
        <v>OK</v>
      </c>
      <c r="T37" s="792">
        <v>23</v>
      </c>
    </row>
    <row r="38" spans="2:20" s="723" customFormat="1" ht="13.5" customHeight="1">
      <c r="B38" s="1111" t="s">
        <v>3108</v>
      </c>
      <c r="C38" s="1112" t="s">
        <v>3194</v>
      </c>
      <c r="D38" s="1113" t="s">
        <v>3030</v>
      </c>
      <c r="E38" s="1122">
        <v>2.4</v>
      </c>
      <c r="F38" s="1123">
        <v>328.8</v>
      </c>
      <c r="G38" s="920">
        <f t="shared" si="0"/>
        <v>789.12</v>
      </c>
      <c r="H38" s="920">
        <v>0</v>
      </c>
      <c r="I38" s="922">
        <f t="shared" si="1"/>
        <v>0</v>
      </c>
      <c r="J38" s="922"/>
      <c r="K38" s="922">
        <f t="shared" si="2"/>
        <v>0</v>
      </c>
      <c r="L38" s="922">
        <f t="shared" si="5"/>
        <v>0</v>
      </c>
      <c r="M38" s="922">
        <f t="shared" si="3"/>
        <v>0</v>
      </c>
      <c r="N38" s="922">
        <f t="shared" si="6"/>
        <v>2.4</v>
      </c>
      <c r="O38" s="922">
        <f t="shared" si="4"/>
        <v>789.12</v>
      </c>
      <c r="P38" s="923">
        <f t="shared" si="7"/>
        <v>100</v>
      </c>
      <c r="S38" s="723" t="str">
        <f t="shared" si="8"/>
        <v>OK</v>
      </c>
      <c r="T38" s="723">
        <v>24</v>
      </c>
    </row>
    <row r="39" spans="2:20" s="723" customFormat="1" ht="13.5" customHeight="1">
      <c r="B39" s="1118" t="s">
        <v>130</v>
      </c>
      <c r="C39" s="1119" t="s">
        <v>2775</v>
      </c>
      <c r="D39" s="1113"/>
      <c r="E39" s="1122"/>
      <c r="F39" s="1123"/>
      <c r="G39" s="920" t="str">
        <f t="shared" si="0"/>
        <v/>
      </c>
      <c r="H39" s="920" t="s">
        <v>323</v>
      </c>
      <c r="I39" s="922" t="str">
        <f t="shared" si="1"/>
        <v/>
      </c>
      <c r="J39" s="922"/>
      <c r="K39" s="922" t="str">
        <f t="shared" si="2"/>
        <v/>
      </c>
      <c r="L39" s="922" t="str">
        <f t="shared" si="5"/>
        <v/>
      </c>
      <c r="M39" s="922" t="str">
        <f t="shared" si="3"/>
        <v/>
      </c>
      <c r="N39" s="922" t="str">
        <f t="shared" si="6"/>
        <v/>
      </c>
      <c r="O39" s="922" t="str">
        <f t="shared" si="4"/>
        <v/>
      </c>
      <c r="P39" s="923" t="str">
        <f t="shared" si="7"/>
        <v/>
      </c>
      <c r="S39" s="723" t="str">
        <f t="shared" si="8"/>
        <v>OK</v>
      </c>
      <c r="T39" s="792">
        <v>25</v>
      </c>
    </row>
    <row r="40" spans="2:20" s="723" customFormat="1" ht="13.5" customHeight="1">
      <c r="B40" s="1120" t="s">
        <v>3109</v>
      </c>
      <c r="C40" s="1121" t="s">
        <v>3110</v>
      </c>
      <c r="D40" s="1113"/>
      <c r="E40" s="1122"/>
      <c r="F40" s="1123"/>
      <c r="G40" s="920" t="str">
        <f t="shared" si="0"/>
        <v/>
      </c>
      <c r="H40" s="920" t="s">
        <v>323</v>
      </c>
      <c r="I40" s="922" t="str">
        <f t="shared" si="1"/>
        <v/>
      </c>
      <c r="J40" s="922"/>
      <c r="K40" s="922" t="str">
        <f t="shared" si="2"/>
        <v/>
      </c>
      <c r="L40" s="922" t="str">
        <f t="shared" si="5"/>
        <v/>
      </c>
      <c r="M40" s="922" t="str">
        <f t="shared" si="3"/>
        <v/>
      </c>
      <c r="N40" s="922" t="str">
        <f t="shared" si="6"/>
        <v/>
      </c>
      <c r="O40" s="922" t="str">
        <f t="shared" si="4"/>
        <v/>
      </c>
      <c r="P40" s="923" t="str">
        <f t="shared" si="7"/>
        <v/>
      </c>
      <c r="S40" s="723" t="str">
        <f t="shared" si="8"/>
        <v>OK</v>
      </c>
      <c r="T40" s="723">
        <v>26</v>
      </c>
    </row>
    <row r="41" spans="2:20" s="723" customFormat="1" ht="13.5" customHeight="1">
      <c r="B41" s="1111" t="s">
        <v>3111</v>
      </c>
      <c r="C41" s="1112" t="s">
        <v>3112</v>
      </c>
      <c r="D41" s="1113" t="s">
        <v>3030</v>
      </c>
      <c r="E41" s="1122">
        <v>6.4</v>
      </c>
      <c r="F41" s="1123">
        <v>336.04</v>
      </c>
      <c r="G41" s="920">
        <f t="shared" si="0"/>
        <v>2150.66</v>
      </c>
      <c r="H41" s="920">
        <v>6.4</v>
      </c>
      <c r="I41" s="922">
        <f t="shared" si="1"/>
        <v>2150.66</v>
      </c>
      <c r="J41" s="922"/>
      <c r="K41" s="922">
        <f t="shared" si="2"/>
        <v>0</v>
      </c>
      <c r="L41" s="922">
        <f t="shared" si="5"/>
        <v>6.4</v>
      </c>
      <c r="M41" s="922">
        <f t="shared" si="3"/>
        <v>2150.66</v>
      </c>
      <c r="N41" s="922">
        <f t="shared" si="6"/>
        <v>0</v>
      </c>
      <c r="O41" s="922">
        <f t="shared" si="4"/>
        <v>0</v>
      </c>
      <c r="P41" s="923">
        <f t="shared" si="7"/>
        <v>0</v>
      </c>
      <c r="S41" s="723" t="str">
        <f t="shared" si="8"/>
        <v>MAL</v>
      </c>
      <c r="T41" s="792">
        <v>27</v>
      </c>
    </row>
    <row r="42" spans="2:20" s="723" customFormat="1" ht="13.5" customHeight="1">
      <c r="B42" s="1111" t="s">
        <v>3113</v>
      </c>
      <c r="C42" s="1112" t="s">
        <v>3114</v>
      </c>
      <c r="D42" s="1113" t="s">
        <v>55</v>
      </c>
      <c r="E42" s="1122">
        <v>175.12</v>
      </c>
      <c r="F42" s="1123">
        <v>4.2300000000000004</v>
      </c>
      <c r="G42" s="920">
        <f t="shared" si="0"/>
        <v>740.76</v>
      </c>
      <c r="H42" s="920">
        <v>175.12</v>
      </c>
      <c r="I42" s="922">
        <f t="shared" si="1"/>
        <v>740.76</v>
      </c>
      <c r="J42" s="922"/>
      <c r="K42" s="922">
        <f t="shared" si="2"/>
        <v>0</v>
      </c>
      <c r="L42" s="922">
        <f t="shared" si="5"/>
        <v>175.12</v>
      </c>
      <c r="M42" s="922">
        <f t="shared" si="3"/>
        <v>740.76</v>
      </c>
      <c r="N42" s="922">
        <f t="shared" si="6"/>
        <v>0</v>
      </c>
      <c r="O42" s="922">
        <f t="shared" si="4"/>
        <v>0</v>
      </c>
      <c r="P42" s="923">
        <f t="shared" si="7"/>
        <v>0</v>
      </c>
      <c r="S42" s="723" t="str">
        <f t="shared" si="8"/>
        <v>MAL</v>
      </c>
      <c r="T42" s="723">
        <v>28</v>
      </c>
    </row>
    <row r="43" spans="2:20" s="723" customFormat="1" ht="13.5" customHeight="1">
      <c r="B43" s="1120" t="s">
        <v>3115</v>
      </c>
      <c r="C43" s="1121" t="s">
        <v>3116</v>
      </c>
      <c r="D43" s="1113"/>
      <c r="E43" s="1122"/>
      <c r="F43" s="1123"/>
      <c r="G43" s="920" t="str">
        <f t="shared" si="0"/>
        <v/>
      </c>
      <c r="H43" s="920" t="s">
        <v>323</v>
      </c>
      <c r="I43" s="922" t="str">
        <f t="shared" si="1"/>
        <v/>
      </c>
      <c r="J43" s="922"/>
      <c r="K43" s="922" t="str">
        <f t="shared" si="2"/>
        <v/>
      </c>
      <c r="L43" s="922" t="str">
        <f t="shared" si="5"/>
        <v/>
      </c>
      <c r="M43" s="922" t="str">
        <f t="shared" si="3"/>
        <v/>
      </c>
      <c r="N43" s="922" t="str">
        <f t="shared" si="6"/>
        <v/>
      </c>
      <c r="O43" s="922" t="str">
        <f t="shared" si="4"/>
        <v/>
      </c>
      <c r="P43" s="923" t="str">
        <f t="shared" si="7"/>
        <v/>
      </c>
      <c r="S43" s="723" t="str">
        <f t="shared" si="8"/>
        <v>OK</v>
      </c>
      <c r="T43" s="792">
        <v>29</v>
      </c>
    </row>
    <row r="44" spans="2:20" s="723" customFormat="1" ht="13.5" customHeight="1">
      <c r="B44" s="1111" t="s">
        <v>3117</v>
      </c>
      <c r="C44" s="1112" t="s">
        <v>3118</v>
      </c>
      <c r="D44" s="1113" t="s">
        <v>3030</v>
      </c>
      <c r="E44" s="1122">
        <v>2.82</v>
      </c>
      <c r="F44" s="1123">
        <v>400.42</v>
      </c>
      <c r="G44" s="920">
        <f t="shared" si="0"/>
        <v>1129.18</v>
      </c>
      <c r="H44" s="920">
        <v>0</v>
      </c>
      <c r="I44" s="922">
        <f t="shared" si="1"/>
        <v>0</v>
      </c>
      <c r="J44" s="922">
        <v>2.82</v>
      </c>
      <c r="K44" s="922">
        <f t="shared" si="2"/>
        <v>1129.18</v>
      </c>
      <c r="L44" s="922">
        <f t="shared" si="5"/>
        <v>2.82</v>
      </c>
      <c r="M44" s="922">
        <f t="shared" si="3"/>
        <v>1129.18</v>
      </c>
      <c r="N44" s="922">
        <f t="shared" si="6"/>
        <v>0</v>
      </c>
      <c r="O44" s="922">
        <f t="shared" si="4"/>
        <v>0</v>
      </c>
      <c r="P44" s="923">
        <f t="shared" si="7"/>
        <v>0</v>
      </c>
      <c r="S44" s="723" t="str">
        <f t="shared" si="8"/>
        <v>MAL</v>
      </c>
      <c r="T44" s="723">
        <v>30</v>
      </c>
    </row>
    <row r="45" spans="2:20" s="723" customFormat="1" ht="13.5" customHeight="1">
      <c r="B45" s="1111" t="s">
        <v>3119</v>
      </c>
      <c r="C45" s="1112" t="s">
        <v>3120</v>
      </c>
      <c r="D45" s="1113" t="s">
        <v>51</v>
      </c>
      <c r="E45" s="1122">
        <v>40.96</v>
      </c>
      <c r="F45" s="1123">
        <v>50.19</v>
      </c>
      <c r="G45" s="920">
        <f t="shared" si="0"/>
        <v>2055.7800000000002</v>
      </c>
      <c r="H45" s="920">
        <v>0</v>
      </c>
      <c r="I45" s="922">
        <f t="shared" si="1"/>
        <v>0</v>
      </c>
      <c r="J45" s="922">
        <v>40.96</v>
      </c>
      <c r="K45" s="922">
        <f t="shared" si="2"/>
        <v>2055.7800000000002</v>
      </c>
      <c r="L45" s="922">
        <f t="shared" si="5"/>
        <v>40.96</v>
      </c>
      <c r="M45" s="922">
        <f t="shared" si="3"/>
        <v>2055.7800000000002</v>
      </c>
      <c r="N45" s="922">
        <f t="shared" si="6"/>
        <v>0</v>
      </c>
      <c r="O45" s="922">
        <f t="shared" si="4"/>
        <v>0</v>
      </c>
      <c r="P45" s="923">
        <f t="shared" si="7"/>
        <v>0</v>
      </c>
      <c r="S45" s="723" t="str">
        <f t="shared" si="8"/>
        <v>MAL</v>
      </c>
      <c r="T45" s="792">
        <v>31</v>
      </c>
    </row>
    <row r="46" spans="2:20" s="723" customFormat="1" ht="13.5" customHeight="1">
      <c r="B46" s="1111" t="s">
        <v>3121</v>
      </c>
      <c r="C46" s="1112" t="s">
        <v>3122</v>
      </c>
      <c r="D46" s="1113" t="s">
        <v>55</v>
      </c>
      <c r="E46" s="1122">
        <v>565.89</v>
      </c>
      <c r="F46" s="1123">
        <v>4.37</v>
      </c>
      <c r="G46" s="920">
        <f t="shared" si="0"/>
        <v>2472.94</v>
      </c>
      <c r="H46" s="920">
        <v>565.89</v>
      </c>
      <c r="I46" s="922">
        <f t="shared" si="1"/>
        <v>2472.94</v>
      </c>
      <c r="J46" s="922"/>
      <c r="K46" s="922">
        <f t="shared" si="2"/>
        <v>0</v>
      </c>
      <c r="L46" s="922">
        <f t="shared" si="5"/>
        <v>565.89</v>
      </c>
      <c r="M46" s="922">
        <f t="shared" si="3"/>
        <v>2472.94</v>
      </c>
      <c r="N46" s="922">
        <f t="shared" si="6"/>
        <v>0</v>
      </c>
      <c r="O46" s="922">
        <f t="shared" si="4"/>
        <v>0</v>
      </c>
      <c r="P46" s="923">
        <f t="shared" si="7"/>
        <v>0</v>
      </c>
      <c r="S46" s="723" t="str">
        <f t="shared" si="8"/>
        <v>MAL</v>
      </c>
      <c r="T46" s="723">
        <v>32</v>
      </c>
    </row>
    <row r="47" spans="2:20" s="723" customFormat="1" ht="13.5" customHeight="1">
      <c r="B47" s="1118" t="s">
        <v>132</v>
      </c>
      <c r="C47" s="1119" t="s">
        <v>3123</v>
      </c>
      <c r="D47" s="1113"/>
      <c r="E47" s="1122"/>
      <c r="F47" s="1123"/>
      <c r="G47" s="920" t="str">
        <f t="shared" si="0"/>
        <v/>
      </c>
      <c r="H47" s="920" t="s">
        <v>323</v>
      </c>
      <c r="I47" s="922" t="str">
        <f t="shared" si="1"/>
        <v/>
      </c>
      <c r="J47" s="922"/>
      <c r="K47" s="922" t="str">
        <f t="shared" si="2"/>
        <v/>
      </c>
      <c r="L47" s="922" t="str">
        <f t="shared" si="5"/>
        <v/>
      </c>
      <c r="M47" s="922" t="str">
        <f t="shared" si="3"/>
        <v/>
      </c>
      <c r="N47" s="922" t="str">
        <f t="shared" si="6"/>
        <v/>
      </c>
      <c r="O47" s="922" t="str">
        <f t="shared" si="4"/>
        <v/>
      </c>
      <c r="P47" s="923" t="str">
        <f t="shared" si="7"/>
        <v/>
      </c>
      <c r="S47" s="723" t="str">
        <f t="shared" si="8"/>
        <v>OK</v>
      </c>
      <c r="T47" s="792">
        <v>33</v>
      </c>
    </row>
    <row r="48" spans="2:20" s="723" customFormat="1" ht="13.5" customHeight="1">
      <c r="B48" s="1111" t="s">
        <v>3124</v>
      </c>
      <c r="C48" s="1112" t="s">
        <v>3125</v>
      </c>
      <c r="D48" s="1113" t="s">
        <v>3084</v>
      </c>
      <c r="E48" s="1122">
        <v>16</v>
      </c>
      <c r="F48" s="1123">
        <v>874.83</v>
      </c>
      <c r="G48" s="920">
        <f t="shared" si="0"/>
        <v>13997.28</v>
      </c>
      <c r="H48" s="920">
        <v>16</v>
      </c>
      <c r="I48" s="922">
        <f t="shared" si="1"/>
        <v>13997.28</v>
      </c>
      <c r="J48" s="922"/>
      <c r="K48" s="922">
        <f t="shared" si="2"/>
        <v>0</v>
      </c>
      <c r="L48" s="922">
        <f t="shared" si="5"/>
        <v>16</v>
      </c>
      <c r="M48" s="922">
        <f t="shared" si="3"/>
        <v>13997.28</v>
      </c>
      <c r="N48" s="922">
        <f t="shared" si="6"/>
        <v>0</v>
      </c>
      <c r="O48" s="922">
        <f t="shared" si="4"/>
        <v>0</v>
      </c>
      <c r="P48" s="923">
        <f t="shared" si="7"/>
        <v>0</v>
      </c>
      <c r="S48" s="723" t="str">
        <f t="shared" si="8"/>
        <v>MAL</v>
      </c>
      <c r="T48" s="723">
        <v>34</v>
      </c>
    </row>
    <row r="49" spans="2:20" s="723" customFormat="1" ht="13.5" customHeight="1">
      <c r="B49" s="1111" t="s">
        <v>3126</v>
      </c>
      <c r="C49" s="1112" t="s">
        <v>3127</v>
      </c>
      <c r="D49" s="1113" t="s">
        <v>3084</v>
      </c>
      <c r="E49" s="1122">
        <v>8</v>
      </c>
      <c r="F49" s="1123">
        <v>2308.15</v>
      </c>
      <c r="G49" s="920">
        <f t="shared" si="0"/>
        <v>18465.2</v>
      </c>
      <c r="H49" s="920">
        <v>8</v>
      </c>
      <c r="I49" s="922">
        <f t="shared" si="1"/>
        <v>18465.2</v>
      </c>
      <c r="J49" s="922"/>
      <c r="K49" s="922">
        <f t="shared" si="2"/>
        <v>0</v>
      </c>
      <c r="L49" s="922">
        <f t="shared" si="5"/>
        <v>8</v>
      </c>
      <c r="M49" s="922">
        <f t="shared" si="3"/>
        <v>18465.2</v>
      </c>
      <c r="N49" s="922">
        <f t="shared" si="6"/>
        <v>0</v>
      </c>
      <c r="O49" s="922">
        <f t="shared" si="4"/>
        <v>0</v>
      </c>
      <c r="P49" s="923">
        <f t="shared" si="7"/>
        <v>0</v>
      </c>
      <c r="S49" s="723" t="str">
        <f t="shared" si="8"/>
        <v>MAL</v>
      </c>
      <c r="T49" s="792">
        <v>35</v>
      </c>
    </row>
    <row r="50" spans="2:20" s="723" customFormat="1" ht="13.5" customHeight="1">
      <c r="B50" s="1111" t="s">
        <v>3128</v>
      </c>
      <c r="C50" s="1112" t="s">
        <v>3129</v>
      </c>
      <c r="D50" s="1113" t="s">
        <v>3084</v>
      </c>
      <c r="E50" s="1122">
        <v>7</v>
      </c>
      <c r="F50" s="1123">
        <v>520.11</v>
      </c>
      <c r="G50" s="920">
        <f t="shared" si="0"/>
        <v>3640.77</v>
      </c>
      <c r="H50" s="920">
        <v>0</v>
      </c>
      <c r="I50" s="922">
        <f t="shared" si="1"/>
        <v>0</v>
      </c>
      <c r="J50" s="922">
        <v>7</v>
      </c>
      <c r="K50" s="922">
        <f t="shared" si="2"/>
        <v>3640.77</v>
      </c>
      <c r="L50" s="922">
        <f t="shared" si="5"/>
        <v>7</v>
      </c>
      <c r="M50" s="922">
        <f t="shared" si="3"/>
        <v>3640.77</v>
      </c>
      <c r="N50" s="922">
        <f t="shared" si="6"/>
        <v>0</v>
      </c>
      <c r="O50" s="922">
        <f t="shared" si="4"/>
        <v>0</v>
      </c>
      <c r="P50" s="923">
        <f t="shared" si="7"/>
        <v>0</v>
      </c>
      <c r="S50" s="723" t="str">
        <f t="shared" si="8"/>
        <v>MAL</v>
      </c>
      <c r="T50" s="723">
        <v>36</v>
      </c>
    </row>
    <row r="51" spans="2:20" s="723" customFormat="1" ht="13.5" customHeight="1">
      <c r="B51" s="1111" t="s">
        <v>3130</v>
      </c>
      <c r="C51" s="1112" t="s">
        <v>3131</v>
      </c>
      <c r="D51" s="1113" t="s">
        <v>50</v>
      </c>
      <c r="E51" s="1122">
        <v>759</v>
      </c>
      <c r="F51" s="1123">
        <v>21.62</v>
      </c>
      <c r="G51" s="920">
        <f t="shared" si="0"/>
        <v>16409.580000000002</v>
      </c>
      <c r="H51" s="920">
        <v>400</v>
      </c>
      <c r="I51" s="922">
        <f t="shared" si="1"/>
        <v>8648</v>
      </c>
      <c r="J51" s="922">
        <v>359</v>
      </c>
      <c r="K51" s="922">
        <f t="shared" si="2"/>
        <v>7761.58</v>
      </c>
      <c r="L51" s="922">
        <f t="shared" si="5"/>
        <v>759</v>
      </c>
      <c r="M51" s="922">
        <f t="shared" si="3"/>
        <v>16409.580000000002</v>
      </c>
      <c r="N51" s="922">
        <f t="shared" si="6"/>
        <v>0</v>
      </c>
      <c r="O51" s="922">
        <f t="shared" si="4"/>
        <v>0</v>
      </c>
      <c r="P51" s="923">
        <f t="shared" si="7"/>
        <v>0</v>
      </c>
      <c r="S51" s="723" t="str">
        <f t="shared" si="8"/>
        <v>MAL</v>
      </c>
      <c r="T51" s="792">
        <v>37</v>
      </c>
    </row>
    <row r="52" spans="2:20" s="723" customFormat="1" ht="13.5" customHeight="1">
      <c r="B52" s="1111" t="s">
        <v>3132</v>
      </c>
      <c r="C52" s="1112" t="s">
        <v>3133</v>
      </c>
      <c r="D52" s="1113" t="s">
        <v>50</v>
      </c>
      <c r="E52" s="1122">
        <v>56.24</v>
      </c>
      <c r="F52" s="1123">
        <v>16.399999999999999</v>
      </c>
      <c r="G52" s="920">
        <f t="shared" si="0"/>
        <v>922.34</v>
      </c>
      <c r="H52" s="920">
        <v>0</v>
      </c>
      <c r="I52" s="922">
        <f t="shared" si="1"/>
        <v>0</v>
      </c>
      <c r="J52" s="922"/>
      <c r="K52" s="922">
        <f t="shared" si="2"/>
        <v>0</v>
      </c>
      <c r="L52" s="922">
        <f t="shared" si="5"/>
        <v>0</v>
      </c>
      <c r="M52" s="922">
        <f t="shared" si="3"/>
        <v>0</v>
      </c>
      <c r="N52" s="922">
        <f t="shared" si="6"/>
        <v>56.24</v>
      </c>
      <c r="O52" s="922">
        <f t="shared" si="4"/>
        <v>922.34</v>
      </c>
      <c r="P52" s="923">
        <f t="shared" si="7"/>
        <v>100</v>
      </c>
      <c r="S52" s="723" t="str">
        <f t="shared" si="8"/>
        <v>OK</v>
      </c>
      <c r="T52" s="723">
        <v>38</v>
      </c>
    </row>
    <row r="53" spans="2:20" s="723" customFormat="1" ht="13.5" customHeight="1">
      <c r="B53" s="1111" t="s">
        <v>3134</v>
      </c>
      <c r="C53" s="1112" t="s">
        <v>3135</v>
      </c>
      <c r="D53" s="1113" t="s">
        <v>50</v>
      </c>
      <c r="E53" s="1122">
        <v>117.2</v>
      </c>
      <c r="F53" s="1123">
        <v>18.899999999999999</v>
      </c>
      <c r="G53" s="920">
        <f t="shared" si="0"/>
        <v>2215.08</v>
      </c>
      <c r="H53" s="920">
        <v>0</v>
      </c>
      <c r="I53" s="922">
        <f t="shared" si="1"/>
        <v>0</v>
      </c>
      <c r="J53" s="922"/>
      <c r="K53" s="922">
        <f t="shared" si="2"/>
        <v>0</v>
      </c>
      <c r="L53" s="922">
        <f t="shared" si="5"/>
        <v>0</v>
      </c>
      <c r="M53" s="922">
        <f t="shared" si="3"/>
        <v>0</v>
      </c>
      <c r="N53" s="922">
        <f t="shared" si="6"/>
        <v>117.2</v>
      </c>
      <c r="O53" s="922">
        <f t="shared" si="4"/>
        <v>2215.08</v>
      </c>
      <c r="P53" s="923">
        <f t="shared" si="7"/>
        <v>100</v>
      </c>
      <c r="S53" s="723" t="str">
        <f t="shared" si="8"/>
        <v>OK</v>
      </c>
      <c r="T53" s="792">
        <v>39</v>
      </c>
    </row>
    <row r="54" spans="2:20" s="723" customFormat="1" ht="13.5" customHeight="1">
      <c r="B54" s="1111" t="s">
        <v>3136</v>
      </c>
      <c r="C54" s="1112" t="s">
        <v>3137</v>
      </c>
      <c r="D54" s="1113" t="s">
        <v>50</v>
      </c>
      <c r="E54" s="1122">
        <v>175.76</v>
      </c>
      <c r="F54" s="1123">
        <v>28.85</v>
      </c>
      <c r="G54" s="920">
        <f t="shared" si="0"/>
        <v>5070.68</v>
      </c>
      <c r="H54" s="920">
        <v>0</v>
      </c>
      <c r="I54" s="922">
        <f t="shared" si="1"/>
        <v>0</v>
      </c>
      <c r="J54" s="922"/>
      <c r="K54" s="922">
        <f t="shared" si="2"/>
        <v>0</v>
      </c>
      <c r="L54" s="922">
        <f t="shared" si="5"/>
        <v>0</v>
      </c>
      <c r="M54" s="922">
        <f t="shared" si="3"/>
        <v>0</v>
      </c>
      <c r="N54" s="922">
        <f t="shared" si="6"/>
        <v>175.76</v>
      </c>
      <c r="O54" s="922">
        <f t="shared" si="4"/>
        <v>5070.68</v>
      </c>
      <c r="P54" s="923">
        <f t="shared" si="7"/>
        <v>100</v>
      </c>
      <c r="S54" s="723" t="str">
        <f t="shared" si="8"/>
        <v>OK</v>
      </c>
      <c r="T54" s="723">
        <v>40</v>
      </c>
    </row>
    <row r="55" spans="2:20" s="723" customFormat="1" ht="13.5" customHeight="1">
      <c r="B55" s="1111" t="s">
        <v>3138</v>
      </c>
      <c r="C55" s="1112" t="s">
        <v>3139</v>
      </c>
      <c r="D55" s="1113" t="s">
        <v>53</v>
      </c>
      <c r="E55" s="1122">
        <v>1</v>
      </c>
      <c r="F55" s="1123">
        <v>3000</v>
      </c>
      <c r="G55" s="920">
        <f t="shared" si="0"/>
        <v>3000</v>
      </c>
      <c r="H55" s="920">
        <v>0</v>
      </c>
      <c r="I55" s="922">
        <f t="shared" si="1"/>
        <v>0</v>
      </c>
      <c r="J55" s="922">
        <v>0.7</v>
      </c>
      <c r="K55" s="922">
        <f t="shared" si="2"/>
        <v>2100</v>
      </c>
      <c r="L55" s="922">
        <f t="shared" si="5"/>
        <v>0.7</v>
      </c>
      <c r="M55" s="922">
        <f t="shared" si="3"/>
        <v>2100</v>
      </c>
      <c r="N55" s="922">
        <f t="shared" si="6"/>
        <v>0.30000000000000004</v>
      </c>
      <c r="O55" s="922">
        <f t="shared" si="4"/>
        <v>900</v>
      </c>
      <c r="P55" s="923">
        <f t="shared" si="7"/>
        <v>30</v>
      </c>
      <c r="S55" s="723" t="str">
        <f t="shared" si="8"/>
        <v>MAL</v>
      </c>
      <c r="T55" s="792">
        <v>41</v>
      </c>
    </row>
    <row r="56" spans="2:20" s="723" customFormat="1" ht="13.5" customHeight="1">
      <c r="B56" s="1111" t="s">
        <v>3140</v>
      </c>
      <c r="C56" s="1112" t="s">
        <v>3141</v>
      </c>
      <c r="D56" s="1113" t="s">
        <v>51</v>
      </c>
      <c r="E56" s="1122">
        <v>853.82</v>
      </c>
      <c r="F56" s="1123">
        <v>27.22</v>
      </c>
      <c r="G56" s="920">
        <f t="shared" si="0"/>
        <v>23240.98</v>
      </c>
      <c r="H56" s="920">
        <v>0</v>
      </c>
      <c r="I56" s="922">
        <f t="shared" si="1"/>
        <v>0</v>
      </c>
      <c r="J56" s="922"/>
      <c r="K56" s="922">
        <f t="shared" si="2"/>
        <v>0</v>
      </c>
      <c r="L56" s="922">
        <f t="shared" si="5"/>
        <v>0</v>
      </c>
      <c r="M56" s="922">
        <f t="shared" si="3"/>
        <v>0</v>
      </c>
      <c r="N56" s="922">
        <f t="shared" si="6"/>
        <v>853.82</v>
      </c>
      <c r="O56" s="922">
        <f t="shared" si="4"/>
        <v>23240.98</v>
      </c>
      <c r="P56" s="923">
        <f t="shared" si="7"/>
        <v>100</v>
      </c>
      <c r="S56" s="723" t="str">
        <f t="shared" si="8"/>
        <v>OK</v>
      </c>
      <c r="T56" s="723">
        <v>42</v>
      </c>
    </row>
    <row r="57" spans="2:20" s="723" customFormat="1" ht="13.5" customHeight="1">
      <c r="B57" s="1111" t="s">
        <v>3142</v>
      </c>
      <c r="C57" s="1112" t="s">
        <v>3143</v>
      </c>
      <c r="D57" s="1113" t="s">
        <v>51</v>
      </c>
      <c r="E57" s="1122">
        <v>75.459999999999994</v>
      </c>
      <c r="F57" s="1123">
        <v>68.66</v>
      </c>
      <c r="G57" s="920">
        <f t="shared" si="0"/>
        <v>5181.08</v>
      </c>
      <c r="H57" s="920">
        <v>0</v>
      </c>
      <c r="I57" s="922">
        <f t="shared" si="1"/>
        <v>0</v>
      </c>
      <c r="J57" s="922"/>
      <c r="K57" s="922">
        <f t="shared" si="2"/>
        <v>0</v>
      </c>
      <c r="L57" s="922">
        <f t="shared" si="5"/>
        <v>0</v>
      </c>
      <c r="M57" s="922">
        <f t="shared" si="3"/>
        <v>0</v>
      </c>
      <c r="N57" s="922">
        <f t="shared" si="6"/>
        <v>75.459999999999994</v>
      </c>
      <c r="O57" s="922">
        <f t="shared" si="4"/>
        <v>5181.08</v>
      </c>
      <c r="P57" s="923">
        <f t="shared" si="7"/>
        <v>100</v>
      </c>
      <c r="S57" s="723" t="str">
        <f t="shared" si="8"/>
        <v>OK</v>
      </c>
      <c r="T57" s="723">
        <v>1</v>
      </c>
    </row>
    <row r="58" spans="2:20" s="723" customFormat="1" ht="13.5" customHeight="1">
      <c r="B58" s="1111" t="s">
        <v>3144</v>
      </c>
      <c r="C58" s="1112" t="s">
        <v>3145</v>
      </c>
      <c r="D58" s="1113" t="s">
        <v>51</v>
      </c>
      <c r="E58" s="1122">
        <v>206</v>
      </c>
      <c r="F58" s="1123">
        <v>42.78</v>
      </c>
      <c r="G58" s="920">
        <f t="shared" si="0"/>
        <v>8812.68</v>
      </c>
      <c r="H58" s="920">
        <v>0</v>
      </c>
      <c r="I58" s="922">
        <f t="shared" si="1"/>
        <v>0</v>
      </c>
      <c r="J58" s="922"/>
      <c r="K58" s="922">
        <f t="shared" si="2"/>
        <v>0</v>
      </c>
      <c r="L58" s="922">
        <f t="shared" si="5"/>
        <v>0</v>
      </c>
      <c r="M58" s="922">
        <f t="shared" si="3"/>
        <v>0</v>
      </c>
      <c r="N58" s="922">
        <f t="shared" si="6"/>
        <v>206</v>
      </c>
      <c r="O58" s="922">
        <f t="shared" si="4"/>
        <v>8812.68</v>
      </c>
      <c r="P58" s="923">
        <f t="shared" si="7"/>
        <v>100</v>
      </c>
      <c r="S58" s="723" t="str">
        <f t="shared" si="8"/>
        <v>OK</v>
      </c>
      <c r="T58" s="723">
        <v>2</v>
      </c>
    </row>
    <row r="59" spans="2:20" s="723" customFormat="1" ht="13.5" customHeight="1">
      <c r="B59" s="1118" t="s">
        <v>133</v>
      </c>
      <c r="C59" s="1119" t="s">
        <v>64</v>
      </c>
      <c r="D59" s="1113"/>
      <c r="E59" s="1122"/>
      <c r="F59" s="1123"/>
      <c r="G59" s="920" t="str">
        <f t="shared" si="0"/>
        <v/>
      </c>
      <c r="H59" s="920" t="s">
        <v>323</v>
      </c>
      <c r="I59" s="922" t="str">
        <f t="shared" si="1"/>
        <v/>
      </c>
      <c r="J59" s="922"/>
      <c r="K59" s="922" t="str">
        <f t="shared" si="2"/>
        <v/>
      </c>
      <c r="L59" s="922" t="str">
        <f t="shared" si="5"/>
        <v/>
      </c>
      <c r="M59" s="922" t="str">
        <f t="shared" si="3"/>
        <v/>
      </c>
      <c r="N59" s="922" t="str">
        <f t="shared" si="6"/>
        <v/>
      </c>
      <c r="O59" s="922" t="str">
        <f t="shared" si="4"/>
        <v/>
      </c>
      <c r="P59" s="923" t="str">
        <f t="shared" si="7"/>
        <v/>
      </c>
      <c r="S59" s="723" t="str">
        <f t="shared" si="8"/>
        <v>OK</v>
      </c>
      <c r="T59" s="723">
        <v>3</v>
      </c>
    </row>
    <row r="60" spans="2:20" s="723" customFormat="1" ht="13.5" customHeight="1">
      <c r="B60" s="1111" t="s">
        <v>3146</v>
      </c>
      <c r="C60" s="1112" t="s">
        <v>3147</v>
      </c>
      <c r="D60" s="1113" t="s">
        <v>51</v>
      </c>
      <c r="E60" s="1122">
        <v>12.8</v>
      </c>
      <c r="F60" s="1123">
        <v>11.17</v>
      </c>
      <c r="G60" s="920">
        <f t="shared" si="0"/>
        <v>142.97999999999999</v>
      </c>
      <c r="H60" s="920">
        <v>0</v>
      </c>
      <c r="I60" s="922">
        <f t="shared" si="1"/>
        <v>0</v>
      </c>
      <c r="J60" s="922"/>
      <c r="K60" s="922">
        <f t="shared" si="2"/>
        <v>0</v>
      </c>
      <c r="L60" s="922">
        <f t="shared" si="5"/>
        <v>0</v>
      </c>
      <c r="M60" s="922">
        <f t="shared" si="3"/>
        <v>0</v>
      </c>
      <c r="N60" s="922">
        <f t="shared" si="6"/>
        <v>12.8</v>
      </c>
      <c r="O60" s="922">
        <f t="shared" si="4"/>
        <v>142.97999999999999</v>
      </c>
      <c r="P60" s="923">
        <f t="shared" si="7"/>
        <v>100</v>
      </c>
      <c r="S60" s="723" t="str">
        <f t="shared" si="8"/>
        <v>OK</v>
      </c>
      <c r="T60" s="723">
        <v>4</v>
      </c>
    </row>
    <row r="61" spans="2:20" s="723" customFormat="1" ht="13.5" customHeight="1">
      <c r="B61" s="1118" t="s">
        <v>3148</v>
      </c>
      <c r="C61" s="1119" t="s">
        <v>3149</v>
      </c>
      <c r="D61" s="1113"/>
      <c r="E61" s="1122"/>
      <c r="F61" s="1123"/>
      <c r="G61" s="920" t="str">
        <f t="shared" si="0"/>
        <v/>
      </c>
      <c r="H61" s="920" t="s">
        <v>323</v>
      </c>
      <c r="I61" s="922" t="str">
        <f t="shared" si="1"/>
        <v/>
      </c>
      <c r="J61" s="922"/>
      <c r="K61" s="922" t="str">
        <f t="shared" si="2"/>
        <v/>
      </c>
      <c r="L61" s="922" t="str">
        <f t="shared" si="5"/>
        <v/>
      </c>
      <c r="M61" s="922" t="str">
        <f t="shared" si="3"/>
        <v/>
      </c>
      <c r="N61" s="922" t="str">
        <f t="shared" si="6"/>
        <v/>
      </c>
      <c r="O61" s="922" t="str">
        <f t="shared" si="4"/>
        <v/>
      </c>
      <c r="P61" s="923" t="str">
        <f t="shared" si="7"/>
        <v/>
      </c>
      <c r="S61" s="723" t="str">
        <f t="shared" si="8"/>
        <v>OK</v>
      </c>
      <c r="T61" s="723">
        <v>5</v>
      </c>
    </row>
    <row r="62" spans="2:20" s="723" customFormat="1" ht="13.5" customHeight="1">
      <c r="B62" s="1111" t="s">
        <v>3150</v>
      </c>
      <c r="C62" s="1112" t="s">
        <v>3151</v>
      </c>
      <c r="D62" s="1113" t="s">
        <v>50</v>
      </c>
      <c r="E62" s="1122">
        <v>66</v>
      </c>
      <c r="F62" s="1123">
        <v>33.840000000000003</v>
      </c>
      <c r="G62" s="920">
        <f t="shared" si="0"/>
        <v>2233.44</v>
      </c>
      <c r="H62" s="920">
        <v>0</v>
      </c>
      <c r="I62" s="922">
        <f t="shared" si="1"/>
        <v>0</v>
      </c>
      <c r="J62" s="922"/>
      <c r="K62" s="922">
        <f t="shared" si="2"/>
        <v>0</v>
      </c>
      <c r="L62" s="922">
        <f t="shared" si="5"/>
        <v>0</v>
      </c>
      <c r="M62" s="922">
        <f t="shared" si="3"/>
        <v>0</v>
      </c>
      <c r="N62" s="922">
        <f t="shared" si="6"/>
        <v>66</v>
      </c>
      <c r="O62" s="922">
        <f t="shared" si="4"/>
        <v>2233.44</v>
      </c>
      <c r="P62" s="923">
        <f t="shared" si="7"/>
        <v>100</v>
      </c>
      <c r="S62" s="723" t="str">
        <f t="shared" si="8"/>
        <v>OK</v>
      </c>
      <c r="T62" s="723">
        <v>6</v>
      </c>
    </row>
    <row r="63" spans="2:20" s="723" customFormat="1" ht="13.5" customHeight="1">
      <c r="B63" s="1111" t="s">
        <v>3152</v>
      </c>
      <c r="C63" s="1112" t="s">
        <v>3153</v>
      </c>
      <c r="D63" s="1113" t="s">
        <v>50</v>
      </c>
      <c r="E63" s="1122">
        <v>29.2</v>
      </c>
      <c r="F63" s="1123">
        <v>43.82</v>
      </c>
      <c r="G63" s="920">
        <f t="shared" si="0"/>
        <v>1279.54</v>
      </c>
      <c r="H63" s="920">
        <v>0</v>
      </c>
      <c r="I63" s="922">
        <f t="shared" si="1"/>
        <v>0</v>
      </c>
      <c r="J63" s="922"/>
      <c r="K63" s="922">
        <f t="shared" si="2"/>
        <v>0</v>
      </c>
      <c r="L63" s="922">
        <f t="shared" si="5"/>
        <v>0</v>
      </c>
      <c r="M63" s="922">
        <f t="shared" si="3"/>
        <v>0</v>
      </c>
      <c r="N63" s="922">
        <f t="shared" si="6"/>
        <v>29.2</v>
      </c>
      <c r="O63" s="922">
        <f t="shared" si="4"/>
        <v>1279.54</v>
      </c>
      <c r="P63" s="923">
        <f t="shared" si="7"/>
        <v>100</v>
      </c>
      <c r="S63" s="723" t="str">
        <f t="shared" si="8"/>
        <v>OK</v>
      </c>
      <c r="T63" s="723">
        <v>7</v>
      </c>
    </row>
    <row r="64" spans="2:20" s="726" customFormat="1" ht="13.5" customHeight="1">
      <c r="B64" s="1111" t="s">
        <v>3154</v>
      </c>
      <c r="C64" s="1112" t="s">
        <v>3155</v>
      </c>
      <c r="D64" s="1113" t="s">
        <v>3084</v>
      </c>
      <c r="E64" s="1122">
        <v>20</v>
      </c>
      <c r="F64" s="1123">
        <v>28.26</v>
      </c>
      <c r="G64" s="920">
        <f t="shared" si="0"/>
        <v>565.20000000000005</v>
      </c>
      <c r="H64" s="920">
        <v>0</v>
      </c>
      <c r="I64" s="922">
        <f t="shared" si="1"/>
        <v>0</v>
      </c>
      <c r="J64" s="922"/>
      <c r="K64" s="922">
        <f t="shared" si="2"/>
        <v>0</v>
      </c>
      <c r="L64" s="922">
        <f t="shared" si="5"/>
        <v>0</v>
      </c>
      <c r="M64" s="922">
        <f t="shared" si="3"/>
        <v>0</v>
      </c>
      <c r="N64" s="922">
        <f t="shared" si="6"/>
        <v>20</v>
      </c>
      <c r="O64" s="922">
        <f t="shared" si="4"/>
        <v>565.20000000000005</v>
      </c>
      <c r="P64" s="923">
        <f t="shared" si="7"/>
        <v>100</v>
      </c>
      <c r="S64" s="723" t="str">
        <f t="shared" si="8"/>
        <v>OK</v>
      </c>
      <c r="T64" s="723">
        <v>8</v>
      </c>
    </row>
    <row r="65" spans="2:20" s="723" customFormat="1" ht="13.5" customHeight="1">
      <c r="B65" s="1118" t="s">
        <v>3076</v>
      </c>
      <c r="C65" s="1119" t="s">
        <v>3156</v>
      </c>
      <c r="D65" s="1113"/>
      <c r="E65" s="1122"/>
      <c r="F65" s="1123"/>
      <c r="G65" s="920" t="str">
        <f t="shared" si="0"/>
        <v/>
      </c>
      <c r="H65" s="920" t="s">
        <v>323</v>
      </c>
      <c r="I65" s="922" t="str">
        <f t="shared" si="1"/>
        <v/>
      </c>
      <c r="J65" s="922"/>
      <c r="K65" s="922" t="str">
        <f t="shared" si="2"/>
        <v/>
      </c>
      <c r="L65" s="922" t="str">
        <f t="shared" si="5"/>
        <v/>
      </c>
      <c r="M65" s="922" t="str">
        <f t="shared" si="3"/>
        <v/>
      </c>
      <c r="N65" s="922" t="str">
        <f t="shared" si="6"/>
        <v/>
      </c>
      <c r="O65" s="922" t="str">
        <f t="shared" si="4"/>
        <v/>
      </c>
      <c r="P65" s="923" t="str">
        <f t="shared" si="7"/>
        <v/>
      </c>
      <c r="S65" s="723" t="str">
        <f t="shared" si="8"/>
        <v>OK</v>
      </c>
      <c r="T65" s="723">
        <v>9</v>
      </c>
    </row>
    <row r="66" spans="2:20" s="723" customFormat="1" ht="13.5" customHeight="1">
      <c r="B66" s="1111" t="s">
        <v>3157</v>
      </c>
      <c r="C66" s="1112" t="s">
        <v>3158</v>
      </c>
      <c r="D66" s="1113" t="s">
        <v>68</v>
      </c>
      <c r="E66" s="1122">
        <v>6</v>
      </c>
      <c r="F66" s="1123">
        <v>38.93</v>
      </c>
      <c r="G66" s="920">
        <f t="shared" si="0"/>
        <v>233.58</v>
      </c>
      <c r="H66" s="920">
        <v>0</v>
      </c>
      <c r="I66" s="922">
        <f t="shared" si="1"/>
        <v>0</v>
      </c>
      <c r="J66" s="922"/>
      <c r="K66" s="922">
        <f t="shared" si="2"/>
        <v>0</v>
      </c>
      <c r="L66" s="922">
        <f t="shared" si="5"/>
        <v>0</v>
      </c>
      <c r="M66" s="922">
        <f t="shared" si="3"/>
        <v>0</v>
      </c>
      <c r="N66" s="922">
        <f t="shared" si="6"/>
        <v>6</v>
      </c>
      <c r="O66" s="922">
        <f t="shared" si="4"/>
        <v>233.58</v>
      </c>
      <c r="P66" s="923">
        <f t="shared" si="7"/>
        <v>100</v>
      </c>
      <c r="S66" s="723" t="str">
        <f t="shared" si="8"/>
        <v>OK</v>
      </c>
      <c r="T66" s="723">
        <v>10</v>
      </c>
    </row>
    <row r="67" spans="2:20" s="723" customFormat="1" ht="13.5" customHeight="1">
      <c r="B67" s="1111" t="s">
        <v>3159</v>
      </c>
      <c r="C67" s="1112" t="s">
        <v>3160</v>
      </c>
      <c r="D67" s="1113" t="s">
        <v>50</v>
      </c>
      <c r="E67" s="1122">
        <v>99.25</v>
      </c>
      <c r="F67" s="1123">
        <v>11.57</v>
      </c>
      <c r="G67" s="920">
        <f t="shared" si="0"/>
        <v>1148.32</v>
      </c>
      <c r="H67" s="920">
        <v>0</v>
      </c>
      <c r="I67" s="922">
        <f t="shared" si="1"/>
        <v>0</v>
      </c>
      <c r="J67" s="922"/>
      <c r="K67" s="922">
        <f t="shared" si="2"/>
        <v>0</v>
      </c>
      <c r="L67" s="922">
        <f t="shared" si="5"/>
        <v>0</v>
      </c>
      <c r="M67" s="922">
        <f t="shared" si="3"/>
        <v>0</v>
      </c>
      <c r="N67" s="922">
        <f t="shared" si="6"/>
        <v>99.25</v>
      </c>
      <c r="O67" s="922">
        <f t="shared" si="4"/>
        <v>1148.32</v>
      </c>
      <c r="P67" s="923">
        <f t="shared" si="7"/>
        <v>100</v>
      </c>
      <c r="S67" s="723" t="str">
        <f t="shared" si="8"/>
        <v>OK</v>
      </c>
      <c r="T67" s="723">
        <v>11</v>
      </c>
    </row>
    <row r="68" spans="2:20" s="723" customFormat="1" ht="13.5" customHeight="1">
      <c r="B68" s="1111" t="s">
        <v>3161</v>
      </c>
      <c r="C68" s="1112" t="s">
        <v>3162</v>
      </c>
      <c r="D68" s="1113" t="s">
        <v>50</v>
      </c>
      <c r="E68" s="1122">
        <v>374.1</v>
      </c>
      <c r="F68" s="1123">
        <v>4.26</v>
      </c>
      <c r="G68" s="920">
        <f t="shared" si="0"/>
        <v>1593.67</v>
      </c>
      <c r="H68" s="920">
        <v>0</v>
      </c>
      <c r="I68" s="922">
        <f t="shared" si="1"/>
        <v>0</v>
      </c>
      <c r="J68" s="922"/>
      <c r="K68" s="922">
        <f t="shared" si="2"/>
        <v>0</v>
      </c>
      <c r="L68" s="922">
        <f t="shared" si="5"/>
        <v>0</v>
      </c>
      <c r="M68" s="922">
        <f t="shared" si="3"/>
        <v>0</v>
      </c>
      <c r="N68" s="922">
        <f t="shared" si="6"/>
        <v>374.1</v>
      </c>
      <c r="O68" s="922">
        <f t="shared" si="4"/>
        <v>1593.67</v>
      </c>
      <c r="P68" s="923">
        <f t="shared" si="7"/>
        <v>100</v>
      </c>
      <c r="S68" s="723" t="str">
        <f t="shared" si="8"/>
        <v>OK</v>
      </c>
      <c r="T68" s="723">
        <v>12</v>
      </c>
    </row>
    <row r="69" spans="2:20" s="723" customFormat="1" ht="13.5" customHeight="1">
      <c r="B69" s="1111" t="s">
        <v>3163</v>
      </c>
      <c r="C69" s="1112" t="s">
        <v>3164</v>
      </c>
      <c r="D69" s="1113" t="s">
        <v>53</v>
      </c>
      <c r="E69" s="1122">
        <v>1</v>
      </c>
      <c r="F69" s="1123">
        <v>580</v>
      </c>
      <c r="G69" s="920">
        <f t="shared" si="0"/>
        <v>580</v>
      </c>
      <c r="H69" s="920">
        <v>0</v>
      </c>
      <c r="I69" s="922">
        <f t="shared" si="1"/>
        <v>0</v>
      </c>
      <c r="J69" s="922"/>
      <c r="K69" s="922">
        <f t="shared" si="2"/>
        <v>0</v>
      </c>
      <c r="L69" s="922">
        <f t="shared" si="5"/>
        <v>0</v>
      </c>
      <c r="M69" s="922">
        <f t="shared" si="3"/>
        <v>0</v>
      </c>
      <c r="N69" s="922">
        <f t="shared" si="6"/>
        <v>1</v>
      </c>
      <c r="O69" s="922">
        <f t="shared" si="4"/>
        <v>580</v>
      </c>
      <c r="P69" s="923">
        <f t="shared" si="7"/>
        <v>100</v>
      </c>
      <c r="S69" s="723" t="str">
        <f t="shared" si="8"/>
        <v>OK</v>
      </c>
      <c r="T69" s="723">
        <v>13</v>
      </c>
    </row>
    <row r="70" spans="2:20" s="723" customFormat="1" ht="13.5" customHeight="1">
      <c r="B70" s="1111" t="s">
        <v>3165</v>
      </c>
      <c r="C70" s="1112" t="s">
        <v>3166</v>
      </c>
      <c r="D70" s="1113" t="s">
        <v>3084</v>
      </c>
      <c r="E70" s="1122">
        <v>1</v>
      </c>
      <c r="F70" s="1123">
        <v>214.82</v>
      </c>
      <c r="G70" s="920">
        <f t="shared" si="0"/>
        <v>214.82</v>
      </c>
      <c r="H70" s="920">
        <v>0</v>
      </c>
      <c r="I70" s="922">
        <f t="shared" si="1"/>
        <v>0</v>
      </c>
      <c r="J70" s="922"/>
      <c r="K70" s="922">
        <f t="shared" si="2"/>
        <v>0</v>
      </c>
      <c r="L70" s="922">
        <f t="shared" si="5"/>
        <v>0</v>
      </c>
      <c r="M70" s="922">
        <f t="shared" si="3"/>
        <v>0</v>
      </c>
      <c r="N70" s="922">
        <f t="shared" si="6"/>
        <v>1</v>
      </c>
      <c r="O70" s="922">
        <f t="shared" si="4"/>
        <v>214.82</v>
      </c>
      <c r="P70" s="923">
        <f t="shared" si="7"/>
        <v>100</v>
      </c>
      <c r="S70" s="723" t="str">
        <f t="shared" si="8"/>
        <v>OK</v>
      </c>
      <c r="T70" s="723">
        <v>14</v>
      </c>
    </row>
    <row r="71" spans="2:20" s="723" customFormat="1" ht="13.5" customHeight="1">
      <c r="B71" s="1111" t="s">
        <v>3167</v>
      </c>
      <c r="C71" s="1112" t="s">
        <v>3168</v>
      </c>
      <c r="D71" s="1113" t="s">
        <v>3084</v>
      </c>
      <c r="E71" s="1122">
        <v>2</v>
      </c>
      <c r="F71" s="1123">
        <v>48.75</v>
      </c>
      <c r="G71" s="920">
        <f t="shared" si="0"/>
        <v>97.5</v>
      </c>
      <c r="H71" s="920">
        <v>0</v>
      </c>
      <c r="I71" s="922">
        <f t="shared" si="1"/>
        <v>0</v>
      </c>
      <c r="J71" s="922"/>
      <c r="K71" s="922">
        <f t="shared" si="2"/>
        <v>0</v>
      </c>
      <c r="L71" s="922">
        <f t="shared" si="5"/>
        <v>0</v>
      </c>
      <c r="M71" s="922">
        <f t="shared" si="3"/>
        <v>0</v>
      </c>
      <c r="N71" s="922">
        <f t="shared" si="6"/>
        <v>2</v>
      </c>
      <c r="O71" s="922">
        <f t="shared" si="4"/>
        <v>97.5</v>
      </c>
      <c r="P71" s="923">
        <f t="shared" si="7"/>
        <v>100</v>
      </c>
      <c r="S71" s="723" t="str">
        <f t="shared" si="8"/>
        <v>OK</v>
      </c>
      <c r="T71" s="723">
        <v>15</v>
      </c>
    </row>
    <row r="72" spans="2:20" s="723" customFormat="1" ht="13.5" customHeight="1">
      <c r="B72" s="1111" t="s">
        <v>3169</v>
      </c>
      <c r="C72" s="1112" t="s">
        <v>3170</v>
      </c>
      <c r="D72" s="1113" t="s">
        <v>3084</v>
      </c>
      <c r="E72" s="1122">
        <v>1</v>
      </c>
      <c r="F72" s="1123">
        <v>98.75</v>
      </c>
      <c r="G72" s="920">
        <f t="shared" si="0"/>
        <v>98.75</v>
      </c>
      <c r="H72" s="920">
        <v>0</v>
      </c>
      <c r="I72" s="922">
        <f t="shared" si="1"/>
        <v>0</v>
      </c>
      <c r="J72" s="922"/>
      <c r="K72" s="922">
        <f t="shared" si="2"/>
        <v>0</v>
      </c>
      <c r="L72" s="922">
        <f t="shared" si="5"/>
        <v>0</v>
      </c>
      <c r="M72" s="922">
        <f t="shared" si="3"/>
        <v>0</v>
      </c>
      <c r="N72" s="922">
        <f t="shared" si="6"/>
        <v>1</v>
      </c>
      <c r="O72" s="922">
        <f t="shared" si="4"/>
        <v>98.75</v>
      </c>
      <c r="P72" s="923">
        <f t="shared" si="7"/>
        <v>100</v>
      </c>
      <c r="S72" s="723" t="str">
        <f t="shared" si="8"/>
        <v>OK</v>
      </c>
      <c r="T72" s="723">
        <v>16</v>
      </c>
    </row>
    <row r="73" spans="2:20" s="723" customFormat="1" ht="13.5" customHeight="1">
      <c r="B73" s="1111" t="s">
        <v>3171</v>
      </c>
      <c r="C73" s="1112" t="s">
        <v>3172</v>
      </c>
      <c r="D73" s="1113" t="s">
        <v>3084</v>
      </c>
      <c r="E73" s="1122">
        <v>1</v>
      </c>
      <c r="F73" s="1123">
        <v>30.75</v>
      </c>
      <c r="G73" s="920">
        <f t="shared" si="0"/>
        <v>30.75</v>
      </c>
      <c r="H73" s="920">
        <v>0</v>
      </c>
      <c r="I73" s="922">
        <f t="shared" si="1"/>
        <v>0</v>
      </c>
      <c r="J73" s="922"/>
      <c r="K73" s="922">
        <f t="shared" si="2"/>
        <v>0</v>
      </c>
      <c r="L73" s="922">
        <f t="shared" si="5"/>
        <v>0</v>
      </c>
      <c r="M73" s="922">
        <f t="shared" si="3"/>
        <v>0</v>
      </c>
      <c r="N73" s="922">
        <f t="shared" si="6"/>
        <v>1</v>
      </c>
      <c r="O73" s="922">
        <f t="shared" si="4"/>
        <v>30.75</v>
      </c>
      <c r="P73" s="923">
        <f t="shared" si="7"/>
        <v>100</v>
      </c>
      <c r="S73" s="723" t="str">
        <f t="shared" si="8"/>
        <v>OK</v>
      </c>
      <c r="T73" s="723">
        <v>17</v>
      </c>
    </row>
    <row r="74" spans="2:20" s="723" customFormat="1" ht="13.5" customHeight="1">
      <c r="B74" s="1118" t="s">
        <v>3173</v>
      </c>
      <c r="C74" s="1119" t="s">
        <v>3174</v>
      </c>
      <c r="D74" s="1113"/>
      <c r="E74" s="1122"/>
      <c r="F74" s="1123"/>
      <c r="G74" s="920" t="str">
        <f t="shared" si="0"/>
        <v/>
      </c>
      <c r="H74" s="920" t="s">
        <v>323</v>
      </c>
      <c r="I74" s="922" t="str">
        <f t="shared" si="1"/>
        <v/>
      </c>
      <c r="J74" s="922"/>
      <c r="K74" s="922" t="str">
        <f t="shared" si="2"/>
        <v/>
      </c>
      <c r="L74" s="922" t="str">
        <f t="shared" si="5"/>
        <v/>
      </c>
      <c r="M74" s="922" t="str">
        <f t="shared" si="3"/>
        <v/>
      </c>
      <c r="N74" s="922" t="str">
        <f t="shared" si="6"/>
        <v/>
      </c>
      <c r="O74" s="922" t="str">
        <f t="shared" si="4"/>
        <v/>
      </c>
      <c r="P74" s="923" t="str">
        <f t="shared" si="7"/>
        <v/>
      </c>
      <c r="S74" s="723" t="str">
        <f t="shared" si="8"/>
        <v>OK</v>
      </c>
      <c r="T74" s="723">
        <v>18</v>
      </c>
    </row>
    <row r="75" spans="2:20" s="723" customFormat="1" ht="13.5" customHeight="1">
      <c r="B75" s="1111" t="s">
        <v>3175</v>
      </c>
      <c r="C75" s="1112" t="s">
        <v>3176</v>
      </c>
      <c r="D75" s="1113" t="s">
        <v>3084</v>
      </c>
      <c r="E75" s="1122">
        <v>6</v>
      </c>
      <c r="F75" s="1123">
        <v>476.31</v>
      </c>
      <c r="G75" s="920">
        <f t="shared" si="0"/>
        <v>2857.86</v>
      </c>
      <c r="H75" s="920">
        <v>0</v>
      </c>
      <c r="I75" s="922">
        <f t="shared" si="1"/>
        <v>0</v>
      </c>
      <c r="J75" s="922"/>
      <c r="K75" s="922">
        <f t="shared" si="2"/>
        <v>0</v>
      </c>
      <c r="L75" s="922">
        <f t="shared" si="5"/>
        <v>0</v>
      </c>
      <c r="M75" s="922">
        <f t="shared" si="3"/>
        <v>0</v>
      </c>
      <c r="N75" s="922">
        <f t="shared" si="6"/>
        <v>6</v>
      </c>
      <c r="O75" s="922">
        <f t="shared" si="4"/>
        <v>2857.86</v>
      </c>
      <c r="P75" s="923">
        <f t="shared" si="7"/>
        <v>100</v>
      </c>
      <c r="S75" s="723" t="str">
        <f t="shared" si="8"/>
        <v>OK</v>
      </c>
      <c r="T75" s="723">
        <v>19</v>
      </c>
    </row>
    <row r="76" spans="2:20" s="723" customFormat="1" ht="13.5" customHeight="1">
      <c r="B76" s="1118" t="s">
        <v>3177</v>
      </c>
      <c r="C76" s="1119" t="s">
        <v>65</v>
      </c>
      <c r="D76" s="1113"/>
      <c r="E76" s="1122"/>
      <c r="F76" s="1123"/>
      <c r="G76" s="920" t="str">
        <f t="shared" si="0"/>
        <v/>
      </c>
      <c r="H76" s="920" t="s">
        <v>323</v>
      </c>
      <c r="I76" s="922" t="str">
        <f t="shared" si="1"/>
        <v/>
      </c>
      <c r="J76" s="922"/>
      <c r="K76" s="922" t="str">
        <f t="shared" si="2"/>
        <v/>
      </c>
      <c r="L76" s="922" t="str">
        <f t="shared" si="5"/>
        <v/>
      </c>
      <c r="M76" s="922" t="str">
        <f t="shared" si="3"/>
        <v/>
      </c>
      <c r="N76" s="922" t="str">
        <f t="shared" si="6"/>
        <v/>
      </c>
      <c r="O76" s="922" t="str">
        <f t="shared" si="4"/>
        <v/>
      </c>
      <c r="P76" s="923" t="str">
        <f t="shared" si="7"/>
        <v/>
      </c>
      <c r="S76" s="723" t="str">
        <f t="shared" si="8"/>
        <v>OK</v>
      </c>
      <c r="T76" s="723">
        <v>20</v>
      </c>
    </row>
    <row r="77" spans="2:20" s="723" customFormat="1" ht="13.5" customHeight="1">
      <c r="B77" s="1111" t="s">
        <v>3178</v>
      </c>
      <c r="C77" s="1112" t="s">
        <v>3179</v>
      </c>
      <c r="D77" s="1113" t="s">
        <v>53</v>
      </c>
      <c r="E77" s="1122">
        <v>1</v>
      </c>
      <c r="F77" s="1123">
        <v>556.58000000000004</v>
      </c>
      <c r="G77" s="920">
        <f t="shared" si="0"/>
        <v>556.58000000000004</v>
      </c>
      <c r="H77" s="920">
        <v>0.5</v>
      </c>
      <c r="I77" s="922">
        <f t="shared" si="1"/>
        <v>278.29000000000002</v>
      </c>
      <c r="J77" s="922">
        <v>0.5</v>
      </c>
      <c r="K77" s="922">
        <f t="shared" si="2"/>
        <v>278.29000000000002</v>
      </c>
      <c r="L77" s="922">
        <f t="shared" si="5"/>
        <v>1</v>
      </c>
      <c r="M77" s="922">
        <f t="shared" si="3"/>
        <v>556.58000000000004</v>
      </c>
      <c r="N77" s="922">
        <f t="shared" si="6"/>
        <v>0</v>
      </c>
      <c r="O77" s="922">
        <f t="shared" si="4"/>
        <v>0</v>
      </c>
      <c r="P77" s="923">
        <f t="shared" si="7"/>
        <v>0</v>
      </c>
      <c r="S77" s="723" t="str">
        <f t="shared" si="8"/>
        <v>MAL</v>
      </c>
      <c r="T77" s="723">
        <v>21</v>
      </c>
    </row>
    <row r="78" spans="2:20" s="723" customFormat="1" ht="13.5" customHeight="1">
      <c r="B78" s="1118" t="s">
        <v>3180</v>
      </c>
      <c r="C78" s="1119" t="s">
        <v>3181</v>
      </c>
      <c r="D78" s="1113"/>
      <c r="E78" s="1122"/>
      <c r="F78" s="1123"/>
      <c r="G78" s="920" t="str">
        <f t="shared" si="0"/>
        <v/>
      </c>
      <c r="H78" s="920" t="s">
        <v>323</v>
      </c>
      <c r="I78" s="922" t="str">
        <f t="shared" si="1"/>
        <v/>
      </c>
      <c r="J78" s="922"/>
      <c r="K78" s="922" t="str">
        <f t="shared" si="2"/>
        <v/>
      </c>
      <c r="L78" s="922" t="str">
        <f t="shared" si="5"/>
        <v/>
      </c>
      <c r="M78" s="922" t="str">
        <f t="shared" si="3"/>
        <v/>
      </c>
      <c r="N78" s="922" t="str">
        <f t="shared" si="6"/>
        <v/>
      </c>
      <c r="O78" s="922" t="str">
        <f t="shared" si="4"/>
        <v/>
      </c>
      <c r="P78" s="923" t="str">
        <f t="shared" si="7"/>
        <v/>
      </c>
      <c r="S78" s="723" t="str">
        <f t="shared" si="8"/>
        <v>OK</v>
      </c>
      <c r="T78" s="723">
        <v>22</v>
      </c>
    </row>
    <row r="79" spans="2:20" s="723" customFormat="1" ht="13.5" customHeight="1">
      <c r="B79" s="1111" t="s">
        <v>3182</v>
      </c>
      <c r="C79" s="1112" t="s">
        <v>3183</v>
      </c>
      <c r="D79" s="1113" t="s">
        <v>53</v>
      </c>
      <c r="E79" s="1122">
        <v>1</v>
      </c>
      <c r="F79" s="1123">
        <v>3060.89</v>
      </c>
      <c r="G79" s="920">
        <f t="shared" si="0"/>
        <v>3060.89</v>
      </c>
      <c r="H79" s="920">
        <v>0.8</v>
      </c>
      <c r="I79" s="922">
        <f t="shared" si="1"/>
        <v>2448.71</v>
      </c>
      <c r="J79" s="922">
        <v>0.1</v>
      </c>
      <c r="K79" s="922">
        <f t="shared" si="2"/>
        <v>306.08999999999997</v>
      </c>
      <c r="L79" s="922">
        <f t="shared" si="5"/>
        <v>0.9</v>
      </c>
      <c r="M79" s="922">
        <f t="shared" si="3"/>
        <v>2754.8</v>
      </c>
      <c r="N79" s="922">
        <f t="shared" si="6"/>
        <v>9.999999999999995E-2</v>
      </c>
      <c r="O79" s="922">
        <f t="shared" si="4"/>
        <v>306.08999999999997</v>
      </c>
      <c r="P79" s="923">
        <f t="shared" si="7"/>
        <v>10</v>
      </c>
      <c r="S79" s="723" t="str">
        <f t="shared" si="8"/>
        <v>MAL</v>
      </c>
      <c r="T79" s="723">
        <v>23</v>
      </c>
    </row>
    <row r="80" spans="2:20" s="723" customFormat="1" ht="13.5" customHeight="1">
      <c r="B80" s="1111" t="s">
        <v>3184</v>
      </c>
      <c r="C80" s="1112" t="s">
        <v>3185</v>
      </c>
      <c r="D80" s="1113" t="s">
        <v>53</v>
      </c>
      <c r="E80" s="1122">
        <v>1</v>
      </c>
      <c r="F80" s="1123">
        <v>302.52</v>
      </c>
      <c r="G80" s="920">
        <f t="shared" ref="G80:G83" si="9">+IF(D80="","",ROUND((E80*F80),2))</f>
        <v>302.52</v>
      </c>
      <c r="H80" s="920">
        <v>0.8</v>
      </c>
      <c r="I80" s="922">
        <f t="shared" si="1"/>
        <v>242.02</v>
      </c>
      <c r="J80" s="922">
        <v>0.1</v>
      </c>
      <c r="K80" s="922">
        <f t="shared" si="2"/>
        <v>30.25</v>
      </c>
      <c r="L80" s="922">
        <f t="shared" si="5"/>
        <v>0.9</v>
      </c>
      <c r="M80" s="922">
        <f t="shared" si="3"/>
        <v>272.27</v>
      </c>
      <c r="N80" s="922">
        <f t="shared" si="6"/>
        <v>9.999999999999995E-2</v>
      </c>
      <c r="O80" s="922">
        <f t="shared" si="4"/>
        <v>30.25</v>
      </c>
      <c r="P80" s="923">
        <f t="shared" si="7"/>
        <v>10</v>
      </c>
      <c r="S80" s="723" t="str">
        <f t="shared" si="8"/>
        <v>MAL</v>
      </c>
      <c r="T80" s="723">
        <v>24</v>
      </c>
    </row>
    <row r="81" spans="2:21" s="723" customFormat="1" ht="13.5" customHeight="1">
      <c r="B81" s="1111" t="s">
        <v>3186</v>
      </c>
      <c r="C81" s="1112" t="s">
        <v>3187</v>
      </c>
      <c r="D81" s="1113" t="s">
        <v>53</v>
      </c>
      <c r="E81" s="1122">
        <v>1</v>
      </c>
      <c r="F81" s="1123">
        <v>305.76</v>
      </c>
      <c r="G81" s="920">
        <f t="shared" si="9"/>
        <v>305.76</v>
      </c>
      <c r="H81" s="920">
        <v>1</v>
      </c>
      <c r="I81" s="922">
        <f t="shared" si="1"/>
        <v>305.76</v>
      </c>
      <c r="J81" s="922"/>
      <c r="K81" s="922">
        <f t="shared" si="2"/>
        <v>0</v>
      </c>
      <c r="L81" s="922">
        <f t="shared" si="5"/>
        <v>1</v>
      </c>
      <c r="M81" s="922">
        <f t="shared" si="3"/>
        <v>305.76</v>
      </c>
      <c r="N81" s="922">
        <f t="shared" si="6"/>
        <v>0</v>
      </c>
      <c r="O81" s="922">
        <f t="shared" si="4"/>
        <v>0</v>
      </c>
      <c r="P81" s="923">
        <f t="shared" si="7"/>
        <v>0</v>
      </c>
      <c r="S81" s="723" t="str">
        <f t="shared" si="8"/>
        <v>MAL</v>
      </c>
      <c r="T81" s="723">
        <v>25</v>
      </c>
    </row>
    <row r="82" spans="2:21" s="723" customFormat="1" ht="13.5" customHeight="1">
      <c r="B82" s="1111" t="s">
        <v>3188</v>
      </c>
      <c r="C82" s="1112" t="s">
        <v>3189</v>
      </c>
      <c r="D82" s="1113" t="s">
        <v>53</v>
      </c>
      <c r="E82" s="1122">
        <v>1</v>
      </c>
      <c r="F82" s="1123">
        <v>125.56</v>
      </c>
      <c r="G82" s="920">
        <f t="shared" si="9"/>
        <v>125.56</v>
      </c>
      <c r="H82" s="920">
        <v>1</v>
      </c>
      <c r="I82" s="922">
        <f t="shared" ref="I82:I83" si="10">IF(D82="","",ROUND(+(F82*H82),2))</f>
        <v>125.56</v>
      </c>
      <c r="J82" s="922"/>
      <c r="K82" s="922">
        <f t="shared" ref="K82:K83" si="11">IF(D82="","",ROUND(+(J82*F82),2))</f>
        <v>0</v>
      </c>
      <c r="L82" s="922">
        <f t="shared" si="5"/>
        <v>1</v>
      </c>
      <c r="M82" s="922">
        <f t="shared" ref="M82:M83" si="12">IF(D82="","",ROUND(+L82*F82,2))</f>
        <v>125.56</v>
      </c>
      <c r="N82" s="922">
        <f t="shared" si="6"/>
        <v>0</v>
      </c>
      <c r="O82" s="922">
        <f t="shared" ref="O82:O83" si="13">IF(D82="","",ROUND(+N82*F82,2))</f>
        <v>0</v>
      </c>
      <c r="P82" s="923">
        <f t="shared" si="7"/>
        <v>0</v>
      </c>
      <c r="S82" s="723" t="str">
        <f t="shared" si="8"/>
        <v>MAL</v>
      </c>
      <c r="T82" s="723">
        <v>26</v>
      </c>
    </row>
    <row r="83" spans="2:21" s="723" customFormat="1" ht="13.5" customHeight="1">
      <c r="B83" s="1111" t="s">
        <v>3190</v>
      </c>
      <c r="C83" s="1112" t="s">
        <v>3191</v>
      </c>
      <c r="D83" s="1113" t="s">
        <v>53</v>
      </c>
      <c r="E83" s="1122">
        <v>1</v>
      </c>
      <c r="F83" s="1123">
        <v>54.84</v>
      </c>
      <c r="G83" s="920">
        <f t="shared" si="9"/>
        <v>54.84</v>
      </c>
      <c r="H83" s="920">
        <v>1</v>
      </c>
      <c r="I83" s="922">
        <f t="shared" si="10"/>
        <v>54.84</v>
      </c>
      <c r="J83" s="922"/>
      <c r="K83" s="922">
        <f t="shared" si="11"/>
        <v>0</v>
      </c>
      <c r="L83" s="922">
        <f t="shared" ref="L83" si="14">IF(D83="","",+H83+J83)</f>
        <v>1</v>
      </c>
      <c r="M83" s="922">
        <f t="shared" si="12"/>
        <v>54.84</v>
      </c>
      <c r="N83" s="922">
        <f t="shared" ref="N83" si="15">IF(D83="","",E83-H83-J83)</f>
        <v>0</v>
      </c>
      <c r="O83" s="922">
        <f t="shared" si="13"/>
        <v>0</v>
      </c>
      <c r="P83" s="923">
        <f t="shared" ref="P83" si="16">IF(D83="","",ROUND(+N83/E83*100,2))</f>
        <v>0</v>
      </c>
      <c r="S83" s="723" t="str">
        <f t="shared" ref="S83" si="17">+IF(G83=O83,"OK","MAL")</f>
        <v>MAL</v>
      </c>
      <c r="T83" s="723">
        <v>27</v>
      </c>
    </row>
    <row r="84" spans="2:21" ht="6" customHeight="1">
      <c r="B84" s="798"/>
      <c r="C84" s="924"/>
      <c r="D84" s="925"/>
      <c r="E84" s="926"/>
      <c r="F84" s="926"/>
      <c r="G84" s="927"/>
      <c r="H84" s="928"/>
      <c r="I84" s="929"/>
      <c r="J84" s="1106"/>
      <c r="K84" s="929"/>
      <c r="L84" s="929"/>
      <c r="M84" s="929"/>
      <c r="N84" s="929"/>
      <c r="O84" s="929"/>
      <c r="P84" s="930"/>
    </row>
    <row r="85" spans="2:21" s="791" customFormat="1" ht="12.75" customHeight="1">
      <c r="B85" s="797"/>
      <c r="C85" s="931" t="s">
        <v>59</v>
      </c>
      <c r="D85" s="932"/>
      <c r="E85" s="933"/>
      <c r="F85" s="934"/>
      <c r="G85" s="935">
        <f>ROUND(SUM(G15:G84),2)</f>
        <v>131584.65</v>
      </c>
      <c r="H85" s="936"/>
      <c r="I85" s="935">
        <f>ROUND(SUM(I15:I84),2)+0.02</f>
        <v>54098.329999999994</v>
      </c>
      <c r="J85" s="936"/>
      <c r="K85" s="935">
        <f>ROUND(SUM(K15:K84),2)</f>
        <v>17327.95</v>
      </c>
      <c r="L85" s="936"/>
      <c r="M85" s="935">
        <f>ROUND(SUM(M15:M84),2)+0.03</f>
        <v>71426.28</v>
      </c>
      <c r="N85" s="936"/>
      <c r="O85" s="935">
        <f>ROUND(SUM(O15:O84),2)-0.04</f>
        <v>60158.37</v>
      </c>
      <c r="P85" s="936"/>
      <c r="R85" s="1083">
        <f t="shared" ref="R85:R90" si="18">+I85+K85-M85</f>
        <v>0</v>
      </c>
      <c r="S85" s="791">
        <f t="shared" ref="S85:S90" si="19">+M85+O85-G85</f>
        <v>0</v>
      </c>
    </row>
    <row r="86" spans="2:21" s="38" customFormat="1" ht="12.75" customHeight="1">
      <c r="B86" s="798"/>
      <c r="C86" s="938" t="s">
        <v>3192</v>
      </c>
      <c r="D86" s="938"/>
      <c r="E86" s="1124">
        <v>0.14810861297271377</v>
      </c>
      <c r="F86" s="940"/>
      <c r="G86" s="941">
        <f>+ROUND(G$85*E86,2)</f>
        <v>19488.82</v>
      </c>
      <c r="H86" s="941"/>
      <c r="I86" s="941">
        <f>+ROUND(I$85*E86,2)-0.01</f>
        <v>8012.42</v>
      </c>
      <c r="J86" s="941"/>
      <c r="K86" s="941">
        <f>+ROUND(K$85*E86,2)</f>
        <v>2566.42</v>
      </c>
      <c r="L86" s="941"/>
      <c r="M86" s="941">
        <f>+ROUND(M$85*E86,2)-0.01</f>
        <v>10578.84</v>
      </c>
      <c r="N86" s="941"/>
      <c r="O86" s="941">
        <f>+ROUND(O$85*E86,2)+0.01</f>
        <v>8909.98</v>
      </c>
      <c r="P86" s="942"/>
      <c r="R86" s="1083">
        <f t="shared" si="18"/>
        <v>0</v>
      </c>
      <c r="S86" s="791">
        <f t="shared" si="19"/>
        <v>0</v>
      </c>
      <c r="T86" s="791"/>
      <c r="U86" s="791"/>
    </row>
    <row r="87" spans="2:21" s="38" customFormat="1" ht="12.75" customHeight="1">
      <c r="B87" s="798"/>
      <c r="C87" s="938" t="s">
        <v>3193</v>
      </c>
      <c r="D87" s="938"/>
      <c r="E87" s="1124">
        <v>7.0000064597200373E-2</v>
      </c>
      <c r="F87" s="940"/>
      <c r="G87" s="941">
        <f>+ROUND(G$85*E87,2)</f>
        <v>9210.93</v>
      </c>
      <c r="H87" s="941"/>
      <c r="I87" s="941">
        <f>+ROUND(I$85*E87,2)</f>
        <v>3786.89</v>
      </c>
      <c r="J87" s="941"/>
      <c r="K87" s="941">
        <f>+ROUND(K$85*E87,2)</f>
        <v>1212.96</v>
      </c>
      <c r="L87" s="941"/>
      <c r="M87" s="941">
        <f>+ROUND(M$85*E87,2)+0.01</f>
        <v>4999.8500000000004</v>
      </c>
      <c r="N87" s="941"/>
      <c r="O87" s="941">
        <f>+ROUND(O$85*E87,2)-0.01</f>
        <v>4211.08</v>
      </c>
      <c r="P87" s="942"/>
      <c r="R87" s="1083">
        <f t="shared" si="18"/>
        <v>0</v>
      </c>
      <c r="S87" s="791">
        <f t="shared" si="19"/>
        <v>0</v>
      </c>
      <c r="T87" s="791"/>
      <c r="U87" s="791"/>
    </row>
    <row r="88" spans="2:21" s="39" customFormat="1" ht="12.75" customHeight="1">
      <c r="B88" s="799"/>
      <c r="C88" s="1084" t="s">
        <v>60</v>
      </c>
      <c r="D88" s="943"/>
      <c r="E88" s="944"/>
      <c r="F88" s="945"/>
      <c r="G88" s="946">
        <f>ROUND(SUM(G85:G87),2)</f>
        <v>160284.4</v>
      </c>
      <c r="H88" s="946"/>
      <c r="I88" s="946">
        <f>ROUNDUP(SUM(I85:I87),2)</f>
        <v>65897.64</v>
      </c>
      <c r="J88" s="946"/>
      <c r="K88" s="946">
        <f>ROUNDUP(SUM(K85:K87),2)</f>
        <v>21107.33</v>
      </c>
      <c r="L88" s="946"/>
      <c r="M88" s="946">
        <f>ROUNDUP(SUM(M85:M87),2)</f>
        <v>87004.97</v>
      </c>
      <c r="N88" s="946"/>
      <c r="O88" s="946">
        <f>ROUND(SUM(O85:O87),2)</f>
        <v>73279.429999999993</v>
      </c>
      <c r="P88" s="947"/>
      <c r="R88" s="1083">
        <f t="shared" si="18"/>
        <v>0</v>
      </c>
      <c r="S88" s="791">
        <f t="shared" si="19"/>
        <v>0</v>
      </c>
      <c r="T88" s="791"/>
      <c r="U88" s="791"/>
    </row>
    <row r="89" spans="2:21" s="38" customFormat="1" ht="12.75" customHeight="1">
      <c r="B89" s="798"/>
      <c r="C89" s="937" t="s">
        <v>3031</v>
      </c>
      <c r="D89" s="938"/>
      <c r="E89" s="939"/>
      <c r="F89" s="940"/>
      <c r="G89" s="941">
        <f>G88*0.18</f>
        <v>28851.191999999999</v>
      </c>
      <c r="H89" s="941"/>
      <c r="I89" s="941">
        <f>I88*0.18-0.01</f>
        <v>11861.565199999999</v>
      </c>
      <c r="J89" s="941"/>
      <c r="K89" s="941">
        <f>ROUND(K88*0.18,2)</f>
        <v>3799.32</v>
      </c>
      <c r="L89" s="941"/>
      <c r="M89" s="941">
        <f>M88*0.18</f>
        <v>15660.8946</v>
      </c>
      <c r="N89" s="941"/>
      <c r="O89" s="941">
        <f>O88*0.18</f>
        <v>13190.297399999998</v>
      </c>
      <c r="P89" s="942"/>
      <c r="R89" s="1083">
        <f t="shared" si="18"/>
        <v>-9.4000000008236384E-3</v>
      </c>
      <c r="S89" s="791">
        <f t="shared" si="19"/>
        <v>0</v>
      </c>
      <c r="T89" s="791"/>
      <c r="U89" s="791"/>
    </row>
    <row r="90" spans="2:21" s="39" customFormat="1" ht="12.75" customHeight="1">
      <c r="B90" s="1085"/>
      <c r="C90" s="1086" t="s">
        <v>61</v>
      </c>
      <c r="D90" s="1087"/>
      <c r="E90" s="1088"/>
      <c r="F90" s="1089"/>
      <c r="G90" s="1090">
        <f>ROUND(+SUM(G88:G89)*1,2)</f>
        <v>189135.59</v>
      </c>
      <c r="H90" s="1091">
        <f>ROUND(+I90/$G$90,4)</f>
        <v>0.41110000000000002</v>
      </c>
      <c r="I90" s="1090">
        <f>ROUND(+SUM(I88:I89)*1,2)</f>
        <v>77759.210000000006</v>
      </c>
      <c r="J90" s="1091">
        <f>+K90/G90</f>
        <v>0.13168674388569598</v>
      </c>
      <c r="K90" s="1090">
        <f>ROUND(+SUM(K88:K89)*1,2)</f>
        <v>24906.65</v>
      </c>
      <c r="L90" s="1091">
        <f>+M90/G90</f>
        <v>0.54281618811139676</v>
      </c>
      <c r="M90" s="1090">
        <f>ROUND(+SUM(M88:M89)*1,2)</f>
        <v>102665.86</v>
      </c>
      <c r="N90" s="1091"/>
      <c r="O90" s="1090">
        <f>ROUND(+SUM(O88:O89)*1,2)</f>
        <v>86469.73</v>
      </c>
      <c r="P90" s="1091">
        <f>+O90/G90</f>
        <v>0.4571838118886033</v>
      </c>
      <c r="R90" s="1083">
        <f t="shared" si="18"/>
        <v>0</v>
      </c>
      <c r="S90" s="791">
        <f t="shared" si="19"/>
        <v>0</v>
      </c>
      <c r="T90" s="791"/>
      <c r="U90" s="791"/>
    </row>
    <row r="91" spans="2:21" s="1079" customFormat="1" ht="4.9000000000000004" customHeight="1">
      <c r="B91" s="794"/>
      <c r="C91" s="725"/>
      <c r="D91" s="725"/>
    </row>
    <row r="92" spans="2:21" s="1079" customFormat="1">
      <c r="B92" s="794"/>
      <c r="C92" s="725"/>
      <c r="D92" s="725"/>
    </row>
    <row r="93" spans="2:21" s="1079" customFormat="1">
      <c r="B93" s="794"/>
      <c r="C93" s="725"/>
      <c r="D93" s="725"/>
      <c r="I93" s="1081">
        <f>+I85*0.09</f>
        <v>4868.8496999999998</v>
      </c>
      <c r="J93" s="1082"/>
      <c r="K93" s="1081">
        <f>+K85*0.09</f>
        <v>1559.5155</v>
      </c>
      <c r="L93" s="1082"/>
      <c r="M93" s="1081">
        <f>0.09*M85</f>
        <v>6428.3651999999993</v>
      </c>
      <c r="N93" s="1082"/>
      <c r="O93" s="1081">
        <f>+O85*0.09</f>
        <v>5414.2533000000003</v>
      </c>
      <c r="U93" s="1080"/>
    </row>
    <row r="94" spans="2:21" s="1079" customFormat="1">
      <c r="B94" s="794"/>
      <c r="C94" s="725"/>
      <c r="D94" s="725"/>
      <c r="K94" s="1079">
        <f>+K90*0.9</f>
        <v>22415.985000000001</v>
      </c>
    </row>
    <row r="95" spans="2:21" s="1079" customFormat="1">
      <c r="B95" s="794"/>
      <c r="C95" s="725"/>
      <c r="D95" s="725"/>
      <c r="M95" s="1079">
        <f>+M88*0.18</f>
        <v>15660.8946</v>
      </c>
      <c r="R95" s="1080">
        <v>0.199999999487773</v>
      </c>
      <c r="S95" s="1079">
        <v>0.22000000346452001</v>
      </c>
    </row>
    <row r="96" spans="2:21" s="1079" customFormat="1">
      <c r="B96" s="794"/>
      <c r="C96" s="725"/>
      <c r="D96" s="725"/>
      <c r="R96" s="1079">
        <v>9.9999999947613105E-3</v>
      </c>
    </row>
    <row r="97" spans="2:18" s="1079" customFormat="1">
      <c r="B97" s="794"/>
      <c r="C97" s="725"/>
      <c r="D97" s="725"/>
      <c r="R97" s="1079">
        <v>0</v>
      </c>
    </row>
    <row r="98" spans="2:18" s="1079" customFormat="1">
      <c r="B98" s="794"/>
      <c r="C98" s="725"/>
      <c r="D98" s="725"/>
      <c r="R98" s="1079">
        <v>9.9999994272366166E-3</v>
      </c>
    </row>
    <row r="99" spans="2:18" s="1079" customFormat="1">
      <c r="B99" s="794"/>
      <c r="C99" s="725"/>
      <c r="D99" s="725"/>
      <c r="R99" s="1079">
        <v>1.7999999108724296E-3</v>
      </c>
    </row>
    <row r="100" spans="2:18" s="1079" customFormat="1">
      <c r="B100" s="794"/>
      <c r="C100" s="725"/>
      <c r="D100" s="725"/>
      <c r="R100" s="1079">
        <v>1.0000000009313226E-2</v>
      </c>
    </row>
    <row r="101" spans="2:18" s="1079" customFormat="1">
      <c r="B101" s="794"/>
      <c r="C101" s="725"/>
      <c r="D101" s="725"/>
    </row>
    <row r="102" spans="2:18" s="1079" customFormat="1">
      <c r="B102" s="794"/>
      <c r="C102" s="725"/>
      <c r="D102" s="725"/>
    </row>
    <row r="103" spans="2:18" s="1079" customFormat="1">
      <c r="B103" s="794"/>
      <c r="C103" s="725"/>
      <c r="D103" s="725"/>
    </row>
    <row r="104" spans="2:18" s="1079" customFormat="1">
      <c r="B104" s="794"/>
      <c r="C104" s="725"/>
      <c r="D104" s="725"/>
    </row>
    <row r="105" spans="2:18" s="1079" customFormat="1">
      <c r="B105" s="794"/>
      <c r="C105" s="725"/>
      <c r="D105" s="725"/>
    </row>
    <row r="106" spans="2:18" s="1079" customFormat="1">
      <c r="B106" s="794"/>
      <c r="C106" s="725"/>
      <c r="D106" s="725"/>
    </row>
    <row r="107" spans="2:18" s="1079" customFormat="1">
      <c r="B107" s="794"/>
      <c r="C107" s="725"/>
      <c r="D107" s="725"/>
    </row>
    <row r="108" spans="2:18" s="1079" customFormat="1">
      <c r="B108" s="794"/>
      <c r="C108" s="725"/>
      <c r="D108" s="725"/>
    </row>
    <row r="109" spans="2:18" s="1079" customFormat="1">
      <c r="B109" s="794"/>
      <c r="C109" s="725"/>
      <c r="D109" s="725"/>
    </row>
    <row r="110" spans="2:18" s="1079" customFormat="1">
      <c r="B110" s="794"/>
      <c r="C110" s="725"/>
      <c r="D110" s="725"/>
    </row>
    <row r="111" spans="2:18" s="1079" customFormat="1">
      <c r="B111" s="794"/>
      <c r="C111" s="725"/>
      <c r="D111" s="725"/>
    </row>
    <row r="112" spans="2:18" s="1079" customFormat="1">
      <c r="B112" s="794"/>
      <c r="C112" s="725"/>
      <c r="D112" s="725"/>
    </row>
    <row r="113" spans="2:4" s="1079" customFormat="1">
      <c r="B113" s="794"/>
      <c r="C113" s="725"/>
      <c r="D113" s="725"/>
    </row>
    <row r="114" spans="2:4" s="1079" customFormat="1">
      <c r="B114" s="794"/>
      <c r="C114" s="725"/>
      <c r="D114" s="725"/>
    </row>
    <row r="115" spans="2:4" s="1079" customFormat="1">
      <c r="B115" s="794"/>
      <c r="C115" s="725"/>
      <c r="D115" s="725"/>
    </row>
    <row r="116" spans="2:4" s="1079" customFormat="1">
      <c r="B116" s="794"/>
      <c r="C116" s="725"/>
      <c r="D116" s="725"/>
    </row>
    <row r="117" spans="2:4" s="1079" customFormat="1">
      <c r="B117" s="794"/>
      <c r="C117" s="725"/>
      <c r="D117" s="725"/>
    </row>
    <row r="118" spans="2:4" s="1079" customFormat="1">
      <c r="B118" s="794"/>
      <c r="C118" s="725"/>
      <c r="D118" s="725"/>
    </row>
    <row r="119" spans="2:4" s="1079" customFormat="1">
      <c r="B119" s="794"/>
      <c r="C119" s="725"/>
      <c r="D119" s="725"/>
    </row>
    <row r="120" spans="2:4" s="1079" customFormat="1">
      <c r="B120" s="794"/>
      <c r="C120" s="725"/>
      <c r="D120" s="725"/>
    </row>
    <row r="121" spans="2:4" s="1079" customFormat="1">
      <c r="B121" s="794"/>
      <c r="C121" s="725"/>
      <c r="D121" s="725"/>
    </row>
    <row r="122" spans="2:4" s="1079" customFormat="1">
      <c r="B122" s="794"/>
      <c r="C122" s="725"/>
      <c r="D122" s="725"/>
    </row>
    <row r="123" spans="2:4" s="1079" customFormat="1">
      <c r="B123" s="794"/>
      <c r="C123" s="725"/>
      <c r="D123" s="725"/>
    </row>
    <row r="124" spans="2:4" s="1079" customFormat="1">
      <c r="B124" s="794"/>
      <c r="C124" s="725"/>
      <c r="D124" s="725"/>
    </row>
    <row r="125" spans="2:4" s="1079" customFormat="1">
      <c r="B125" s="794"/>
      <c r="C125" s="725"/>
      <c r="D125" s="725"/>
    </row>
    <row r="126" spans="2:4" s="1079" customFormat="1">
      <c r="B126" s="794"/>
      <c r="C126" s="725"/>
      <c r="D126" s="725"/>
    </row>
    <row r="127" spans="2:4" s="1079" customFormat="1">
      <c r="B127" s="794"/>
      <c r="C127" s="725"/>
      <c r="D127" s="725"/>
    </row>
    <row r="128" spans="2:4" s="1079" customFormat="1">
      <c r="B128" s="794"/>
      <c r="C128" s="725"/>
      <c r="D128" s="725"/>
    </row>
    <row r="129" spans="2:4" s="1079" customFormat="1">
      <c r="B129" s="794"/>
      <c r="C129" s="725"/>
      <c r="D129" s="725"/>
    </row>
    <row r="130" spans="2:4" s="1079" customFormat="1">
      <c r="B130" s="794"/>
      <c r="C130" s="725"/>
      <c r="D130" s="725"/>
    </row>
    <row r="131" spans="2:4" s="1079" customFormat="1">
      <c r="B131" s="794"/>
      <c r="C131" s="725"/>
      <c r="D131" s="725"/>
    </row>
    <row r="132" spans="2:4" s="1079" customFormat="1">
      <c r="B132" s="794"/>
      <c r="C132" s="725"/>
      <c r="D132" s="725"/>
    </row>
    <row r="133" spans="2:4" s="1079" customFormat="1">
      <c r="B133" s="794"/>
      <c r="C133" s="725"/>
      <c r="D133" s="725"/>
    </row>
    <row r="134" spans="2:4" s="1079" customFormat="1">
      <c r="B134" s="794"/>
      <c r="C134" s="725"/>
      <c r="D134" s="725"/>
    </row>
    <row r="135" spans="2:4" s="1079" customFormat="1">
      <c r="B135" s="794"/>
      <c r="C135" s="725"/>
      <c r="D135" s="725"/>
    </row>
    <row r="136" spans="2:4" s="1079" customFormat="1">
      <c r="B136" s="794"/>
      <c r="C136" s="725"/>
      <c r="D136" s="725"/>
    </row>
    <row r="137" spans="2:4" s="1079" customFormat="1">
      <c r="B137" s="794"/>
      <c r="C137" s="725"/>
      <c r="D137" s="725"/>
    </row>
    <row r="138" spans="2:4" s="1079" customFormat="1">
      <c r="B138" s="794"/>
      <c r="C138" s="725"/>
      <c r="D138" s="725"/>
    </row>
    <row r="139" spans="2:4" s="1079" customFormat="1">
      <c r="B139" s="794"/>
      <c r="C139" s="725"/>
      <c r="D139" s="725"/>
    </row>
    <row r="140" spans="2:4" s="1079" customFormat="1">
      <c r="B140" s="794"/>
      <c r="C140" s="725"/>
      <c r="D140" s="725"/>
    </row>
    <row r="141" spans="2:4" s="1079" customFormat="1">
      <c r="B141" s="794"/>
      <c r="C141" s="725"/>
      <c r="D141" s="725"/>
    </row>
    <row r="142" spans="2:4" s="1079" customFormat="1">
      <c r="B142" s="794"/>
      <c r="C142" s="725"/>
      <c r="D142" s="725"/>
    </row>
    <row r="143" spans="2:4" s="1079" customFormat="1">
      <c r="B143" s="794"/>
      <c r="C143" s="725"/>
      <c r="D143" s="725"/>
    </row>
    <row r="144" spans="2:4" s="1079" customFormat="1">
      <c r="B144" s="794"/>
      <c r="C144" s="725"/>
      <c r="D144" s="725"/>
    </row>
    <row r="145" spans="2:4" s="1079" customFormat="1">
      <c r="B145" s="794"/>
      <c r="C145" s="725"/>
      <c r="D145" s="725"/>
    </row>
    <row r="146" spans="2:4" s="1079" customFormat="1">
      <c r="B146" s="794"/>
      <c r="C146" s="725"/>
      <c r="D146" s="725"/>
    </row>
    <row r="147" spans="2:4" s="1079" customFormat="1">
      <c r="B147" s="794"/>
      <c r="C147" s="725"/>
      <c r="D147" s="725"/>
    </row>
    <row r="148" spans="2:4" s="1079" customFormat="1">
      <c r="B148" s="794"/>
      <c r="C148" s="725"/>
      <c r="D148" s="725"/>
    </row>
    <row r="149" spans="2:4" s="1079" customFormat="1">
      <c r="B149" s="794"/>
      <c r="C149" s="725"/>
      <c r="D149" s="725"/>
    </row>
    <row r="150" spans="2:4" s="1079" customFormat="1">
      <c r="B150" s="794"/>
      <c r="C150" s="725"/>
      <c r="D150" s="725"/>
    </row>
    <row r="151" spans="2:4" s="1079" customFormat="1">
      <c r="B151" s="794"/>
      <c r="C151" s="725"/>
      <c r="D151" s="725"/>
    </row>
    <row r="152" spans="2:4" s="1079" customFormat="1">
      <c r="B152" s="794"/>
      <c r="C152" s="725"/>
      <c r="D152" s="725"/>
    </row>
    <row r="153" spans="2:4" s="1079" customFormat="1">
      <c r="B153" s="794"/>
      <c r="C153" s="725"/>
      <c r="D153" s="725"/>
    </row>
    <row r="154" spans="2:4" s="1079" customFormat="1">
      <c r="B154" s="794"/>
      <c r="C154" s="725"/>
      <c r="D154" s="725"/>
    </row>
    <row r="155" spans="2:4" s="1079" customFormat="1">
      <c r="B155" s="794"/>
      <c r="C155" s="725"/>
      <c r="D155" s="725"/>
    </row>
    <row r="156" spans="2:4" s="1079" customFormat="1">
      <c r="B156" s="794"/>
      <c r="C156" s="725"/>
      <c r="D156" s="725"/>
    </row>
    <row r="157" spans="2:4" s="1079" customFormat="1">
      <c r="B157" s="794"/>
      <c r="C157" s="725"/>
      <c r="D157" s="725"/>
    </row>
    <row r="158" spans="2:4" s="1079" customFormat="1">
      <c r="B158" s="794"/>
      <c r="C158" s="725"/>
      <c r="D158" s="725"/>
    </row>
    <row r="159" spans="2:4" s="1079" customFormat="1">
      <c r="B159" s="794"/>
      <c r="C159" s="725"/>
      <c r="D159" s="725"/>
    </row>
    <row r="160" spans="2:4" s="1079" customFormat="1">
      <c r="B160" s="794"/>
      <c r="C160" s="725"/>
      <c r="D160" s="725"/>
    </row>
    <row r="161" spans="2:4" s="1079" customFormat="1">
      <c r="B161" s="794"/>
      <c r="C161" s="725"/>
      <c r="D161" s="725"/>
    </row>
    <row r="162" spans="2:4" s="1079" customFormat="1">
      <c r="B162" s="794"/>
      <c r="C162" s="725"/>
      <c r="D162" s="725"/>
    </row>
    <row r="163" spans="2:4" s="1079" customFormat="1">
      <c r="B163" s="794"/>
      <c r="C163" s="725"/>
      <c r="D163" s="725"/>
    </row>
    <row r="164" spans="2:4" s="1079" customFormat="1">
      <c r="B164" s="794"/>
      <c r="C164" s="725"/>
      <c r="D164" s="725"/>
    </row>
    <row r="165" spans="2:4" s="1079" customFormat="1">
      <c r="B165" s="794"/>
      <c r="C165" s="725"/>
      <c r="D165" s="725"/>
    </row>
    <row r="166" spans="2:4" s="1079" customFormat="1">
      <c r="B166" s="794"/>
      <c r="C166" s="725"/>
      <c r="D166" s="725"/>
    </row>
    <row r="167" spans="2:4" s="1079" customFormat="1">
      <c r="B167" s="794"/>
      <c r="C167" s="725"/>
      <c r="D167" s="725"/>
    </row>
    <row r="168" spans="2:4" s="1079" customFormat="1">
      <c r="B168" s="794"/>
      <c r="C168" s="725"/>
      <c r="D168" s="725"/>
    </row>
    <row r="169" spans="2:4" s="1079" customFormat="1">
      <c r="B169" s="794"/>
      <c r="C169" s="725"/>
      <c r="D169" s="725"/>
    </row>
    <row r="170" spans="2:4" s="1079" customFormat="1">
      <c r="B170" s="794"/>
      <c r="C170" s="725"/>
      <c r="D170" s="725"/>
    </row>
    <row r="171" spans="2:4" s="1079" customFormat="1">
      <c r="B171" s="794"/>
      <c r="C171" s="725"/>
      <c r="D171" s="725"/>
    </row>
    <row r="172" spans="2:4" s="1079" customFormat="1">
      <c r="B172" s="794"/>
      <c r="C172" s="725"/>
      <c r="D172" s="725"/>
    </row>
    <row r="173" spans="2:4" s="1079" customFormat="1">
      <c r="B173" s="794"/>
      <c r="C173" s="725"/>
      <c r="D173" s="725"/>
    </row>
    <row r="174" spans="2:4" s="1079" customFormat="1">
      <c r="B174" s="794"/>
      <c r="C174" s="725"/>
      <c r="D174" s="725"/>
    </row>
    <row r="175" spans="2:4" s="1079" customFormat="1">
      <c r="B175" s="794"/>
      <c r="C175" s="725"/>
      <c r="D175" s="725"/>
    </row>
    <row r="176" spans="2:4" s="1079" customFormat="1">
      <c r="B176" s="794"/>
      <c r="C176" s="725"/>
      <c r="D176" s="725"/>
    </row>
    <row r="177" spans="2:4" s="1079" customFormat="1">
      <c r="B177" s="794"/>
      <c r="C177" s="725"/>
      <c r="D177" s="725"/>
    </row>
    <row r="178" spans="2:4" s="1079" customFormat="1">
      <c r="B178" s="794"/>
      <c r="C178" s="725"/>
      <c r="D178" s="725"/>
    </row>
    <row r="179" spans="2:4" s="1079" customFormat="1">
      <c r="B179" s="794"/>
      <c r="C179" s="725"/>
      <c r="D179" s="725"/>
    </row>
    <row r="180" spans="2:4" s="1079" customFormat="1">
      <c r="B180" s="794"/>
      <c r="C180" s="725"/>
      <c r="D180" s="725"/>
    </row>
    <row r="181" spans="2:4" s="1079" customFormat="1">
      <c r="B181" s="794"/>
      <c r="C181" s="725"/>
      <c r="D181" s="725"/>
    </row>
    <row r="182" spans="2:4" s="1079" customFormat="1">
      <c r="B182" s="794"/>
      <c r="C182" s="725"/>
      <c r="D182" s="725"/>
    </row>
    <row r="183" spans="2:4" s="1079" customFormat="1">
      <c r="B183" s="794"/>
      <c r="C183" s="725"/>
      <c r="D183" s="725"/>
    </row>
    <row r="184" spans="2:4" s="1079" customFormat="1">
      <c r="B184" s="794"/>
      <c r="C184" s="725"/>
      <c r="D184" s="725"/>
    </row>
    <row r="185" spans="2:4" s="1079" customFormat="1">
      <c r="B185" s="794"/>
      <c r="C185" s="725"/>
      <c r="D185" s="725"/>
    </row>
    <row r="186" spans="2:4" s="1079" customFormat="1">
      <c r="B186" s="794"/>
      <c r="C186" s="725"/>
      <c r="D186" s="725"/>
    </row>
    <row r="187" spans="2:4" s="1079" customFormat="1">
      <c r="B187" s="794"/>
      <c r="C187" s="725"/>
      <c r="D187" s="725"/>
    </row>
    <row r="188" spans="2:4" s="1079" customFormat="1">
      <c r="B188" s="794"/>
      <c r="C188" s="725"/>
      <c r="D188" s="725"/>
    </row>
    <row r="189" spans="2:4" s="1079" customFormat="1">
      <c r="B189" s="794"/>
      <c r="C189" s="725"/>
      <c r="D189" s="725"/>
    </row>
    <row r="190" spans="2:4" s="1079" customFormat="1">
      <c r="B190" s="794"/>
      <c r="C190" s="725"/>
      <c r="D190" s="725"/>
    </row>
    <row r="191" spans="2:4" s="1079" customFormat="1">
      <c r="B191" s="794"/>
      <c r="C191" s="725"/>
      <c r="D191" s="725"/>
    </row>
    <row r="192" spans="2:4" s="1079" customFormat="1">
      <c r="B192" s="794"/>
      <c r="C192" s="725"/>
      <c r="D192" s="725"/>
    </row>
    <row r="193" spans="2:4" s="1079" customFormat="1">
      <c r="B193" s="794"/>
      <c r="C193" s="725"/>
      <c r="D193" s="725"/>
    </row>
    <row r="194" spans="2:4" s="1079" customFormat="1">
      <c r="B194" s="794"/>
      <c r="C194" s="725"/>
      <c r="D194" s="725"/>
    </row>
    <row r="195" spans="2:4" s="1079" customFormat="1">
      <c r="B195" s="794"/>
      <c r="C195" s="725"/>
      <c r="D195" s="725"/>
    </row>
    <row r="196" spans="2:4" s="1079" customFormat="1">
      <c r="B196" s="794"/>
      <c r="C196" s="725"/>
      <c r="D196" s="725"/>
    </row>
    <row r="197" spans="2:4" s="1079" customFormat="1">
      <c r="B197" s="794"/>
      <c r="C197" s="725"/>
      <c r="D197" s="725"/>
    </row>
    <row r="198" spans="2:4" s="1079" customFormat="1">
      <c r="B198" s="794"/>
      <c r="C198" s="725"/>
      <c r="D198" s="725"/>
    </row>
    <row r="199" spans="2:4" s="1079" customFormat="1">
      <c r="B199" s="794"/>
      <c r="C199" s="725"/>
      <c r="D199" s="725"/>
    </row>
    <row r="200" spans="2:4" s="1079" customFormat="1">
      <c r="B200" s="794"/>
      <c r="C200" s="725"/>
      <c r="D200" s="725"/>
    </row>
    <row r="201" spans="2:4" s="1079" customFormat="1">
      <c r="B201" s="794"/>
      <c r="C201" s="725"/>
      <c r="D201" s="725"/>
    </row>
    <row r="202" spans="2:4" s="1079" customFormat="1">
      <c r="B202" s="794"/>
      <c r="C202" s="725"/>
      <c r="D202" s="725"/>
    </row>
    <row r="203" spans="2:4" s="1079" customFormat="1">
      <c r="B203" s="794"/>
      <c r="C203" s="725"/>
      <c r="D203" s="725"/>
    </row>
    <row r="204" spans="2:4" s="1079" customFormat="1">
      <c r="B204" s="794"/>
      <c r="C204" s="725"/>
      <c r="D204" s="725"/>
    </row>
    <row r="205" spans="2:4" s="1079" customFormat="1">
      <c r="B205" s="794"/>
      <c r="C205" s="725"/>
      <c r="D205" s="725"/>
    </row>
    <row r="206" spans="2:4" s="1079" customFormat="1">
      <c r="B206" s="794"/>
      <c r="C206" s="725"/>
      <c r="D206" s="725"/>
    </row>
    <row r="207" spans="2:4" s="1079" customFormat="1">
      <c r="B207" s="794"/>
      <c r="C207" s="725"/>
      <c r="D207" s="725"/>
    </row>
    <row r="208" spans="2:4" s="1079" customFormat="1">
      <c r="B208" s="794"/>
      <c r="C208" s="725"/>
      <c r="D208" s="725"/>
    </row>
    <row r="209" spans="2:4" s="1079" customFormat="1">
      <c r="B209" s="794"/>
      <c r="C209" s="725"/>
      <c r="D209" s="725"/>
    </row>
    <row r="210" spans="2:4" s="1079" customFormat="1">
      <c r="B210" s="794"/>
      <c r="C210" s="725"/>
      <c r="D210" s="725"/>
    </row>
    <row r="211" spans="2:4" s="1079" customFormat="1">
      <c r="B211" s="794"/>
      <c r="C211" s="725"/>
      <c r="D211" s="725"/>
    </row>
    <row r="212" spans="2:4" s="1079" customFormat="1">
      <c r="B212" s="794"/>
      <c r="C212" s="725"/>
      <c r="D212" s="725"/>
    </row>
    <row r="213" spans="2:4" s="1079" customFormat="1">
      <c r="B213" s="794"/>
      <c r="C213" s="725"/>
      <c r="D213" s="725"/>
    </row>
    <row r="214" spans="2:4" s="1079" customFormat="1">
      <c r="B214" s="794"/>
      <c r="C214" s="725"/>
      <c r="D214" s="725"/>
    </row>
    <row r="215" spans="2:4" s="1079" customFormat="1">
      <c r="B215" s="794"/>
      <c r="C215" s="725"/>
      <c r="D215" s="725"/>
    </row>
    <row r="216" spans="2:4" s="1079" customFormat="1">
      <c r="B216" s="794"/>
      <c r="C216" s="725"/>
      <c r="D216" s="725"/>
    </row>
    <row r="217" spans="2:4" s="1079" customFormat="1">
      <c r="B217" s="794"/>
      <c r="C217" s="725"/>
      <c r="D217" s="725"/>
    </row>
    <row r="218" spans="2:4" s="1079" customFormat="1">
      <c r="B218" s="794"/>
      <c r="C218" s="725"/>
      <c r="D218" s="725"/>
    </row>
    <row r="219" spans="2:4" s="1079" customFormat="1">
      <c r="B219" s="794"/>
      <c r="C219" s="725"/>
      <c r="D219" s="725"/>
    </row>
    <row r="220" spans="2:4" s="1079" customFormat="1">
      <c r="B220" s="794"/>
      <c r="C220" s="725"/>
      <c r="D220" s="725"/>
    </row>
    <row r="221" spans="2:4" s="1079" customFormat="1">
      <c r="B221" s="794"/>
      <c r="C221" s="725"/>
      <c r="D221" s="725"/>
    </row>
    <row r="222" spans="2:4" s="1079" customFormat="1">
      <c r="B222" s="794"/>
      <c r="C222" s="725"/>
      <c r="D222" s="725"/>
    </row>
    <row r="223" spans="2:4" s="1079" customFormat="1">
      <c r="B223" s="794"/>
      <c r="C223" s="725"/>
      <c r="D223" s="725"/>
    </row>
    <row r="224" spans="2:4" s="1079" customFormat="1">
      <c r="B224" s="794"/>
      <c r="C224" s="725"/>
      <c r="D224" s="725"/>
    </row>
    <row r="225" spans="2:4" s="1079" customFormat="1">
      <c r="B225" s="794"/>
      <c r="C225" s="725"/>
      <c r="D225" s="725"/>
    </row>
    <row r="226" spans="2:4" s="1079" customFormat="1">
      <c r="B226" s="794"/>
      <c r="C226" s="725"/>
      <c r="D226" s="725"/>
    </row>
    <row r="227" spans="2:4" s="1079" customFormat="1">
      <c r="B227" s="794"/>
      <c r="C227" s="725"/>
      <c r="D227" s="725"/>
    </row>
    <row r="228" spans="2:4" s="1079" customFormat="1">
      <c r="B228" s="794"/>
      <c r="C228" s="725"/>
      <c r="D228" s="725"/>
    </row>
    <row r="229" spans="2:4" s="1079" customFormat="1">
      <c r="B229" s="794"/>
      <c r="C229" s="725"/>
      <c r="D229" s="725"/>
    </row>
    <row r="230" spans="2:4" s="1079" customFormat="1">
      <c r="B230" s="794"/>
      <c r="C230" s="725"/>
      <c r="D230" s="725"/>
    </row>
    <row r="231" spans="2:4" s="1079" customFormat="1">
      <c r="B231" s="794"/>
      <c r="C231" s="725"/>
      <c r="D231" s="725"/>
    </row>
    <row r="232" spans="2:4" s="1079" customFormat="1">
      <c r="B232" s="794"/>
      <c r="C232" s="725"/>
      <c r="D232" s="725"/>
    </row>
    <row r="233" spans="2:4" s="1079" customFormat="1">
      <c r="B233" s="794"/>
      <c r="C233" s="725"/>
      <c r="D233" s="725"/>
    </row>
    <row r="234" spans="2:4" s="1079" customFormat="1">
      <c r="B234" s="794"/>
      <c r="C234" s="725"/>
      <c r="D234" s="725"/>
    </row>
    <row r="235" spans="2:4" s="1079" customFormat="1">
      <c r="B235" s="794"/>
      <c r="C235" s="725"/>
      <c r="D235" s="725"/>
    </row>
    <row r="236" spans="2:4" s="1079" customFormat="1">
      <c r="B236" s="794"/>
      <c r="C236" s="725"/>
      <c r="D236" s="725"/>
    </row>
    <row r="237" spans="2:4" s="1079" customFormat="1">
      <c r="B237" s="794"/>
      <c r="C237" s="725"/>
      <c r="D237" s="725"/>
    </row>
    <row r="238" spans="2:4" s="1079" customFormat="1">
      <c r="B238" s="794"/>
      <c r="C238" s="725"/>
      <c r="D238" s="725"/>
    </row>
    <row r="239" spans="2:4" s="1079" customFormat="1">
      <c r="B239" s="794"/>
      <c r="C239" s="725"/>
      <c r="D239" s="725"/>
    </row>
    <row r="240" spans="2:4" s="1079" customFormat="1">
      <c r="B240" s="794"/>
      <c r="C240" s="725"/>
      <c r="D240" s="725"/>
    </row>
    <row r="241" spans="2:4" s="1079" customFormat="1">
      <c r="B241" s="794"/>
      <c r="C241" s="725"/>
      <c r="D241" s="725"/>
    </row>
    <row r="242" spans="2:4" s="1079" customFormat="1">
      <c r="B242" s="794"/>
      <c r="C242" s="725"/>
      <c r="D242" s="725"/>
    </row>
    <row r="243" spans="2:4" s="1079" customFormat="1">
      <c r="B243" s="794"/>
      <c r="C243" s="725"/>
      <c r="D243" s="725"/>
    </row>
    <row r="244" spans="2:4" s="1079" customFormat="1">
      <c r="B244" s="794"/>
      <c r="C244" s="725"/>
      <c r="D244" s="725"/>
    </row>
    <row r="245" spans="2:4" s="1079" customFormat="1">
      <c r="B245" s="794"/>
      <c r="C245" s="725"/>
      <c r="D245" s="725"/>
    </row>
    <row r="246" spans="2:4" s="1079" customFormat="1">
      <c r="B246" s="794"/>
      <c r="C246" s="725"/>
      <c r="D246" s="725"/>
    </row>
    <row r="247" spans="2:4" s="1079" customFormat="1">
      <c r="B247" s="794"/>
      <c r="C247" s="725"/>
      <c r="D247" s="725"/>
    </row>
    <row r="248" spans="2:4" s="1079" customFormat="1">
      <c r="B248" s="794"/>
      <c r="C248" s="725"/>
      <c r="D248" s="725"/>
    </row>
    <row r="249" spans="2:4" s="1079" customFormat="1">
      <c r="B249" s="794"/>
      <c r="C249" s="725"/>
      <c r="D249" s="725"/>
    </row>
    <row r="250" spans="2:4" s="1079" customFormat="1">
      <c r="B250" s="794"/>
      <c r="C250" s="725"/>
      <c r="D250" s="725"/>
    </row>
    <row r="251" spans="2:4" s="1079" customFormat="1">
      <c r="B251" s="794"/>
      <c r="C251" s="725"/>
      <c r="D251" s="725"/>
    </row>
    <row r="252" spans="2:4" s="1079" customFormat="1">
      <c r="B252" s="794"/>
      <c r="C252" s="725"/>
      <c r="D252" s="725"/>
    </row>
    <row r="253" spans="2:4" s="1079" customFormat="1">
      <c r="B253" s="794"/>
      <c r="C253" s="725"/>
      <c r="D253" s="725"/>
    </row>
    <row r="254" spans="2:4" s="1079" customFormat="1">
      <c r="B254" s="794"/>
      <c r="C254" s="725"/>
      <c r="D254" s="725"/>
    </row>
    <row r="255" spans="2:4" s="1079" customFormat="1">
      <c r="B255" s="794"/>
      <c r="C255" s="725"/>
      <c r="D255" s="725"/>
    </row>
    <row r="256" spans="2:4" s="1079" customFormat="1">
      <c r="B256" s="794"/>
      <c r="C256" s="725"/>
      <c r="D256" s="725"/>
    </row>
    <row r="257" spans="2:4" s="1079" customFormat="1">
      <c r="B257" s="794"/>
      <c r="C257" s="725"/>
      <c r="D257" s="725"/>
    </row>
    <row r="258" spans="2:4" s="1079" customFormat="1">
      <c r="B258" s="794"/>
      <c r="C258" s="725"/>
      <c r="D258" s="725"/>
    </row>
    <row r="259" spans="2:4" s="1079" customFormat="1">
      <c r="B259" s="794"/>
      <c r="C259" s="725"/>
      <c r="D259" s="725"/>
    </row>
    <row r="260" spans="2:4" s="1079" customFormat="1">
      <c r="B260" s="794"/>
      <c r="C260" s="725"/>
      <c r="D260" s="725"/>
    </row>
    <row r="261" spans="2:4" s="1079" customFormat="1">
      <c r="B261" s="794"/>
      <c r="C261" s="725"/>
      <c r="D261" s="725"/>
    </row>
    <row r="262" spans="2:4" s="1079" customFormat="1">
      <c r="B262" s="794"/>
      <c r="C262" s="725"/>
      <c r="D262" s="725"/>
    </row>
    <row r="263" spans="2:4" s="1079" customFormat="1">
      <c r="B263" s="794"/>
      <c r="C263" s="725"/>
      <c r="D263" s="725"/>
    </row>
    <row r="264" spans="2:4" s="1079" customFormat="1">
      <c r="B264" s="794"/>
      <c r="C264" s="725"/>
      <c r="D264" s="725"/>
    </row>
    <row r="265" spans="2:4" s="1079" customFormat="1">
      <c r="B265" s="794"/>
      <c r="C265" s="725"/>
      <c r="D265" s="725"/>
    </row>
    <row r="266" spans="2:4" s="1079" customFormat="1">
      <c r="B266" s="794"/>
      <c r="C266" s="725"/>
      <c r="D266" s="725"/>
    </row>
    <row r="267" spans="2:4" s="1079" customFormat="1">
      <c r="B267" s="794"/>
      <c r="C267" s="725"/>
      <c r="D267" s="725"/>
    </row>
    <row r="268" spans="2:4" s="1079" customFormat="1">
      <c r="B268" s="794"/>
      <c r="C268" s="725"/>
      <c r="D268" s="725"/>
    </row>
    <row r="269" spans="2:4" s="1079" customFormat="1">
      <c r="B269" s="794"/>
      <c r="C269" s="725"/>
      <c r="D269" s="725"/>
    </row>
    <row r="270" spans="2:4" s="1079" customFormat="1">
      <c r="B270" s="794"/>
      <c r="C270" s="725"/>
      <c r="D270" s="725"/>
    </row>
    <row r="271" spans="2:4" s="1079" customFormat="1">
      <c r="B271" s="794"/>
      <c r="C271" s="725"/>
      <c r="D271" s="725"/>
    </row>
    <row r="272" spans="2:4" s="1079" customFormat="1">
      <c r="B272" s="794"/>
      <c r="C272" s="725"/>
      <c r="D272" s="725"/>
    </row>
    <row r="273" spans="2:4" s="1079" customFormat="1">
      <c r="B273" s="794"/>
      <c r="C273" s="725"/>
      <c r="D273" s="725"/>
    </row>
    <row r="274" spans="2:4" s="1079" customFormat="1">
      <c r="B274" s="794"/>
      <c r="C274" s="725"/>
      <c r="D274" s="725"/>
    </row>
    <row r="275" spans="2:4" s="1079" customFormat="1">
      <c r="B275" s="794"/>
      <c r="C275" s="725"/>
      <c r="D275" s="725"/>
    </row>
    <row r="276" spans="2:4" s="1079" customFormat="1">
      <c r="B276" s="794"/>
      <c r="C276" s="725"/>
      <c r="D276" s="725"/>
    </row>
    <row r="277" spans="2:4" s="1079" customFormat="1">
      <c r="B277" s="794"/>
      <c r="C277" s="725"/>
      <c r="D277" s="725"/>
    </row>
    <row r="278" spans="2:4" s="1079" customFormat="1">
      <c r="B278" s="794"/>
      <c r="C278" s="725"/>
      <c r="D278" s="725"/>
    </row>
    <row r="279" spans="2:4" s="1079" customFormat="1">
      <c r="B279" s="794"/>
      <c r="C279" s="725"/>
      <c r="D279" s="725"/>
    </row>
    <row r="280" spans="2:4" s="1079" customFormat="1">
      <c r="B280" s="794"/>
      <c r="C280" s="725"/>
      <c r="D280" s="725"/>
    </row>
    <row r="281" spans="2:4" s="1079" customFormat="1">
      <c r="B281" s="794"/>
      <c r="C281" s="725"/>
      <c r="D281" s="725"/>
    </row>
    <row r="282" spans="2:4" s="1079" customFormat="1">
      <c r="B282" s="794"/>
      <c r="C282" s="725"/>
      <c r="D282" s="725"/>
    </row>
    <row r="283" spans="2:4" s="1079" customFormat="1">
      <c r="B283" s="794"/>
      <c r="C283" s="725"/>
      <c r="D283" s="725"/>
    </row>
    <row r="284" spans="2:4" s="1079" customFormat="1">
      <c r="B284" s="794"/>
      <c r="C284" s="725"/>
      <c r="D284" s="725"/>
    </row>
    <row r="285" spans="2:4" s="1079" customFormat="1">
      <c r="B285" s="794"/>
      <c r="C285" s="725"/>
      <c r="D285" s="725"/>
    </row>
    <row r="286" spans="2:4" s="1079" customFormat="1">
      <c r="B286" s="794"/>
      <c r="C286" s="725"/>
      <c r="D286" s="725"/>
    </row>
    <row r="287" spans="2:4" s="1079" customFormat="1">
      <c r="B287" s="794"/>
      <c r="C287" s="725"/>
      <c r="D287" s="725"/>
    </row>
    <row r="288" spans="2:4" s="1079" customFormat="1">
      <c r="B288" s="794"/>
      <c r="C288" s="725"/>
      <c r="D288" s="725"/>
    </row>
    <row r="289" spans="2:4" s="1079" customFormat="1">
      <c r="B289" s="794"/>
      <c r="C289" s="725"/>
      <c r="D289" s="725"/>
    </row>
    <row r="290" spans="2:4" s="1079" customFormat="1">
      <c r="B290" s="794"/>
      <c r="C290" s="725"/>
      <c r="D290" s="725"/>
    </row>
    <row r="291" spans="2:4" s="1079" customFormat="1">
      <c r="B291" s="794"/>
      <c r="C291" s="725"/>
      <c r="D291" s="725"/>
    </row>
    <row r="292" spans="2:4" s="1079" customFormat="1">
      <c r="B292" s="794"/>
      <c r="C292" s="725"/>
      <c r="D292" s="725"/>
    </row>
    <row r="293" spans="2:4" s="1079" customFormat="1">
      <c r="B293" s="794"/>
      <c r="C293" s="725"/>
      <c r="D293" s="725"/>
    </row>
    <row r="294" spans="2:4" s="1079" customFormat="1">
      <c r="B294" s="794"/>
      <c r="C294" s="725"/>
      <c r="D294" s="725"/>
    </row>
    <row r="295" spans="2:4" s="1079" customFormat="1">
      <c r="B295" s="794"/>
      <c r="C295" s="725"/>
      <c r="D295" s="725"/>
    </row>
    <row r="296" spans="2:4" s="1079" customFormat="1">
      <c r="B296" s="794"/>
      <c r="C296" s="725"/>
      <c r="D296" s="725"/>
    </row>
    <row r="297" spans="2:4" s="1079" customFormat="1">
      <c r="B297" s="794"/>
      <c r="C297" s="725"/>
      <c r="D297" s="725"/>
    </row>
    <row r="298" spans="2:4" s="1079" customFormat="1">
      <c r="B298" s="794"/>
      <c r="C298" s="725"/>
      <c r="D298" s="725"/>
    </row>
    <row r="299" spans="2:4" s="1079" customFormat="1">
      <c r="B299" s="794"/>
      <c r="C299" s="725"/>
      <c r="D299" s="725"/>
    </row>
    <row r="300" spans="2:4" s="1079" customFormat="1">
      <c r="B300" s="794"/>
      <c r="C300" s="725"/>
      <c r="D300" s="725"/>
    </row>
    <row r="301" spans="2:4" s="1079" customFormat="1">
      <c r="B301" s="794"/>
      <c r="C301" s="725"/>
      <c r="D301" s="725"/>
    </row>
    <row r="302" spans="2:4" s="1079" customFormat="1">
      <c r="B302" s="794"/>
      <c r="C302" s="725"/>
      <c r="D302" s="725"/>
    </row>
    <row r="303" spans="2:4" s="1079" customFormat="1">
      <c r="B303" s="794"/>
      <c r="C303" s="725"/>
      <c r="D303" s="725"/>
    </row>
    <row r="304" spans="2:4" s="1079" customFormat="1">
      <c r="B304" s="794"/>
      <c r="C304" s="725"/>
      <c r="D304" s="725"/>
    </row>
    <row r="305" spans="2:4" s="1079" customFormat="1">
      <c r="B305" s="794"/>
      <c r="C305" s="725"/>
      <c r="D305" s="725"/>
    </row>
    <row r="306" spans="2:4" s="1079" customFormat="1">
      <c r="B306" s="794"/>
      <c r="C306" s="725"/>
      <c r="D306" s="725"/>
    </row>
    <row r="307" spans="2:4" s="1079" customFormat="1">
      <c r="B307" s="794"/>
      <c r="C307" s="725"/>
      <c r="D307" s="725"/>
    </row>
    <row r="308" spans="2:4" s="1079" customFormat="1">
      <c r="B308" s="794"/>
      <c r="C308" s="725"/>
      <c r="D308" s="725"/>
    </row>
    <row r="309" spans="2:4" s="1079" customFormat="1">
      <c r="B309" s="794"/>
      <c r="C309" s="725"/>
      <c r="D309" s="725"/>
    </row>
    <row r="310" spans="2:4" s="1079" customFormat="1">
      <c r="B310" s="794"/>
      <c r="C310" s="725"/>
      <c r="D310" s="725"/>
    </row>
    <row r="311" spans="2:4" s="1079" customFormat="1">
      <c r="B311" s="794"/>
      <c r="C311" s="725"/>
      <c r="D311" s="725"/>
    </row>
    <row r="312" spans="2:4" s="1079" customFormat="1">
      <c r="B312" s="794"/>
      <c r="C312" s="725"/>
      <c r="D312" s="725"/>
    </row>
    <row r="313" spans="2:4" s="1079" customFormat="1">
      <c r="B313" s="794"/>
      <c r="C313" s="725"/>
      <c r="D313" s="725"/>
    </row>
    <row r="314" spans="2:4" s="1079" customFormat="1">
      <c r="B314" s="794"/>
      <c r="C314" s="725"/>
      <c r="D314" s="725"/>
    </row>
    <row r="315" spans="2:4" s="1079" customFormat="1">
      <c r="B315" s="794"/>
      <c r="C315" s="725"/>
      <c r="D315" s="725"/>
    </row>
    <row r="316" spans="2:4" s="1079" customFormat="1">
      <c r="B316" s="794"/>
      <c r="C316" s="725"/>
      <c r="D316" s="725"/>
    </row>
    <row r="317" spans="2:4" s="1079" customFormat="1">
      <c r="B317" s="794"/>
      <c r="C317" s="725"/>
      <c r="D317" s="725"/>
    </row>
    <row r="318" spans="2:4" s="1079" customFormat="1">
      <c r="B318" s="794"/>
      <c r="C318" s="725"/>
      <c r="D318" s="725"/>
    </row>
    <row r="319" spans="2:4" s="1079" customFormat="1">
      <c r="B319" s="794"/>
      <c r="C319" s="725"/>
      <c r="D319" s="725"/>
    </row>
    <row r="320" spans="2:4" s="1079" customFormat="1">
      <c r="B320" s="794"/>
      <c r="C320" s="725"/>
      <c r="D320" s="725"/>
    </row>
    <row r="321" spans="2:4" s="1079" customFormat="1">
      <c r="B321" s="794"/>
      <c r="C321" s="725"/>
      <c r="D321" s="725"/>
    </row>
    <row r="322" spans="2:4" s="1079" customFormat="1">
      <c r="B322" s="794"/>
      <c r="C322" s="725"/>
      <c r="D322" s="725"/>
    </row>
    <row r="323" spans="2:4" s="1079" customFormat="1">
      <c r="B323" s="794"/>
      <c r="C323" s="725"/>
      <c r="D323" s="725"/>
    </row>
    <row r="324" spans="2:4" s="1079" customFormat="1">
      <c r="B324" s="794"/>
      <c r="C324" s="725"/>
      <c r="D324" s="725"/>
    </row>
    <row r="325" spans="2:4" s="1079" customFormat="1">
      <c r="B325" s="794"/>
      <c r="C325" s="725"/>
      <c r="D325" s="725"/>
    </row>
    <row r="326" spans="2:4" s="1079" customFormat="1">
      <c r="B326" s="794"/>
      <c r="C326" s="725"/>
      <c r="D326" s="725"/>
    </row>
    <row r="327" spans="2:4" s="1079" customFormat="1">
      <c r="B327" s="794"/>
      <c r="C327" s="725"/>
      <c r="D327" s="725"/>
    </row>
    <row r="328" spans="2:4" s="1079" customFormat="1">
      <c r="B328" s="794"/>
      <c r="C328" s="725"/>
      <c r="D328" s="725"/>
    </row>
    <row r="329" spans="2:4" s="1079" customFormat="1">
      <c r="B329" s="794"/>
      <c r="C329" s="725"/>
      <c r="D329" s="725"/>
    </row>
    <row r="330" spans="2:4" s="1079" customFormat="1">
      <c r="B330" s="794"/>
      <c r="C330" s="725"/>
      <c r="D330" s="725"/>
    </row>
    <row r="331" spans="2:4" s="1079" customFormat="1">
      <c r="B331" s="794"/>
      <c r="C331" s="725"/>
      <c r="D331" s="725"/>
    </row>
    <row r="332" spans="2:4" s="1079" customFormat="1">
      <c r="B332" s="794"/>
      <c r="C332" s="725"/>
      <c r="D332" s="725"/>
    </row>
    <row r="333" spans="2:4" s="1079" customFormat="1">
      <c r="B333" s="794"/>
      <c r="C333" s="725"/>
      <c r="D333" s="725"/>
    </row>
    <row r="334" spans="2:4" s="1079" customFormat="1">
      <c r="B334" s="794"/>
      <c r="C334" s="725"/>
      <c r="D334" s="725"/>
    </row>
    <row r="335" spans="2:4" s="1079" customFormat="1">
      <c r="B335" s="794"/>
      <c r="C335" s="725"/>
      <c r="D335" s="725"/>
    </row>
    <row r="336" spans="2:4" s="1079" customFormat="1">
      <c r="B336" s="794"/>
      <c r="C336" s="725"/>
      <c r="D336" s="725"/>
    </row>
    <row r="337" spans="2:4" s="1079" customFormat="1">
      <c r="B337" s="794"/>
      <c r="C337" s="725"/>
      <c r="D337" s="725"/>
    </row>
    <row r="338" spans="2:4" s="1079" customFormat="1">
      <c r="B338" s="794"/>
      <c r="C338" s="725"/>
      <c r="D338" s="725"/>
    </row>
    <row r="339" spans="2:4" s="1079" customFormat="1">
      <c r="B339" s="794"/>
      <c r="C339" s="725"/>
      <c r="D339" s="725"/>
    </row>
    <row r="340" spans="2:4" s="1079" customFormat="1">
      <c r="B340" s="794"/>
      <c r="C340" s="725"/>
      <c r="D340" s="725"/>
    </row>
    <row r="341" spans="2:4" s="1079" customFormat="1">
      <c r="B341" s="794"/>
      <c r="C341" s="725"/>
      <c r="D341" s="725"/>
    </row>
    <row r="342" spans="2:4" s="1079" customFormat="1">
      <c r="B342" s="794"/>
      <c r="C342" s="725"/>
      <c r="D342" s="725"/>
    </row>
    <row r="343" spans="2:4" s="1079" customFormat="1">
      <c r="B343" s="794"/>
      <c r="C343" s="725"/>
      <c r="D343" s="725"/>
    </row>
    <row r="344" spans="2:4" s="1079" customFormat="1">
      <c r="B344" s="794"/>
      <c r="C344" s="725"/>
      <c r="D344" s="725"/>
    </row>
    <row r="345" spans="2:4" s="1079" customFormat="1">
      <c r="B345" s="794"/>
      <c r="C345" s="725"/>
      <c r="D345" s="725"/>
    </row>
    <row r="346" spans="2:4" s="1079" customFormat="1">
      <c r="B346" s="794"/>
      <c r="C346" s="725"/>
      <c r="D346" s="725"/>
    </row>
    <row r="347" spans="2:4" s="1079" customFormat="1">
      <c r="B347" s="794"/>
      <c r="C347" s="725"/>
      <c r="D347" s="725"/>
    </row>
    <row r="348" spans="2:4" s="1079" customFormat="1">
      <c r="B348" s="794"/>
      <c r="C348" s="725"/>
      <c r="D348" s="725"/>
    </row>
    <row r="349" spans="2:4" s="1079" customFormat="1">
      <c r="B349" s="794"/>
      <c r="C349" s="725"/>
      <c r="D349" s="725"/>
    </row>
    <row r="350" spans="2:4" s="1079" customFormat="1">
      <c r="B350" s="794"/>
      <c r="C350" s="725"/>
      <c r="D350" s="725"/>
    </row>
    <row r="351" spans="2:4" s="1079" customFormat="1">
      <c r="B351" s="794"/>
      <c r="C351" s="725"/>
      <c r="D351" s="725"/>
    </row>
    <row r="352" spans="2:4" s="1079" customFormat="1">
      <c r="B352" s="794"/>
      <c r="C352" s="725"/>
      <c r="D352" s="725"/>
    </row>
    <row r="353" spans="2:4" s="1079" customFormat="1">
      <c r="B353" s="794"/>
      <c r="C353" s="725"/>
      <c r="D353" s="725"/>
    </row>
    <row r="354" spans="2:4" s="1079" customFormat="1">
      <c r="B354" s="794"/>
      <c r="C354" s="725"/>
      <c r="D354" s="725"/>
    </row>
    <row r="355" spans="2:4" s="1079" customFormat="1">
      <c r="B355" s="794"/>
      <c r="C355" s="725"/>
      <c r="D355" s="725"/>
    </row>
    <row r="356" spans="2:4" s="1079" customFormat="1">
      <c r="B356" s="794"/>
      <c r="C356" s="725"/>
      <c r="D356" s="725"/>
    </row>
    <row r="357" spans="2:4" s="1079" customFormat="1">
      <c r="B357" s="794"/>
      <c r="C357" s="725"/>
      <c r="D357" s="725"/>
    </row>
    <row r="358" spans="2:4" s="1079" customFormat="1">
      <c r="B358" s="794"/>
      <c r="C358" s="725"/>
      <c r="D358" s="725"/>
    </row>
    <row r="359" spans="2:4" s="1079" customFormat="1">
      <c r="B359" s="794"/>
      <c r="C359" s="725"/>
      <c r="D359" s="725"/>
    </row>
    <row r="360" spans="2:4" s="1079" customFormat="1">
      <c r="B360" s="794"/>
      <c r="C360" s="725"/>
      <c r="D360" s="725"/>
    </row>
    <row r="361" spans="2:4" s="1079" customFormat="1">
      <c r="B361" s="794"/>
      <c r="C361" s="725"/>
      <c r="D361" s="725"/>
    </row>
    <row r="362" spans="2:4" s="1079" customFormat="1">
      <c r="B362" s="794"/>
      <c r="C362" s="725"/>
      <c r="D362" s="725"/>
    </row>
    <row r="363" spans="2:4" s="1079" customFormat="1">
      <c r="B363" s="794"/>
      <c r="C363" s="725"/>
      <c r="D363" s="725"/>
    </row>
    <row r="364" spans="2:4" s="1079" customFormat="1">
      <c r="B364" s="794"/>
      <c r="C364" s="725"/>
      <c r="D364" s="725"/>
    </row>
    <row r="365" spans="2:4" s="1079" customFormat="1">
      <c r="B365" s="794"/>
      <c r="C365" s="725"/>
      <c r="D365" s="725"/>
    </row>
    <row r="366" spans="2:4" s="1079" customFormat="1">
      <c r="B366" s="794"/>
      <c r="C366" s="725"/>
      <c r="D366" s="725"/>
    </row>
    <row r="367" spans="2:4" s="1079" customFormat="1">
      <c r="B367" s="794"/>
      <c r="C367" s="725"/>
      <c r="D367" s="725"/>
    </row>
    <row r="368" spans="2:4" s="1079" customFormat="1">
      <c r="B368" s="794"/>
      <c r="C368" s="725"/>
      <c r="D368" s="725"/>
    </row>
    <row r="369" spans="2:4" s="1079" customFormat="1">
      <c r="B369" s="794"/>
      <c r="C369" s="725"/>
      <c r="D369" s="725"/>
    </row>
    <row r="370" spans="2:4" s="1079" customFormat="1">
      <c r="B370" s="794"/>
      <c r="C370" s="725"/>
      <c r="D370" s="725"/>
    </row>
    <row r="371" spans="2:4" s="1079" customFormat="1">
      <c r="B371" s="794"/>
      <c r="C371" s="725"/>
      <c r="D371" s="725"/>
    </row>
    <row r="372" spans="2:4" s="1079" customFormat="1">
      <c r="B372" s="794"/>
      <c r="C372" s="725"/>
      <c r="D372" s="725"/>
    </row>
    <row r="373" spans="2:4" s="1079" customFormat="1">
      <c r="B373" s="794"/>
      <c r="C373" s="725"/>
      <c r="D373" s="725"/>
    </row>
    <row r="374" spans="2:4" s="1079" customFormat="1">
      <c r="B374" s="794"/>
      <c r="C374" s="725"/>
      <c r="D374" s="725"/>
    </row>
    <row r="375" spans="2:4" s="1079" customFormat="1">
      <c r="B375" s="794"/>
      <c r="C375" s="725"/>
      <c r="D375" s="725"/>
    </row>
    <row r="376" spans="2:4" s="1079" customFormat="1">
      <c r="B376" s="794"/>
      <c r="C376" s="725"/>
      <c r="D376" s="725"/>
    </row>
    <row r="377" spans="2:4" s="1079" customFormat="1">
      <c r="B377" s="794"/>
      <c r="C377" s="725"/>
      <c r="D377" s="725"/>
    </row>
    <row r="378" spans="2:4" s="1079" customFormat="1">
      <c r="B378" s="794"/>
      <c r="C378" s="725"/>
      <c r="D378" s="725"/>
    </row>
    <row r="379" spans="2:4" s="1079" customFormat="1">
      <c r="B379" s="794"/>
      <c r="C379" s="725"/>
      <c r="D379" s="725"/>
    </row>
    <row r="380" spans="2:4" s="1079" customFormat="1">
      <c r="B380" s="794"/>
      <c r="C380" s="725"/>
      <c r="D380" s="725"/>
    </row>
    <row r="381" spans="2:4" s="1079" customFormat="1">
      <c r="B381" s="794"/>
      <c r="C381" s="725"/>
      <c r="D381" s="725"/>
    </row>
    <row r="382" spans="2:4" s="1079" customFormat="1">
      <c r="B382" s="794"/>
      <c r="C382" s="725"/>
      <c r="D382" s="725"/>
    </row>
    <row r="383" spans="2:4" s="1079" customFormat="1">
      <c r="B383" s="794"/>
      <c r="C383" s="725"/>
      <c r="D383" s="725"/>
    </row>
    <row r="384" spans="2:4" s="1079" customFormat="1">
      <c r="B384" s="794"/>
      <c r="C384" s="725"/>
      <c r="D384" s="725"/>
    </row>
    <row r="385" spans="2:4" s="1079" customFormat="1">
      <c r="B385" s="794"/>
      <c r="C385" s="725"/>
      <c r="D385" s="725"/>
    </row>
    <row r="386" spans="2:4" s="1079" customFormat="1">
      <c r="B386" s="794"/>
      <c r="C386" s="725"/>
      <c r="D386" s="725"/>
    </row>
    <row r="387" spans="2:4" s="1079" customFormat="1">
      <c r="B387" s="794"/>
      <c r="C387" s="725"/>
      <c r="D387" s="725"/>
    </row>
    <row r="388" spans="2:4" s="1079" customFormat="1">
      <c r="B388" s="794"/>
      <c r="C388" s="725"/>
      <c r="D388" s="725"/>
    </row>
    <row r="389" spans="2:4" s="1079" customFormat="1">
      <c r="B389" s="794"/>
      <c r="C389" s="725"/>
      <c r="D389" s="725"/>
    </row>
    <row r="390" spans="2:4" s="1079" customFormat="1">
      <c r="B390" s="794"/>
      <c r="C390" s="725"/>
      <c r="D390" s="725"/>
    </row>
    <row r="391" spans="2:4" s="1079" customFormat="1">
      <c r="B391" s="794"/>
      <c r="C391" s="725"/>
      <c r="D391" s="725"/>
    </row>
    <row r="392" spans="2:4" s="1079" customFormat="1">
      <c r="B392" s="794"/>
      <c r="C392" s="725"/>
      <c r="D392" s="725"/>
    </row>
    <row r="393" spans="2:4" s="1079" customFormat="1">
      <c r="B393" s="794"/>
      <c r="C393" s="725"/>
      <c r="D393" s="725"/>
    </row>
    <row r="394" spans="2:4" s="1079" customFormat="1">
      <c r="B394" s="794"/>
      <c r="C394" s="725"/>
      <c r="D394" s="725"/>
    </row>
    <row r="395" spans="2:4" s="1079" customFormat="1">
      <c r="B395" s="794"/>
      <c r="C395" s="725"/>
      <c r="D395" s="725"/>
    </row>
    <row r="396" spans="2:4" s="1079" customFormat="1">
      <c r="B396" s="794"/>
      <c r="C396" s="725"/>
      <c r="D396" s="725"/>
    </row>
    <row r="397" spans="2:4" s="1079" customFormat="1">
      <c r="B397" s="794"/>
      <c r="C397" s="725"/>
      <c r="D397" s="725"/>
    </row>
    <row r="398" spans="2:4" s="1079" customFormat="1">
      <c r="B398" s="794"/>
      <c r="C398" s="725"/>
      <c r="D398" s="725"/>
    </row>
    <row r="399" spans="2:4" s="1079" customFormat="1">
      <c r="B399" s="794"/>
      <c r="C399" s="725"/>
      <c r="D399" s="725"/>
    </row>
    <row r="400" spans="2:4" s="1079" customFormat="1">
      <c r="B400" s="794"/>
      <c r="C400" s="725"/>
      <c r="D400" s="725"/>
    </row>
    <row r="401" spans="2:4" s="1079" customFormat="1">
      <c r="B401" s="794"/>
      <c r="C401" s="725"/>
      <c r="D401" s="725"/>
    </row>
    <row r="402" spans="2:4" s="1079" customFormat="1">
      <c r="B402" s="794"/>
      <c r="C402" s="725"/>
      <c r="D402" s="725"/>
    </row>
    <row r="403" spans="2:4" s="1079" customFormat="1">
      <c r="B403" s="794"/>
      <c r="C403" s="725"/>
      <c r="D403" s="725"/>
    </row>
    <row r="404" spans="2:4" s="1079" customFormat="1">
      <c r="B404" s="794"/>
      <c r="C404" s="725"/>
      <c r="D404" s="725"/>
    </row>
    <row r="405" spans="2:4" s="1079" customFormat="1">
      <c r="B405" s="794"/>
      <c r="C405" s="725"/>
      <c r="D405" s="725"/>
    </row>
    <row r="406" spans="2:4" s="1079" customFormat="1">
      <c r="B406" s="794"/>
      <c r="C406" s="725"/>
      <c r="D406" s="725"/>
    </row>
    <row r="407" spans="2:4" s="1079" customFormat="1">
      <c r="B407" s="794"/>
      <c r="C407" s="725"/>
      <c r="D407" s="725"/>
    </row>
    <row r="408" spans="2:4" s="1079" customFormat="1">
      <c r="B408" s="794"/>
      <c r="C408" s="725"/>
      <c r="D408" s="725"/>
    </row>
    <row r="409" spans="2:4" s="1079" customFormat="1">
      <c r="B409" s="794"/>
      <c r="C409" s="725"/>
      <c r="D409" s="725"/>
    </row>
    <row r="410" spans="2:4" s="1079" customFormat="1">
      <c r="B410" s="794"/>
      <c r="C410" s="725"/>
      <c r="D410" s="725"/>
    </row>
    <row r="411" spans="2:4" s="1079" customFormat="1">
      <c r="B411" s="794"/>
      <c r="C411" s="725"/>
      <c r="D411" s="725"/>
    </row>
    <row r="412" spans="2:4" s="1079" customFormat="1">
      <c r="B412" s="794"/>
      <c r="C412" s="725"/>
      <c r="D412" s="725"/>
    </row>
    <row r="413" spans="2:4" s="1079" customFormat="1">
      <c r="B413" s="794"/>
      <c r="C413" s="725"/>
      <c r="D413" s="725"/>
    </row>
    <row r="414" spans="2:4" s="1079" customFormat="1">
      <c r="B414" s="794"/>
      <c r="C414" s="725"/>
      <c r="D414" s="725"/>
    </row>
    <row r="415" spans="2:4" s="1079" customFormat="1">
      <c r="B415" s="794"/>
      <c r="C415" s="725"/>
      <c r="D415" s="725"/>
    </row>
    <row r="416" spans="2:4" s="1079" customFormat="1">
      <c r="B416" s="794"/>
      <c r="C416" s="725"/>
      <c r="D416" s="725"/>
    </row>
    <row r="417" spans="2:4" s="1079" customFormat="1">
      <c r="B417" s="794"/>
      <c r="C417" s="725"/>
      <c r="D417" s="725"/>
    </row>
    <row r="418" spans="2:4" s="1079" customFormat="1">
      <c r="B418" s="794"/>
      <c r="C418" s="725"/>
      <c r="D418" s="725"/>
    </row>
    <row r="419" spans="2:4" s="1079" customFormat="1">
      <c r="B419" s="794"/>
      <c r="C419" s="725"/>
      <c r="D419" s="725"/>
    </row>
    <row r="420" spans="2:4" s="1079" customFormat="1">
      <c r="B420" s="794"/>
      <c r="C420" s="725"/>
      <c r="D420" s="725"/>
    </row>
    <row r="421" spans="2:4" s="1079" customFormat="1">
      <c r="B421" s="794"/>
      <c r="C421" s="725"/>
      <c r="D421" s="725"/>
    </row>
    <row r="422" spans="2:4" s="1079" customFormat="1">
      <c r="B422" s="794"/>
      <c r="C422" s="725"/>
      <c r="D422" s="725"/>
    </row>
    <row r="423" spans="2:4" s="1079" customFormat="1">
      <c r="B423" s="794"/>
      <c r="C423" s="725"/>
      <c r="D423" s="725"/>
    </row>
    <row r="424" spans="2:4" s="1079" customFormat="1">
      <c r="B424" s="794"/>
      <c r="C424" s="725"/>
      <c r="D424" s="725"/>
    </row>
    <row r="425" spans="2:4" s="1079" customFormat="1">
      <c r="B425" s="794"/>
      <c r="C425" s="725"/>
      <c r="D425" s="725"/>
    </row>
    <row r="426" spans="2:4" s="1079" customFormat="1">
      <c r="B426" s="794"/>
      <c r="C426" s="725"/>
      <c r="D426" s="725"/>
    </row>
    <row r="427" spans="2:4" s="1079" customFormat="1">
      <c r="B427" s="794"/>
      <c r="C427" s="725"/>
      <c r="D427" s="725"/>
    </row>
    <row r="428" spans="2:4" s="1079" customFormat="1">
      <c r="B428" s="794"/>
      <c r="C428" s="725"/>
      <c r="D428" s="725"/>
    </row>
    <row r="429" spans="2:4" s="1079" customFormat="1">
      <c r="B429" s="794"/>
      <c r="C429" s="725"/>
      <c r="D429" s="725"/>
    </row>
    <row r="430" spans="2:4" s="1079" customFormat="1">
      <c r="B430" s="794"/>
      <c r="C430" s="725"/>
      <c r="D430" s="725"/>
    </row>
    <row r="431" spans="2:4" s="1079" customFormat="1">
      <c r="B431" s="794"/>
      <c r="C431" s="725"/>
      <c r="D431" s="725"/>
    </row>
    <row r="432" spans="2:4" s="1079" customFormat="1">
      <c r="B432" s="794"/>
      <c r="C432" s="725"/>
      <c r="D432" s="725"/>
    </row>
    <row r="433" spans="2:4" s="1079" customFormat="1">
      <c r="B433" s="794"/>
      <c r="C433" s="725"/>
      <c r="D433" s="725"/>
    </row>
    <row r="434" spans="2:4" s="1079" customFormat="1">
      <c r="B434" s="794"/>
      <c r="C434" s="725"/>
      <c r="D434" s="725"/>
    </row>
    <row r="435" spans="2:4" s="1079" customFormat="1">
      <c r="B435" s="794"/>
      <c r="C435" s="725"/>
      <c r="D435" s="725"/>
    </row>
    <row r="436" spans="2:4" s="1079" customFormat="1">
      <c r="B436" s="794"/>
      <c r="C436" s="725"/>
      <c r="D436" s="725"/>
    </row>
    <row r="437" spans="2:4" s="1079" customFormat="1">
      <c r="B437" s="794"/>
      <c r="C437" s="725"/>
      <c r="D437" s="725"/>
    </row>
    <row r="438" spans="2:4" s="1079" customFormat="1">
      <c r="B438" s="794"/>
      <c r="C438" s="725"/>
      <c r="D438" s="725"/>
    </row>
    <row r="439" spans="2:4" s="1079" customFormat="1">
      <c r="B439" s="794"/>
      <c r="C439" s="725"/>
      <c r="D439" s="725"/>
    </row>
    <row r="440" spans="2:4" s="1079" customFormat="1">
      <c r="B440" s="794"/>
      <c r="C440" s="725"/>
      <c r="D440" s="725"/>
    </row>
    <row r="441" spans="2:4" s="1079" customFormat="1">
      <c r="B441" s="794"/>
      <c r="C441" s="725"/>
      <c r="D441" s="725"/>
    </row>
    <row r="442" spans="2:4" s="1079" customFormat="1">
      <c r="B442" s="794"/>
      <c r="C442" s="725"/>
      <c r="D442" s="725"/>
    </row>
    <row r="443" spans="2:4" s="1079" customFormat="1">
      <c r="B443" s="794"/>
      <c r="C443" s="725"/>
      <c r="D443" s="725"/>
    </row>
    <row r="444" spans="2:4" s="1079" customFormat="1">
      <c r="B444" s="794"/>
      <c r="C444" s="725"/>
      <c r="D444" s="725"/>
    </row>
    <row r="445" spans="2:4" s="1079" customFormat="1">
      <c r="B445" s="794"/>
      <c r="C445" s="725"/>
      <c r="D445" s="725"/>
    </row>
    <row r="446" spans="2:4" s="1079" customFormat="1">
      <c r="B446" s="794"/>
      <c r="C446" s="725"/>
      <c r="D446" s="725"/>
    </row>
    <row r="447" spans="2:4" s="1079" customFormat="1">
      <c r="B447" s="794"/>
      <c r="C447" s="725"/>
      <c r="D447" s="725"/>
    </row>
    <row r="448" spans="2:4" s="1079" customFormat="1">
      <c r="B448" s="794"/>
      <c r="C448" s="725"/>
      <c r="D448" s="725"/>
    </row>
    <row r="449" spans="2:4" s="1079" customFormat="1">
      <c r="B449" s="794"/>
      <c r="C449" s="725"/>
      <c r="D449" s="725"/>
    </row>
    <row r="450" spans="2:4" s="1079" customFormat="1">
      <c r="B450" s="794"/>
      <c r="C450" s="725"/>
      <c r="D450" s="725"/>
    </row>
    <row r="451" spans="2:4" s="1079" customFormat="1">
      <c r="B451" s="794"/>
      <c r="C451" s="725"/>
      <c r="D451" s="725"/>
    </row>
    <row r="452" spans="2:4" s="1079" customFormat="1">
      <c r="B452" s="794"/>
      <c r="C452" s="725"/>
      <c r="D452" s="725"/>
    </row>
    <row r="453" spans="2:4" s="1079" customFormat="1">
      <c r="B453" s="794"/>
      <c r="C453" s="725"/>
      <c r="D453" s="725"/>
    </row>
    <row r="454" spans="2:4" s="1079" customFormat="1">
      <c r="B454" s="794"/>
      <c r="C454" s="725"/>
      <c r="D454" s="725"/>
    </row>
    <row r="455" spans="2:4" s="1079" customFormat="1">
      <c r="B455" s="794"/>
      <c r="C455" s="725"/>
      <c r="D455" s="725"/>
    </row>
    <row r="456" spans="2:4" s="1079" customFormat="1">
      <c r="B456" s="794"/>
      <c r="C456" s="725"/>
      <c r="D456" s="725"/>
    </row>
    <row r="457" spans="2:4" s="1079" customFormat="1">
      <c r="B457" s="794"/>
      <c r="C457" s="725"/>
      <c r="D457" s="725"/>
    </row>
    <row r="458" spans="2:4" s="1079" customFormat="1">
      <c r="B458" s="794"/>
      <c r="C458" s="725"/>
      <c r="D458" s="725"/>
    </row>
    <row r="459" spans="2:4" s="1079" customFormat="1">
      <c r="B459" s="794"/>
      <c r="C459" s="725"/>
      <c r="D459" s="725"/>
    </row>
    <row r="460" spans="2:4" s="1079" customFormat="1">
      <c r="B460" s="794"/>
      <c r="C460" s="725"/>
      <c r="D460" s="725"/>
    </row>
    <row r="461" spans="2:4" s="1079" customFormat="1">
      <c r="B461" s="794"/>
      <c r="C461" s="725"/>
      <c r="D461" s="725"/>
    </row>
    <row r="462" spans="2:4" s="1079" customFormat="1">
      <c r="B462" s="794"/>
      <c r="C462" s="725"/>
      <c r="D462" s="725"/>
    </row>
    <row r="463" spans="2:4" s="1079" customFormat="1">
      <c r="B463" s="794"/>
      <c r="C463" s="725"/>
      <c r="D463" s="725"/>
    </row>
    <row r="464" spans="2:4" s="1079" customFormat="1">
      <c r="B464" s="794"/>
      <c r="C464" s="725"/>
      <c r="D464" s="725"/>
    </row>
    <row r="465" spans="2:4" s="1079" customFormat="1">
      <c r="B465" s="794"/>
      <c r="C465" s="725"/>
      <c r="D465" s="725"/>
    </row>
    <row r="466" spans="2:4" s="1079" customFormat="1">
      <c r="B466" s="794"/>
      <c r="C466" s="725"/>
      <c r="D466" s="725"/>
    </row>
    <row r="467" spans="2:4" s="1079" customFormat="1">
      <c r="B467" s="794"/>
      <c r="C467" s="725"/>
      <c r="D467" s="725"/>
    </row>
    <row r="468" spans="2:4" s="1079" customFormat="1">
      <c r="B468" s="794"/>
      <c r="C468" s="725"/>
      <c r="D468" s="725"/>
    </row>
    <row r="469" spans="2:4" s="1079" customFormat="1">
      <c r="B469" s="794"/>
      <c r="C469" s="725"/>
      <c r="D469" s="725"/>
    </row>
    <row r="470" spans="2:4" s="1079" customFormat="1">
      <c r="B470" s="794"/>
      <c r="C470" s="725"/>
      <c r="D470" s="725"/>
    </row>
    <row r="471" spans="2:4" s="1079" customFormat="1">
      <c r="B471" s="794"/>
      <c r="C471" s="725"/>
      <c r="D471" s="725"/>
    </row>
    <row r="472" spans="2:4" s="1079" customFormat="1">
      <c r="B472" s="794"/>
      <c r="C472" s="725"/>
      <c r="D472" s="725"/>
    </row>
    <row r="473" spans="2:4" s="1079" customFormat="1">
      <c r="B473" s="794"/>
      <c r="C473" s="725"/>
      <c r="D473" s="725"/>
    </row>
    <row r="474" spans="2:4" s="1079" customFormat="1">
      <c r="B474" s="794"/>
      <c r="C474" s="725"/>
      <c r="D474" s="725"/>
    </row>
    <row r="475" spans="2:4" s="1079" customFormat="1">
      <c r="B475" s="794"/>
      <c r="C475" s="725"/>
      <c r="D475" s="725"/>
    </row>
    <row r="476" spans="2:4" s="1079" customFormat="1">
      <c r="B476" s="794"/>
      <c r="C476" s="725"/>
      <c r="D476" s="725"/>
    </row>
    <row r="477" spans="2:4" s="1079" customFormat="1">
      <c r="B477" s="794"/>
      <c r="C477" s="725"/>
      <c r="D477" s="725"/>
    </row>
    <row r="478" spans="2:4" s="1079" customFormat="1">
      <c r="B478" s="794"/>
      <c r="C478" s="725"/>
      <c r="D478" s="725"/>
    </row>
    <row r="479" spans="2:4" s="1079" customFormat="1">
      <c r="B479" s="794"/>
      <c r="C479" s="725"/>
      <c r="D479" s="725"/>
    </row>
    <row r="480" spans="2:4" s="1079" customFormat="1">
      <c r="B480" s="794"/>
      <c r="C480" s="725"/>
      <c r="D480" s="725"/>
    </row>
    <row r="481" spans="2:4" s="1079" customFormat="1">
      <c r="B481" s="794"/>
      <c r="C481" s="725"/>
      <c r="D481" s="725"/>
    </row>
    <row r="482" spans="2:4" s="1079" customFormat="1">
      <c r="B482" s="794"/>
      <c r="C482" s="725"/>
      <c r="D482" s="725"/>
    </row>
    <row r="483" spans="2:4" s="1079" customFormat="1">
      <c r="B483" s="794"/>
      <c r="C483" s="725"/>
      <c r="D483" s="725"/>
    </row>
    <row r="484" spans="2:4" s="1079" customFormat="1">
      <c r="B484" s="794"/>
      <c r="C484" s="725"/>
      <c r="D484" s="725"/>
    </row>
    <row r="485" spans="2:4" s="1079" customFormat="1">
      <c r="B485" s="794"/>
      <c r="C485" s="725"/>
      <c r="D485" s="725"/>
    </row>
    <row r="486" spans="2:4" s="1079" customFormat="1">
      <c r="B486" s="794"/>
      <c r="C486" s="725"/>
      <c r="D486" s="725"/>
    </row>
    <row r="487" spans="2:4" s="1079" customFormat="1">
      <c r="B487" s="794"/>
      <c r="C487" s="725"/>
      <c r="D487" s="725"/>
    </row>
    <row r="488" spans="2:4" s="1079" customFormat="1">
      <c r="B488" s="794"/>
      <c r="C488" s="725"/>
      <c r="D488" s="725"/>
    </row>
    <row r="489" spans="2:4" s="1079" customFormat="1">
      <c r="B489" s="794"/>
      <c r="C489" s="725"/>
      <c r="D489" s="725"/>
    </row>
    <row r="490" spans="2:4" s="1079" customFormat="1">
      <c r="B490" s="794"/>
      <c r="C490" s="725"/>
      <c r="D490" s="725"/>
    </row>
    <row r="491" spans="2:4" s="1079" customFormat="1">
      <c r="B491" s="794"/>
      <c r="C491" s="725"/>
      <c r="D491" s="725"/>
    </row>
    <row r="492" spans="2:4" s="1079" customFormat="1">
      <c r="B492" s="794"/>
      <c r="C492" s="725"/>
      <c r="D492" s="725"/>
    </row>
    <row r="493" spans="2:4" s="1079" customFormat="1">
      <c r="B493" s="794"/>
      <c r="C493" s="725"/>
      <c r="D493" s="725"/>
    </row>
    <row r="494" spans="2:4" s="1079" customFormat="1">
      <c r="B494" s="794"/>
      <c r="C494" s="725"/>
      <c r="D494" s="725"/>
    </row>
    <row r="495" spans="2:4" s="1079" customFormat="1">
      <c r="B495" s="794"/>
      <c r="C495" s="725"/>
      <c r="D495" s="725"/>
    </row>
    <row r="496" spans="2:4" s="1079" customFormat="1">
      <c r="B496" s="794"/>
      <c r="C496" s="725"/>
      <c r="D496" s="725"/>
    </row>
    <row r="497" spans="2:4" s="1079" customFormat="1">
      <c r="B497" s="794"/>
      <c r="C497" s="725"/>
      <c r="D497" s="725"/>
    </row>
    <row r="498" spans="2:4" s="1079" customFormat="1">
      <c r="B498" s="794"/>
      <c r="C498" s="725"/>
      <c r="D498" s="725"/>
    </row>
    <row r="499" spans="2:4" s="1079" customFormat="1">
      <c r="B499" s="794"/>
      <c r="C499" s="725"/>
      <c r="D499" s="725"/>
    </row>
    <row r="500" spans="2:4" s="1079" customFormat="1">
      <c r="B500" s="794"/>
      <c r="C500" s="725"/>
      <c r="D500" s="725"/>
    </row>
    <row r="501" spans="2:4" s="1079" customFormat="1">
      <c r="B501" s="794"/>
      <c r="C501" s="725"/>
      <c r="D501" s="725"/>
    </row>
    <row r="502" spans="2:4" s="1079" customFormat="1">
      <c r="B502" s="794"/>
      <c r="C502" s="725"/>
      <c r="D502" s="725"/>
    </row>
    <row r="503" spans="2:4" s="1079" customFormat="1">
      <c r="B503" s="794"/>
      <c r="C503" s="725"/>
      <c r="D503" s="725"/>
    </row>
    <row r="504" spans="2:4" s="1079" customFormat="1">
      <c r="B504" s="794"/>
      <c r="C504" s="725"/>
      <c r="D504" s="725"/>
    </row>
    <row r="505" spans="2:4" s="1079" customFormat="1">
      <c r="B505" s="794"/>
      <c r="C505" s="725"/>
      <c r="D505" s="725"/>
    </row>
    <row r="506" spans="2:4" s="1079" customFormat="1">
      <c r="B506" s="794"/>
      <c r="C506" s="725"/>
      <c r="D506" s="725"/>
    </row>
    <row r="507" spans="2:4" s="1079" customFormat="1">
      <c r="B507" s="794"/>
      <c r="C507" s="725"/>
      <c r="D507" s="725"/>
    </row>
    <row r="508" spans="2:4" s="1079" customFormat="1">
      <c r="B508" s="794"/>
      <c r="C508" s="725"/>
      <c r="D508" s="725"/>
    </row>
    <row r="509" spans="2:4" s="1079" customFormat="1">
      <c r="B509" s="794"/>
      <c r="C509" s="725"/>
      <c r="D509" s="725"/>
    </row>
    <row r="510" spans="2:4" s="1079" customFormat="1">
      <c r="B510" s="794"/>
      <c r="C510" s="725"/>
      <c r="D510" s="725"/>
    </row>
    <row r="511" spans="2:4" s="1079" customFormat="1">
      <c r="B511" s="794"/>
      <c r="C511" s="725"/>
      <c r="D511" s="725"/>
    </row>
    <row r="512" spans="2:4" s="1079" customFormat="1">
      <c r="B512" s="794"/>
      <c r="C512" s="725"/>
      <c r="D512" s="725"/>
    </row>
    <row r="513" spans="2:4" s="1079" customFormat="1">
      <c r="B513" s="794"/>
      <c r="C513" s="725"/>
      <c r="D513" s="725"/>
    </row>
    <row r="514" spans="2:4" s="1079" customFormat="1">
      <c r="B514" s="794"/>
      <c r="C514" s="725"/>
      <c r="D514" s="725"/>
    </row>
    <row r="515" spans="2:4" s="1079" customFormat="1">
      <c r="B515" s="794"/>
      <c r="C515" s="725"/>
      <c r="D515" s="725"/>
    </row>
    <row r="516" spans="2:4" s="1079" customFormat="1">
      <c r="B516" s="794"/>
      <c r="C516" s="725"/>
      <c r="D516" s="725"/>
    </row>
    <row r="517" spans="2:4" s="1079" customFormat="1">
      <c r="B517" s="794"/>
      <c r="C517" s="725"/>
      <c r="D517" s="725"/>
    </row>
    <row r="518" spans="2:4" s="1079" customFormat="1">
      <c r="B518" s="794"/>
      <c r="C518" s="725"/>
      <c r="D518" s="725"/>
    </row>
    <row r="519" spans="2:4" s="1079" customFormat="1">
      <c r="B519" s="794"/>
      <c r="C519" s="725"/>
      <c r="D519" s="725"/>
    </row>
    <row r="520" spans="2:4" s="1079" customFormat="1">
      <c r="B520" s="794"/>
      <c r="C520" s="725"/>
      <c r="D520" s="725"/>
    </row>
    <row r="521" spans="2:4" s="1079" customFormat="1">
      <c r="B521" s="794"/>
      <c r="C521" s="725"/>
      <c r="D521" s="725"/>
    </row>
    <row r="522" spans="2:4" s="1079" customFormat="1">
      <c r="B522" s="794"/>
      <c r="C522" s="725"/>
      <c r="D522" s="725"/>
    </row>
    <row r="523" spans="2:4" s="1079" customFormat="1">
      <c r="B523" s="794"/>
      <c r="C523" s="725"/>
      <c r="D523" s="725"/>
    </row>
    <row r="524" spans="2:4" s="1079" customFormat="1">
      <c r="B524" s="794"/>
      <c r="C524" s="725"/>
      <c r="D524" s="725"/>
    </row>
    <row r="525" spans="2:4" s="1079" customFormat="1">
      <c r="B525" s="794"/>
      <c r="C525" s="725"/>
      <c r="D525" s="725"/>
    </row>
    <row r="526" spans="2:4" s="1079" customFormat="1">
      <c r="B526" s="794"/>
      <c r="C526" s="725"/>
      <c r="D526" s="725"/>
    </row>
    <row r="527" spans="2:4" s="1079" customFormat="1">
      <c r="B527" s="794"/>
      <c r="C527" s="725"/>
      <c r="D527" s="725"/>
    </row>
    <row r="528" spans="2:4" s="1079" customFormat="1">
      <c r="B528" s="794"/>
      <c r="C528" s="725"/>
      <c r="D528" s="725"/>
    </row>
    <row r="529" spans="2:4" s="1079" customFormat="1">
      <c r="B529" s="794"/>
      <c r="C529" s="725"/>
      <c r="D529" s="725"/>
    </row>
    <row r="530" spans="2:4" s="1079" customFormat="1">
      <c r="B530" s="794"/>
      <c r="C530" s="725"/>
      <c r="D530" s="725"/>
    </row>
    <row r="531" spans="2:4" s="1079" customFormat="1">
      <c r="B531" s="794"/>
      <c r="C531" s="725"/>
      <c r="D531" s="725"/>
    </row>
    <row r="532" spans="2:4" s="1079" customFormat="1">
      <c r="B532" s="794"/>
      <c r="C532" s="725"/>
      <c r="D532" s="725"/>
    </row>
    <row r="533" spans="2:4" s="1079" customFormat="1">
      <c r="B533" s="794"/>
      <c r="C533" s="725"/>
      <c r="D533" s="725"/>
    </row>
    <row r="534" spans="2:4" s="1079" customFormat="1">
      <c r="B534" s="794"/>
      <c r="C534" s="725"/>
      <c r="D534" s="725"/>
    </row>
    <row r="535" spans="2:4" s="1079" customFormat="1">
      <c r="B535" s="794"/>
      <c r="C535" s="725"/>
      <c r="D535" s="725"/>
    </row>
    <row r="536" spans="2:4" s="1079" customFormat="1">
      <c r="B536" s="794"/>
      <c r="C536" s="725"/>
      <c r="D536" s="725"/>
    </row>
    <row r="537" spans="2:4" s="1079" customFormat="1">
      <c r="B537" s="794"/>
      <c r="C537" s="725"/>
      <c r="D537" s="725"/>
    </row>
    <row r="538" spans="2:4" s="1079" customFormat="1">
      <c r="B538" s="794"/>
      <c r="C538" s="725"/>
      <c r="D538" s="725"/>
    </row>
    <row r="539" spans="2:4" s="1079" customFormat="1">
      <c r="B539" s="794"/>
      <c r="C539" s="725"/>
      <c r="D539" s="725"/>
    </row>
    <row r="540" spans="2:4" s="1079" customFormat="1">
      <c r="B540" s="794"/>
      <c r="C540" s="725"/>
      <c r="D540" s="725"/>
    </row>
    <row r="541" spans="2:4" s="1079" customFormat="1">
      <c r="B541" s="794"/>
      <c r="C541" s="725"/>
      <c r="D541" s="725"/>
    </row>
    <row r="542" spans="2:4" s="1079" customFormat="1">
      <c r="B542" s="794"/>
      <c r="C542" s="725"/>
      <c r="D542" s="725"/>
    </row>
    <row r="543" spans="2:4" s="1079" customFormat="1">
      <c r="B543" s="794"/>
      <c r="C543" s="725"/>
      <c r="D543" s="725"/>
    </row>
    <row r="544" spans="2:4" s="1079" customFormat="1">
      <c r="B544" s="794"/>
      <c r="C544" s="725"/>
      <c r="D544" s="725"/>
    </row>
    <row r="545" spans="2:4" s="1079" customFormat="1">
      <c r="B545" s="794"/>
      <c r="C545" s="725"/>
      <c r="D545" s="725"/>
    </row>
    <row r="546" spans="2:4" s="1079" customFormat="1">
      <c r="B546" s="794"/>
      <c r="C546" s="725"/>
      <c r="D546" s="725"/>
    </row>
    <row r="547" spans="2:4" s="1079" customFormat="1">
      <c r="B547" s="794"/>
      <c r="C547" s="725"/>
      <c r="D547" s="725"/>
    </row>
    <row r="548" spans="2:4" s="1079" customFormat="1">
      <c r="B548" s="794"/>
      <c r="C548" s="725"/>
      <c r="D548" s="725"/>
    </row>
    <row r="549" spans="2:4" s="1079" customFormat="1">
      <c r="B549" s="794"/>
      <c r="C549" s="725"/>
      <c r="D549" s="725"/>
    </row>
    <row r="550" spans="2:4" s="1079" customFormat="1">
      <c r="B550" s="794"/>
      <c r="C550" s="725"/>
      <c r="D550" s="725"/>
    </row>
    <row r="551" spans="2:4" s="1079" customFormat="1">
      <c r="B551" s="794"/>
      <c r="C551" s="725"/>
      <c r="D551" s="725"/>
    </row>
    <row r="552" spans="2:4" s="1079" customFormat="1">
      <c r="B552" s="794"/>
      <c r="C552" s="725"/>
      <c r="D552" s="725"/>
    </row>
    <row r="553" spans="2:4" s="1079" customFormat="1">
      <c r="B553" s="794"/>
      <c r="C553" s="725"/>
      <c r="D553" s="725"/>
    </row>
    <row r="554" spans="2:4" s="1079" customFormat="1">
      <c r="B554" s="794"/>
      <c r="C554" s="725"/>
      <c r="D554" s="725"/>
    </row>
    <row r="555" spans="2:4" s="1079" customFormat="1">
      <c r="B555" s="794"/>
      <c r="C555" s="725"/>
      <c r="D555" s="725"/>
    </row>
    <row r="556" spans="2:4" s="1079" customFormat="1">
      <c r="B556" s="794"/>
      <c r="C556" s="725"/>
      <c r="D556" s="725"/>
    </row>
    <row r="557" spans="2:4" s="1079" customFormat="1">
      <c r="B557" s="794"/>
      <c r="C557" s="725"/>
      <c r="D557" s="725"/>
    </row>
    <row r="558" spans="2:4" s="1079" customFormat="1">
      <c r="B558" s="794"/>
      <c r="C558" s="725"/>
      <c r="D558" s="725"/>
    </row>
    <row r="559" spans="2:4" s="1079" customFormat="1">
      <c r="B559" s="794"/>
      <c r="C559" s="725"/>
      <c r="D559" s="725"/>
    </row>
    <row r="560" spans="2:4" s="1079" customFormat="1">
      <c r="B560" s="794"/>
      <c r="C560" s="725"/>
      <c r="D560" s="725"/>
    </row>
    <row r="561" spans="2:4" s="1079" customFormat="1">
      <c r="B561" s="794"/>
      <c r="C561" s="725"/>
      <c r="D561" s="725"/>
    </row>
    <row r="562" spans="2:4" s="1079" customFormat="1">
      <c r="B562" s="794"/>
      <c r="C562" s="725"/>
      <c r="D562" s="725"/>
    </row>
    <row r="563" spans="2:4" s="1079" customFormat="1">
      <c r="B563" s="794"/>
      <c r="C563" s="725"/>
      <c r="D563" s="725"/>
    </row>
    <row r="564" spans="2:4" s="1079" customFormat="1">
      <c r="B564" s="794"/>
      <c r="C564" s="725"/>
      <c r="D564" s="725"/>
    </row>
    <row r="565" spans="2:4" s="1079" customFormat="1">
      <c r="B565" s="794"/>
      <c r="C565" s="725"/>
      <c r="D565" s="725"/>
    </row>
    <row r="566" spans="2:4" s="1079" customFormat="1">
      <c r="B566" s="794"/>
      <c r="C566" s="725"/>
      <c r="D566" s="725"/>
    </row>
    <row r="567" spans="2:4" s="1079" customFormat="1">
      <c r="B567" s="794"/>
      <c r="C567" s="725"/>
      <c r="D567" s="725"/>
    </row>
    <row r="568" spans="2:4" s="1079" customFormat="1">
      <c r="B568" s="794"/>
      <c r="C568" s="725"/>
      <c r="D568" s="725"/>
    </row>
    <row r="569" spans="2:4" s="1079" customFormat="1">
      <c r="B569" s="794"/>
      <c r="C569" s="725"/>
      <c r="D569" s="725"/>
    </row>
    <row r="570" spans="2:4" s="1079" customFormat="1">
      <c r="B570" s="794"/>
      <c r="C570" s="725"/>
      <c r="D570" s="725"/>
    </row>
    <row r="571" spans="2:4" s="1079" customFormat="1">
      <c r="B571" s="794"/>
      <c r="C571" s="725"/>
      <c r="D571" s="725"/>
    </row>
    <row r="572" spans="2:4" s="1079" customFormat="1">
      <c r="B572" s="794"/>
      <c r="C572" s="725"/>
      <c r="D572" s="725"/>
    </row>
    <row r="573" spans="2:4" s="1079" customFormat="1">
      <c r="B573" s="794"/>
      <c r="C573" s="725"/>
      <c r="D573" s="725"/>
    </row>
    <row r="574" spans="2:4" s="1079" customFormat="1">
      <c r="B574" s="794"/>
      <c r="C574" s="725"/>
      <c r="D574" s="725"/>
    </row>
    <row r="575" spans="2:4" s="1079" customFormat="1">
      <c r="B575" s="794"/>
      <c r="C575" s="725"/>
      <c r="D575" s="725"/>
    </row>
    <row r="576" spans="2:4" s="1079" customFormat="1">
      <c r="B576" s="794"/>
      <c r="C576" s="725"/>
      <c r="D576" s="725"/>
    </row>
    <row r="577" spans="2:4" s="1079" customFormat="1">
      <c r="B577" s="794"/>
      <c r="C577" s="725"/>
      <c r="D577" s="725"/>
    </row>
    <row r="578" spans="2:4" s="1079" customFormat="1">
      <c r="B578" s="794"/>
      <c r="C578" s="725"/>
      <c r="D578" s="725"/>
    </row>
    <row r="579" spans="2:4" s="1079" customFormat="1">
      <c r="B579" s="794"/>
      <c r="C579" s="725"/>
      <c r="D579" s="725"/>
    </row>
    <row r="580" spans="2:4" s="1079" customFormat="1">
      <c r="B580" s="794"/>
      <c r="C580" s="725"/>
      <c r="D580" s="725"/>
    </row>
    <row r="581" spans="2:4" s="1079" customFormat="1">
      <c r="B581" s="794"/>
      <c r="C581" s="725"/>
      <c r="D581" s="725"/>
    </row>
    <row r="582" spans="2:4" s="1079" customFormat="1">
      <c r="B582" s="794"/>
      <c r="C582" s="725"/>
      <c r="D582" s="725"/>
    </row>
    <row r="583" spans="2:4" s="1079" customFormat="1">
      <c r="B583" s="794"/>
      <c r="C583" s="725"/>
      <c r="D583" s="725"/>
    </row>
    <row r="584" spans="2:4" s="1079" customFormat="1">
      <c r="B584" s="794"/>
      <c r="C584" s="725"/>
      <c r="D584" s="725"/>
    </row>
    <row r="585" spans="2:4" s="1079" customFormat="1">
      <c r="B585" s="794"/>
      <c r="C585" s="725"/>
      <c r="D585" s="725"/>
    </row>
    <row r="586" spans="2:4" s="1079" customFormat="1">
      <c r="B586" s="794"/>
      <c r="C586" s="725"/>
      <c r="D586" s="725"/>
    </row>
    <row r="587" spans="2:4" s="1079" customFormat="1">
      <c r="B587" s="794"/>
      <c r="C587" s="725"/>
      <c r="D587" s="725"/>
    </row>
    <row r="588" spans="2:4" s="1079" customFormat="1">
      <c r="B588" s="794"/>
      <c r="C588" s="725"/>
      <c r="D588" s="725"/>
    </row>
    <row r="589" spans="2:4" s="1079" customFormat="1">
      <c r="B589" s="794"/>
      <c r="C589" s="725"/>
      <c r="D589" s="725"/>
    </row>
    <row r="590" spans="2:4" s="1079" customFormat="1">
      <c r="B590" s="794"/>
      <c r="C590" s="725"/>
      <c r="D590" s="725"/>
    </row>
    <row r="591" spans="2:4" s="1079" customFormat="1">
      <c r="B591" s="794"/>
      <c r="C591" s="725"/>
      <c r="D591" s="725"/>
    </row>
    <row r="592" spans="2:4" s="1079" customFormat="1">
      <c r="B592" s="794"/>
      <c r="C592" s="725"/>
      <c r="D592" s="725"/>
    </row>
    <row r="593" spans="2:4" s="1079" customFormat="1">
      <c r="B593" s="794"/>
      <c r="C593" s="725"/>
      <c r="D593" s="725"/>
    </row>
    <row r="594" spans="2:4" s="1079" customFormat="1">
      <c r="B594" s="794"/>
      <c r="C594" s="725"/>
      <c r="D594" s="725"/>
    </row>
    <row r="595" spans="2:4" s="1079" customFormat="1">
      <c r="B595" s="794"/>
      <c r="C595" s="725"/>
      <c r="D595" s="725"/>
    </row>
    <row r="596" spans="2:4" s="1079" customFormat="1">
      <c r="B596" s="794"/>
      <c r="C596" s="725"/>
      <c r="D596" s="725"/>
    </row>
    <row r="597" spans="2:4" s="1079" customFormat="1">
      <c r="B597" s="794"/>
      <c r="C597" s="725"/>
      <c r="D597" s="725"/>
    </row>
    <row r="598" spans="2:4" s="1079" customFormat="1">
      <c r="B598" s="794"/>
      <c r="C598" s="725"/>
      <c r="D598" s="725"/>
    </row>
    <row r="599" spans="2:4" s="1079" customFormat="1">
      <c r="B599" s="794"/>
      <c r="C599" s="725"/>
      <c r="D599" s="725"/>
    </row>
    <row r="600" spans="2:4" s="1079" customFormat="1">
      <c r="B600" s="794"/>
      <c r="C600" s="725"/>
      <c r="D600" s="725"/>
    </row>
    <row r="601" spans="2:4" s="1079" customFormat="1">
      <c r="B601" s="794"/>
      <c r="C601" s="725"/>
      <c r="D601" s="725"/>
    </row>
    <row r="602" spans="2:4" s="1079" customFormat="1">
      <c r="B602" s="794"/>
      <c r="C602" s="725"/>
      <c r="D602" s="725"/>
    </row>
    <row r="603" spans="2:4" s="1079" customFormat="1">
      <c r="B603" s="794"/>
      <c r="C603" s="725"/>
      <c r="D603" s="725"/>
    </row>
    <row r="604" spans="2:4" s="1079" customFormat="1">
      <c r="B604" s="794"/>
      <c r="C604" s="725"/>
      <c r="D604" s="725"/>
    </row>
    <row r="605" spans="2:4" s="1079" customFormat="1">
      <c r="B605" s="794"/>
      <c r="C605" s="725"/>
      <c r="D605" s="725"/>
    </row>
    <row r="606" spans="2:4" s="1079" customFormat="1">
      <c r="B606" s="794"/>
      <c r="C606" s="725"/>
      <c r="D606" s="725"/>
    </row>
    <row r="607" spans="2:4" s="1079" customFormat="1">
      <c r="B607" s="794"/>
      <c r="C607" s="725"/>
      <c r="D607" s="725"/>
    </row>
    <row r="608" spans="2:4" s="1079" customFormat="1">
      <c r="B608" s="794"/>
      <c r="C608" s="725"/>
      <c r="D608" s="725"/>
    </row>
    <row r="609" spans="2:4" s="1079" customFormat="1">
      <c r="B609" s="794"/>
      <c r="C609" s="725"/>
      <c r="D609" s="725"/>
    </row>
    <row r="610" spans="2:4" s="1079" customFormat="1">
      <c r="B610" s="794"/>
      <c r="C610" s="725"/>
      <c r="D610" s="725"/>
    </row>
    <row r="611" spans="2:4" s="1079" customFormat="1">
      <c r="B611" s="794"/>
      <c r="C611" s="725"/>
      <c r="D611" s="725"/>
    </row>
    <row r="612" spans="2:4" s="1079" customFormat="1">
      <c r="B612" s="794"/>
      <c r="C612" s="725"/>
      <c r="D612" s="725"/>
    </row>
    <row r="613" spans="2:4" s="1079" customFormat="1">
      <c r="B613" s="794"/>
      <c r="C613" s="725"/>
      <c r="D613" s="725"/>
    </row>
    <row r="614" spans="2:4" s="1079" customFormat="1">
      <c r="B614" s="794"/>
      <c r="C614" s="725"/>
      <c r="D614" s="725"/>
    </row>
    <row r="615" spans="2:4" s="1079" customFormat="1">
      <c r="B615" s="794"/>
      <c r="C615" s="725"/>
      <c r="D615" s="725"/>
    </row>
    <row r="616" spans="2:4" s="1079" customFormat="1">
      <c r="B616" s="794"/>
      <c r="C616" s="725"/>
      <c r="D616" s="725"/>
    </row>
    <row r="617" spans="2:4" s="1079" customFormat="1">
      <c r="B617" s="794"/>
      <c r="C617" s="725"/>
      <c r="D617" s="725"/>
    </row>
    <row r="618" spans="2:4" s="1079" customFormat="1">
      <c r="B618" s="794"/>
      <c r="C618" s="725"/>
      <c r="D618" s="725"/>
    </row>
    <row r="619" spans="2:4" s="1079" customFormat="1">
      <c r="B619" s="794"/>
      <c r="C619" s="725"/>
      <c r="D619" s="725"/>
    </row>
    <row r="620" spans="2:4" s="1079" customFormat="1">
      <c r="B620" s="794"/>
      <c r="C620" s="725"/>
      <c r="D620" s="725"/>
    </row>
    <row r="621" spans="2:4" s="1079" customFormat="1">
      <c r="B621" s="794"/>
      <c r="C621" s="725"/>
      <c r="D621" s="725"/>
    </row>
    <row r="622" spans="2:4" s="1079" customFormat="1">
      <c r="B622" s="794"/>
      <c r="C622" s="725"/>
      <c r="D622" s="725"/>
    </row>
    <row r="623" spans="2:4" s="1079" customFormat="1">
      <c r="B623" s="794"/>
      <c r="C623" s="725"/>
      <c r="D623" s="725"/>
    </row>
    <row r="624" spans="2:4" s="1079" customFormat="1">
      <c r="B624" s="794"/>
      <c r="C624" s="725"/>
      <c r="D624" s="725"/>
    </row>
    <row r="625" spans="2:4" s="1079" customFormat="1">
      <c r="B625" s="794"/>
      <c r="C625" s="725"/>
      <c r="D625" s="725"/>
    </row>
    <row r="626" spans="2:4" s="1079" customFormat="1">
      <c r="B626" s="794"/>
      <c r="C626" s="725"/>
      <c r="D626" s="725"/>
    </row>
    <row r="627" spans="2:4" s="1079" customFormat="1">
      <c r="B627" s="794"/>
      <c r="C627" s="725"/>
      <c r="D627" s="725"/>
    </row>
    <row r="628" spans="2:4" s="1079" customFormat="1">
      <c r="B628" s="794"/>
      <c r="C628" s="725"/>
      <c r="D628" s="725"/>
    </row>
    <row r="629" spans="2:4" s="1079" customFormat="1">
      <c r="B629" s="794"/>
      <c r="C629" s="725"/>
      <c r="D629" s="725"/>
    </row>
    <row r="630" spans="2:4" s="1079" customFormat="1">
      <c r="B630" s="794"/>
      <c r="C630" s="725"/>
      <c r="D630" s="725"/>
    </row>
    <row r="631" spans="2:4" s="1079" customFormat="1">
      <c r="B631" s="794"/>
      <c r="C631" s="725"/>
      <c r="D631" s="725"/>
    </row>
    <row r="632" spans="2:4" s="1079" customFormat="1">
      <c r="B632" s="794"/>
      <c r="C632" s="725"/>
      <c r="D632" s="725"/>
    </row>
    <row r="633" spans="2:4" s="1079" customFormat="1">
      <c r="B633" s="794"/>
      <c r="C633" s="725"/>
      <c r="D633" s="725"/>
    </row>
    <row r="634" spans="2:4" s="1079" customFormat="1">
      <c r="B634" s="794"/>
      <c r="C634" s="725"/>
      <c r="D634" s="725"/>
    </row>
    <row r="635" spans="2:4" s="1079" customFormat="1">
      <c r="B635" s="794"/>
      <c r="C635" s="725"/>
      <c r="D635" s="725"/>
    </row>
    <row r="636" spans="2:4" s="1079" customFormat="1">
      <c r="B636" s="794"/>
      <c r="C636" s="725"/>
      <c r="D636" s="725"/>
    </row>
    <row r="637" spans="2:4" s="1079" customFormat="1">
      <c r="B637" s="794"/>
      <c r="C637" s="725"/>
      <c r="D637" s="725"/>
    </row>
    <row r="638" spans="2:4" s="1079" customFormat="1">
      <c r="B638" s="794"/>
      <c r="C638" s="725"/>
      <c r="D638" s="725"/>
    </row>
    <row r="639" spans="2:4" s="1079" customFormat="1">
      <c r="B639" s="794"/>
      <c r="C639" s="725"/>
      <c r="D639" s="725"/>
    </row>
    <row r="640" spans="2:4" s="1079" customFormat="1">
      <c r="B640" s="794"/>
      <c r="C640" s="725"/>
      <c r="D640" s="725"/>
    </row>
    <row r="641" spans="2:4" s="1079" customFormat="1">
      <c r="B641" s="794"/>
      <c r="C641" s="725"/>
      <c r="D641" s="725"/>
    </row>
    <row r="642" spans="2:4" s="1079" customFormat="1">
      <c r="B642" s="794"/>
      <c r="C642" s="725"/>
      <c r="D642" s="725"/>
    </row>
    <row r="643" spans="2:4" s="1079" customFormat="1">
      <c r="B643" s="794"/>
      <c r="C643" s="725"/>
      <c r="D643" s="725"/>
    </row>
    <row r="644" spans="2:4" s="1079" customFormat="1">
      <c r="B644" s="794"/>
      <c r="C644" s="725"/>
      <c r="D644" s="725"/>
    </row>
    <row r="645" spans="2:4" s="1079" customFormat="1">
      <c r="B645" s="794"/>
      <c r="C645" s="725"/>
      <c r="D645" s="725"/>
    </row>
    <row r="646" spans="2:4" s="1079" customFormat="1">
      <c r="B646" s="794"/>
      <c r="C646" s="725"/>
      <c r="D646" s="725"/>
    </row>
    <row r="647" spans="2:4" s="1079" customFormat="1">
      <c r="B647" s="794"/>
      <c r="C647" s="725"/>
      <c r="D647" s="725"/>
    </row>
    <row r="648" spans="2:4" s="1079" customFormat="1">
      <c r="B648" s="794"/>
      <c r="C648" s="725"/>
      <c r="D648" s="725"/>
    </row>
    <row r="649" spans="2:4" s="1079" customFormat="1">
      <c r="B649" s="794"/>
      <c r="C649" s="725"/>
      <c r="D649" s="725"/>
    </row>
    <row r="650" spans="2:4" s="1079" customFormat="1">
      <c r="B650" s="794"/>
      <c r="C650" s="725"/>
      <c r="D650" s="725"/>
    </row>
    <row r="651" spans="2:4" s="1079" customFormat="1">
      <c r="B651" s="794"/>
      <c r="C651" s="725"/>
      <c r="D651" s="725"/>
    </row>
    <row r="652" spans="2:4" s="1079" customFormat="1">
      <c r="B652" s="794"/>
      <c r="C652" s="725"/>
      <c r="D652" s="725"/>
    </row>
    <row r="653" spans="2:4" s="1079" customFormat="1">
      <c r="B653" s="794"/>
      <c r="C653" s="725"/>
      <c r="D653" s="725"/>
    </row>
    <row r="654" spans="2:4" s="1079" customFormat="1">
      <c r="B654" s="794"/>
      <c r="C654" s="725"/>
      <c r="D654" s="725"/>
    </row>
    <row r="655" spans="2:4" s="1079" customFormat="1">
      <c r="B655" s="794"/>
      <c r="C655" s="725"/>
      <c r="D655" s="725"/>
    </row>
    <row r="656" spans="2:4" s="1079" customFormat="1">
      <c r="B656" s="794"/>
      <c r="C656" s="725"/>
      <c r="D656" s="725"/>
    </row>
    <row r="657" spans="2:4" s="1079" customFormat="1">
      <c r="B657" s="794"/>
      <c r="C657" s="725"/>
      <c r="D657" s="725"/>
    </row>
    <row r="658" spans="2:4" s="1079" customFormat="1">
      <c r="B658" s="794"/>
      <c r="C658" s="725"/>
      <c r="D658" s="725"/>
    </row>
    <row r="659" spans="2:4" s="1079" customFormat="1">
      <c r="B659" s="794"/>
      <c r="C659" s="725"/>
      <c r="D659" s="725"/>
    </row>
    <row r="660" spans="2:4" s="1079" customFormat="1">
      <c r="B660" s="794"/>
      <c r="C660" s="725"/>
      <c r="D660" s="725"/>
    </row>
    <row r="661" spans="2:4" s="1079" customFormat="1">
      <c r="B661" s="794"/>
      <c r="C661" s="725"/>
      <c r="D661" s="725"/>
    </row>
    <row r="662" spans="2:4" s="1079" customFormat="1">
      <c r="B662" s="794"/>
      <c r="C662" s="725"/>
      <c r="D662" s="725"/>
    </row>
    <row r="663" spans="2:4" s="1079" customFormat="1">
      <c r="B663" s="794"/>
      <c r="C663" s="725"/>
      <c r="D663" s="725"/>
    </row>
    <row r="664" spans="2:4" s="1079" customFormat="1">
      <c r="B664" s="794"/>
      <c r="C664" s="725"/>
      <c r="D664" s="725"/>
    </row>
    <row r="665" spans="2:4" s="1079" customFormat="1">
      <c r="B665" s="794"/>
      <c r="C665" s="725"/>
      <c r="D665" s="725"/>
    </row>
    <row r="666" spans="2:4" s="1079" customFormat="1">
      <c r="B666" s="794"/>
      <c r="C666" s="725"/>
      <c r="D666" s="725"/>
    </row>
    <row r="667" spans="2:4" s="1079" customFormat="1">
      <c r="B667" s="794"/>
      <c r="C667" s="725"/>
      <c r="D667" s="725"/>
    </row>
    <row r="668" spans="2:4" s="1079" customFormat="1">
      <c r="B668" s="794"/>
      <c r="C668" s="725"/>
      <c r="D668" s="725"/>
    </row>
    <row r="669" spans="2:4" s="1079" customFormat="1">
      <c r="B669" s="794"/>
      <c r="C669" s="725"/>
      <c r="D669" s="725"/>
    </row>
    <row r="670" spans="2:4" s="1079" customFormat="1">
      <c r="B670" s="794"/>
      <c r="C670" s="725"/>
      <c r="D670" s="725"/>
    </row>
    <row r="671" spans="2:4" s="1079" customFormat="1">
      <c r="B671" s="794"/>
      <c r="C671" s="725"/>
      <c r="D671" s="725"/>
    </row>
    <row r="672" spans="2:4" s="1079" customFormat="1">
      <c r="B672" s="794"/>
      <c r="C672" s="725"/>
      <c r="D672" s="725"/>
    </row>
    <row r="673" spans="2:4" s="1079" customFormat="1">
      <c r="B673" s="794"/>
      <c r="C673" s="725"/>
      <c r="D673" s="725"/>
    </row>
    <row r="674" spans="2:4" s="1079" customFormat="1">
      <c r="B674" s="794"/>
      <c r="C674" s="725"/>
      <c r="D674" s="725"/>
    </row>
    <row r="675" spans="2:4" s="1079" customFormat="1">
      <c r="B675" s="794"/>
      <c r="C675" s="725"/>
      <c r="D675" s="725"/>
    </row>
    <row r="676" spans="2:4" s="1079" customFormat="1">
      <c r="B676" s="794"/>
      <c r="C676" s="725"/>
      <c r="D676" s="725"/>
    </row>
    <row r="677" spans="2:4" s="1079" customFormat="1">
      <c r="B677" s="794"/>
      <c r="C677" s="725"/>
      <c r="D677" s="725"/>
    </row>
    <row r="678" spans="2:4" s="1079" customFormat="1">
      <c r="B678" s="794"/>
      <c r="C678" s="725"/>
      <c r="D678" s="725"/>
    </row>
    <row r="679" spans="2:4" s="1079" customFormat="1">
      <c r="B679" s="794"/>
      <c r="C679" s="725"/>
      <c r="D679" s="725"/>
    </row>
    <row r="680" spans="2:4" s="1079" customFormat="1">
      <c r="B680" s="794"/>
      <c r="C680" s="725"/>
      <c r="D680" s="725"/>
    </row>
    <row r="681" spans="2:4" s="1079" customFormat="1">
      <c r="B681" s="794"/>
      <c r="C681" s="725"/>
      <c r="D681" s="725"/>
    </row>
    <row r="682" spans="2:4" s="1079" customFormat="1">
      <c r="B682" s="794"/>
      <c r="C682" s="725"/>
      <c r="D682" s="725"/>
    </row>
    <row r="683" spans="2:4" s="1079" customFormat="1">
      <c r="B683" s="794"/>
      <c r="C683" s="725"/>
      <c r="D683" s="725"/>
    </row>
    <row r="684" spans="2:4" s="1079" customFormat="1">
      <c r="B684" s="794"/>
      <c r="C684" s="725"/>
      <c r="D684" s="725"/>
    </row>
    <row r="685" spans="2:4" s="1079" customFormat="1">
      <c r="B685" s="794"/>
      <c r="C685" s="725"/>
      <c r="D685" s="725"/>
    </row>
    <row r="686" spans="2:4" s="1079" customFormat="1">
      <c r="B686" s="794"/>
      <c r="C686" s="725"/>
      <c r="D686" s="725"/>
    </row>
    <row r="687" spans="2:4" s="1079" customFormat="1">
      <c r="B687" s="794"/>
      <c r="C687" s="725"/>
      <c r="D687" s="725"/>
    </row>
    <row r="688" spans="2:4" s="1079" customFormat="1">
      <c r="B688" s="794"/>
      <c r="C688" s="725"/>
      <c r="D688" s="725"/>
    </row>
    <row r="689" spans="2:4" s="1079" customFormat="1">
      <c r="B689" s="794"/>
      <c r="C689" s="725"/>
      <c r="D689" s="725"/>
    </row>
    <row r="690" spans="2:4" s="1079" customFormat="1">
      <c r="B690" s="794"/>
      <c r="C690" s="725"/>
      <c r="D690" s="725"/>
    </row>
    <row r="691" spans="2:4" s="1079" customFormat="1">
      <c r="B691" s="794"/>
      <c r="C691" s="725"/>
      <c r="D691" s="725"/>
    </row>
    <row r="692" spans="2:4" s="1079" customFormat="1">
      <c r="B692" s="794"/>
      <c r="C692" s="725"/>
      <c r="D692" s="725"/>
    </row>
    <row r="693" spans="2:4" s="1079" customFormat="1">
      <c r="B693" s="794"/>
      <c r="C693" s="725"/>
      <c r="D693" s="725"/>
    </row>
    <row r="694" spans="2:4" s="1079" customFormat="1">
      <c r="B694" s="794"/>
      <c r="C694" s="725"/>
      <c r="D694" s="725"/>
    </row>
    <row r="695" spans="2:4" s="1079" customFormat="1">
      <c r="B695" s="794"/>
      <c r="C695" s="725"/>
      <c r="D695" s="725"/>
    </row>
    <row r="696" spans="2:4" s="1079" customFormat="1">
      <c r="B696" s="794"/>
      <c r="C696" s="725"/>
      <c r="D696" s="725"/>
    </row>
    <row r="697" spans="2:4" s="1079" customFormat="1">
      <c r="B697" s="794"/>
      <c r="C697" s="725"/>
      <c r="D697" s="725"/>
    </row>
    <row r="698" spans="2:4" s="1079" customFormat="1">
      <c r="B698" s="794"/>
      <c r="C698" s="725"/>
      <c r="D698" s="725"/>
    </row>
    <row r="699" spans="2:4" s="1079" customFormat="1">
      <c r="B699" s="794"/>
      <c r="C699" s="725"/>
      <c r="D699" s="725"/>
    </row>
    <row r="700" spans="2:4" s="1079" customFormat="1">
      <c r="B700" s="794"/>
      <c r="C700" s="725"/>
      <c r="D700" s="725"/>
    </row>
    <row r="701" spans="2:4" s="1079" customFormat="1">
      <c r="B701" s="794"/>
      <c r="C701" s="725"/>
      <c r="D701" s="725"/>
    </row>
    <row r="702" spans="2:4" s="1079" customFormat="1">
      <c r="B702" s="794"/>
      <c r="C702" s="725"/>
      <c r="D702" s="725"/>
    </row>
    <row r="703" spans="2:4" s="1079" customFormat="1">
      <c r="B703" s="794"/>
      <c r="C703" s="725"/>
      <c r="D703" s="725"/>
    </row>
    <row r="704" spans="2:4" s="1079" customFormat="1">
      <c r="B704" s="794"/>
      <c r="C704" s="725"/>
      <c r="D704" s="725"/>
    </row>
    <row r="705" spans="2:4" s="1079" customFormat="1">
      <c r="B705" s="794"/>
      <c r="C705" s="725"/>
      <c r="D705" s="725"/>
    </row>
    <row r="706" spans="2:4" s="1079" customFormat="1">
      <c r="B706" s="794"/>
      <c r="C706" s="725"/>
      <c r="D706" s="725"/>
    </row>
    <row r="707" spans="2:4" s="1079" customFormat="1">
      <c r="B707" s="794"/>
      <c r="C707" s="725"/>
      <c r="D707" s="725"/>
    </row>
    <row r="708" spans="2:4" s="1079" customFormat="1">
      <c r="B708" s="794"/>
      <c r="C708" s="725"/>
      <c r="D708" s="725"/>
    </row>
    <row r="709" spans="2:4" s="1079" customFormat="1">
      <c r="B709" s="794"/>
      <c r="C709" s="725"/>
      <c r="D709" s="725"/>
    </row>
    <row r="710" spans="2:4" s="1079" customFormat="1">
      <c r="B710" s="794"/>
      <c r="C710" s="725"/>
      <c r="D710" s="725"/>
    </row>
    <row r="711" spans="2:4" s="1079" customFormat="1">
      <c r="B711" s="794"/>
      <c r="C711" s="725"/>
      <c r="D711" s="725"/>
    </row>
    <row r="712" spans="2:4" s="1079" customFormat="1">
      <c r="B712" s="794"/>
      <c r="C712" s="725"/>
      <c r="D712" s="725"/>
    </row>
    <row r="713" spans="2:4" s="1079" customFormat="1">
      <c r="B713" s="794"/>
      <c r="C713" s="725"/>
      <c r="D713" s="725"/>
    </row>
    <row r="714" spans="2:4" s="1079" customFormat="1">
      <c r="B714" s="794"/>
      <c r="C714" s="725"/>
      <c r="D714" s="725"/>
    </row>
    <row r="715" spans="2:4" s="1079" customFormat="1">
      <c r="B715" s="794"/>
      <c r="C715" s="725"/>
      <c r="D715" s="725"/>
    </row>
    <row r="716" spans="2:4" s="1079" customFormat="1">
      <c r="B716" s="794"/>
      <c r="C716" s="725"/>
      <c r="D716" s="725"/>
    </row>
    <row r="717" spans="2:4" s="1079" customFormat="1">
      <c r="B717" s="794"/>
      <c r="C717" s="725"/>
      <c r="D717" s="725"/>
    </row>
    <row r="718" spans="2:4" s="1079" customFormat="1">
      <c r="B718" s="794"/>
      <c r="C718" s="725"/>
      <c r="D718" s="725"/>
    </row>
    <row r="719" spans="2:4" s="1079" customFormat="1">
      <c r="B719" s="794"/>
      <c r="C719" s="725"/>
      <c r="D719" s="725"/>
    </row>
    <row r="720" spans="2:4" s="1079" customFormat="1">
      <c r="B720" s="794"/>
      <c r="C720" s="725"/>
      <c r="D720" s="725"/>
    </row>
    <row r="721" spans="2:4" s="1079" customFormat="1">
      <c r="B721" s="794"/>
      <c r="C721" s="725"/>
      <c r="D721" s="725"/>
    </row>
    <row r="722" spans="2:4" s="1079" customFormat="1">
      <c r="B722" s="794"/>
      <c r="C722" s="725"/>
      <c r="D722" s="725"/>
    </row>
    <row r="723" spans="2:4" s="1079" customFormat="1">
      <c r="B723" s="794"/>
      <c r="C723" s="725"/>
      <c r="D723" s="725"/>
    </row>
    <row r="724" spans="2:4" s="1079" customFormat="1">
      <c r="B724" s="794"/>
      <c r="C724" s="725"/>
      <c r="D724" s="725"/>
    </row>
    <row r="725" spans="2:4" s="1079" customFormat="1">
      <c r="B725" s="794"/>
      <c r="C725" s="725"/>
      <c r="D725" s="725"/>
    </row>
    <row r="726" spans="2:4" s="1079" customFormat="1">
      <c r="B726" s="794"/>
      <c r="C726" s="725"/>
      <c r="D726" s="725"/>
    </row>
    <row r="727" spans="2:4" s="1079" customFormat="1">
      <c r="B727" s="794"/>
      <c r="C727" s="725"/>
      <c r="D727" s="725"/>
    </row>
    <row r="728" spans="2:4" s="1079" customFormat="1">
      <c r="B728" s="794"/>
      <c r="C728" s="725"/>
      <c r="D728" s="725"/>
    </row>
    <row r="729" spans="2:4" s="1079" customFormat="1">
      <c r="B729" s="794"/>
      <c r="C729" s="725"/>
      <c r="D729" s="725"/>
    </row>
    <row r="730" spans="2:4" s="1079" customFormat="1">
      <c r="B730" s="794"/>
      <c r="C730" s="725"/>
      <c r="D730" s="725"/>
    </row>
    <row r="731" spans="2:4" s="1079" customFormat="1">
      <c r="B731" s="794"/>
      <c r="C731" s="725"/>
      <c r="D731" s="725"/>
    </row>
    <row r="732" spans="2:4" s="1079" customFormat="1">
      <c r="B732" s="794"/>
      <c r="C732" s="725"/>
      <c r="D732" s="725"/>
    </row>
    <row r="733" spans="2:4" s="1079" customFormat="1">
      <c r="B733" s="794"/>
      <c r="C733" s="725"/>
      <c r="D733" s="725"/>
    </row>
    <row r="734" spans="2:4" s="1079" customFormat="1">
      <c r="B734" s="794"/>
      <c r="C734" s="725"/>
      <c r="D734" s="725"/>
    </row>
    <row r="735" spans="2:4" s="1079" customFormat="1">
      <c r="B735" s="794"/>
      <c r="C735" s="725"/>
      <c r="D735" s="725"/>
    </row>
    <row r="736" spans="2:4" s="1079" customFormat="1">
      <c r="B736" s="794"/>
      <c r="C736" s="725"/>
      <c r="D736" s="725"/>
    </row>
    <row r="737" spans="2:4" s="1079" customFormat="1">
      <c r="B737" s="794"/>
      <c r="C737" s="725"/>
      <c r="D737" s="725"/>
    </row>
    <row r="738" spans="2:4" s="1079" customFormat="1">
      <c r="B738" s="794"/>
      <c r="C738" s="725"/>
      <c r="D738" s="725"/>
    </row>
    <row r="739" spans="2:4" s="1079" customFormat="1">
      <c r="B739" s="794"/>
      <c r="C739" s="725"/>
      <c r="D739" s="725"/>
    </row>
    <row r="740" spans="2:4" s="1079" customFormat="1">
      <c r="B740" s="794"/>
      <c r="C740" s="725"/>
      <c r="D740" s="725"/>
    </row>
    <row r="741" spans="2:4" s="1079" customFormat="1">
      <c r="B741" s="794"/>
      <c r="C741" s="725"/>
      <c r="D741" s="725"/>
    </row>
    <row r="742" spans="2:4" s="1079" customFormat="1">
      <c r="B742" s="794"/>
      <c r="C742" s="725"/>
      <c r="D742" s="725"/>
    </row>
    <row r="743" spans="2:4" s="1079" customFormat="1">
      <c r="B743" s="794"/>
      <c r="C743" s="725"/>
      <c r="D743" s="725"/>
    </row>
    <row r="744" spans="2:4" s="1079" customFormat="1">
      <c r="B744" s="794"/>
      <c r="C744" s="725"/>
      <c r="D744" s="725"/>
    </row>
    <row r="745" spans="2:4" s="1079" customFormat="1">
      <c r="B745" s="794"/>
      <c r="C745" s="725"/>
      <c r="D745" s="725"/>
    </row>
    <row r="746" spans="2:4" s="1079" customFormat="1">
      <c r="B746" s="794"/>
      <c r="C746" s="725"/>
      <c r="D746" s="725"/>
    </row>
    <row r="747" spans="2:4" s="1079" customFormat="1">
      <c r="B747" s="794"/>
      <c r="C747" s="725"/>
      <c r="D747" s="725"/>
    </row>
    <row r="748" spans="2:4" s="1079" customFormat="1">
      <c r="B748" s="794"/>
      <c r="C748" s="725"/>
      <c r="D748" s="725"/>
    </row>
    <row r="749" spans="2:4" s="1079" customFormat="1">
      <c r="B749" s="794"/>
      <c r="C749" s="725"/>
      <c r="D749" s="725"/>
    </row>
    <row r="750" spans="2:4" s="1079" customFormat="1">
      <c r="B750" s="794"/>
      <c r="C750" s="725"/>
      <c r="D750" s="725"/>
    </row>
    <row r="751" spans="2:4" s="1079" customFormat="1">
      <c r="B751" s="794"/>
      <c r="C751" s="725"/>
      <c r="D751" s="725"/>
    </row>
    <row r="752" spans="2:4" s="1079" customFormat="1">
      <c r="B752" s="794"/>
      <c r="C752" s="725"/>
      <c r="D752" s="725"/>
    </row>
    <row r="753" spans="2:4" s="1079" customFormat="1">
      <c r="B753" s="794"/>
      <c r="C753" s="725"/>
      <c r="D753" s="725"/>
    </row>
    <row r="754" spans="2:4" s="1079" customFormat="1">
      <c r="B754" s="794"/>
      <c r="C754" s="725"/>
      <c r="D754" s="725"/>
    </row>
    <row r="755" spans="2:4" s="1079" customFormat="1">
      <c r="B755" s="794"/>
      <c r="C755" s="725"/>
      <c r="D755" s="725"/>
    </row>
    <row r="756" spans="2:4" s="1079" customFormat="1">
      <c r="B756" s="794"/>
      <c r="C756" s="725"/>
      <c r="D756" s="725"/>
    </row>
    <row r="757" spans="2:4" s="1079" customFormat="1">
      <c r="B757" s="794"/>
      <c r="C757" s="725"/>
      <c r="D757" s="725"/>
    </row>
    <row r="758" spans="2:4" s="1079" customFormat="1">
      <c r="B758" s="794"/>
      <c r="C758" s="725"/>
      <c r="D758" s="725"/>
    </row>
    <row r="759" spans="2:4" s="1079" customFormat="1">
      <c r="B759" s="794"/>
      <c r="C759" s="725"/>
      <c r="D759" s="725"/>
    </row>
    <row r="760" spans="2:4" s="1079" customFormat="1">
      <c r="B760" s="794"/>
      <c r="C760" s="725"/>
      <c r="D760" s="725"/>
    </row>
    <row r="761" spans="2:4" s="1079" customFormat="1">
      <c r="B761" s="794"/>
      <c r="C761" s="725"/>
      <c r="D761" s="725"/>
    </row>
    <row r="762" spans="2:4" s="1079" customFormat="1">
      <c r="B762" s="794"/>
      <c r="C762" s="725"/>
      <c r="D762" s="725"/>
    </row>
    <row r="763" spans="2:4" s="1079" customFormat="1">
      <c r="B763" s="794"/>
      <c r="C763" s="725"/>
      <c r="D763" s="725"/>
    </row>
    <row r="764" spans="2:4" s="1079" customFormat="1">
      <c r="B764" s="794"/>
      <c r="C764" s="725"/>
      <c r="D764" s="725"/>
    </row>
    <row r="765" spans="2:4" s="1079" customFormat="1">
      <c r="B765" s="794"/>
      <c r="C765" s="725"/>
      <c r="D765" s="725"/>
    </row>
    <row r="766" spans="2:4" s="1079" customFormat="1">
      <c r="B766" s="794"/>
      <c r="C766" s="725"/>
      <c r="D766" s="725"/>
    </row>
    <row r="767" spans="2:4" s="1079" customFormat="1">
      <c r="B767" s="794"/>
      <c r="C767" s="725"/>
      <c r="D767" s="725"/>
    </row>
    <row r="768" spans="2:4" s="1079" customFormat="1">
      <c r="B768" s="794"/>
      <c r="C768" s="725"/>
      <c r="D768" s="725"/>
    </row>
    <row r="769" spans="2:4" s="1079" customFormat="1">
      <c r="B769" s="794"/>
      <c r="C769" s="725"/>
      <c r="D769" s="725"/>
    </row>
    <row r="770" spans="2:4" s="1079" customFormat="1">
      <c r="B770" s="794"/>
      <c r="C770" s="725"/>
      <c r="D770" s="725"/>
    </row>
    <row r="771" spans="2:4" s="1079" customFormat="1">
      <c r="B771" s="794"/>
      <c r="C771" s="725"/>
      <c r="D771" s="725"/>
    </row>
    <row r="772" spans="2:4" s="1079" customFormat="1">
      <c r="B772" s="794"/>
      <c r="C772" s="725"/>
      <c r="D772" s="725"/>
    </row>
    <row r="773" spans="2:4" s="1079" customFormat="1">
      <c r="B773" s="794"/>
      <c r="C773" s="725"/>
      <c r="D773" s="725"/>
    </row>
    <row r="774" spans="2:4" s="1079" customFormat="1">
      <c r="B774" s="794"/>
      <c r="C774" s="725"/>
      <c r="D774" s="725"/>
    </row>
    <row r="775" spans="2:4" s="1079" customFormat="1">
      <c r="B775" s="794"/>
      <c r="C775" s="725"/>
      <c r="D775" s="725"/>
    </row>
    <row r="776" spans="2:4" s="1079" customFormat="1">
      <c r="B776" s="794"/>
      <c r="C776" s="725"/>
      <c r="D776" s="725"/>
    </row>
    <row r="777" spans="2:4" s="1079" customFormat="1">
      <c r="B777" s="794"/>
      <c r="C777" s="725"/>
      <c r="D777" s="725"/>
    </row>
    <row r="778" spans="2:4" s="1079" customFormat="1">
      <c r="B778" s="794"/>
      <c r="C778" s="725"/>
      <c r="D778" s="725"/>
    </row>
    <row r="779" spans="2:4" s="1079" customFormat="1">
      <c r="B779" s="794"/>
      <c r="C779" s="725"/>
      <c r="D779" s="725"/>
    </row>
    <row r="780" spans="2:4" s="1079" customFormat="1">
      <c r="B780" s="794"/>
      <c r="C780" s="725"/>
      <c r="D780" s="725"/>
    </row>
    <row r="781" spans="2:4" s="1079" customFormat="1">
      <c r="B781" s="794"/>
      <c r="C781" s="725"/>
      <c r="D781" s="725"/>
    </row>
    <row r="782" spans="2:4" s="1079" customFormat="1">
      <c r="B782" s="794"/>
      <c r="C782" s="725"/>
      <c r="D782" s="725"/>
    </row>
    <row r="783" spans="2:4" s="1079" customFormat="1">
      <c r="B783" s="794"/>
      <c r="C783" s="725"/>
      <c r="D783" s="725"/>
    </row>
    <row r="784" spans="2:4" s="1079" customFormat="1">
      <c r="B784" s="794"/>
      <c r="C784" s="725"/>
      <c r="D784" s="725"/>
    </row>
    <row r="785" spans="2:4" s="1079" customFormat="1">
      <c r="B785" s="794"/>
      <c r="C785" s="725"/>
      <c r="D785" s="725"/>
    </row>
    <row r="786" spans="2:4" s="1079" customFormat="1">
      <c r="B786" s="794"/>
      <c r="C786" s="725"/>
      <c r="D786" s="725"/>
    </row>
    <row r="787" spans="2:4" s="1079" customFormat="1">
      <c r="B787" s="794"/>
      <c r="C787" s="725"/>
      <c r="D787" s="725"/>
    </row>
    <row r="788" spans="2:4" s="1079" customFormat="1">
      <c r="B788" s="794"/>
      <c r="C788" s="725"/>
      <c r="D788" s="725"/>
    </row>
    <row r="789" spans="2:4" s="1079" customFormat="1">
      <c r="B789" s="794"/>
      <c r="C789" s="725"/>
      <c r="D789" s="725"/>
    </row>
    <row r="790" spans="2:4" s="1079" customFormat="1">
      <c r="B790" s="794"/>
      <c r="C790" s="725"/>
      <c r="D790" s="725"/>
    </row>
    <row r="791" spans="2:4" s="1079" customFormat="1">
      <c r="B791" s="794"/>
      <c r="C791" s="725"/>
      <c r="D791" s="725"/>
    </row>
    <row r="792" spans="2:4" s="1079" customFormat="1">
      <c r="B792" s="794"/>
      <c r="C792" s="725"/>
      <c r="D792" s="725"/>
    </row>
    <row r="793" spans="2:4" s="1079" customFormat="1">
      <c r="B793" s="794"/>
      <c r="C793" s="725"/>
      <c r="D793" s="725"/>
    </row>
    <row r="794" spans="2:4" s="1079" customFormat="1">
      <c r="B794" s="794"/>
      <c r="C794" s="725"/>
      <c r="D794" s="725"/>
    </row>
    <row r="795" spans="2:4" s="1079" customFormat="1">
      <c r="B795" s="794"/>
      <c r="C795" s="725"/>
      <c r="D795" s="725"/>
    </row>
    <row r="796" spans="2:4" s="1079" customFormat="1">
      <c r="B796" s="794"/>
      <c r="C796" s="725"/>
      <c r="D796" s="725"/>
    </row>
    <row r="797" spans="2:4" s="1079" customFormat="1">
      <c r="B797" s="794"/>
      <c r="C797" s="725"/>
      <c r="D797" s="725"/>
    </row>
    <row r="798" spans="2:4" s="1079" customFormat="1">
      <c r="B798" s="794"/>
      <c r="C798" s="725"/>
      <c r="D798" s="725"/>
    </row>
    <row r="799" spans="2:4" s="1079" customFormat="1">
      <c r="B799" s="794"/>
      <c r="C799" s="725"/>
      <c r="D799" s="725"/>
    </row>
    <row r="800" spans="2:4" s="1079" customFormat="1">
      <c r="B800" s="794"/>
      <c r="C800" s="725"/>
      <c r="D800" s="725"/>
    </row>
    <row r="801" spans="2:4" s="1079" customFormat="1">
      <c r="B801" s="794"/>
      <c r="C801" s="725"/>
      <c r="D801" s="725"/>
    </row>
    <row r="802" spans="2:4" s="1079" customFormat="1">
      <c r="B802" s="794"/>
      <c r="C802" s="725"/>
      <c r="D802" s="725"/>
    </row>
    <row r="803" spans="2:4" s="1079" customFormat="1">
      <c r="B803" s="794"/>
      <c r="C803" s="725"/>
      <c r="D803" s="725"/>
    </row>
    <row r="804" spans="2:4" s="1079" customFormat="1">
      <c r="B804" s="794"/>
      <c r="C804" s="725"/>
      <c r="D804" s="725"/>
    </row>
    <row r="805" spans="2:4" s="1079" customFormat="1">
      <c r="B805" s="794"/>
      <c r="C805" s="725"/>
      <c r="D805" s="725"/>
    </row>
    <row r="806" spans="2:4" s="1079" customFormat="1">
      <c r="B806" s="794"/>
      <c r="C806" s="725"/>
      <c r="D806" s="725"/>
    </row>
    <row r="807" spans="2:4" s="1079" customFormat="1">
      <c r="B807" s="794"/>
      <c r="C807" s="725"/>
      <c r="D807" s="725"/>
    </row>
    <row r="808" spans="2:4" s="1079" customFormat="1">
      <c r="B808" s="794"/>
      <c r="C808" s="725"/>
      <c r="D808" s="725"/>
    </row>
    <row r="809" spans="2:4" s="1079" customFormat="1">
      <c r="B809" s="794"/>
      <c r="C809" s="725"/>
      <c r="D809" s="725"/>
    </row>
    <row r="810" spans="2:4" s="1079" customFormat="1">
      <c r="B810" s="794"/>
      <c r="C810" s="725"/>
      <c r="D810" s="725"/>
    </row>
    <row r="811" spans="2:4" s="1079" customFormat="1">
      <c r="B811" s="794"/>
      <c r="C811" s="725"/>
      <c r="D811" s="725"/>
    </row>
    <row r="812" spans="2:4" s="1079" customFormat="1">
      <c r="B812" s="794"/>
      <c r="C812" s="725"/>
      <c r="D812" s="725"/>
    </row>
    <row r="813" spans="2:4" s="1079" customFormat="1">
      <c r="B813" s="794"/>
      <c r="C813" s="725"/>
      <c r="D813" s="725"/>
    </row>
    <row r="814" spans="2:4" s="1079" customFormat="1">
      <c r="B814" s="794"/>
      <c r="C814" s="725"/>
      <c r="D814" s="725"/>
    </row>
    <row r="815" spans="2:4" s="1079" customFormat="1">
      <c r="B815" s="794"/>
      <c r="C815" s="725"/>
      <c r="D815" s="725"/>
    </row>
    <row r="816" spans="2:4" s="1079" customFormat="1">
      <c r="B816" s="794"/>
      <c r="C816" s="725"/>
      <c r="D816" s="725"/>
    </row>
    <row r="817" spans="2:4" s="1079" customFormat="1">
      <c r="B817" s="794"/>
      <c r="C817" s="725"/>
      <c r="D817" s="725"/>
    </row>
    <row r="818" spans="2:4" s="1079" customFormat="1">
      <c r="B818" s="794"/>
      <c r="C818" s="725"/>
      <c r="D818" s="725"/>
    </row>
    <row r="819" spans="2:4" s="1079" customFormat="1">
      <c r="B819" s="794"/>
      <c r="C819" s="725"/>
      <c r="D819" s="725"/>
    </row>
    <row r="820" spans="2:4" s="1079" customFormat="1">
      <c r="B820" s="794"/>
      <c r="C820" s="725"/>
      <c r="D820" s="725"/>
    </row>
    <row r="821" spans="2:4" s="1079" customFormat="1">
      <c r="B821" s="794"/>
      <c r="C821" s="725"/>
      <c r="D821" s="725"/>
    </row>
    <row r="822" spans="2:4" s="1079" customFormat="1">
      <c r="B822" s="794"/>
      <c r="C822" s="725"/>
      <c r="D822" s="725"/>
    </row>
    <row r="823" spans="2:4" s="1079" customFormat="1">
      <c r="B823" s="794"/>
      <c r="C823" s="725"/>
      <c r="D823" s="725"/>
    </row>
    <row r="824" spans="2:4" s="1079" customFormat="1">
      <c r="B824" s="794"/>
      <c r="C824" s="725"/>
      <c r="D824" s="725"/>
    </row>
    <row r="825" spans="2:4" s="1079" customFormat="1">
      <c r="B825" s="794"/>
      <c r="C825" s="725"/>
      <c r="D825" s="725"/>
    </row>
    <row r="826" spans="2:4" s="1079" customFormat="1">
      <c r="B826" s="794"/>
      <c r="C826" s="725"/>
      <c r="D826" s="725"/>
    </row>
    <row r="827" spans="2:4" s="1079" customFormat="1">
      <c r="B827" s="794"/>
      <c r="C827" s="725"/>
      <c r="D827" s="725"/>
    </row>
    <row r="828" spans="2:4" s="1079" customFormat="1">
      <c r="B828" s="794"/>
      <c r="C828" s="725"/>
      <c r="D828" s="725"/>
    </row>
    <row r="829" spans="2:4" s="1079" customFormat="1">
      <c r="B829" s="794"/>
      <c r="C829" s="725"/>
      <c r="D829" s="725"/>
    </row>
    <row r="830" spans="2:4" s="1079" customFormat="1">
      <c r="B830" s="794"/>
      <c r="C830" s="725"/>
      <c r="D830" s="725"/>
    </row>
    <row r="831" spans="2:4" s="1079" customFormat="1">
      <c r="B831" s="794"/>
      <c r="C831" s="725"/>
      <c r="D831" s="725"/>
    </row>
    <row r="832" spans="2:4" s="1079" customFormat="1">
      <c r="B832" s="794"/>
      <c r="C832" s="725"/>
      <c r="D832" s="725"/>
    </row>
    <row r="833" spans="2:4" s="1079" customFormat="1">
      <c r="B833" s="794"/>
      <c r="C833" s="725"/>
      <c r="D833" s="725"/>
    </row>
    <row r="834" spans="2:4" s="1079" customFormat="1">
      <c r="B834" s="794"/>
      <c r="C834" s="725"/>
      <c r="D834" s="725"/>
    </row>
    <row r="835" spans="2:4" s="1079" customFormat="1">
      <c r="B835" s="794"/>
      <c r="C835" s="725"/>
      <c r="D835" s="725"/>
    </row>
    <row r="836" spans="2:4" s="1079" customFormat="1">
      <c r="B836" s="794"/>
      <c r="C836" s="725"/>
      <c r="D836" s="725"/>
    </row>
    <row r="837" spans="2:4" s="1079" customFormat="1">
      <c r="B837" s="794"/>
      <c r="C837" s="725"/>
      <c r="D837" s="725"/>
    </row>
    <row r="838" spans="2:4" s="1079" customFormat="1">
      <c r="B838" s="794"/>
      <c r="C838" s="725"/>
      <c r="D838" s="725"/>
    </row>
    <row r="839" spans="2:4" s="1079" customFormat="1">
      <c r="B839" s="794"/>
      <c r="C839" s="725"/>
      <c r="D839" s="725"/>
    </row>
    <row r="840" spans="2:4" s="1079" customFormat="1">
      <c r="B840" s="794"/>
      <c r="C840" s="725"/>
      <c r="D840" s="725"/>
    </row>
    <row r="841" spans="2:4" s="1079" customFormat="1">
      <c r="B841" s="794"/>
      <c r="C841" s="725"/>
      <c r="D841" s="725"/>
    </row>
    <row r="842" spans="2:4" s="1079" customFormat="1">
      <c r="B842" s="794"/>
      <c r="C842" s="725"/>
      <c r="D842" s="725"/>
    </row>
    <row r="843" spans="2:4" s="1079" customFormat="1">
      <c r="B843" s="794"/>
      <c r="C843" s="725"/>
      <c r="D843" s="725"/>
    </row>
    <row r="844" spans="2:4" s="1079" customFormat="1">
      <c r="B844" s="794"/>
      <c r="C844" s="725"/>
      <c r="D844" s="725"/>
    </row>
    <row r="845" spans="2:4" s="1079" customFormat="1">
      <c r="B845" s="794"/>
      <c r="C845" s="725"/>
      <c r="D845" s="725"/>
    </row>
    <row r="846" spans="2:4" s="1079" customFormat="1">
      <c r="B846" s="794"/>
      <c r="C846" s="725"/>
      <c r="D846" s="725"/>
    </row>
    <row r="847" spans="2:4" s="1079" customFormat="1">
      <c r="B847" s="794"/>
      <c r="C847" s="725"/>
      <c r="D847" s="725"/>
    </row>
    <row r="848" spans="2:4" s="1079" customFormat="1">
      <c r="B848" s="794"/>
      <c r="C848" s="725"/>
      <c r="D848" s="725"/>
    </row>
    <row r="849" spans="2:4" s="1079" customFormat="1">
      <c r="B849" s="794"/>
      <c r="C849" s="725"/>
      <c r="D849" s="725"/>
    </row>
    <row r="850" spans="2:4" s="1079" customFormat="1">
      <c r="B850" s="794"/>
      <c r="C850" s="725"/>
      <c r="D850" s="725"/>
    </row>
    <row r="851" spans="2:4" s="1079" customFormat="1">
      <c r="B851" s="794"/>
      <c r="C851" s="725"/>
      <c r="D851" s="725"/>
    </row>
    <row r="852" spans="2:4" s="1079" customFormat="1">
      <c r="B852" s="794"/>
      <c r="C852" s="725"/>
      <c r="D852" s="725"/>
    </row>
    <row r="853" spans="2:4" s="1079" customFormat="1">
      <c r="B853" s="794"/>
      <c r="C853" s="725"/>
      <c r="D853" s="725"/>
    </row>
    <row r="854" spans="2:4" s="1079" customFormat="1">
      <c r="B854" s="794"/>
      <c r="C854" s="725"/>
      <c r="D854" s="725"/>
    </row>
    <row r="855" spans="2:4" s="1079" customFormat="1">
      <c r="B855" s="794"/>
      <c r="C855" s="725"/>
      <c r="D855" s="725"/>
    </row>
    <row r="856" spans="2:4" s="1079" customFormat="1">
      <c r="B856" s="794"/>
      <c r="C856" s="725"/>
      <c r="D856" s="725"/>
    </row>
    <row r="857" spans="2:4" s="1079" customFormat="1">
      <c r="B857" s="794"/>
      <c r="C857" s="725"/>
      <c r="D857" s="725"/>
    </row>
    <row r="858" spans="2:4" s="1079" customFormat="1">
      <c r="B858" s="794"/>
      <c r="C858" s="725"/>
      <c r="D858" s="725"/>
    </row>
    <row r="859" spans="2:4" s="1079" customFormat="1">
      <c r="B859" s="794"/>
      <c r="C859" s="725"/>
      <c r="D859" s="725"/>
    </row>
    <row r="860" spans="2:4" s="1079" customFormat="1">
      <c r="B860" s="794"/>
      <c r="C860" s="725"/>
      <c r="D860" s="725"/>
    </row>
    <row r="861" spans="2:4" s="1079" customFormat="1">
      <c r="B861" s="794"/>
      <c r="C861" s="725"/>
      <c r="D861" s="725"/>
    </row>
    <row r="862" spans="2:4" s="1079" customFormat="1">
      <c r="B862" s="794"/>
      <c r="C862" s="725"/>
      <c r="D862" s="725"/>
    </row>
    <row r="863" spans="2:4" s="1079" customFormat="1">
      <c r="B863" s="794"/>
      <c r="C863" s="725"/>
      <c r="D863" s="725"/>
    </row>
    <row r="864" spans="2:4" s="1079" customFormat="1">
      <c r="B864" s="794"/>
      <c r="C864" s="725"/>
      <c r="D864" s="725"/>
    </row>
    <row r="865" spans="2:4" s="1079" customFormat="1">
      <c r="B865" s="794"/>
      <c r="C865" s="725"/>
      <c r="D865" s="725"/>
    </row>
    <row r="866" spans="2:4" s="1079" customFormat="1">
      <c r="B866" s="794"/>
      <c r="C866" s="725"/>
      <c r="D866" s="725"/>
    </row>
    <row r="867" spans="2:4" s="1079" customFormat="1">
      <c r="B867" s="794"/>
      <c r="C867" s="725"/>
      <c r="D867" s="725"/>
    </row>
    <row r="868" spans="2:4" s="1079" customFormat="1">
      <c r="B868" s="794"/>
      <c r="C868" s="725"/>
      <c r="D868" s="725"/>
    </row>
    <row r="869" spans="2:4" s="1079" customFormat="1">
      <c r="B869" s="794"/>
      <c r="C869" s="725"/>
      <c r="D869" s="725"/>
    </row>
    <row r="870" spans="2:4" s="1079" customFormat="1">
      <c r="B870" s="794"/>
      <c r="C870" s="725"/>
      <c r="D870" s="725"/>
    </row>
    <row r="871" spans="2:4" s="1079" customFormat="1">
      <c r="B871" s="794"/>
      <c r="C871" s="725"/>
      <c r="D871" s="725"/>
    </row>
    <row r="872" spans="2:4" s="1079" customFormat="1">
      <c r="B872" s="794"/>
      <c r="C872" s="725"/>
      <c r="D872" s="725"/>
    </row>
    <row r="873" spans="2:4" s="1079" customFormat="1">
      <c r="B873" s="794"/>
      <c r="C873" s="725"/>
      <c r="D873" s="725"/>
    </row>
    <row r="874" spans="2:4" s="1079" customFormat="1">
      <c r="B874" s="794"/>
      <c r="C874" s="725"/>
      <c r="D874" s="725"/>
    </row>
    <row r="875" spans="2:4" s="1079" customFormat="1">
      <c r="B875" s="794"/>
      <c r="C875" s="725"/>
      <c r="D875" s="725"/>
    </row>
    <row r="876" spans="2:4" s="1079" customFormat="1">
      <c r="B876" s="794"/>
      <c r="C876" s="725"/>
      <c r="D876" s="725"/>
    </row>
    <row r="877" spans="2:4" s="1079" customFormat="1">
      <c r="B877" s="794"/>
      <c r="C877" s="725"/>
      <c r="D877" s="725"/>
    </row>
    <row r="878" spans="2:4" s="1079" customFormat="1">
      <c r="B878" s="794"/>
      <c r="C878" s="725"/>
      <c r="D878" s="725"/>
    </row>
    <row r="879" spans="2:4" s="1079" customFormat="1">
      <c r="B879" s="794"/>
      <c r="C879" s="725"/>
      <c r="D879" s="725"/>
    </row>
    <row r="880" spans="2:4" s="1079" customFormat="1">
      <c r="B880" s="794"/>
      <c r="C880" s="725"/>
      <c r="D880" s="725"/>
    </row>
    <row r="881" spans="2:4" s="1079" customFormat="1">
      <c r="B881" s="794"/>
      <c r="C881" s="725"/>
      <c r="D881" s="725"/>
    </row>
    <row r="882" spans="2:4" s="1079" customFormat="1">
      <c r="B882" s="794"/>
      <c r="C882" s="725"/>
      <c r="D882" s="725"/>
    </row>
    <row r="883" spans="2:4" s="1079" customFormat="1">
      <c r="B883" s="794"/>
      <c r="C883" s="725"/>
      <c r="D883" s="725"/>
    </row>
    <row r="884" spans="2:4" s="1079" customFormat="1">
      <c r="B884" s="794"/>
      <c r="C884" s="725"/>
      <c r="D884" s="725"/>
    </row>
    <row r="885" spans="2:4" s="1079" customFormat="1">
      <c r="B885" s="794"/>
      <c r="C885" s="725"/>
      <c r="D885" s="725"/>
    </row>
    <row r="886" spans="2:4" s="1079" customFormat="1">
      <c r="B886" s="794"/>
      <c r="C886" s="725"/>
      <c r="D886" s="725"/>
    </row>
    <row r="887" spans="2:4" s="1079" customFormat="1">
      <c r="B887" s="794"/>
      <c r="C887" s="725"/>
      <c r="D887" s="725"/>
    </row>
    <row r="888" spans="2:4" s="1079" customFormat="1">
      <c r="B888" s="794"/>
      <c r="C888" s="725"/>
      <c r="D888" s="725"/>
    </row>
    <row r="889" spans="2:4" s="1079" customFormat="1">
      <c r="B889" s="794"/>
      <c r="C889" s="725"/>
      <c r="D889" s="725"/>
    </row>
    <row r="890" spans="2:4" s="1079" customFormat="1">
      <c r="B890" s="794"/>
      <c r="C890" s="725"/>
      <c r="D890" s="725"/>
    </row>
    <row r="891" spans="2:4" s="1079" customFormat="1">
      <c r="B891" s="794"/>
      <c r="C891" s="725"/>
      <c r="D891" s="725"/>
    </row>
    <row r="892" spans="2:4" s="1079" customFormat="1">
      <c r="B892" s="794"/>
      <c r="C892" s="725"/>
      <c r="D892" s="725"/>
    </row>
  </sheetData>
  <mergeCells count="12">
    <mergeCell ref="B2:P2"/>
    <mergeCell ref="B3:P3"/>
    <mergeCell ref="B13:B14"/>
    <mergeCell ref="D13:D14"/>
    <mergeCell ref="E13:G13"/>
    <mergeCell ref="H13:I13"/>
    <mergeCell ref="J13:K13"/>
    <mergeCell ref="L13:M13"/>
    <mergeCell ref="N13:P13"/>
    <mergeCell ref="C13:C14"/>
    <mergeCell ref="N10:O10"/>
    <mergeCell ref="N11:O11"/>
  </mergeCells>
  <conditionalFormatting sqref="J16:J84">
    <cfRule type="cellIs" dxfId="39" priority="22" stopIfTrue="1" operator="equal">
      <formula>0</formula>
    </cfRule>
  </conditionalFormatting>
  <conditionalFormatting sqref="S91:S1048576 S1:S7 S9:S84">
    <cfRule type="cellIs" dxfId="38" priority="20" operator="equal">
      <formula>"MAL"</formula>
    </cfRule>
    <cfRule type="cellIs" dxfId="37" priority="21" operator="equal">
      <formula>"OK"</formula>
    </cfRule>
  </conditionalFormatting>
  <conditionalFormatting sqref="J15:J84">
    <cfRule type="cellIs" dxfId="36" priority="19" operator="greaterThan">
      <formula>0</formula>
    </cfRule>
  </conditionalFormatting>
  <conditionalFormatting sqref="S8">
    <cfRule type="cellIs" dxfId="35" priority="1" operator="equal">
      <formula>"MAL"</formula>
    </cfRule>
    <cfRule type="cellIs" dxfId="34" priority="2" operator="equal">
      <formula>"OK"</formula>
    </cfRule>
  </conditionalFormatting>
  <printOptions horizontalCentered="1"/>
  <pageMargins left="0.7" right="0.7" top="0.75" bottom="0.75" header="0.3" footer="0.3"/>
  <pageSetup paperSize="9" scale="60" fitToHeight="0" orientation="landscape" r:id="rId1"/>
  <ignoredErrors>
    <ignoredError sqref="H90 P90 N9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75"/>
  <sheetViews>
    <sheetView view="pageBreakPreview" topLeftCell="A3863" zoomScale="70" zoomScaleNormal="100" zoomScaleSheetLayoutView="70" workbookViewId="0">
      <selection activeCell="T49" sqref="T49"/>
    </sheetView>
  </sheetViews>
  <sheetFormatPr baseColWidth="10" defaultColWidth="11.42578125" defaultRowHeight="15"/>
  <cols>
    <col min="1" max="1" width="0.42578125" style="844" customWidth="1"/>
    <col min="2" max="2" width="14.28515625" style="844" customWidth="1"/>
    <col min="3" max="3" width="2.7109375" style="844" customWidth="1"/>
    <col min="4" max="4" width="69.42578125" style="844" customWidth="1"/>
    <col min="5" max="5" width="9.7109375" style="849" customWidth="1"/>
    <col min="6" max="6" width="11" style="844" customWidth="1"/>
    <col min="7" max="7" width="11.7109375" style="844" bestFit="1" customWidth="1"/>
    <col min="8" max="8" width="14.7109375" style="844" customWidth="1"/>
    <col min="9" max="17" width="13.7109375" style="844" customWidth="1"/>
    <col min="18" max="18" width="0.7109375" style="844" customWidth="1"/>
    <col min="19" max="19" width="12.42578125" style="817" customWidth="1"/>
    <col min="20" max="16384" width="11.42578125" style="844"/>
  </cols>
  <sheetData>
    <row r="1" spans="1:28" s="801" customFormat="1" ht="34.5" customHeight="1">
      <c r="B1" s="1661" t="s">
        <v>3032</v>
      </c>
      <c r="C1" s="1661"/>
      <c r="D1" s="1661"/>
      <c r="E1" s="1661"/>
      <c r="F1" s="1661"/>
      <c r="G1" s="1661"/>
      <c r="H1" s="1661"/>
      <c r="I1" s="1661"/>
      <c r="J1" s="1661"/>
      <c r="K1" s="1661"/>
      <c r="L1" s="1661"/>
      <c r="M1" s="1661"/>
      <c r="N1" s="1661"/>
      <c r="O1" s="1661"/>
      <c r="P1" s="1661"/>
      <c r="Q1" s="1661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</row>
    <row r="2" spans="1:28" s="803" customFormat="1" ht="19.149999999999999" customHeight="1">
      <c r="B2" s="804" t="s">
        <v>0</v>
      </c>
      <c r="C2" s="804" t="s">
        <v>6</v>
      </c>
      <c r="D2" s="1662" t="s">
        <v>3033</v>
      </c>
      <c r="E2" s="1662"/>
      <c r="F2" s="1662"/>
      <c r="G2" s="1662"/>
      <c r="H2" s="1662"/>
      <c r="I2" s="1662"/>
      <c r="J2" s="1662"/>
      <c r="K2" s="1662"/>
      <c r="L2" s="1662"/>
      <c r="M2" s="1662"/>
      <c r="N2" s="1662"/>
      <c r="O2" s="1662"/>
      <c r="P2" s="1662"/>
      <c r="Q2" s="1662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</row>
    <row r="3" spans="1:28" s="803" customFormat="1" ht="19.5" customHeight="1">
      <c r="B3" s="806" t="s">
        <v>303</v>
      </c>
      <c r="C3" s="806" t="s">
        <v>6</v>
      </c>
      <c r="D3" s="806" t="s">
        <v>3034</v>
      </c>
      <c r="E3" s="807"/>
      <c r="F3" s="806"/>
      <c r="G3" s="806"/>
      <c r="H3" s="808"/>
      <c r="I3" s="808"/>
      <c r="J3" s="809" t="s">
        <v>304</v>
      </c>
      <c r="K3" s="809"/>
      <c r="L3" s="809"/>
      <c r="M3" s="810" t="s">
        <v>402</v>
      </c>
      <c r="N3" s="1663">
        <v>240</v>
      </c>
      <c r="O3" s="1663"/>
      <c r="P3" s="808"/>
      <c r="R3" s="811"/>
      <c r="S3" s="812"/>
      <c r="X3" s="813"/>
      <c r="AB3" s="813"/>
    </row>
    <row r="4" spans="1:28" s="803" customFormat="1" ht="19.5" customHeight="1">
      <c r="B4" s="806" t="s">
        <v>1</v>
      </c>
      <c r="C4" s="806" t="s">
        <v>6</v>
      </c>
      <c r="D4" s="806" t="s">
        <v>326</v>
      </c>
      <c r="E4" s="814"/>
      <c r="F4" s="806"/>
      <c r="G4" s="806"/>
      <c r="H4" s="808"/>
      <c r="I4" s="808"/>
      <c r="J4" s="809" t="s">
        <v>305</v>
      </c>
      <c r="K4" s="809"/>
      <c r="L4" s="809"/>
      <c r="M4" s="810" t="s">
        <v>3035</v>
      </c>
      <c r="N4" s="815">
        <v>43851</v>
      </c>
      <c r="O4" s="808"/>
      <c r="P4" s="808"/>
      <c r="R4" s="811"/>
      <c r="S4" s="812"/>
      <c r="X4" s="813"/>
      <c r="AB4" s="813"/>
    </row>
    <row r="5" spans="1:28" s="803" customFormat="1" ht="19.5" customHeight="1">
      <c r="B5" s="806" t="s">
        <v>5</v>
      </c>
      <c r="C5" s="806" t="s">
        <v>6</v>
      </c>
      <c r="D5" s="806" t="s">
        <v>403</v>
      </c>
      <c r="E5" s="814"/>
      <c r="F5" s="806"/>
      <c r="G5" s="806"/>
      <c r="K5" s="810"/>
      <c r="L5" s="810"/>
      <c r="M5" s="810" t="s">
        <v>3036</v>
      </c>
      <c r="N5" s="815">
        <f>+N4+N3-1</f>
        <v>44090</v>
      </c>
      <c r="O5" s="816"/>
      <c r="P5" s="816"/>
      <c r="S5" s="817"/>
      <c r="T5" s="818"/>
      <c r="U5" s="818"/>
    </row>
    <row r="6" spans="1:28" s="803" customFormat="1" ht="19.5" hidden="1" customHeight="1">
      <c r="B6" s="806" t="s">
        <v>3037</v>
      </c>
      <c r="C6" s="806"/>
      <c r="D6" s="806" t="s">
        <v>3038</v>
      </c>
      <c r="E6" s="807"/>
      <c r="F6" s="806"/>
      <c r="G6" s="806"/>
      <c r="H6" s="819"/>
      <c r="S6" s="817"/>
      <c r="T6" s="818"/>
      <c r="U6" s="818"/>
    </row>
    <row r="7" spans="1:28" s="801" customFormat="1" ht="12.75" customHeight="1" thickBot="1">
      <c r="B7" s="820"/>
      <c r="C7" s="820"/>
      <c r="D7" s="821"/>
      <c r="E7" s="822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0"/>
      <c r="S7" s="823"/>
      <c r="T7" s="820"/>
      <c r="U7" s="820"/>
      <c r="V7" s="820"/>
      <c r="W7" s="820"/>
      <c r="X7" s="824"/>
      <c r="AB7" s="824"/>
    </row>
    <row r="8" spans="1:28" s="825" customFormat="1" ht="18" customHeight="1">
      <c r="B8" s="1664" t="s">
        <v>306</v>
      </c>
      <c r="C8" s="826"/>
      <c r="D8" s="1667" t="s">
        <v>392</v>
      </c>
      <c r="E8" s="1670" t="s">
        <v>307</v>
      </c>
      <c r="F8" s="1670" t="s">
        <v>47</v>
      </c>
      <c r="G8" s="1670" t="s">
        <v>3039</v>
      </c>
      <c r="H8" s="1658" t="s">
        <v>3040</v>
      </c>
      <c r="I8" s="827" t="s">
        <v>3041</v>
      </c>
      <c r="J8" s="828" t="s">
        <v>3042</v>
      </c>
      <c r="K8" s="828" t="s">
        <v>3043</v>
      </c>
      <c r="L8" s="910" t="s">
        <v>3044</v>
      </c>
      <c r="M8" s="910" t="s">
        <v>3045</v>
      </c>
      <c r="N8" s="910" t="s">
        <v>3046</v>
      </c>
      <c r="O8" s="910" t="s">
        <v>3047</v>
      </c>
      <c r="P8" s="910" t="s">
        <v>3048</v>
      </c>
      <c r="Q8" s="829" t="s">
        <v>3049</v>
      </c>
      <c r="S8" s="830"/>
    </row>
    <row r="9" spans="1:28" s="825" customFormat="1" ht="21" customHeight="1">
      <c r="B9" s="1665"/>
      <c r="C9" s="831"/>
      <c r="D9" s="1668"/>
      <c r="E9" s="1671"/>
      <c r="F9" s="1671"/>
      <c r="G9" s="1671"/>
      <c r="H9" s="1659"/>
      <c r="I9" s="832" t="s">
        <v>3050</v>
      </c>
      <c r="J9" s="833" t="s">
        <v>401</v>
      </c>
      <c r="K9" s="833" t="s">
        <v>400</v>
      </c>
      <c r="L9" s="833" t="s">
        <v>399</v>
      </c>
      <c r="M9" s="833" t="s">
        <v>400</v>
      </c>
      <c r="N9" s="833" t="s">
        <v>399</v>
      </c>
      <c r="O9" s="833" t="s">
        <v>400</v>
      </c>
      <c r="P9" s="833" t="s">
        <v>400</v>
      </c>
      <c r="Q9" s="834" t="s">
        <v>3051</v>
      </c>
      <c r="S9" s="830"/>
    </row>
    <row r="10" spans="1:28" s="825" customFormat="1" ht="16.5" customHeight="1" thickBot="1">
      <c r="B10" s="1666"/>
      <c r="C10" s="835"/>
      <c r="D10" s="1669"/>
      <c r="E10" s="1672"/>
      <c r="F10" s="1672"/>
      <c r="G10" s="1672"/>
      <c r="H10" s="1660"/>
      <c r="I10" s="836" t="s">
        <v>49</v>
      </c>
      <c r="J10" s="837" t="s">
        <v>49</v>
      </c>
      <c r="K10" s="837" t="s">
        <v>49</v>
      </c>
      <c r="L10" s="837" t="s">
        <v>49</v>
      </c>
      <c r="M10" s="837" t="s">
        <v>49</v>
      </c>
      <c r="N10" s="837" t="s">
        <v>49</v>
      </c>
      <c r="O10" s="837" t="s">
        <v>49</v>
      </c>
      <c r="P10" s="837" t="s">
        <v>49</v>
      </c>
      <c r="Q10" s="838" t="s">
        <v>49</v>
      </c>
      <c r="S10" s="830"/>
    </row>
    <row r="11" spans="1:28" s="841" customFormat="1" ht="20.45" customHeight="1">
      <c r="A11" s="839"/>
      <c r="B11" s="948" t="s">
        <v>3028</v>
      </c>
      <c r="C11" s="949"/>
      <c r="D11" s="950"/>
      <c r="E11" s="951"/>
      <c r="F11" s="952"/>
      <c r="G11" s="952"/>
      <c r="H11" s="953"/>
      <c r="I11" s="954" t="str">
        <f t="shared" ref="I11:O14" si="0">+IF($E11="","",I3901)</f>
        <v/>
      </c>
      <c r="J11" s="955" t="str">
        <f t="shared" si="0"/>
        <v/>
      </c>
      <c r="K11" s="955" t="str">
        <f t="shared" si="0"/>
        <v/>
      </c>
      <c r="L11" s="955" t="str">
        <f t="shared" si="0"/>
        <v/>
      </c>
      <c r="M11" s="955" t="str">
        <f t="shared" si="0"/>
        <v/>
      </c>
      <c r="N11" s="955" t="str">
        <f t="shared" si="0"/>
        <v/>
      </c>
      <c r="O11" s="955" t="str">
        <f t="shared" si="0"/>
        <v/>
      </c>
      <c r="P11" s="956"/>
      <c r="Q11" s="957" t="str">
        <f>+IF($E11="","",Q3901)</f>
        <v/>
      </c>
      <c r="R11" s="840"/>
    </row>
    <row r="12" spans="1:28" s="842" customFormat="1" ht="12.4" customHeight="1">
      <c r="B12" s="958" t="s">
        <v>125</v>
      </c>
      <c r="C12" s="959"/>
      <c r="D12" s="960" t="s">
        <v>2652</v>
      </c>
      <c r="E12" s="961"/>
      <c r="F12" s="961"/>
      <c r="G12" s="961"/>
      <c r="H12" s="962" t="str">
        <f t="shared" ref="H12:H264" si="1">+IF(E12="","",ROUND(F12*G12,2))</f>
        <v/>
      </c>
      <c r="I12" s="963" t="str">
        <f t="shared" si="0"/>
        <v/>
      </c>
      <c r="J12" s="964" t="str">
        <f t="shared" si="0"/>
        <v/>
      </c>
      <c r="K12" s="964" t="str">
        <f t="shared" si="0"/>
        <v/>
      </c>
      <c r="L12" s="964" t="str">
        <f t="shared" si="0"/>
        <v/>
      </c>
      <c r="M12" s="964" t="str">
        <f t="shared" si="0"/>
        <v/>
      </c>
      <c r="N12" s="964" t="str">
        <f t="shared" si="0"/>
        <v/>
      </c>
      <c r="O12" s="964" t="str">
        <f t="shared" si="0"/>
        <v/>
      </c>
      <c r="P12" s="965"/>
      <c r="Q12" s="962" t="str">
        <f>+IF($E12="","",Q3902)</f>
        <v/>
      </c>
      <c r="R12" s="843"/>
    </row>
    <row r="13" spans="1:28" s="842" customFormat="1" ht="12.4" customHeight="1">
      <c r="B13" s="966" t="s">
        <v>418</v>
      </c>
      <c r="C13" s="959"/>
      <c r="D13" s="967" t="s">
        <v>2653</v>
      </c>
      <c r="E13" s="961"/>
      <c r="F13" s="961"/>
      <c r="G13" s="961"/>
      <c r="H13" s="962" t="str">
        <f t="shared" si="1"/>
        <v/>
      </c>
      <c r="I13" s="963" t="str">
        <f t="shared" si="0"/>
        <v/>
      </c>
      <c r="J13" s="964" t="str">
        <f t="shared" si="0"/>
        <v/>
      </c>
      <c r="K13" s="964" t="str">
        <f t="shared" si="0"/>
        <v/>
      </c>
      <c r="L13" s="964" t="str">
        <f t="shared" si="0"/>
        <v/>
      </c>
      <c r="M13" s="964" t="str">
        <f t="shared" si="0"/>
        <v/>
      </c>
      <c r="N13" s="964" t="str">
        <f t="shared" si="0"/>
        <v/>
      </c>
      <c r="O13" s="964" t="str">
        <f t="shared" si="0"/>
        <v/>
      </c>
      <c r="P13" s="965"/>
      <c r="Q13" s="962" t="str">
        <f>+IF($E13="","",Q3903)</f>
        <v/>
      </c>
      <c r="R13" s="843"/>
    </row>
    <row r="14" spans="1:28" s="842" customFormat="1" ht="12.4" customHeight="1">
      <c r="B14" s="968" t="s">
        <v>419</v>
      </c>
      <c r="C14" s="959"/>
      <c r="D14" s="969" t="s">
        <v>327</v>
      </c>
      <c r="E14" s="961" t="s">
        <v>41</v>
      </c>
      <c r="F14" s="970">
        <v>1</v>
      </c>
      <c r="G14" s="970">
        <v>359.66</v>
      </c>
      <c r="H14" s="962">
        <f t="shared" si="1"/>
        <v>359.66</v>
      </c>
      <c r="I14" s="963">
        <f t="shared" si="0"/>
        <v>359.66</v>
      </c>
      <c r="J14" s="964">
        <f t="shared" si="0"/>
        <v>0</v>
      </c>
      <c r="K14" s="964">
        <f t="shared" si="0"/>
        <v>0</v>
      </c>
      <c r="L14" s="964">
        <f t="shared" si="0"/>
        <v>0</v>
      </c>
      <c r="M14" s="964">
        <f t="shared" si="0"/>
        <v>0</v>
      </c>
      <c r="N14" s="964">
        <f t="shared" si="0"/>
        <v>0</v>
      </c>
      <c r="O14" s="964">
        <f t="shared" si="0"/>
        <v>0</v>
      </c>
      <c r="P14" s="964">
        <f t="shared" ref="P14:P26" si="2">+IF($E14="","",P3904)</f>
        <v>0</v>
      </c>
      <c r="Q14" s="962">
        <f>+IF($E14="","",Q3904)</f>
        <v>0</v>
      </c>
      <c r="R14" s="843"/>
    </row>
    <row r="15" spans="1:28" s="842" customFormat="1" ht="12.4" customHeight="1">
      <c r="B15" s="968" t="s">
        <v>420</v>
      </c>
      <c r="C15" s="959"/>
      <c r="D15" s="969" t="s">
        <v>328</v>
      </c>
      <c r="E15" s="961" t="s">
        <v>53</v>
      </c>
      <c r="F15" s="970">
        <v>1</v>
      </c>
      <c r="G15" s="970">
        <v>2400</v>
      </c>
      <c r="H15" s="962">
        <f t="shared" si="1"/>
        <v>2400</v>
      </c>
      <c r="I15" s="963">
        <f t="shared" ref="I15:Q30" si="3">+IF($E15="","",I3905)</f>
        <v>2400</v>
      </c>
      <c r="J15" s="964">
        <f t="shared" si="3"/>
        <v>0</v>
      </c>
      <c r="K15" s="964">
        <f t="shared" si="3"/>
        <v>0</v>
      </c>
      <c r="L15" s="964">
        <f t="shared" si="3"/>
        <v>0</v>
      </c>
      <c r="M15" s="964">
        <f t="shared" si="3"/>
        <v>0</v>
      </c>
      <c r="N15" s="964">
        <f t="shared" si="3"/>
        <v>0</v>
      </c>
      <c r="O15" s="964">
        <f t="shared" si="3"/>
        <v>0</v>
      </c>
      <c r="P15" s="964">
        <f t="shared" si="2"/>
        <v>0</v>
      </c>
      <c r="Q15" s="962">
        <f t="shared" si="3"/>
        <v>0</v>
      </c>
      <c r="R15" s="843"/>
    </row>
    <row r="16" spans="1:28" s="842" customFormat="1" ht="12.4" customHeight="1">
      <c r="B16" s="968" t="s">
        <v>421</v>
      </c>
      <c r="C16" s="959"/>
      <c r="D16" s="969" t="s">
        <v>2654</v>
      </c>
      <c r="E16" s="961" t="s">
        <v>53</v>
      </c>
      <c r="F16" s="970">
        <v>1</v>
      </c>
      <c r="G16" s="970">
        <v>2500</v>
      </c>
      <c r="H16" s="962">
        <f t="shared" si="1"/>
        <v>2500</v>
      </c>
      <c r="I16" s="963">
        <f t="shared" si="3"/>
        <v>1437.07</v>
      </c>
      <c r="J16" s="964">
        <f t="shared" si="3"/>
        <v>1062.93</v>
      </c>
      <c r="K16" s="964">
        <f t="shared" si="3"/>
        <v>0</v>
      </c>
      <c r="L16" s="964">
        <f t="shared" si="3"/>
        <v>0</v>
      </c>
      <c r="M16" s="964">
        <f t="shared" si="3"/>
        <v>0</v>
      </c>
      <c r="N16" s="964">
        <f t="shared" si="3"/>
        <v>0</v>
      </c>
      <c r="O16" s="964">
        <f t="shared" si="3"/>
        <v>0</v>
      </c>
      <c r="P16" s="964">
        <f t="shared" si="2"/>
        <v>0</v>
      </c>
      <c r="Q16" s="962">
        <f t="shared" si="3"/>
        <v>0</v>
      </c>
      <c r="R16" s="843"/>
    </row>
    <row r="17" spans="2:18" s="842" customFormat="1" ht="12.4" customHeight="1">
      <c r="B17" s="966" t="s">
        <v>422</v>
      </c>
      <c r="C17" s="959"/>
      <c r="D17" s="967" t="s">
        <v>2655</v>
      </c>
      <c r="E17" s="961"/>
      <c r="F17" s="961"/>
      <c r="G17" s="961"/>
      <c r="H17" s="962" t="str">
        <f t="shared" si="1"/>
        <v/>
      </c>
      <c r="I17" s="963" t="str">
        <f t="shared" si="3"/>
        <v/>
      </c>
      <c r="J17" s="964" t="str">
        <f t="shared" si="3"/>
        <v/>
      </c>
      <c r="K17" s="964" t="str">
        <f t="shared" si="3"/>
        <v/>
      </c>
      <c r="L17" s="964" t="str">
        <f t="shared" si="3"/>
        <v/>
      </c>
      <c r="M17" s="964" t="str">
        <f t="shared" si="3"/>
        <v/>
      </c>
      <c r="N17" s="964" t="str">
        <f t="shared" si="3"/>
        <v/>
      </c>
      <c r="O17" s="964" t="str">
        <f t="shared" si="3"/>
        <v/>
      </c>
      <c r="P17" s="964" t="str">
        <f t="shared" si="2"/>
        <v/>
      </c>
      <c r="Q17" s="962" t="str">
        <f t="shared" si="3"/>
        <v/>
      </c>
      <c r="R17" s="843"/>
    </row>
    <row r="18" spans="2:18" s="842" customFormat="1" ht="12.4" customHeight="1">
      <c r="B18" s="968" t="s">
        <v>423</v>
      </c>
      <c r="C18" s="959"/>
      <c r="D18" s="969" t="s">
        <v>329</v>
      </c>
      <c r="E18" s="961" t="s">
        <v>53</v>
      </c>
      <c r="F18" s="970">
        <v>1</v>
      </c>
      <c r="G18" s="970">
        <v>1000</v>
      </c>
      <c r="H18" s="962">
        <f t="shared" si="1"/>
        <v>1000</v>
      </c>
      <c r="I18" s="963">
        <f t="shared" si="3"/>
        <v>1000</v>
      </c>
      <c r="J18" s="964">
        <f t="shared" si="3"/>
        <v>0</v>
      </c>
      <c r="K18" s="964">
        <f t="shared" si="3"/>
        <v>0</v>
      </c>
      <c r="L18" s="964">
        <f t="shared" si="3"/>
        <v>0</v>
      </c>
      <c r="M18" s="964">
        <f t="shared" si="3"/>
        <v>0</v>
      </c>
      <c r="N18" s="964">
        <f t="shared" si="3"/>
        <v>0</v>
      </c>
      <c r="O18" s="964">
        <f t="shared" si="3"/>
        <v>0</v>
      </c>
      <c r="P18" s="964">
        <f t="shared" si="2"/>
        <v>0</v>
      </c>
      <c r="Q18" s="962">
        <f t="shared" si="3"/>
        <v>0</v>
      </c>
      <c r="R18" s="843"/>
    </row>
    <row r="19" spans="2:18" s="842" customFormat="1" ht="12.4" customHeight="1">
      <c r="B19" s="968" t="s">
        <v>424</v>
      </c>
      <c r="C19" s="959"/>
      <c r="D19" s="969" t="s">
        <v>330</v>
      </c>
      <c r="E19" s="961" t="s">
        <v>53</v>
      </c>
      <c r="F19" s="970">
        <v>1</v>
      </c>
      <c r="G19" s="970">
        <v>10895.42</v>
      </c>
      <c r="H19" s="962">
        <f t="shared" si="1"/>
        <v>10895.42</v>
      </c>
      <c r="I19" s="963">
        <f t="shared" si="3"/>
        <v>3335.3</v>
      </c>
      <c r="J19" s="964">
        <f t="shared" si="3"/>
        <v>7560.12</v>
      </c>
      <c r="K19" s="964">
        <f t="shared" si="3"/>
        <v>0</v>
      </c>
      <c r="L19" s="964">
        <f t="shared" si="3"/>
        <v>0</v>
      </c>
      <c r="M19" s="964">
        <f t="shared" si="3"/>
        <v>0</v>
      </c>
      <c r="N19" s="964">
        <f t="shared" si="3"/>
        <v>0</v>
      </c>
      <c r="O19" s="964">
        <f t="shared" si="3"/>
        <v>0</v>
      </c>
      <c r="P19" s="964">
        <f t="shared" si="2"/>
        <v>0</v>
      </c>
      <c r="Q19" s="962">
        <f t="shared" si="3"/>
        <v>0</v>
      </c>
      <c r="R19" s="843"/>
    </row>
    <row r="20" spans="2:18" s="842" customFormat="1" ht="12.4" customHeight="1">
      <c r="B20" s="966" t="s">
        <v>425</v>
      </c>
      <c r="C20" s="959"/>
      <c r="D20" s="967" t="s">
        <v>2656</v>
      </c>
      <c r="E20" s="961"/>
      <c r="F20" s="961"/>
      <c r="G20" s="961"/>
      <c r="H20" s="962" t="str">
        <f t="shared" si="1"/>
        <v/>
      </c>
      <c r="I20" s="963" t="str">
        <f t="shared" si="3"/>
        <v/>
      </c>
      <c r="J20" s="964" t="str">
        <f t="shared" si="3"/>
        <v/>
      </c>
      <c r="K20" s="964" t="str">
        <f t="shared" si="3"/>
        <v/>
      </c>
      <c r="L20" s="964" t="str">
        <f t="shared" si="3"/>
        <v/>
      </c>
      <c r="M20" s="964" t="str">
        <f t="shared" si="3"/>
        <v/>
      </c>
      <c r="N20" s="964" t="str">
        <f t="shared" si="3"/>
        <v/>
      </c>
      <c r="O20" s="964" t="str">
        <f t="shared" si="3"/>
        <v/>
      </c>
      <c r="P20" s="964" t="str">
        <f t="shared" si="2"/>
        <v/>
      </c>
      <c r="Q20" s="962" t="str">
        <f t="shared" si="3"/>
        <v/>
      </c>
      <c r="R20" s="843"/>
    </row>
    <row r="21" spans="2:18" s="842" customFormat="1" ht="12.4" customHeight="1">
      <c r="B21" s="968" t="s">
        <v>426</v>
      </c>
      <c r="C21" s="959"/>
      <c r="D21" s="969" t="s">
        <v>331</v>
      </c>
      <c r="E21" s="961" t="s">
        <v>53</v>
      </c>
      <c r="F21" s="970">
        <v>1</v>
      </c>
      <c r="G21" s="970">
        <v>3404.07</v>
      </c>
      <c r="H21" s="962">
        <f t="shared" si="1"/>
        <v>3404.07</v>
      </c>
      <c r="I21" s="963">
        <f t="shared" si="3"/>
        <v>102.09</v>
      </c>
      <c r="J21" s="964">
        <f t="shared" si="3"/>
        <v>430.1</v>
      </c>
      <c r="K21" s="964">
        <f t="shared" si="3"/>
        <v>459.77</v>
      </c>
      <c r="L21" s="964">
        <f t="shared" si="3"/>
        <v>444.93</v>
      </c>
      <c r="M21" s="964">
        <f t="shared" si="3"/>
        <v>459.77</v>
      </c>
      <c r="N21" s="964">
        <f t="shared" si="3"/>
        <v>444.93</v>
      </c>
      <c r="O21" s="964">
        <f t="shared" si="3"/>
        <v>459.77</v>
      </c>
      <c r="P21" s="964">
        <f t="shared" si="2"/>
        <v>459.77</v>
      </c>
      <c r="Q21" s="962">
        <f t="shared" si="3"/>
        <v>142.94999999999999</v>
      </c>
      <c r="R21" s="843"/>
    </row>
    <row r="22" spans="2:18" s="842" customFormat="1" ht="12.4" customHeight="1">
      <c r="B22" s="968" t="s">
        <v>427</v>
      </c>
      <c r="C22" s="959"/>
      <c r="D22" s="969" t="s">
        <v>2657</v>
      </c>
      <c r="E22" s="961" t="s">
        <v>3029</v>
      </c>
      <c r="F22" s="970">
        <v>1</v>
      </c>
      <c r="G22" s="970">
        <v>380</v>
      </c>
      <c r="H22" s="962">
        <f t="shared" si="1"/>
        <v>380</v>
      </c>
      <c r="I22" s="963">
        <f t="shared" si="3"/>
        <v>11.4</v>
      </c>
      <c r="J22" s="964">
        <f t="shared" si="3"/>
        <v>48.01</v>
      </c>
      <c r="K22" s="964">
        <f t="shared" si="3"/>
        <v>51.32</v>
      </c>
      <c r="L22" s="964">
        <f t="shared" si="3"/>
        <v>49.67</v>
      </c>
      <c r="M22" s="964">
        <f t="shared" si="3"/>
        <v>51.32</v>
      </c>
      <c r="N22" s="964">
        <f t="shared" si="3"/>
        <v>49.67</v>
      </c>
      <c r="O22" s="964">
        <f t="shared" si="3"/>
        <v>51.32</v>
      </c>
      <c r="P22" s="964">
        <f t="shared" si="2"/>
        <v>51.32</v>
      </c>
      <c r="Q22" s="962">
        <f t="shared" si="3"/>
        <v>15.96</v>
      </c>
      <c r="R22" s="843"/>
    </row>
    <row r="23" spans="2:18" s="842" customFormat="1" ht="12.4" customHeight="1">
      <c r="B23" s="968" t="s">
        <v>428</v>
      </c>
      <c r="C23" s="959"/>
      <c r="D23" s="969" t="s">
        <v>332</v>
      </c>
      <c r="E23" s="961" t="s">
        <v>53</v>
      </c>
      <c r="F23" s="970">
        <v>1</v>
      </c>
      <c r="G23" s="970">
        <v>434.90000000000003</v>
      </c>
      <c r="H23" s="962">
        <f t="shared" si="1"/>
        <v>434.9</v>
      </c>
      <c r="I23" s="963">
        <f t="shared" si="3"/>
        <v>100</v>
      </c>
      <c r="J23" s="964">
        <f t="shared" si="3"/>
        <v>334.9</v>
      </c>
      <c r="K23" s="964">
        <f t="shared" si="3"/>
        <v>0</v>
      </c>
      <c r="L23" s="964">
        <f t="shared" si="3"/>
        <v>0</v>
      </c>
      <c r="M23" s="964">
        <f t="shared" si="3"/>
        <v>0</v>
      </c>
      <c r="N23" s="964">
        <f t="shared" si="3"/>
        <v>0</v>
      </c>
      <c r="O23" s="964">
        <f t="shared" si="3"/>
        <v>0</v>
      </c>
      <c r="P23" s="964">
        <f t="shared" si="2"/>
        <v>0</v>
      </c>
      <c r="Q23" s="962">
        <f t="shared" si="3"/>
        <v>0</v>
      </c>
      <c r="R23" s="843"/>
    </row>
    <row r="24" spans="2:18" s="842" customFormat="1" ht="12.4" customHeight="1">
      <c r="B24" s="966" t="s">
        <v>429</v>
      </c>
      <c r="C24" s="959"/>
      <c r="D24" s="967" t="s">
        <v>2658</v>
      </c>
      <c r="E24" s="961"/>
      <c r="F24" s="961"/>
      <c r="G24" s="961"/>
      <c r="H24" s="962" t="str">
        <f t="shared" si="1"/>
        <v/>
      </c>
      <c r="I24" s="963" t="str">
        <f t="shared" si="3"/>
        <v/>
      </c>
      <c r="J24" s="964" t="str">
        <f t="shared" si="3"/>
        <v/>
      </c>
      <c r="K24" s="964" t="str">
        <f t="shared" si="3"/>
        <v/>
      </c>
      <c r="L24" s="964" t="str">
        <f t="shared" si="3"/>
        <v/>
      </c>
      <c r="M24" s="964" t="str">
        <f t="shared" si="3"/>
        <v/>
      </c>
      <c r="N24" s="964" t="str">
        <f t="shared" si="3"/>
        <v/>
      </c>
      <c r="O24" s="964" t="str">
        <f t="shared" si="3"/>
        <v/>
      </c>
      <c r="P24" s="964" t="str">
        <f t="shared" si="2"/>
        <v/>
      </c>
      <c r="Q24" s="962" t="str">
        <f t="shared" si="3"/>
        <v/>
      </c>
      <c r="R24" s="843"/>
    </row>
    <row r="25" spans="2:18" s="842" customFormat="1" ht="12.4" customHeight="1">
      <c r="B25" s="968" t="s">
        <v>430</v>
      </c>
      <c r="C25" s="959"/>
      <c r="D25" s="969" t="s">
        <v>2659</v>
      </c>
      <c r="E25" s="961" t="s">
        <v>41</v>
      </c>
      <c r="F25" s="970">
        <v>1</v>
      </c>
      <c r="G25" s="970">
        <v>2033.91</v>
      </c>
      <c r="H25" s="962">
        <f t="shared" si="1"/>
        <v>2033.91</v>
      </c>
      <c r="I25" s="963">
        <f t="shared" si="3"/>
        <v>1992.38</v>
      </c>
      <c r="J25" s="964">
        <f t="shared" si="3"/>
        <v>41.53</v>
      </c>
      <c r="K25" s="964">
        <f t="shared" si="3"/>
        <v>0</v>
      </c>
      <c r="L25" s="964">
        <f t="shared" si="3"/>
        <v>0</v>
      </c>
      <c r="M25" s="964">
        <f t="shared" si="3"/>
        <v>0</v>
      </c>
      <c r="N25" s="964">
        <f t="shared" si="3"/>
        <v>0</v>
      </c>
      <c r="O25" s="964">
        <f t="shared" si="3"/>
        <v>0</v>
      </c>
      <c r="P25" s="964">
        <f t="shared" si="2"/>
        <v>0</v>
      </c>
      <c r="Q25" s="962">
        <f t="shared" si="3"/>
        <v>0</v>
      </c>
      <c r="R25" s="843"/>
    </row>
    <row r="26" spans="2:18" s="842" customFormat="1" ht="12.4" customHeight="1">
      <c r="B26" s="968" t="s">
        <v>431</v>
      </c>
      <c r="C26" s="959"/>
      <c r="D26" s="969" t="s">
        <v>2660</v>
      </c>
      <c r="E26" s="961" t="s">
        <v>41</v>
      </c>
      <c r="F26" s="970">
        <v>30</v>
      </c>
      <c r="G26" s="970">
        <v>76.260000000000005</v>
      </c>
      <c r="H26" s="962">
        <f t="shared" si="1"/>
        <v>2287.8000000000002</v>
      </c>
      <c r="I26" s="963">
        <f t="shared" si="3"/>
        <v>0</v>
      </c>
      <c r="J26" s="964">
        <f t="shared" si="3"/>
        <v>297.08999999999997</v>
      </c>
      <c r="K26" s="964">
        <f t="shared" si="3"/>
        <v>318.7</v>
      </c>
      <c r="L26" s="964">
        <f t="shared" si="3"/>
        <v>308.42</v>
      </c>
      <c r="M26" s="964">
        <f t="shared" si="3"/>
        <v>318.7</v>
      </c>
      <c r="N26" s="964">
        <f t="shared" si="3"/>
        <v>308.42</v>
      </c>
      <c r="O26" s="964">
        <f t="shared" si="3"/>
        <v>318.7</v>
      </c>
      <c r="P26" s="964">
        <f t="shared" si="2"/>
        <v>318.7</v>
      </c>
      <c r="Q26" s="962">
        <f t="shared" si="3"/>
        <v>99.09</v>
      </c>
      <c r="R26" s="843"/>
    </row>
    <row r="27" spans="2:18" s="842" customFormat="1" ht="12.4" customHeight="1">
      <c r="B27" s="971" t="s">
        <v>126</v>
      </c>
      <c r="C27" s="959"/>
      <c r="D27" s="960" t="s">
        <v>2661</v>
      </c>
      <c r="E27" s="961"/>
      <c r="F27" s="961"/>
      <c r="G27" s="961"/>
      <c r="H27" s="962" t="str">
        <f t="shared" si="1"/>
        <v/>
      </c>
      <c r="I27" s="963" t="str">
        <f t="shared" si="3"/>
        <v/>
      </c>
      <c r="J27" s="964" t="str">
        <f t="shared" si="3"/>
        <v/>
      </c>
      <c r="K27" s="964" t="str">
        <f t="shared" si="3"/>
        <v/>
      </c>
      <c r="L27" s="964" t="str">
        <f t="shared" si="3"/>
        <v/>
      </c>
      <c r="M27" s="964" t="str">
        <f t="shared" si="3"/>
        <v/>
      </c>
      <c r="N27" s="964" t="str">
        <f t="shared" si="3"/>
        <v/>
      </c>
      <c r="O27" s="964" t="str">
        <f t="shared" si="3"/>
        <v/>
      </c>
      <c r="P27" s="964" t="str">
        <f t="shared" si="3"/>
        <v/>
      </c>
      <c r="Q27" s="962" t="str">
        <f t="shared" si="3"/>
        <v/>
      </c>
      <c r="R27" s="843"/>
    </row>
    <row r="28" spans="2:18" s="842" customFormat="1" ht="12.4" customHeight="1">
      <c r="B28" s="966" t="s">
        <v>432</v>
      </c>
      <c r="C28" s="959"/>
      <c r="D28" s="967" t="s">
        <v>2662</v>
      </c>
      <c r="E28" s="961"/>
      <c r="F28" s="961"/>
      <c r="G28" s="961"/>
      <c r="H28" s="962" t="str">
        <f t="shared" si="1"/>
        <v/>
      </c>
      <c r="I28" s="963" t="str">
        <f t="shared" si="3"/>
        <v/>
      </c>
      <c r="J28" s="964" t="str">
        <f t="shared" si="3"/>
        <v/>
      </c>
      <c r="K28" s="964" t="str">
        <f t="shared" si="3"/>
        <v/>
      </c>
      <c r="L28" s="964" t="str">
        <f t="shared" si="3"/>
        <v/>
      </c>
      <c r="M28" s="964" t="str">
        <f t="shared" si="3"/>
        <v/>
      </c>
      <c r="N28" s="964" t="str">
        <f t="shared" si="3"/>
        <v/>
      </c>
      <c r="O28" s="964" t="str">
        <f t="shared" si="3"/>
        <v/>
      </c>
      <c r="P28" s="964" t="str">
        <f t="shared" si="3"/>
        <v/>
      </c>
      <c r="Q28" s="962" t="str">
        <f t="shared" si="3"/>
        <v/>
      </c>
      <c r="R28" s="843"/>
    </row>
    <row r="29" spans="2:18" s="842" customFormat="1" ht="12.4" customHeight="1">
      <c r="B29" s="972" t="s">
        <v>433</v>
      </c>
      <c r="C29" s="959"/>
      <c r="D29" s="973" t="s">
        <v>2663</v>
      </c>
      <c r="E29" s="961"/>
      <c r="F29" s="961"/>
      <c r="G29" s="961"/>
      <c r="H29" s="962" t="str">
        <f t="shared" si="1"/>
        <v/>
      </c>
      <c r="I29" s="963" t="str">
        <f t="shared" si="3"/>
        <v/>
      </c>
      <c r="J29" s="964" t="str">
        <f t="shared" si="3"/>
        <v/>
      </c>
      <c r="K29" s="964" t="str">
        <f t="shared" si="3"/>
        <v/>
      </c>
      <c r="L29" s="964" t="str">
        <f t="shared" si="3"/>
        <v/>
      </c>
      <c r="M29" s="964" t="str">
        <f t="shared" si="3"/>
        <v/>
      </c>
      <c r="N29" s="964" t="str">
        <f t="shared" si="3"/>
        <v/>
      </c>
      <c r="O29" s="964" t="str">
        <f t="shared" si="3"/>
        <v/>
      </c>
      <c r="P29" s="964" t="str">
        <f t="shared" si="3"/>
        <v/>
      </c>
      <c r="Q29" s="962" t="str">
        <f t="shared" si="3"/>
        <v/>
      </c>
      <c r="R29" s="843"/>
    </row>
    <row r="30" spans="2:18" s="842" customFormat="1" ht="12.4" customHeight="1">
      <c r="B30" s="974" t="s">
        <v>434</v>
      </c>
      <c r="C30" s="959"/>
      <c r="D30" s="975" t="s">
        <v>52</v>
      </c>
      <c r="E30" s="961"/>
      <c r="F30" s="961"/>
      <c r="G30" s="961"/>
      <c r="H30" s="962" t="str">
        <f t="shared" si="1"/>
        <v/>
      </c>
      <c r="I30" s="963" t="str">
        <f t="shared" si="3"/>
        <v/>
      </c>
      <c r="J30" s="964" t="str">
        <f t="shared" si="3"/>
        <v/>
      </c>
      <c r="K30" s="964" t="str">
        <f t="shared" si="3"/>
        <v/>
      </c>
      <c r="L30" s="964" t="str">
        <f t="shared" si="3"/>
        <v/>
      </c>
      <c r="M30" s="964" t="str">
        <f t="shared" si="3"/>
        <v/>
      </c>
      <c r="N30" s="964" t="str">
        <f t="shared" si="3"/>
        <v/>
      </c>
      <c r="O30" s="964" t="str">
        <f t="shared" si="3"/>
        <v/>
      </c>
      <c r="P30" s="964" t="str">
        <f t="shared" si="3"/>
        <v/>
      </c>
      <c r="Q30" s="962" t="str">
        <f t="shared" si="3"/>
        <v/>
      </c>
      <c r="R30" s="843"/>
    </row>
    <row r="31" spans="2:18" s="842" customFormat="1" ht="12.4" customHeight="1">
      <c r="B31" s="968" t="s">
        <v>435</v>
      </c>
      <c r="C31" s="959"/>
      <c r="D31" s="969" t="s">
        <v>334</v>
      </c>
      <c r="E31" s="961" t="s">
        <v>385</v>
      </c>
      <c r="F31" s="970">
        <v>32</v>
      </c>
      <c r="G31" s="970">
        <v>1.05</v>
      </c>
      <c r="H31" s="962">
        <f t="shared" si="1"/>
        <v>33.6</v>
      </c>
      <c r="I31" s="963">
        <f t="shared" ref="I31:Q46" si="4">+IF($E31="","",I3921)</f>
        <v>0</v>
      </c>
      <c r="J31" s="964">
        <f t="shared" si="4"/>
        <v>0</v>
      </c>
      <c r="K31" s="964">
        <f t="shared" si="4"/>
        <v>33.6</v>
      </c>
      <c r="L31" s="964">
        <f t="shared" si="4"/>
        <v>0</v>
      </c>
      <c r="M31" s="964">
        <f t="shared" si="4"/>
        <v>0</v>
      </c>
      <c r="N31" s="964">
        <f t="shared" si="4"/>
        <v>0</v>
      </c>
      <c r="O31" s="964">
        <f t="shared" si="4"/>
        <v>0</v>
      </c>
      <c r="P31" s="964">
        <f t="shared" si="4"/>
        <v>0</v>
      </c>
      <c r="Q31" s="962">
        <f t="shared" si="4"/>
        <v>0</v>
      </c>
      <c r="R31" s="843"/>
    </row>
    <row r="32" spans="2:18" s="842" customFormat="1" ht="12.4" customHeight="1">
      <c r="B32" s="974" t="s">
        <v>436</v>
      </c>
      <c r="C32" s="959"/>
      <c r="D32" s="975" t="s">
        <v>54</v>
      </c>
      <c r="E32" s="961"/>
      <c r="F32" s="961"/>
      <c r="G32" s="961"/>
      <c r="H32" s="962" t="str">
        <f t="shared" si="1"/>
        <v/>
      </c>
      <c r="I32" s="963" t="str">
        <f t="shared" si="4"/>
        <v/>
      </c>
      <c r="J32" s="964" t="str">
        <f t="shared" si="4"/>
        <v/>
      </c>
      <c r="K32" s="964" t="str">
        <f t="shared" si="4"/>
        <v/>
      </c>
      <c r="L32" s="964" t="str">
        <f t="shared" si="4"/>
        <v/>
      </c>
      <c r="M32" s="964" t="str">
        <f t="shared" si="4"/>
        <v/>
      </c>
      <c r="N32" s="964" t="str">
        <f t="shared" si="4"/>
        <v/>
      </c>
      <c r="O32" s="964" t="str">
        <f t="shared" si="4"/>
        <v/>
      </c>
      <c r="P32" s="964" t="str">
        <f t="shared" si="4"/>
        <v/>
      </c>
      <c r="Q32" s="962" t="str">
        <f t="shared" si="4"/>
        <v/>
      </c>
      <c r="R32" s="843"/>
    </row>
    <row r="33" spans="2:18" s="842" customFormat="1" ht="12.4" customHeight="1">
      <c r="B33" s="968" t="s">
        <v>437</v>
      </c>
      <c r="C33" s="959"/>
      <c r="D33" s="969" t="s">
        <v>365</v>
      </c>
      <c r="E33" s="961" t="s">
        <v>386</v>
      </c>
      <c r="F33" s="970">
        <v>4.6000000000000005</v>
      </c>
      <c r="G33" s="970">
        <v>30.76</v>
      </c>
      <c r="H33" s="962">
        <f t="shared" si="1"/>
        <v>141.5</v>
      </c>
      <c r="I33" s="963">
        <f t="shared" si="4"/>
        <v>0</v>
      </c>
      <c r="J33" s="964">
        <f t="shared" si="4"/>
        <v>0</v>
      </c>
      <c r="K33" s="964">
        <f t="shared" si="4"/>
        <v>141.5</v>
      </c>
      <c r="L33" s="964">
        <f t="shared" si="4"/>
        <v>0</v>
      </c>
      <c r="M33" s="964">
        <f t="shared" si="4"/>
        <v>0</v>
      </c>
      <c r="N33" s="964">
        <f t="shared" si="4"/>
        <v>0</v>
      </c>
      <c r="O33" s="964">
        <f t="shared" si="4"/>
        <v>0</v>
      </c>
      <c r="P33" s="964">
        <f t="shared" si="4"/>
        <v>0</v>
      </c>
      <c r="Q33" s="962">
        <f t="shared" si="4"/>
        <v>0</v>
      </c>
      <c r="R33" s="843"/>
    </row>
    <row r="34" spans="2:18" s="842" customFormat="1" ht="12.4" customHeight="1">
      <c r="B34" s="968" t="s">
        <v>438</v>
      </c>
      <c r="C34" s="959"/>
      <c r="D34" s="969" t="s">
        <v>336</v>
      </c>
      <c r="E34" s="961" t="s">
        <v>386</v>
      </c>
      <c r="F34" s="970">
        <v>5.75</v>
      </c>
      <c r="G34" s="970">
        <v>20.51</v>
      </c>
      <c r="H34" s="962">
        <f t="shared" si="1"/>
        <v>117.93</v>
      </c>
      <c r="I34" s="963">
        <f t="shared" si="4"/>
        <v>0</v>
      </c>
      <c r="J34" s="964">
        <f t="shared" si="4"/>
        <v>0</v>
      </c>
      <c r="K34" s="964">
        <f t="shared" si="4"/>
        <v>117.93</v>
      </c>
      <c r="L34" s="964">
        <f t="shared" si="4"/>
        <v>0</v>
      </c>
      <c r="M34" s="964">
        <f t="shared" si="4"/>
        <v>0</v>
      </c>
      <c r="N34" s="964">
        <f t="shared" si="4"/>
        <v>0</v>
      </c>
      <c r="O34" s="964">
        <f t="shared" si="4"/>
        <v>0</v>
      </c>
      <c r="P34" s="964">
        <f t="shared" si="4"/>
        <v>0</v>
      </c>
      <c r="Q34" s="962">
        <f t="shared" si="4"/>
        <v>0</v>
      </c>
      <c r="R34" s="843"/>
    </row>
    <row r="35" spans="2:18" s="842" customFormat="1" ht="12.4" customHeight="1">
      <c r="B35" s="968" t="s">
        <v>439</v>
      </c>
      <c r="C35" s="959"/>
      <c r="D35" s="969" t="s">
        <v>2664</v>
      </c>
      <c r="E35" s="961" t="s">
        <v>387</v>
      </c>
      <c r="F35" s="970">
        <v>32</v>
      </c>
      <c r="G35" s="970">
        <v>6.83</v>
      </c>
      <c r="H35" s="962">
        <f t="shared" si="1"/>
        <v>218.56</v>
      </c>
      <c r="I35" s="963">
        <f t="shared" si="4"/>
        <v>0</v>
      </c>
      <c r="J35" s="964">
        <f t="shared" si="4"/>
        <v>0</v>
      </c>
      <c r="K35" s="964">
        <f t="shared" si="4"/>
        <v>0</v>
      </c>
      <c r="L35" s="964">
        <f t="shared" si="4"/>
        <v>218.56</v>
      </c>
      <c r="M35" s="964">
        <f t="shared" si="4"/>
        <v>0</v>
      </c>
      <c r="N35" s="964">
        <f t="shared" si="4"/>
        <v>0</v>
      </c>
      <c r="O35" s="964">
        <f t="shared" si="4"/>
        <v>0</v>
      </c>
      <c r="P35" s="964">
        <f t="shared" si="4"/>
        <v>0</v>
      </c>
      <c r="Q35" s="962">
        <f t="shared" si="4"/>
        <v>0</v>
      </c>
      <c r="R35" s="843"/>
    </row>
    <row r="36" spans="2:18" s="842" customFormat="1" ht="12.4" customHeight="1">
      <c r="B36" s="974" t="s">
        <v>440</v>
      </c>
      <c r="C36" s="959"/>
      <c r="D36" s="975" t="s">
        <v>338</v>
      </c>
      <c r="E36" s="961"/>
      <c r="F36" s="961"/>
      <c r="G36" s="961"/>
      <c r="H36" s="962" t="str">
        <f t="shared" si="1"/>
        <v/>
      </c>
      <c r="I36" s="963" t="str">
        <f t="shared" si="4"/>
        <v/>
      </c>
      <c r="J36" s="964" t="str">
        <f t="shared" si="4"/>
        <v/>
      </c>
      <c r="K36" s="964" t="str">
        <f t="shared" si="4"/>
        <v/>
      </c>
      <c r="L36" s="964" t="str">
        <f t="shared" si="4"/>
        <v/>
      </c>
      <c r="M36" s="964" t="str">
        <f t="shared" si="4"/>
        <v/>
      </c>
      <c r="N36" s="964" t="str">
        <f t="shared" si="4"/>
        <v/>
      </c>
      <c r="O36" s="964" t="str">
        <f t="shared" si="4"/>
        <v/>
      </c>
      <c r="P36" s="964" t="str">
        <f t="shared" si="4"/>
        <v/>
      </c>
      <c r="Q36" s="962" t="str">
        <f t="shared" si="4"/>
        <v/>
      </c>
      <c r="R36" s="843"/>
    </row>
    <row r="37" spans="2:18" s="842" customFormat="1" ht="12.4" customHeight="1">
      <c r="B37" s="968" t="s">
        <v>441</v>
      </c>
      <c r="C37" s="959"/>
      <c r="D37" s="969" t="s">
        <v>2665</v>
      </c>
      <c r="E37" s="961" t="s">
        <v>386</v>
      </c>
      <c r="F37" s="970">
        <v>0.33</v>
      </c>
      <c r="G37" s="970">
        <v>387.72</v>
      </c>
      <c r="H37" s="962">
        <f t="shared" si="1"/>
        <v>127.95</v>
      </c>
      <c r="I37" s="963">
        <f t="shared" si="4"/>
        <v>0</v>
      </c>
      <c r="J37" s="964">
        <f t="shared" si="4"/>
        <v>0</v>
      </c>
      <c r="K37" s="964">
        <f t="shared" si="4"/>
        <v>127.95</v>
      </c>
      <c r="L37" s="964">
        <f t="shared" si="4"/>
        <v>0</v>
      </c>
      <c r="M37" s="964">
        <f t="shared" si="4"/>
        <v>0</v>
      </c>
      <c r="N37" s="964">
        <f t="shared" si="4"/>
        <v>0</v>
      </c>
      <c r="O37" s="964">
        <f t="shared" si="4"/>
        <v>0</v>
      </c>
      <c r="P37" s="964">
        <f t="shared" si="4"/>
        <v>0</v>
      </c>
      <c r="Q37" s="962">
        <f t="shared" si="4"/>
        <v>0</v>
      </c>
      <c r="R37" s="843"/>
    </row>
    <row r="38" spans="2:18" s="842" customFormat="1" ht="12.4" customHeight="1">
      <c r="B38" s="968" t="s">
        <v>442</v>
      </c>
      <c r="C38" s="959"/>
      <c r="D38" s="969" t="s">
        <v>2666</v>
      </c>
      <c r="E38" s="961" t="s">
        <v>386</v>
      </c>
      <c r="F38" s="970">
        <v>1.42</v>
      </c>
      <c r="G38" s="970">
        <v>300.5</v>
      </c>
      <c r="H38" s="962">
        <f t="shared" si="1"/>
        <v>426.71</v>
      </c>
      <c r="I38" s="963">
        <f t="shared" si="4"/>
        <v>0</v>
      </c>
      <c r="J38" s="964">
        <f t="shared" si="4"/>
        <v>0</v>
      </c>
      <c r="K38" s="964">
        <f t="shared" si="4"/>
        <v>9.7799999999999994</v>
      </c>
      <c r="L38" s="964">
        <f t="shared" si="4"/>
        <v>416.93</v>
      </c>
      <c r="M38" s="964">
        <f t="shared" si="4"/>
        <v>0</v>
      </c>
      <c r="N38" s="964">
        <f t="shared" si="4"/>
        <v>0</v>
      </c>
      <c r="O38" s="964">
        <f t="shared" si="4"/>
        <v>0</v>
      </c>
      <c r="P38" s="964">
        <f t="shared" si="4"/>
        <v>0</v>
      </c>
      <c r="Q38" s="962">
        <f t="shared" si="4"/>
        <v>0</v>
      </c>
      <c r="R38" s="843"/>
    </row>
    <row r="39" spans="2:18" s="842" customFormat="1" ht="12.4" customHeight="1">
      <c r="B39" s="974" t="s">
        <v>443</v>
      </c>
      <c r="C39" s="959"/>
      <c r="D39" s="975" t="s">
        <v>340</v>
      </c>
      <c r="E39" s="961"/>
      <c r="F39" s="961"/>
      <c r="G39" s="961"/>
      <c r="H39" s="962" t="str">
        <f t="shared" si="1"/>
        <v/>
      </c>
      <c r="I39" s="963" t="str">
        <f t="shared" si="4"/>
        <v/>
      </c>
      <c r="J39" s="964" t="str">
        <f t="shared" si="4"/>
        <v/>
      </c>
      <c r="K39" s="964" t="str">
        <f t="shared" si="4"/>
        <v/>
      </c>
      <c r="L39" s="964" t="str">
        <f t="shared" si="4"/>
        <v/>
      </c>
      <c r="M39" s="964" t="str">
        <f t="shared" si="4"/>
        <v/>
      </c>
      <c r="N39" s="964" t="str">
        <f t="shared" si="4"/>
        <v/>
      </c>
      <c r="O39" s="964" t="str">
        <f t="shared" si="4"/>
        <v/>
      </c>
      <c r="P39" s="964" t="str">
        <f t="shared" si="4"/>
        <v/>
      </c>
      <c r="Q39" s="962" t="str">
        <f t="shared" si="4"/>
        <v/>
      </c>
      <c r="R39" s="843"/>
    </row>
    <row r="40" spans="2:18" s="842" customFormat="1" ht="12.4" customHeight="1">
      <c r="B40" s="968" t="s">
        <v>444</v>
      </c>
      <c r="C40" s="959"/>
      <c r="D40" s="969" t="s">
        <v>2667</v>
      </c>
      <c r="E40" s="961" t="s">
        <v>386</v>
      </c>
      <c r="F40" s="970">
        <v>3.39</v>
      </c>
      <c r="G40" s="970">
        <v>401.94</v>
      </c>
      <c r="H40" s="962">
        <f t="shared" si="1"/>
        <v>1362.58</v>
      </c>
      <c r="I40" s="963">
        <f t="shared" si="4"/>
        <v>0</v>
      </c>
      <c r="J40" s="964">
        <f t="shared" si="4"/>
        <v>0</v>
      </c>
      <c r="K40" s="964">
        <f t="shared" si="4"/>
        <v>0</v>
      </c>
      <c r="L40" s="964">
        <f t="shared" si="4"/>
        <v>1362.58</v>
      </c>
      <c r="M40" s="964">
        <f t="shared" si="4"/>
        <v>0</v>
      </c>
      <c r="N40" s="964">
        <f t="shared" si="4"/>
        <v>0</v>
      </c>
      <c r="O40" s="964">
        <f t="shared" si="4"/>
        <v>0</v>
      </c>
      <c r="P40" s="964">
        <f t="shared" si="4"/>
        <v>0</v>
      </c>
      <c r="Q40" s="962">
        <f t="shared" si="4"/>
        <v>0</v>
      </c>
      <c r="R40" s="843"/>
    </row>
    <row r="41" spans="2:18" s="842" customFormat="1" ht="12.4" customHeight="1">
      <c r="B41" s="968" t="s">
        <v>445</v>
      </c>
      <c r="C41" s="959"/>
      <c r="D41" s="969" t="s">
        <v>2668</v>
      </c>
      <c r="E41" s="961" t="s">
        <v>386</v>
      </c>
      <c r="F41" s="970">
        <v>0.72</v>
      </c>
      <c r="G41" s="970">
        <v>422.55</v>
      </c>
      <c r="H41" s="962">
        <f t="shared" si="1"/>
        <v>304.24</v>
      </c>
      <c r="I41" s="963">
        <f t="shared" si="4"/>
        <v>0</v>
      </c>
      <c r="J41" s="964">
        <f t="shared" si="4"/>
        <v>0</v>
      </c>
      <c r="K41" s="964">
        <f t="shared" si="4"/>
        <v>0</v>
      </c>
      <c r="L41" s="964">
        <f t="shared" si="4"/>
        <v>304.24</v>
      </c>
      <c r="M41" s="964">
        <f t="shared" si="4"/>
        <v>0</v>
      </c>
      <c r="N41" s="964">
        <f t="shared" si="4"/>
        <v>0</v>
      </c>
      <c r="O41" s="964">
        <f t="shared" si="4"/>
        <v>0</v>
      </c>
      <c r="P41" s="964">
        <f t="shared" si="4"/>
        <v>0</v>
      </c>
      <c r="Q41" s="962">
        <f t="shared" si="4"/>
        <v>0</v>
      </c>
      <c r="R41" s="843"/>
    </row>
    <row r="42" spans="2:18" s="842" customFormat="1" ht="12.4" customHeight="1">
      <c r="B42" s="968" t="s">
        <v>446</v>
      </c>
      <c r="C42" s="959"/>
      <c r="D42" s="969" t="s">
        <v>2669</v>
      </c>
      <c r="E42" s="961" t="s">
        <v>385</v>
      </c>
      <c r="F42" s="970">
        <v>25.86</v>
      </c>
      <c r="G42" s="970">
        <v>43.85</v>
      </c>
      <c r="H42" s="962">
        <f t="shared" si="1"/>
        <v>1133.96</v>
      </c>
      <c r="I42" s="963">
        <f t="shared" si="4"/>
        <v>0</v>
      </c>
      <c r="J42" s="964">
        <f t="shared" si="4"/>
        <v>0</v>
      </c>
      <c r="K42" s="964">
        <f t="shared" si="4"/>
        <v>0</v>
      </c>
      <c r="L42" s="964">
        <f t="shared" si="4"/>
        <v>1133.96</v>
      </c>
      <c r="M42" s="964">
        <f t="shared" si="4"/>
        <v>0</v>
      </c>
      <c r="N42" s="964">
        <f t="shared" si="4"/>
        <v>0</v>
      </c>
      <c r="O42" s="964">
        <f t="shared" si="4"/>
        <v>0</v>
      </c>
      <c r="P42" s="964">
        <f t="shared" si="4"/>
        <v>0</v>
      </c>
      <c r="Q42" s="962">
        <f t="shared" si="4"/>
        <v>0</v>
      </c>
      <c r="R42" s="843"/>
    </row>
    <row r="43" spans="2:18" s="842" customFormat="1" ht="12.4" customHeight="1">
      <c r="B43" s="968" t="s">
        <v>447</v>
      </c>
      <c r="C43" s="959"/>
      <c r="D43" s="969" t="s">
        <v>2670</v>
      </c>
      <c r="E43" s="961" t="s">
        <v>385</v>
      </c>
      <c r="F43" s="970">
        <v>2.7</v>
      </c>
      <c r="G43" s="970">
        <v>45.08</v>
      </c>
      <c r="H43" s="962">
        <f t="shared" si="1"/>
        <v>121.72</v>
      </c>
      <c r="I43" s="963">
        <f t="shared" si="4"/>
        <v>0</v>
      </c>
      <c r="J43" s="964">
        <f t="shared" si="4"/>
        <v>0</v>
      </c>
      <c r="K43" s="964">
        <f t="shared" si="4"/>
        <v>0</v>
      </c>
      <c r="L43" s="964">
        <f t="shared" si="4"/>
        <v>121.72</v>
      </c>
      <c r="M43" s="964">
        <f t="shared" si="4"/>
        <v>0</v>
      </c>
      <c r="N43" s="964">
        <f t="shared" si="4"/>
        <v>0</v>
      </c>
      <c r="O43" s="964">
        <f t="shared" si="4"/>
        <v>0</v>
      </c>
      <c r="P43" s="964">
        <f t="shared" si="4"/>
        <v>0</v>
      </c>
      <c r="Q43" s="962">
        <f t="shared" si="4"/>
        <v>0</v>
      </c>
      <c r="R43" s="843"/>
    </row>
    <row r="44" spans="2:18" s="842" customFormat="1" ht="12.4" customHeight="1">
      <c r="B44" s="968" t="s">
        <v>448</v>
      </c>
      <c r="C44" s="959"/>
      <c r="D44" s="969" t="s">
        <v>341</v>
      </c>
      <c r="E44" s="961" t="s">
        <v>55</v>
      </c>
      <c r="F44" s="970">
        <v>156.97</v>
      </c>
      <c r="G44" s="970">
        <v>4.2</v>
      </c>
      <c r="H44" s="962">
        <f t="shared" si="1"/>
        <v>659.27</v>
      </c>
      <c r="I44" s="963">
        <f t="shared" si="4"/>
        <v>0</v>
      </c>
      <c r="J44" s="964">
        <f t="shared" si="4"/>
        <v>0</v>
      </c>
      <c r="K44" s="964">
        <f t="shared" si="4"/>
        <v>659.27</v>
      </c>
      <c r="L44" s="964">
        <f t="shared" si="4"/>
        <v>0</v>
      </c>
      <c r="M44" s="964">
        <f t="shared" si="4"/>
        <v>0</v>
      </c>
      <c r="N44" s="964">
        <f t="shared" si="4"/>
        <v>0</v>
      </c>
      <c r="O44" s="964">
        <f t="shared" si="4"/>
        <v>0</v>
      </c>
      <c r="P44" s="964">
        <f t="shared" si="4"/>
        <v>0</v>
      </c>
      <c r="Q44" s="962">
        <f t="shared" si="4"/>
        <v>0</v>
      </c>
      <c r="R44" s="843"/>
    </row>
    <row r="45" spans="2:18" s="842" customFormat="1" ht="12.4" customHeight="1">
      <c r="B45" s="974" t="s">
        <v>449</v>
      </c>
      <c r="C45" s="959"/>
      <c r="D45" s="975" t="s">
        <v>343</v>
      </c>
      <c r="E45" s="961"/>
      <c r="F45" s="961"/>
      <c r="G45" s="961"/>
      <c r="H45" s="962" t="str">
        <f t="shared" si="1"/>
        <v/>
      </c>
      <c r="I45" s="963" t="str">
        <f t="shared" si="4"/>
        <v/>
      </c>
      <c r="J45" s="964" t="str">
        <f t="shared" si="4"/>
        <v/>
      </c>
      <c r="K45" s="964" t="str">
        <f t="shared" si="4"/>
        <v/>
      </c>
      <c r="L45" s="964" t="str">
        <f t="shared" si="4"/>
        <v/>
      </c>
      <c r="M45" s="964" t="str">
        <f t="shared" si="4"/>
        <v/>
      </c>
      <c r="N45" s="964" t="str">
        <f t="shared" si="4"/>
        <v/>
      </c>
      <c r="O45" s="964" t="str">
        <f t="shared" si="4"/>
        <v/>
      </c>
      <c r="P45" s="964" t="str">
        <f t="shared" si="4"/>
        <v/>
      </c>
      <c r="Q45" s="962" t="str">
        <f t="shared" si="4"/>
        <v/>
      </c>
      <c r="R45" s="843"/>
    </row>
    <row r="46" spans="2:18" s="842" customFormat="1" ht="12.4" customHeight="1">
      <c r="B46" s="968" t="s">
        <v>450</v>
      </c>
      <c r="C46" s="959"/>
      <c r="D46" s="969" t="s">
        <v>2671</v>
      </c>
      <c r="E46" s="961" t="s">
        <v>51</v>
      </c>
      <c r="F46" s="970">
        <v>16.190000000000001</v>
      </c>
      <c r="G46" s="970">
        <v>27.810000000000002</v>
      </c>
      <c r="H46" s="962">
        <f t="shared" si="1"/>
        <v>450.24</v>
      </c>
      <c r="I46" s="963">
        <f t="shared" si="4"/>
        <v>0</v>
      </c>
      <c r="J46" s="964">
        <f t="shared" si="4"/>
        <v>0</v>
      </c>
      <c r="K46" s="964">
        <f t="shared" si="4"/>
        <v>0</v>
      </c>
      <c r="L46" s="964">
        <f t="shared" si="4"/>
        <v>450.24</v>
      </c>
      <c r="M46" s="964">
        <f t="shared" si="4"/>
        <v>0</v>
      </c>
      <c r="N46" s="964">
        <f t="shared" si="4"/>
        <v>0</v>
      </c>
      <c r="O46" s="964">
        <f t="shared" si="4"/>
        <v>0</v>
      </c>
      <c r="P46" s="964">
        <f t="shared" si="4"/>
        <v>0</v>
      </c>
      <c r="Q46" s="962">
        <f t="shared" si="4"/>
        <v>0</v>
      </c>
      <c r="R46" s="843"/>
    </row>
    <row r="47" spans="2:18" s="842" customFormat="1" ht="12.4" customHeight="1">
      <c r="B47" s="968" t="s">
        <v>451</v>
      </c>
      <c r="C47" s="959"/>
      <c r="D47" s="969" t="s">
        <v>2672</v>
      </c>
      <c r="E47" s="961" t="s">
        <v>51</v>
      </c>
      <c r="F47" s="970">
        <v>3.99</v>
      </c>
      <c r="G47" s="970">
        <v>23.35</v>
      </c>
      <c r="H47" s="962">
        <f t="shared" si="1"/>
        <v>93.17</v>
      </c>
      <c r="I47" s="963">
        <f t="shared" ref="I47:Q62" si="5">+IF($E47="","",I3937)</f>
        <v>0</v>
      </c>
      <c r="J47" s="964">
        <f t="shared" si="5"/>
        <v>0</v>
      </c>
      <c r="K47" s="964">
        <f t="shared" si="5"/>
        <v>0</v>
      </c>
      <c r="L47" s="964">
        <f t="shared" si="5"/>
        <v>93.17</v>
      </c>
      <c r="M47" s="964">
        <f t="shared" si="5"/>
        <v>0</v>
      </c>
      <c r="N47" s="964">
        <f t="shared" si="5"/>
        <v>0</v>
      </c>
      <c r="O47" s="964">
        <f t="shared" si="5"/>
        <v>0</v>
      </c>
      <c r="P47" s="964">
        <f t="shared" si="5"/>
        <v>0</v>
      </c>
      <c r="Q47" s="962">
        <f t="shared" si="5"/>
        <v>0</v>
      </c>
      <c r="R47" s="843"/>
    </row>
    <row r="48" spans="2:18" s="842" customFormat="1" ht="12.4" customHeight="1">
      <c r="B48" s="968" t="s">
        <v>452</v>
      </c>
      <c r="C48" s="959"/>
      <c r="D48" s="969" t="s">
        <v>2673</v>
      </c>
      <c r="E48" s="961" t="s">
        <v>385</v>
      </c>
      <c r="F48" s="970">
        <v>0.84</v>
      </c>
      <c r="G48" s="970">
        <v>24.78</v>
      </c>
      <c r="H48" s="962">
        <f t="shared" si="1"/>
        <v>20.82</v>
      </c>
      <c r="I48" s="963">
        <f t="shared" si="5"/>
        <v>0</v>
      </c>
      <c r="J48" s="964">
        <f t="shared" si="5"/>
        <v>0</v>
      </c>
      <c r="K48" s="964">
        <f t="shared" si="5"/>
        <v>0</v>
      </c>
      <c r="L48" s="964">
        <f t="shared" si="5"/>
        <v>20.82</v>
      </c>
      <c r="M48" s="964">
        <f t="shared" si="5"/>
        <v>0</v>
      </c>
      <c r="N48" s="964">
        <f t="shared" si="5"/>
        <v>0</v>
      </c>
      <c r="O48" s="964">
        <f t="shared" si="5"/>
        <v>0</v>
      </c>
      <c r="P48" s="964">
        <f t="shared" si="5"/>
        <v>0</v>
      </c>
      <c r="Q48" s="962">
        <f t="shared" si="5"/>
        <v>0</v>
      </c>
      <c r="R48" s="843"/>
    </row>
    <row r="49" spans="2:18" s="842" customFormat="1" ht="12.4" customHeight="1">
      <c r="B49" s="974" t="s">
        <v>453</v>
      </c>
      <c r="C49" s="959"/>
      <c r="D49" s="975" t="s">
        <v>345</v>
      </c>
      <c r="E49" s="961"/>
      <c r="F49" s="961"/>
      <c r="G49" s="961"/>
      <c r="H49" s="962" t="str">
        <f t="shared" si="1"/>
        <v/>
      </c>
      <c r="I49" s="963" t="str">
        <f t="shared" si="5"/>
        <v/>
      </c>
      <c r="J49" s="964" t="str">
        <f t="shared" si="5"/>
        <v/>
      </c>
      <c r="K49" s="964" t="str">
        <f t="shared" si="5"/>
        <v/>
      </c>
      <c r="L49" s="964" t="str">
        <f t="shared" si="5"/>
        <v/>
      </c>
      <c r="M49" s="964" t="str">
        <f t="shared" si="5"/>
        <v/>
      </c>
      <c r="N49" s="964" t="str">
        <f t="shared" si="5"/>
        <v/>
      </c>
      <c r="O49" s="964" t="str">
        <f t="shared" si="5"/>
        <v/>
      </c>
      <c r="P49" s="964" t="str">
        <f t="shared" si="5"/>
        <v/>
      </c>
      <c r="Q49" s="962" t="str">
        <f t="shared" si="5"/>
        <v/>
      </c>
      <c r="R49" s="843"/>
    </row>
    <row r="50" spans="2:18" s="842" customFormat="1" ht="12.4" customHeight="1">
      <c r="B50" s="968" t="s">
        <v>454</v>
      </c>
      <c r="C50" s="959"/>
      <c r="D50" s="969" t="s">
        <v>2674</v>
      </c>
      <c r="E50" s="961" t="s">
        <v>386</v>
      </c>
      <c r="F50" s="970">
        <v>1.0900000000000001</v>
      </c>
      <c r="G50" s="970">
        <v>100.78</v>
      </c>
      <c r="H50" s="962">
        <f t="shared" si="1"/>
        <v>109.85</v>
      </c>
      <c r="I50" s="963">
        <f t="shared" si="5"/>
        <v>0</v>
      </c>
      <c r="J50" s="964">
        <f t="shared" si="5"/>
        <v>0</v>
      </c>
      <c r="K50" s="964">
        <f t="shared" si="5"/>
        <v>0</v>
      </c>
      <c r="L50" s="964">
        <f t="shared" si="5"/>
        <v>109.85</v>
      </c>
      <c r="M50" s="964">
        <f t="shared" si="5"/>
        <v>0</v>
      </c>
      <c r="N50" s="964">
        <f t="shared" si="5"/>
        <v>0</v>
      </c>
      <c r="O50" s="964">
        <f t="shared" si="5"/>
        <v>0</v>
      </c>
      <c r="P50" s="964">
        <f t="shared" si="5"/>
        <v>0</v>
      </c>
      <c r="Q50" s="962">
        <f t="shared" si="5"/>
        <v>0</v>
      </c>
      <c r="R50" s="843"/>
    </row>
    <row r="51" spans="2:18" s="842" customFormat="1" ht="12.4" customHeight="1">
      <c r="B51" s="968" t="s">
        <v>455</v>
      </c>
      <c r="C51" s="959"/>
      <c r="D51" s="969" t="s">
        <v>352</v>
      </c>
      <c r="E51" s="961" t="s">
        <v>386</v>
      </c>
      <c r="F51" s="970">
        <v>0.85</v>
      </c>
      <c r="G51" s="970">
        <v>85.03</v>
      </c>
      <c r="H51" s="962">
        <f t="shared" si="1"/>
        <v>72.28</v>
      </c>
      <c r="I51" s="963">
        <f t="shared" si="5"/>
        <v>0</v>
      </c>
      <c r="J51" s="964">
        <f t="shared" si="5"/>
        <v>0</v>
      </c>
      <c r="K51" s="964">
        <f t="shared" si="5"/>
        <v>0</v>
      </c>
      <c r="L51" s="964">
        <f t="shared" si="5"/>
        <v>72.28</v>
      </c>
      <c r="M51" s="964">
        <f t="shared" si="5"/>
        <v>0</v>
      </c>
      <c r="N51" s="964">
        <f t="shared" si="5"/>
        <v>0</v>
      </c>
      <c r="O51" s="964">
        <f t="shared" si="5"/>
        <v>0</v>
      </c>
      <c r="P51" s="964">
        <f t="shared" si="5"/>
        <v>0</v>
      </c>
      <c r="Q51" s="962">
        <f t="shared" si="5"/>
        <v>0</v>
      </c>
      <c r="R51" s="843"/>
    </row>
    <row r="52" spans="2:18" s="842" customFormat="1" ht="12.4" customHeight="1">
      <c r="B52" s="968" t="s">
        <v>456</v>
      </c>
      <c r="C52" s="959"/>
      <c r="D52" s="969" t="s">
        <v>346</v>
      </c>
      <c r="E52" s="961" t="s">
        <v>386</v>
      </c>
      <c r="F52" s="970">
        <v>0.77</v>
      </c>
      <c r="G52" s="970">
        <v>85.03</v>
      </c>
      <c r="H52" s="962">
        <f t="shared" si="1"/>
        <v>65.47</v>
      </c>
      <c r="I52" s="963">
        <f t="shared" si="5"/>
        <v>0</v>
      </c>
      <c r="J52" s="964">
        <f t="shared" si="5"/>
        <v>0</v>
      </c>
      <c r="K52" s="964">
        <f t="shared" si="5"/>
        <v>0</v>
      </c>
      <c r="L52" s="964">
        <f t="shared" si="5"/>
        <v>65.47</v>
      </c>
      <c r="M52" s="964">
        <f t="shared" si="5"/>
        <v>0</v>
      </c>
      <c r="N52" s="964">
        <f t="shared" si="5"/>
        <v>0</v>
      </c>
      <c r="O52" s="964">
        <f t="shared" si="5"/>
        <v>0</v>
      </c>
      <c r="P52" s="964">
        <f t="shared" si="5"/>
        <v>0</v>
      </c>
      <c r="Q52" s="962">
        <f t="shared" si="5"/>
        <v>0</v>
      </c>
      <c r="R52" s="843"/>
    </row>
    <row r="53" spans="2:18" s="842" customFormat="1" ht="12.4" customHeight="1">
      <c r="B53" s="968" t="s">
        <v>457</v>
      </c>
      <c r="C53" s="959"/>
      <c r="D53" s="969" t="s">
        <v>2675</v>
      </c>
      <c r="E53" s="961" t="s">
        <v>386</v>
      </c>
      <c r="F53" s="970">
        <v>0.08</v>
      </c>
      <c r="G53" s="970">
        <v>51.03</v>
      </c>
      <c r="H53" s="962">
        <f t="shared" si="1"/>
        <v>4.08</v>
      </c>
      <c r="I53" s="963">
        <f t="shared" si="5"/>
        <v>0</v>
      </c>
      <c r="J53" s="964">
        <f t="shared" si="5"/>
        <v>0</v>
      </c>
      <c r="K53" s="964">
        <f t="shared" si="5"/>
        <v>0</v>
      </c>
      <c r="L53" s="964">
        <f t="shared" si="5"/>
        <v>4.08</v>
      </c>
      <c r="M53" s="964">
        <f t="shared" si="5"/>
        <v>0</v>
      </c>
      <c r="N53" s="964">
        <f t="shared" si="5"/>
        <v>0</v>
      </c>
      <c r="O53" s="964">
        <f t="shared" si="5"/>
        <v>0</v>
      </c>
      <c r="P53" s="964">
        <f t="shared" si="5"/>
        <v>0</v>
      </c>
      <c r="Q53" s="962">
        <f t="shared" si="5"/>
        <v>0</v>
      </c>
      <c r="R53" s="843"/>
    </row>
    <row r="54" spans="2:18" s="842" customFormat="1" ht="12.4" customHeight="1">
      <c r="B54" s="974" t="s">
        <v>458</v>
      </c>
      <c r="C54" s="959"/>
      <c r="D54" s="975" t="s">
        <v>2676</v>
      </c>
      <c r="E54" s="961"/>
      <c r="F54" s="961"/>
      <c r="G54" s="961"/>
      <c r="H54" s="962" t="str">
        <f t="shared" si="1"/>
        <v/>
      </c>
      <c r="I54" s="963" t="str">
        <f t="shared" si="5"/>
        <v/>
      </c>
      <c r="J54" s="964" t="str">
        <f t="shared" si="5"/>
        <v/>
      </c>
      <c r="K54" s="964" t="str">
        <f t="shared" si="5"/>
        <v/>
      </c>
      <c r="L54" s="964" t="str">
        <f t="shared" si="5"/>
        <v/>
      </c>
      <c r="M54" s="964" t="str">
        <f t="shared" si="5"/>
        <v/>
      </c>
      <c r="N54" s="964" t="str">
        <f t="shared" si="5"/>
        <v/>
      </c>
      <c r="O54" s="964" t="str">
        <f t="shared" si="5"/>
        <v/>
      </c>
      <c r="P54" s="964" t="str">
        <f t="shared" si="5"/>
        <v/>
      </c>
      <c r="Q54" s="962" t="str">
        <f t="shared" si="5"/>
        <v/>
      </c>
      <c r="R54" s="843"/>
    </row>
    <row r="55" spans="2:18" s="842" customFormat="1" ht="12.4" customHeight="1">
      <c r="B55" s="968" t="s">
        <v>459</v>
      </c>
      <c r="C55" s="959"/>
      <c r="D55" s="969" t="s">
        <v>2677</v>
      </c>
      <c r="E55" s="961" t="s">
        <v>386</v>
      </c>
      <c r="F55" s="970">
        <v>0.03</v>
      </c>
      <c r="G55" s="970">
        <v>358.91</v>
      </c>
      <c r="H55" s="962">
        <f t="shared" si="1"/>
        <v>10.77</v>
      </c>
      <c r="I55" s="963">
        <f t="shared" si="5"/>
        <v>0</v>
      </c>
      <c r="J55" s="964">
        <f t="shared" si="5"/>
        <v>0</v>
      </c>
      <c r="K55" s="964">
        <f t="shared" si="5"/>
        <v>0</v>
      </c>
      <c r="L55" s="964">
        <f t="shared" si="5"/>
        <v>10.77</v>
      </c>
      <c r="M55" s="964">
        <f t="shared" si="5"/>
        <v>0</v>
      </c>
      <c r="N55" s="964">
        <f t="shared" si="5"/>
        <v>0</v>
      </c>
      <c r="O55" s="964">
        <f t="shared" si="5"/>
        <v>0</v>
      </c>
      <c r="P55" s="964">
        <f t="shared" si="5"/>
        <v>0</v>
      </c>
      <c r="Q55" s="962">
        <f t="shared" si="5"/>
        <v>0</v>
      </c>
      <c r="R55" s="843"/>
    </row>
    <row r="56" spans="2:18" s="842" customFormat="1" ht="12.4" customHeight="1">
      <c r="B56" s="974" t="s">
        <v>460</v>
      </c>
      <c r="C56" s="959"/>
      <c r="D56" s="975" t="s">
        <v>344</v>
      </c>
      <c r="E56" s="961"/>
      <c r="F56" s="961"/>
      <c r="G56" s="961"/>
      <c r="H56" s="962" t="str">
        <f t="shared" si="1"/>
        <v/>
      </c>
      <c r="I56" s="963" t="str">
        <f t="shared" si="5"/>
        <v/>
      </c>
      <c r="J56" s="964" t="str">
        <f t="shared" si="5"/>
        <v/>
      </c>
      <c r="K56" s="964" t="str">
        <f t="shared" si="5"/>
        <v/>
      </c>
      <c r="L56" s="964" t="str">
        <f t="shared" si="5"/>
        <v/>
      </c>
      <c r="M56" s="964" t="str">
        <f t="shared" si="5"/>
        <v/>
      </c>
      <c r="N56" s="964" t="str">
        <f t="shared" si="5"/>
        <v/>
      </c>
      <c r="O56" s="964" t="str">
        <f t="shared" si="5"/>
        <v/>
      </c>
      <c r="P56" s="964" t="str">
        <f t="shared" si="5"/>
        <v/>
      </c>
      <c r="Q56" s="962" t="str">
        <f t="shared" si="5"/>
        <v/>
      </c>
      <c r="R56" s="843"/>
    </row>
    <row r="57" spans="2:18" s="842" customFormat="1" ht="12.4" customHeight="1">
      <c r="B57" s="968" t="s">
        <v>461</v>
      </c>
      <c r="C57" s="959"/>
      <c r="D57" s="969" t="s">
        <v>2678</v>
      </c>
      <c r="E57" s="961" t="s">
        <v>41</v>
      </c>
      <c r="F57" s="970">
        <v>1</v>
      </c>
      <c r="G57" s="970">
        <v>119.32000000000001</v>
      </c>
      <c r="H57" s="962">
        <f t="shared" si="1"/>
        <v>119.32</v>
      </c>
      <c r="I57" s="963">
        <f t="shared" si="5"/>
        <v>0</v>
      </c>
      <c r="J57" s="964">
        <f t="shared" si="5"/>
        <v>0</v>
      </c>
      <c r="K57" s="964">
        <f t="shared" si="5"/>
        <v>0</v>
      </c>
      <c r="L57" s="964">
        <f t="shared" si="5"/>
        <v>119.32</v>
      </c>
      <c r="M57" s="964">
        <f t="shared" si="5"/>
        <v>0</v>
      </c>
      <c r="N57" s="964">
        <f t="shared" si="5"/>
        <v>0</v>
      </c>
      <c r="O57" s="964">
        <f t="shared" si="5"/>
        <v>0</v>
      </c>
      <c r="P57" s="964">
        <f t="shared" si="5"/>
        <v>0</v>
      </c>
      <c r="Q57" s="962">
        <f t="shared" si="5"/>
        <v>0</v>
      </c>
      <c r="R57" s="843"/>
    </row>
    <row r="58" spans="2:18" s="842" customFormat="1" ht="12.4" customHeight="1">
      <c r="B58" s="974" t="s">
        <v>462</v>
      </c>
      <c r="C58" s="959"/>
      <c r="D58" s="975" t="s">
        <v>2679</v>
      </c>
      <c r="E58" s="961"/>
      <c r="F58" s="961"/>
      <c r="G58" s="961"/>
      <c r="H58" s="962" t="str">
        <f t="shared" si="1"/>
        <v/>
      </c>
      <c r="I58" s="963" t="str">
        <f t="shared" si="5"/>
        <v/>
      </c>
      <c r="J58" s="964" t="str">
        <f t="shared" si="5"/>
        <v/>
      </c>
      <c r="K58" s="964" t="str">
        <f t="shared" si="5"/>
        <v/>
      </c>
      <c r="L58" s="964" t="str">
        <f t="shared" si="5"/>
        <v/>
      </c>
      <c r="M58" s="964" t="str">
        <f t="shared" si="5"/>
        <v/>
      </c>
      <c r="N58" s="964" t="str">
        <f t="shared" si="5"/>
        <v/>
      </c>
      <c r="O58" s="964" t="str">
        <f t="shared" si="5"/>
        <v/>
      </c>
      <c r="P58" s="964" t="str">
        <f t="shared" si="5"/>
        <v/>
      </c>
      <c r="Q58" s="962" t="str">
        <f t="shared" si="5"/>
        <v/>
      </c>
      <c r="R58" s="843"/>
    </row>
    <row r="59" spans="2:18" s="842" customFormat="1" ht="12.4" customHeight="1">
      <c r="B59" s="968" t="s">
        <v>463</v>
      </c>
      <c r="C59" s="959"/>
      <c r="D59" s="969" t="s">
        <v>2680</v>
      </c>
      <c r="E59" s="961" t="s">
        <v>41</v>
      </c>
      <c r="F59" s="970">
        <v>2</v>
      </c>
      <c r="G59" s="970">
        <v>71.180000000000007</v>
      </c>
      <c r="H59" s="962">
        <f t="shared" si="1"/>
        <v>142.36000000000001</v>
      </c>
      <c r="I59" s="963">
        <f t="shared" si="5"/>
        <v>0</v>
      </c>
      <c r="J59" s="964">
        <f t="shared" si="5"/>
        <v>0</v>
      </c>
      <c r="K59" s="964">
        <f t="shared" si="5"/>
        <v>0</v>
      </c>
      <c r="L59" s="964">
        <f t="shared" si="5"/>
        <v>0</v>
      </c>
      <c r="M59" s="964">
        <f t="shared" si="5"/>
        <v>142.36000000000001</v>
      </c>
      <c r="N59" s="964">
        <f t="shared" si="5"/>
        <v>0</v>
      </c>
      <c r="O59" s="964">
        <f t="shared" si="5"/>
        <v>0</v>
      </c>
      <c r="P59" s="964">
        <f t="shared" si="5"/>
        <v>0</v>
      </c>
      <c r="Q59" s="962">
        <f t="shared" si="5"/>
        <v>0</v>
      </c>
      <c r="R59" s="843"/>
    </row>
    <row r="60" spans="2:18" s="842" customFormat="1" ht="12.4" customHeight="1">
      <c r="B60" s="974" t="s">
        <v>464</v>
      </c>
      <c r="C60" s="959"/>
      <c r="D60" s="975" t="s">
        <v>2681</v>
      </c>
      <c r="E60" s="961"/>
      <c r="F60" s="961"/>
      <c r="G60" s="961"/>
      <c r="H60" s="962" t="str">
        <f t="shared" si="1"/>
        <v/>
      </c>
      <c r="I60" s="963" t="str">
        <f t="shared" si="5"/>
        <v/>
      </c>
      <c r="J60" s="964" t="str">
        <f t="shared" si="5"/>
        <v/>
      </c>
      <c r="K60" s="964" t="str">
        <f t="shared" si="5"/>
        <v/>
      </c>
      <c r="L60" s="964" t="str">
        <f t="shared" si="5"/>
        <v/>
      </c>
      <c r="M60" s="964" t="str">
        <f t="shared" si="5"/>
        <v/>
      </c>
      <c r="N60" s="964" t="str">
        <f t="shared" si="5"/>
        <v/>
      </c>
      <c r="O60" s="964" t="str">
        <f t="shared" si="5"/>
        <v/>
      </c>
      <c r="P60" s="964" t="str">
        <f t="shared" si="5"/>
        <v/>
      </c>
      <c r="Q60" s="962" t="str">
        <f t="shared" si="5"/>
        <v/>
      </c>
      <c r="R60" s="843"/>
    </row>
    <row r="61" spans="2:18" s="842" customFormat="1" ht="12.4" customHeight="1">
      <c r="B61" s="968" t="s">
        <v>465</v>
      </c>
      <c r="C61" s="959"/>
      <c r="D61" s="969" t="s">
        <v>347</v>
      </c>
      <c r="E61" s="961" t="s">
        <v>41</v>
      </c>
      <c r="F61" s="970">
        <v>4</v>
      </c>
      <c r="G61" s="970">
        <v>164.32</v>
      </c>
      <c r="H61" s="962">
        <f t="shared" si="1"/>
        <v>657.28</v>
      </c>
      <c r="I61" s="963">
        <f t="shared" si="5"/>
        <v>0</v>
      </c>
      <c r="J61" s="964">
        <f t="shared" si="5"/>
        <v>0</v>
      </c>
      <c r="K61" s="964">
        <f t="shared" si="5"/>
        <v>0</v>
      </c>
      <c r="L61" s="964">
        <f t="shared" si="5"/>
        <v>657.28</v>
      </c>
      <c r="M61" s="964">
        <f t="shared" si="5"/>
        <v>0</v>
      </c>
      <c r="N61" s="964">
        <f t="shared" si="5"/>
        <v>0</v>
      </c>
      <c r="O61" s="964">
        <f t="shared" si="5"/>
        <v>0</v>
      </c>
      <c r="P61" s="964">
        <f t="shared" si="5"/>
        <v>0</v>
      </c>
      <c r="Q61" s="962">
        <f t="shared" si="5"/>
        <v>0</v>
      </c>
      <c r="R61" s="843"/>
    </row>
    <row r="62" spans="2:18" s="842" customFormat="1" ht="12.4" customHeight="1">
      <c r="B62" s="968" t="s">
        <v>466</v>
      </c>
      <c r="C62" s="959"/>
      <c r="D62" s="969" t="s">
        <v>348</v>
      </c>
      <c r="E62" s="961" t="s">
        <v>41</v>
      </c>
      <c r="F62" s="970">
        <v>2</v>
      </c>
      <c r="G62" s="970">
        <v>108.32000000000001</v>
      </c>
      <c r="H62" s="962">
        <f t="shared" si="1"/>
        <v>216.64</v>
      </c>
      <c r="I62" s="963">
        <f t="shared" si="5"/>
        <v>0</v>
      </c>
      <c r="J62" s="964">
        <f t="shared" si="5"/>
        <v>0</v>
      </c>
      <c r="K62" s="964">
        <f t="shared" si="5"/>
        <v>0</v>
      </c>
      <c r="L62" s="964">
        <f t="shared" si="5"/>
        <v>216.64</v>
      </c>
      <c r="M62" s="964">
        <f t="shared" si="5"/>
        <v>0</v>
      </c>
      <c r="N62" s="964">
        <f t="shared" si="5"/>
        <v>0</v>
      </c>
      <c r="O62" s="964">
        <f t="shared" si="5"/>
        <v>0</v>
      </c>
      <c r="P62" s="964">
        <f t="shared" si="5"/>
        <v>0</v>
      </c>
      <c r="Q62" s="962">
        <f t="shared" si="5"/>
        <v>0</v>
      </c>
      <c r="R62" s="843"/>
    </row>
    <row r="63" spans="2:18" s="842" customFormat="1" ht="12.4" customHeight="1">
      <c r="B63" s="974" t="s">
        <v>467</v>
      </c>
      <c r="C63" s="959"/>
      <c r="D63" s="975" t="s">
        <v>58</v>
      </c>
      <c r="E63" s="961"/>
      <c r="F63" s="961"/>
      <c r="G63" s="961"/>
      <c r="H63" s="962" t="str">
        <f t="shared" si="1"/>
        <v/>
      </c>
      <c r="I63" s="963" t="str">
        <f t="shared" ref="I63:Q78" si="6">+IF($E63="","",I3953)</f>
        <v/>
      </c>
      <c r="J63" s="964" t="str">
        <f t="shared" si="6"/>
        <v/>
      </c>
      <c r="K63" s="964" t="str">
        <f t="shared" si="6"/>
        <v/>
      </c>
      <c r="L63" s="964" t="str">
        <f t="shared" si="6"/>
        <v/>
      </c>
      <c r="M63" s="964" t="str">
        <f t="shared" si="6"/>
        <v/>
      </c>
      <c r="N63" s="964" t="str">
        <f t="shared" si="6"/>
        <v/>
      </c>
      <c r="O63" s="964" t="str">
        <f t="shared" si="6"/>
        <v/>
      </c>
      <c r="P63" s="964" t="str">
        <f t="shared" si="6"/>
        <v/>
      </c>
      <c r="Q63" s="962" t="str">
        <f t="shared" si="6"/>
        <v/>
      </c>
      <c r="R63" s="843"/>
    </row>
    <row r="64" spans="2:18" s="842" customFormat="1" ht="12.4" customHeight="1">
      <c r="B64" s="968" t="s">
        <v>468</v>
      </c>
      <c r="C64" s="959"/>
      <c r="D64" s="969" t="s">
        <v>2682</v>
      </c>
      <c r="E64" s="961" t="s">
        <v>51</v>
      </c>
      <c r="F64" s="970">
        <v>21.98</v>
      </c>
      <c r="G64" s="970">
        <v>15.88</v>
      </c>
      <c r="H64" s="962">
        <f t="shared" si="1"/>
        <v>349.04</v>
      </c>
      <c r="I64" s="963">
        <f t="shared" si="6"/>
        <v>0</v>
      </c>
      <c r="J64" s="964">
        <f t="shared" si="6"/>
        <v>0</v>
      </c>
      <c r="K64" s="964">
        <f t="shared" si="6"/>
        <v>0</v>
      </c>
      <c r="L64" s="964">
        <f t="shared" si="6"/>
        <v>349.04</v>
      </c>
      <c r="M64" s="964">
        <f t="shared" si="6"/>
        <v>0</v>
      </c>
      <c r="N64" s="964">
        <f t="shared" si="6"/>
        <v>0</v>
      </c>
      <c r="O64" s="964">
        <f t="shared" si="6"/>
        <v>0</v>
      </c>
      <c r="P64" s="964">
        <f t="shared" si="6"/>
        <v>0</v>
      </c>
      <c r="Q64" s="962">
        <f t="shared" si="6"/>
        <v>0</v>
      </c>
      <c r="R64" s="843"/>
    </row>
    <row r="65" spans="2:18" s="842" customFormat="1" ht="12.4" customHeight="1">
      <c r="B65" s="974" t="s">
        <v>469</v>
      </c>
      <c r="C65" s="959"/>
      <c r="D65" s="975" t="s">
        <v>2683</v>
      </c>
      <c r="E65" s="961"/>
      <c r="F65" s="961"/>
      <c r="G65" s="961"/>
      <c r="H65" s="962" t="str">
        <f t="shared" si="1"/>
        <v/>
      </c>
      <c r="I65" s="963" t="str">
        <f t="shared" si="6"/>
        <v/>
      </c>
      <c r="J65" s="964" t="str">
        <f t="shared" si="6"/>
        <v/>
      </c>
      <c r="K65" s="964" t="str">
        <f t="shared" si="6"/>
        <v/>
      </c>
      <c r="L65" s="964" t="str">
        <f t="shared" si="6"/>
        <v/>
      </c>
      <c r="M65" s="964" t="str">
        <f t="shared" si="6"/>
        <v/>
      </c>
      <c r="N65" s="964" t="str">
        <f t="shared" si="6"/>
        <v/>
      </c>
      <c r="O65" s="964" t="str">
        <f t="shared" si="6"/>
        <v/>
      </c>
      <c r="P65" s="964" t="str">
        <f t="shared" si="6"/>
        <v/>
      </c>
      <c r="Q65" s="962" t="str">
        <f t="shared" si="6"/>
        <v/>
      </c>
      <c r="R65" s="843"/>
    </row>
    <row r="66" spans="2:18" s="842" customFormat="1" ht="12.4" customHeight="1">
      <c r="B66" s="968" t="s">
        <v>470</v>
      </c>
      <c r="C66" s="959"/>
      <c r="D66" s="969" t="s">
        <v>334</v>
      </c>
      <c r="E66" s="961" t="s">
        <v>385</v>
      </c>
      <c r="F66" s="970">
        <v>32</v>
      </c>
      <c r="G66" s="970">
        <v>1.05</v>
      </c>
      <c r="H66" s="962">
        <f t="shared" si="1"/>
        <v>33.6</v>
      </c>
      <c r="I66" s="963">
        <f t="shared" si="6"/>
        <v>0</v>
      </c>
      <c r="J66" s="964">
        <f t="shared" si="6"/>
        <v>0</v>
      </c>
      <c r="K66" s="964">
        <f t="shared" si="6"/>
        <v>0</v>
      </c>
      <c r="L66" s="964">
        <f t="shared" si="6"/>
        <v>33.6</v>
      </c>
      <c r="M66" s="964">
        <f t="shared" si="6"/>
        <v>0</v>
      </c>
      <c r="N66" s="964">
        <f t="shared" si="6"/>
        <v>0</v>
      </c>
      <c r="O66" s="964">
        <f t="shared" si="6"/>
        <v>0</v>
      </c>
      <c r="P66" s="964">
        <f t="shared" si="6"/>
        <v>0</v>
      </c>
      <c r="Q66" s="962">
        <f t="shared" si="6"/>
        <v>0</v>
      </c>
      <c r="R66" s="843"/>
    </row>
    <row r="67" spans="2:18" s="842" customFormat="1" ht="12.4" customHeight="1">
      <c r="B67" s="968" t="s">
        <v>471</v>
      </c>
      <c r="C67" s="959"/>
      <c r="D67" s="969" t="s">
        <v>365</v>
      </c>
      <c r="E67" s="961" t="s">
        <v>386</v>
      </c>
      <c r="F67" s="970">
        <v>2.7800000000000002</v>
      </c>
      <c r="G67" s="970">
        <v>30.76</v>
      </c>
      <c r="H67" s="962">
        <f t="shared" si="1"/>
        <v>85.51</v>
      </c>
      <c r="I67" s="963">
        <f t="shared" si="6"/>
        <v>0</v>
      </c>
      <c r="J67" s="964">
        <f t="shared" si="6"/>
        <v>0</v>
      </c>
      <c r="K67" s="964">
        <f t="shared" si="6"/>
        <v>0</v>
      </c>
      <c r="L67" s="964">
        <f t="shared" si="6"/>
        <v>85.51</v>
      </c>
      <c r="M67" s="964">
        <f t="shared" si="6"/>
        <v>0</v>
      </c>
      <c r="N67" s="964">
        <f t="shared" si="6"/>
        <v>0</v>
      </c>
      <c r="O67" s="964">
        <f t="shared" si="6"/>
        <v>0</v>
      </c>
      <c r="P67" s="964">
        <f t="shared" si="6"/>
        <v>0</v>
      </c>
      <c r="Q67" s="962">
        <f t="shared" si="6"/>
        <v>0</v>
      </c>
      <c r="R67" s="843"/>
    </row>
    <row r="68" spans="2:18" s="842" customFormat="1" ht="12.4" customHeight="1">
      <c r="B68" s="968" t="s">
        <v>472</v>
      </c>
      <c r="C68" s="959"/>
      <c r="D68" s="969" t="s">
        <v>336</v>
      </c>
      <c r="E68" s="961" t="s">
        <v>386</v>
      </c>
      <c r="F68" s="970">
        <v>6.95</v>
      </c>
      <c r="G68" s="970">
        <v>20.51</v>
      </c>
      <c r="H68" s="962">
        <f t="shared" si="1"/>
        <v>142.54</v>
      </c>
      <c r="I68" s="963">
        <f t="shared" si="6"/>
        <v>0</v>
      </c>
      <c r="J68" s="964">
        <f t="shared" si="6"/>
        <v>0</v>
      </c>
      <c r="K68" s="964">
        <f t="shared" si="6"/>
        <v>0</v>
      </c>
      <c r="L68" s="964">
        <f t="shared" si="6"/>
        <v>142.54</v>
      </c>
      <c r="M68" s="964">
        <f t="shared" si="6"/>
        <v>0</v>
      </c>
      <c r="N68" s="964">
        <f t="shared" si="6"/>
        <v>0</v>
      </c>
      <c r="O68" s="964">
        <f t="shared" si="6"/>
        <v>0</v>
      </c>
      <c r="P68" s="964">
        <f t="shared" si="6"/>
        <v>0</v>
      </c>
      <c r="Q68" s="962">
        <f t="shared" si="6"/>
        <v>0</v>
      </c>
      <c r="R68" s="843"/>
    </row>
    <row r="69" spans="2:18" s="842" customFormat="1" ht="12.4" customHeight="1">
      <c r="B69" s="968" t="s">
        <v>473</v>
      </c>
      <c r="C69" s="959"/>
      <c r="D69" s="969" t="s">
        <v>2684</v>
      </c>
      <c r="E69" s="961" t="s">
        <v>386</v>
      </c>
      <c r="F69" s="970">
        <v>2.7800000000000002</v>
      </c>
      <c r="G69" s="970">
        <v>394.23</v>
      </c>
      <c r="H69" s="962">
        <f t="shared" si="1"/>
        <v>1095.96</v>
      </c>
      <c r="I69" s="963">
        <f t="shared" si="6"/>
        <v>0</v>
      </c>
      <c r="J69" s="964">
        <f t="shared" si="6"/>
        <v>0</v>
      </c>
      <c r="K69" s="964">
        <f t="shared" si="6"/>
        <v>0</v>
      </c>
      <c r="L69" s="964">
        <f t="shared" si="6"/>
        <v>1095.96</v>
      </c>
      <c r="M69" s="964">
        <f t="shared" si="6"/>
        <v>0</v>
      </c>
      <c r="N69" s="964">
        <f t="shared" si="6"/>
        <v>0</v>
      </c>
      <c r="O69" s="964">
        <f t="shared" si="6"/>
        <v>0</v>
      </c>
      <c r="P69" s="964">
        <f t="shared" si="6"/>
        <v>0</v>
      </c>
      <c r="Q69" s="962">
        <f t="shared" si="6"/>
        <v>0</v>
      </c>
      <c r="R69" s="843"/>
    </row>
    <row r="70" spans="2:18" s="842" customFormat="1" ht="12.4" customHeight="1">
      <c r="B70" s="968" t="s">
        <v>474</v>
      </c>
      <c r="C70" s="959"/>
      <c r="D70" s="969" t="s">
        <v>2685</v>
      </c>
      <c r="E70" s="961" t="s">
        <v>41</v>
      </c>
      <c r="F70" s="970">
        <v>18</v>
      </c>
      <c r="G70" s="970">
        <v>108.57000000000001</v>
      </c>
      <c r="H70" s="962">
        <f t="shared" si="1"/>
        <v>1954.26</v>
      </c>
      <c r="I70" s="963">
        <f t="shared" si="6"/>
        <v>0</v>
      </c>
      <c r="J70" s="964">
        <f t="shared" si="6"/>
        <v>0</v>
      </c>
      <c r="K70" s="964">
        <f t="shared" si="6"/>
        <v>0</v>
      </c>
      <c r="L70" s="964">
        <f t="shared" si="6"/>
        <v>1954.26</v>
      </c>
      <c r="M70" s="964">
        <f t="shared" si="6"/>
        <v>0</v>
      </c>
      <c r="N70" s="964">
        <f t="shared" si="6"/>
        <v>0</v>
      </c>
      <c r="O70" s="964">
        <f t="shared" si="6"/>
        <v>0</v>
      </c>
      <c r="P70" s="964">
        <f t="shared" si="6"/>
        <v>0</v>
      </c>
      <c r="Q70" s="962">
        <f t="shared" si="6"/>
        <v>0</v>
      </c>
      <c r="R70" s="843"/>
    </row>
    <row r="71" spans="2:18" s="842" customFormat="1" ht="12.4" customHeight="1">
      <c r="B71" s="968" t="s">
        <v>475</v>
      </c>
      <c r="C71" s="959"/>
      <c r="D71" s="969" t="s">
        <v>349</v>
      </c>
      <c r="E71" s="961" t="s">
        <v>50</v>
      </c>
      <c r="F71" s="970">
        <v>128</v>
      </c>
      <c r="G71" s="970">
        <v>3.47</v>
      </c>
      <c r="H71" s="962">
        <f t="shared" si="1"/>
        <v>444.16</v>
      </c>
      <c r="I71" s="963">
        <f t="shared" si="6"/>
        <v>0</v>
      </c>
      <c r="J71" s="964">
        <f t="shared" si="6"/>
        <v>0</v>
      </c>
      <c r="K71" s="964">
        <f t="shared" si="6"/>
        <v>0</v>
      </c>
      <c r="L71" s="964">
        <f t="shared" si="6"/>
        <v>444.16</v>
      </c>
      <c r="M71" s="964">
        <f t="shared" si="6"/>
        <v>0</v>
      </c>
      <c r="N71" s="964">
        <f t="shared" si="6"/>
        <v>0</v>
      </c>
      <c r="O71" s="964">
        <f t="shared" si="6"/>
        <v>0</v>
      </c>
      <c r="P71" s="964">
        <f t="shared" si="6"/>
        <v>0</v>
      </c>
      <c r="Q71" s="962">
        <f t="shared" si="6"/>
        <v>0</v>
      </c>
      <c r="R71" s="843"/>
    </row>
    <row r="72" spans="2:18" s="842" customFormat="1" ht="12.4" customHeight="1">
      <c r="B72" s="968" t="s">
        <v>476</v>
      </c>
      <c r="C72" s="959"/>
      <c r="D72" s="969" t="s">
        <v>2686</v>
      </c>
      <c r="E72" s="961" t="s">
        <v>41</v>
      </c>
      <c r="F72" s="970">
        <v>2</v>
      </c>
      <c r="G72" s="970">
        <v>3421.36</v>
      </c>
      <c r="H72" s="962">
        <f t="shared" si="1"/>
        <v>6842.72</v>
      </c>
      <c r="I72" s="963">
        <f t="shared" si="6"/>
        <v>0</v>
      </c>
      <c r="J72" s="964">
        <f t="shared" si="6"/>
        <v>0</v>
      </c>
      <c r="K72" s="964">
        <f t="shared" si="6"/>
        <v>0</v>
      </c>
      <c r="L72" s="964">
        <f t="shared" si="6"/>
        <v>292.24</v>
      </c>
      <c r="M72" s="964">
        <f t="shared" si="6"/>
        <v>6550.48</v>
      </c>
      <c r="N72" s="964">
        <f t="shared" si="6"/>
        <v>0</v>
      </c>
      <c r="O72" s="964">
        <f t="shared" si="6"/>
        <v>0</v>
      </c>
      <c r="P72" s="964">
        <f t="shared" si="6"/>
        <v>0</v>
      </c>
      <c r="Q72" s="962">
        <f t="shared" si="6"/>
        <v>0</v>
      </c>
      <c r="R72" s="843"/>
    </row>
    <row r="73" spans="2:18" s="842" customFormat="1" ht="12.4" customHeight="1">
      <c r="B73" s="974" t="s">
        <v>477</v>
      </c>
      <c r="C73" s="959"/>
      <c r="D73" s="975" t="s">
        <v>64</v>
      </c>
      <c r="E73" s="961"/>
      <c r="F73" s="961"/>
      <c r="G73" s="961"/>
      <c r="H73" s="962" t="str">
        <f t="shared" si="1"/>
        <v/>
      </c>
      <c r="I73" s="963" t="str">
        <f t="shared" si="6"/>
        <v/>
      </c>
      <c r="J73" s="964" t="str">
        <f t="shared" si="6"/>
        <v/>
      </c>
      <c r="K73" s="964" t="str">
        <f t="shared" si="6"/>
        <v/>
      </c>
      <c r="L73" s="964" t="str">
        <f t="shared" si="6"/>
        <v/>
      </c>
      <c r="M73" s="964" t="str">
        <f t="shared" si="6"/>
        <v/>
      </c>
      <c r="N73" s="964" t="str">
        <f t="shared" si="6"/>
        <v/>
      </c>
      <c r="O73" s="964" t="str">
        <f t="shared" si="6"/>
        <v/>
      </c>
      <c r="P73" s="964" t="str">
        <f t="shared" si="6"/>
        <v/>
      </c>
      <c r="Q73" s="962" t="str">
        <f t="shared" si="6"/>
        <v/>
      </c>
      <c r="R73" s="843"/>
    </row>
    <row r="74" spans="2:18" s="842" customFormat="1" ht="12.4" customHeight="1">
      <c r="B74" s="968" t="s">
        <v>478</v>
      </c>
      <c r="C74" s="959"/>
      <c r="D74" s="969" t="s">
        <v>350</v>
      </c>
      <c r="E74" s="961" t="s">
        <v>51</v>
      </c>
      <c r="F74" s="970">
        <v>7.98</v>
      </c>
      <c r="G74" s="970">
        <v>11.85</v>
      </c>
      <c r="H74" s="962">
        <f t="shared" si="1"/>
        <v>94.56</v>
      </c>
      <c r="I74" s="963">
        <f t="shared" si="6"/>
        <v>0</v>
      </c>
      <c r="J74" s="964">
        <f t="shared" si="6"/>
        <v>0</v>
      </c>
      <c r="K74" s="964">
        <f t="shared" si="6"/>
        <v>0</v>
      </c>
      <c r="L74" s="964">
        <f t="shared" si="6"/>
        <v>0</v>
      </c>
      <c r="M74" s="964">
        <f t="shared" si="6"/>
        <v>94.56</v>
      </c>
      <c r="N74" s="964">
        <f t="shared" si="6"/>
        <v>0</v>
      </c>
      <c r="O74" s="964">
        <f t="shared" si="6"/>
        <v>0</v>
      </c>
      <c r="P74" s="964">
        <f t="shared" si="6"/>
        <v>0</v>
      </c>
      <c r="Q74" s="962">
        <f t="shared" si="6"/>
        <v>0</v>
      </c>
      <c r="R74" s="843"/>
    </row>
    <row r="75" spans="2:18" s="842" customFormat="1" ht="12.4" customHeight="1">
      <c r="B75" s="968" t="s">
        <v>479</v>
      </c>
      <c r="C75" s="959"/>
      <c r="D75" s="969" t="s">
        <v>351</v>
      </c>
      <c r="E75" s="961" t="s">
        <v>51</v>
      </c>
      <c r="F75" s="970">
        <v>7.04</v>
      </c>
      <c r="G75" s="970">
        <v>20.48</v>
      </c>
      <c r="H75" s="962">
        <f t="shared" si="1"/>
        <v>144.18</v>
      </c>
      <c r="I75" s="963">
        <f t="shared" si="6"/>
        <v>0</v>
      </c>
      <c r="J75" s="964">
        <f t="shared" si="6"/>
        <v>0</v>
      </c>
      <c r="K75" s="964">
        <f t="shared" si="6"/>
        <v>0</v>
      </c>
      <c r="L75" s="964">
        <f t="shared" si="6"/>
        <v>0</v>
      </c>
      <c r="M75" s="964">
        <f t="shared" si="6"/>
        <v>144.18</v>
      </c>
      <c r="N75" s="964">
        <f t="shared" si="6"/>
        <v>0</v>
      </c>
      <c r="O75" s="964">
        <f t="shared" si="6"/>
        <v>0</v>
      </c>
      <c r="P75" s="964">
        <f t="shared" si="6"/>
        <v>0</v>
      </c>
      <c r="Q75" s="962">
        <f t="shared" si="6"/>
        <v>0</v>
      </c>
      <c r="R75" s="843"/>
    </row>
    <row r="76" spans="2:18" s="842" customFormat="1" ht="12.4" customHeight="1">
      <c r="B76" s="968" t="s">
        <v>480</v>
      </c>
      <c r="C76" s="959"/>
      <c r="D76" s="969" t="s">
        <v>2687</v>
      </c>
      <c r="E76" s="961" t="s">
        <v>51</v>
      </c>
      <c r="F76" s="970">
        <v>50.18</v>
      </c>
      <c r="G76" s="970">
        <v>25.25</v>
      </c>
      <c r="H76" s="962">
        <f t="shared" si="1"/>
        <v>1267.05</v>
      </c>
      <c r="I76" s="963">
        <f t="shared" si="6"/>
        <v>0</v>
      </c>
      <c r="J76" s="964">
        <f t="shared" si="6"/>
        <v>0</v>
      </c>
      <c r="K76" s="964">
        <f t="shared" si="6"/>
        <v>0</v>
      </c>
      <c r="L76" s="964">
        <f t="shared" si="6"/>
        <v>0</v>
      </c>
      <c r="M76" s="964">
        <f t="shared" si="6"/>
        <v>1267.05</v>
      </c>
      <c r="N76" s="964">
        <f t="shared" si="6"/>
        <v>0</v>
      </c>
      <c r="O76" s="964">
        <f t="shared" si="6"/>
        <v>0</v>
      </c>
      <c r="P76" s="964">
        <f t="shared" si="6"/>
        <v>0</v>
      </c>
      <c r="Q76" s="962">
        <f t="shared" si="6"/>
        <v>0</v>
      </c>
      <c r="R76" s="843"/>
    </row>
    <row r="77" spans="2:18" s="842" customFormat="1" ht="12.4" customHeight="1">
      <c r="B77" s="972" t="s">
        <v>481</v>
      </c>
      <c r="C77" s="959"/>
      <c r="D77" s="973" t="s">
        <v>2688</v>
      </c>
      <c r="E77" s="961"/>
      <c r="F77" s="961"/>
      <c r="G77" s="961"/>
      <c r="H77" s="962" t="str">
        <f t="shared" si="1"/>
        <v/>
      </c>
      <c r="I77" s="963" t="str">
        <f t="shared" si="6"/>
        <v/>
      </c>
      <c r="J77" s="964" t="str">
        <f t="shared" si="6"/>
        <v/>
      </c>
      <c r="K77" s="964" t="str">
        <f t="shared" si="6"/>
        <v/>
      </c>
      <c r="L77" s="964" t="str">
        <f t="shared" si="6"/>
        <v/>
      </c>
      <c r="M77" s="964" t="str">
        <f t="shared" si="6"/>
        <v/>
      </c>
      <c r="N77" s="964" t="str">
        <f t="shared" si="6"/>
        <v/>
      </c>
      <c r="O77" s="964" t="str">
        <f t="shared" si="6"/>
        <v/>
      </c>
      <c r="P77" s="964" t="str">
        <f t="shared" si="6"/>
        <v/>
      </c>
      <c r="Q77" s="962" t="str">
        <f t="shared" si="6"/>
        <v/>
      </c>
      <c r="R77" s="843"/>
    </row>
    <row r="78" spans="2:18" s="842" customFormat="1" ht="12.4" customHeight="1">
      <c r="B78" s="974" t="s">
        <v>482</v>
      </c>
      <c r="C78" s="959"/>
      <c r="D78" s="975" t="s">
        <v>52</v>
      </c>
      <c r="E78" s="961"/>
      <c r="F78" s="961"/>
      <c r="G78" s="961"/>
      <c r="H78" s="962" t="str">
        <f t="shared" si="1"/>
        <v/>
      </c>
      <c r="I78" s="963" t="str">
        <f t="shared" si="6"/>
        <v/>
      </c>
      <c r="J78" s="964" t="str">
        <f t="shared" si="6"/>
        <v/>
      </c>
      <c r="K78" s="964" t="str">
        <f t="shared" si="6"/>
        <v/>
      </c>
      <c r="L78" s="964" t="str">
        <f t="shared" si="6"/>
        <v/>
      </c>
      <c r="M78" s="964" t="str">
        <f t="shared" si="6"/>
        <v/>
      </c>
      <c r="N78" s="964" t="str">
        <f t="shared" si="6"/>
        <v/>
      </c>
      <c r="O78" s="964" t="str">
        <f t="shared" si="6"/>
        <v/>
      </c>
      <c r="P78" s="964" t="str">
        <f t="shared" si="6"/>
        <v/>
      </c>
      <c r="Q78" s="962" t="str">
        <f t="shared" si="6"/>
        <v/>
      </c>
      <c r="R78" s="843"/>
    </row>
    <row r="79" spans="2:18" s="842" customFormat="1" ht="12.4" customHeight="1">
      <c r="B79" s="968" t="s">
        <v>483</v>
      </c>
      <c r="C79" s="959"/>
      <c r="D79" s="969" t="s">
        <v>2689</v>
      </c>
      <c r="E79" s="961" t="s">
        <v>387</v>
      </c>
      <c r="F79" s="970">
        <v>93.28</v>
      </c>
      <c r="G79" s="970">
        <v>0.70000000000000007</v>
      </c>
      <c r="H79" s="962">
        <f t="shared" si="1"/>
        <v>65.3</v>
      </c>
      <c r="I79" s="963">
        <f t="shared" ref="I79:Q94" si="7">+IF($E79="","",I3969)</f>
        <v>0</v>
      </c>
      <c r="J79" s="964">
        <f t="shared" si="7"/>
        <v>0</v>
      </c>
      <c r="K79" s="964">
        <f t="shared" si="7"/>
        <v>0</v>
      </c>
      <c r="L79" s="964">
        <f t="shared" si="7"/>
        <v>65.3</v>
      </c>
      <c r="M79" s="964">
        <f t="shared" si="7"/>
        <v>0</v>
      </c>
      <c r="N79" s="964">
        <f t="shared" si="7"/>
        <v>0</v>
      </c>
      <c r="O79" s="964">
        <f t="shared" si="7"/>
        <v>0</v>
      </c>
      <c r="P79" s="964">
        <f t="shared" si="7"/>
        <v>0</v>
      </c>
      <c r="Q79" s="962">
        <f t="shared" si="7"/>
        <v>0</v>
      </c>
      <c r="R79" s="843"/>
    </row>
    <row r="80" spans="2:18" s="842" customFormat="1" ht="12.4" customHeight="1">
      <c r="B80" s="974" t="s">
        <v>484</v>
      </c>
      <c r="C80" s="959"/>
      <c r="D80" s="975" t="s">
        <v>54</v>
      </c>
      <c r="E80" s="961"/>
      <c r="F80" s="961"/>
      <c r="G80" s="961"/>
      <c r="H80" s="962" t="str">
        <f t="shared" si="1"/>
        <v/>
      </c>
      <c r="I80" s="963" t="str">
        <f t="shared" si="7"/>
        <v/>
      </c>
      <c r="J80" s="964" t="str">
        <f t="shared" si="7"/>
        <v/>
      </c>
      <c r="K80" s="964" t="str">
        <f t="shared" si="7"/>
        <v/>
      </c>
      <c r="L80" s="964" t="str">
        <f t="shared" si="7"/>
        <v/>
      </c>
      <c r="M80" s="964" t="str">
        <f t="shared" si="7"/>
        <v/>
      </c>
      <c r="N80" s="964" t="str">
        <f t="shared" si="7"/>
        <v/>
      </c>
      <c r="O80" s="964" t="str">
        <f t="shared" si="7"/>
        <v/>
      </c>
      <c r="P80" s="964" t="str">
        <f t="shared" si="7"/>
        <v/>
      </c>
      <c r="Q80" s="962" t="str">
        <f t="shared" si="7"/>
        <v/>
      </c>
      <c r="R80" s="843"/>
    </row>
    <row r="81" spans="2:18" s="842" customFormat="1" ht="12.4" customHeight="1">
      <c r="B81" s="968" t="s">
        <v>485</v>
      </c>
      <c r="C81" s="959"/>
      <c r="D81" s="969" t="s">
        <v>2690</v>
      </c>
      <c r="E81" s="961" t="s">
        <v>387</v>
      </c>
      <c r="F81" s="970">
        <v>93.28</v>
      </c>
      <c r="G81" s="970">
        <v>9.85</v>
      </c>
      <c r="H81" s="962">
        <f t="shared" si="1"/>
        <v>918.81</v>
      </c>
      <c r="I81" s="963">
        <f t="shared" si="7"/>
        <v>0</v>
      </c>
      <c r="J81" s="964">
        <f t="shared" si="7"/>
        <v>0</v>
      </c>
      <c r="K81" s="964">
        <f t="shared" si="7"/>
        <v>0</v>
      </c>
      <c r="L81" s="964">
        <f t="shared" si="7"/>
        <v>918.81</v>
      </c>
      <c r="M81" s="964">
        <f t="shared" si="7"/>
        <v>0</v>
      </c>
      <c r="N81" s="964">
        <f t="shared" si="7"/>
        <v>0</v>
      </c>
      <c r="O81" s="964">
        <f t="shared" si="7"/>
        <v>0</v>
      </c>
      <c r="P81" s="964">
        <f t="shared" si="7"/>
        <v>0</v>
      </c>
      <c r="Q81" s="962">
        <f t="shared" si="7"/>
        <v>0</v>
      </c>
      <c r="R81" s="843"/>
    </row>
    <row r="82" spans="2:18" s="842" customFormat="1" ht="12.4" customHeight="1">
      <c r="B82" s="968" t="s">
        <v>486</v>
      </c>
      <c r="C82" s="959"/>
      <c r="D82" s="969" t="s">
        <v>2691</v>
      </c>
      <c r="E82" s="961" t="s">
        <v>387</v>
      </c>
      <c r="F82" s="970">
        <v>93.28</v>
      </c>
      <c r="G82" s="970">
        <v>2.0499999999999998</v>
      </c>
      <c r="H82" s="962">
        <f t="shared" si="1"/>
        <v>191.22</v>
      </c>
      <c r="I82" s="963">
        <f t="shared" si="7"/>
        <v>0</v>
      </c>
      <c r="J82" s="964">
        <f t="shared" si="7"/>
        <v>0</v>
      </c>
      <c r="K82" s="964">
        <f t="shared" si="7"/>
        <v>0</v>
      </c>
      <c r="L82" s="964">
        <f t="shared" si="7"/>
        <v>191.22</v>
      </c>
      <c r="M82" s="964">
        <f t="shared" si="7"/>
        <v>0</v>
      </c>
      <c r="N82" s="964">
        <f t="shared" si="7"/>
        <v>0</v>
      </c>
      <c r="O82" s="964">
        <f t="shared" si="7"/>
        <v>0</v>
      </c>
      <c r="P82" s="964">
        <f t="shared" si="7"/>
        <v>0</v>
      </c>
      <c r="Q82" s="962">
        <f t="shared" si="7"/>
        <v>0</v>
      </c>
      <c r="R82" s="843"/>
    </row>
    <row r="83" spans="2:18" s="842" customFormat="1" ht="12.4" customHeight="1">
      <c r="B83" s="968" t="s">
        <v>487</v>
      </c>
      <c r="C83" s="959"/>
      <c r="D83" s="969" t="s">
        <v>354</v>
      </c>
      <c r="E83" s="961" t="s">
        <v>387</v>
      </c>
      <c r="F83" s="970">
        <v>93.28</v>
      </c>
      <c r="G83" s="970">
        <v>4.33</v>
      </c>
      <c r="H83" s="962">
        <f t="shared" si="1"/>
        <v>403.9</v>
      </c>
      <c r="I83" s="963">
        <f t="shared" si="7"/>
        <v>0</v>
      </c>
      <c r="J83" s="964">
        <f t="shared" si="7"/>
        <v>0</v>
      </c>
      <c r="K83" s="964">
        <f t="shared" si="7"/>
        <v>0</v>
      </c>
      <c r="L83" s="964">
        <f t="shared" si="7"/>
        <v>403.9</v>
      </c>
      <c r="M83" s="964">
        <f t="shared" si="7"/>
        <v>0</v>
      </c>
      <c r="N83" s="964">
        <f t="shared" si="7"/>
        <v>0</v>
      </c>
      <c r="O83" s="964">
        <f t="shared" si="7"/>
        <v>0</v>
      </c>
      <c r="P83" s="964">
        <f t="shared" si="7"/>
        <v>0</v>
      </c>
      <c r="Q83" s="962">
        <f t="shared" si="7"/>
        <v>0</v>
      </c>
      <c r="R83" s="843"/>
    </row>
    <row r="84" spans="2:18" s="842" customFormat="1" ht="12.4" customHeight="1">
      <c r="B84" s="968" t="s">
        <v>488</v>
      </c>
      <c r="C84" s="959"/>
      <c r="D84" s="969" t="s">
        <v>2692</v>
      </c>
      <c r="E84" s="961" t="s">
        <v>386</v>
      </c>
      <c r="F84" s="970">
        <v>7.46</v>
      </c>
      <c r="G84" s="970">
        <v>30.76</v>
      </c>
      <c r="H84" s="962">
        <f t="shared" si="1"/>
        <v>229.47</v>
      </c>
      <c r="I84" s="963">
        <f t="shared" si="7"/>
        <v>0</v>
      </c>
      <c r="J84" s="964">
        <f t="shared" si="7"/>
        <v>0</v>
      </c>
      <c r="K84" s="964">
        <f t="shared" si="7"/>
        <v>0</v>
      </c>
      <c r="L84" s="964">
        <f t="shared" si="7"/>
        <v>229.47</v>
      </c>
      <c r="M84" s="964">
        <f t="shared" si="7"/>
        <v>0</v>
      </c>
      <c r="N84" s="964">
        <f t="shared" si="7"/>
        <v>0</v>
      </c>
      <c r="O84" s="964">
        <f t="shared" si="7"/>
        <v>0</v>
      </c>
      <c r="P84" s="964">
        <f t="shared" si="7"/>
        <v>0</v>
      </c>
      <c r="Q84" s="962">
        <f t="shared" si="7"/>
        <v>0</v>
      </c>
      <c r="R84" s="843"/>
    </row>
    <row r="85" spans="2:18" s="842" customFormat="1" ht="12.4" customHeight="1">
      <c r="B85" s="968" t="s">
        <v>489</v>
      </c>
      <c r="C85" s="959"/>
      <c r="D85" s="969" t="s">
        <v>2693</v>
      </c>
      <c r="E85" s="961" t="s">
        <v>386</v>
      </c>
      <c r="F85" s="970">
        <v>18.66</v>
      </c>
      <c r="G85" s="970">
        <v>24.61</v>
      </c>
      <c r="H85" s="962">
        <f t="shared" si="1"/>
        <v>459.22</v>
      </c>
      <c r="I85" s="963">
        <f t="shared" si="7"/>
        <v>0</v>
      </c>
      <c r="J85" s="964">
        <f t="shared" si="7"/>
        <v>0</v>
      </c>
      <c r="K85" s="964">
        <f t="shared" si="7"/>
        <v>0</v>
      </c>
      <c r="L85" s="964">
        <f t="shared" si="7"/>
        <v>459.22</v>
      </c>
      <c r="M85" s="964">
        <f t="shared" si="7"/>
        <v>0</v>
      </c>
      <c r="N85" s="964">
        <f t="shared" si="7"/>
        <v>0</v>
      </c>
      <c r="O85" s="964">
        <f t="shared" si="7"/>
        <v>0</v>
      </c>
      <c r="P85" s="964">
        <f t="shared" si="7"/>
        <v>0</v>
      </c>
      <c r="Q85" s="962">
        <f t="shared" si="7"/>
        <v>0</v>
      </c>
      <c r="R85" s="843"/>
    </row>
    <row r="86" spans="2:18" s="842" customFormat="1" ht="12.4" customHeight="1">
      <c r="B86" s="974" t="s">
        <v>490</v>
      </c>
      <c r="C86" s="959"/>
      <c r="D86" s="975" t="s">
        <v>355</v>
      </c>
      <c r="E86" s="961"/>
      <c r="F86" s="961"/>
      <c r="G86" s="961"/>
      <c r="H86" s="962" t="str">
        <f t="shared" si="1"/>
        <v/>
      </c>
      <c r="I86" s="963" t="str">
        <f t="shared" si="7"/>
        <v/>
      </c>
      <c r="J86" s="964" t="str">
        <f t="shared" si="7"/>
        <v/>
      </c>
      <c r="K86" s="964" t="str">
        <f t="shared" si="7"/>
        <v/>
      </c>
      <c r="L86" s="964" t="str">
        <f t="shared" si="7"/>
        <v/>
      </c>
      <c r="M86" s="964" t="str">
        <f t="shared" si="7"/>
        <v/>
      </c>
      <c r="N86" s="964" t="str">
        <f t="shared" si="7"/>
        <v/>
      </c>
      <c r="O86" s="964" t="str">
        <f t="shared" si="7"/>
        <v/>
      </c>
      <c r="P86" s="964" t="str">
        <f t="shared" si="7"/>
        <v/>
      </c>
      <c r="Q86" s="962" t="str">
        <f t="shared" si="7"/>
        <v/>
      </c>
      <c r="R86" s="843"/>
    </row>
    <row r="87" spans="2:18" s="842" customFormat="1" ht="12.4" customHeight="1">
      <c r="B87" s="968" t="s">
        <v>491</v>
      </c>
      <c r="C87" s="959"/>
      <c r="D87" s="969" t="s">
        <v>2694</v>
      </c>
      <c r="E87" s="961" t="s">
        <v>387</v>
      </c>
      <c r="F87" s="970">
        <v>93.28</v>
      </c>
      <c r="G87" s="970">
        <v>6.7700000000000005</v>
      </c>
      <c r="H87" s="962">
        <f t="shared" si="1"/>
        <v>631.51</v>
      </c>
      <c r="I87" s="963">
        <f t="shared" si="7"/>
        <v>0</v>
      </c>
      <c r="J87" s="964">
        <f t="shared" si="7"/>
        <v>0</v>
      </c>
      <c r="K87" s="964">
        <f t="shared" si="7"/>
        <v>0</v>
      </c>
      <c r="L87" s="964">
        <f t="shared" si="7"/>
        <v>631.51</v>
      </c>
      <c r="M87" s="964">
        <f t="shared" si="7"/>
        <v>0</v>
      </c>
      <c r="N87" s="964">
        <f t="shared" si="7"/>
        <v>0</v>
      </c>
      <c r="O87" s="964">
        <f t="shared" si="7"/>
        <v>0</v>
      </c>
      <c r="P87" s="964">
        <f t="shared" si="7"/>
        <v>0</v>
      </c>
      <c r="Q87" s="962">
        <f t="shared" si="7"/>
        <v>0</v>
      </c>
      <c r="R87" s="843"/>
    </row>
    <row r="88" spans="2:18" s="842" customFormat="1" ht="12.4" customHeight="1">
      <c r="B88" s="968" t="s">
        <v>492</v>
      </c>
      <c r="C88" s="959"/>
      <c r="D88" s="969" t="s">
        <v>356</v>
      </c>
      <c r="E88" s="961" t="s">
        <v>387</v>
      </c>
      <c r="F88" s="970">
        <v>93.28</v>
      </c>
      <c r="G88" s="970">
        <v>1.06</v>
      </c>
      <c r="H88" s="962">
        <f t="shared" si="1"/>
        <v>98.88</v>
      </c>
      <c r="I88" s="963">
        <f t="shared" si="7"/>
        <v>0</v>
      </c>
      <c r="J88" s="964">
        <f t="shared" si="7"/>
        <v>0</v>
      </c>
      <c r="K88" s="964">
        <f t="shared" si="7"/>
        <v>0</v>
      </c>
      <c r="L88" s="964">
        <f t="shared" si="7"/>
        <v>98.88</v>
      </c>
      <c r="M88" s="964">
        <f t="shared" si="7"/>
        <v>0</v>
      </c>
      <c r="N88" s="964">
        <f t="shared" si="7"/>
        <v>0</v>
      </c>
      <c r="O88" s="964">
        <f t="shared" si="7"/>
        <v>0</v>
      </c>
      <c r="P88" s="964">
        <f t="shared" si="7"/>
        <v>0</v>
      </c>
      <c r="Q88" s="962">
        <f t="shared" si="7"/>
        <v>0</v>
      </c>
      <c r="R88" s="843"/>
    </row>
    <row r="89" spans="2:18" s="842" customFormat="1" ht="12.4" customHeight="1">
      <c r="B89" s="972" t="s">
        <v>493</v>
      </c>
      <c r="C89" s="959"/>
      <c r="D89" s="973" t="s">
        <v>2695</v>
      </c>
      <c r="E89" s="961"/>
      <c r="F89" s="961"/>
      <c r="G89" s="961"/>
      <c r="H89" s="962" t="str">
        <f t="shared" si="1"/>
        <v/>
      </c>
      <c r="I89" s="963" t="str">
        <f t="shared" si="7"/>
        <v/>
      </c>
      <c r="J89" s="964" t="str">
        <f t="shared" si="7"/>
        <v/>
      </c>
      <c r="K89" s="964" t="str">
        <f t="shared" si="7"/>
        <v/>
      </c>
      <c r="L89" s="964" t="str">
        <f t="shared" si="7"/>
        <v/>
      </c>
      <c r="M89" s="964" t="str">
        <f t="shared" si="7"/>
        <v/>
      </c>
      <c r="N89" s="964" t="str">
        <f t="shared" si="7"/>
        <v/>
      </c>
      <c r="O89" s="964" t="str">
        <f t="shared" si="7"/>
        <v/>
      </c>
      <c r="P89" s="964" t="str">
        <f t="shared" si="7"/>
        <v/>
      </c>
      <c r="Q89" s="962" t="str">
        <f t="shared" si="7"/>
        <v/>
      </c>
      <c r="R89" s="843"/>
    </row>
    <row r="90" spans="2:18" s="842" customFormat="1" ht="12.4" customHeight="1">
      <c r="B90" s="974" t="s">
        <v>494</v>
      </c>
      <c r="C90" s="959"/>
      <c r="D90" s="975" t="s">
        <v>52</v>
      </c>
      <c r="E90" s="961"/>
      <c r="F90" s="961"/>
      <c r="G90" s="961"/>
      <c r="H90" s="962" t="str">
        <f t="shared" si="1"/>
        <v/>
      </c>
      <c r="I90" s="963" t="str">
        <f t="shared" si="7"/>
        <v/>
      </c>
      <c r="J90" s="964" t="str">
        <f t="shared" si="7"/>
        <v/>
      </c>
      <c r="K90" s="964" t="str">
        <f t="shared" si="7"/>
        <v/>
      </c>
      <c r="L90" s="964" t="str">
        <f t="shared" si="7"/>
        <v/>
      </c>
      <c r="M90" s="964" t="str">
        <f t="shared" si="7"/>
        <v/>
      </c>
      <c r="N90" s="964" t="str">
        <f t="shared" si="7"/>
        <v/>
      </c>
      <c r="O90" s="964" t="str">
        <f t="shared" si="7"/>
        <v/>
      </c>
      <c r="P90" s="964" t="str">
        <f t="shared" si="7"/>
        <v/>
      </c>
      <c r="Q90" s="962" t="str">
        <f t="shared" si="7"/>
        <v/>
      </c>
      <c r="R90" s="843"/>
    </row>
    <row r="91" spans="2:18" s="842" customFormat="1" ht="12.4" customHeight="1">
      <c r="B91" s="968" t="s">
        <v>495</v>
      </c>
      <c r="C91" s="959"/>
      <c r="D91" s="969" t="s">
        <v>334</v>
      </c>
      <c r="E91" s="961" t="s">
        <v>385</v>
      </c>
      <c r="F91" s="970">
        <v>11.9</v>
      </c>
      <c r="G91" s="970">
        <v>1.05</v>
      </c>
      <c r="H91" s="962">
        <f t="shared" si="1"/>
        <v>12.5</v>
      </c>
      <c r="I91" s="963">
        <f t="shared" si="7"/>
        <v>0</v>
      </c>
      <c r="J91" s="964">
        <f t="shared" si="7"/>
        <v>0</v>
      </c>
      <c r="K91" s="964">
        <f t="shared" si="7"/>
        <v>0</v>
      </c>
      <c r="L91" s="964">
        <f t="shared" si="7"/>
        <v>1.07</v>
      </c>
      <c r="M91" s="964">
        <f t="shared" si="7"/>
        <v>11.43</v>
      </c>
      <c r="N91" s="964">
        <f t="shared" si="7"/>
        <v>0</v>
      </c>
      <c r="O91" s="964">
        <f t="shared" si="7"/>
        <v>0</v>
      </c>
      <c r="P91" s="964">
        <f t="shared" si="7"/>
        <v>0</v>
      </c>
      <c r="Q91" s="962">
        <f t="shared" si="7"/>
        <v>0</v>
      </c>
      <c r="R91" s="843"/>
    </row>
    <row r="92" spans="2:18" s="842" customFormat="1" ht="12.4" customHeight="1">
      <c r="B92" s="974" t="s">
        <v>496</v>
      </c>
      <c r="C92" s="959"/>
      <c r="D92" s="975" t="s">
        <v>54</v>
      </c>
      <c r="E92" s="961"/>
      <c r="F92" s="961"/>
      <c r="G92" s="961"/>
      <c r="H92" s="962" t="str">
        <f t="shared" si="1"/>
        <v/>
      </c>
      <c r="I92" s="963" t="str">
        <f t="shared" si="7"/>
        <v/>
      </c>
      <c r="J92" s="964" t="str">
        <f t="shared" si="7"/>
        <v/>
      </c>
      <c r="K92" s="964" t="str">
        <f t="shared" si="7"/>
        <v/>
      </c>
      <c r="L92" s="964" t="str">
        <f t="shared" si="7"/>
        <v/>
      </c>
      <c r="M92" s="964" t="str">
        <f t="shared" si="7"/>
        <v/>
      </c>
      <c r="N92" s="964" t="str">
        <f t="shared" si="7"/>
        <v/>
      </c>
      <c r="O92" s="964" t="str">
        <f t="shared" si="7"/>
        <v/>
      </c>
      <c r="P92" s="964" t="str">
        <f t="shared" si="7"/>
        <v/>
      </c>
      <c r="Q92" s="962" t="str">
        <f t="shared" si="7"/>
        <v/>
      </c>
      <c r="R92" s="843"/>
    </row>
    <row r="93" spans="2:18" s="842" customFormat="1" ht="12.4" customHeight="1">
      <c r="B93" s="968" t="s">
        <v>497</v>
      </c>
      <c r="C93" s="959"/>
      <c r="D93" s="969" t="s">
        <v>2696</v>
      </c>
      <c r="E93" s="961" t="s">
        <v>386</v>
      </c>
      <c r="F93" s="970">
        <v>3.33</v>
      </c>
      <c r="G93" s="970">
        <v>30.76</v>
      </c>
      <c r="H93" s="962">
        <f t="shared" si="1"/>
        <v>102.43</v>
      </c>
      <c r="I93" s="963">
        <f t="shared" si="7"/>
        <v>0</v>
      </c>
      <c r="J93" s="964">
        <f t="shared" si="7"/>
        <v>0</v>
      </c>
      <c r="K93" s="964">
        <f t="shared" si="7"/>
        <v>0</v>
      </c>
      <c r="L93" s="964">
        <f t="shared" si="7"/>
        <v>0</v>
      </c>
      <c r="M93" s="964">
        <f t="shared" si="7"/>
        <v>102.43</v>
      </c>
      <c r="N93" s="964">
        <f t="shared" si="7"/>
        <v>0</v>
      </c>
      <c r="O93" s="964">
        <f t="shared" si="7"/>
        <v>0</v>
      </c>
      <c r="P93" s="964">
        <f t="shared" si="7"/>
        <v>0</v>
      </c>
      <c r="Q93" s="962">
        <f t="shared" si="7"/>
        <v>0</v>
      </c>
      <c r="R93" s="843"/>
    </row>
    <row r="94" spans="2:18" s="842" customFormat="1" ht="12.4" customHeight="1">
      <c r="B94" s="968" t="s">
        <v>498</v>
      </c>
      <c r="C94" s="959"/>
      <c r="D94" s="969" t="s">
        <v>336</v>
      </c>
      <c r="E94" s="961" t="s">
        <v>386</v>
      </c>
      <c r="F94" s="970">
        <v>4.16</v>
      </c>
      <c r="G94" s="970">
        <v>20.51</v>
      </c>
      <c r="H94" s="962">
        <f t="shared" si="1"/>
        <v>85.32</v>
      </c>
      <c r="I94" s="963">
        <f t="shared" si="7"/>
        <v>0</v>
      </c>
      <c r="J94" s="964">
        <f t="shared" si="7"/>
        <v>0</v>
      </c>
      <c r="K94" s="964">
        <f t="shared" si="7"/>
        <v>0</v>
      </c>
      <c r="L94" s="964">
        <f t="shared" si="7"/>
        <v>0</v>
      </c>
      <c r="M94" s="964">
        <f t="shared" si="7"/>
        <v>85.32</v>
      </c>
      <c r="N94" s="964">
        <f t="shared" si="7"/>
        <v>0</v>
      </c>
      <c r="O94" s="964">
        <f t="shared" si="7"/>
        <v>0</v>
      </c>
      <c r="P94" s="964">
        <f t="shared" si="7"/>
        <v>0</v>
      </c>
      <c r="Q94" s="962">
        <f t="shared" si="7"/>
        <v>0</v>
      </c>
      <c r="R94" s="843"/>
    </row>
    <row r="95" spans="2:18" s="842" customFormat="1" ht="12.4" customHeight="1">
      <c r="B95" s="968" t="s">
        <v>499</v>
      </c>
      <c r="C95" s="959"/>
      <c r="D95" s="969" t="s">
        <v>2697</v>
      </c>
      <c r="E95" s="961" t="s">
        <v>51</v>
      </c>
      <c r="F95" s="970">
        <v>9.35</v>
      </c>
      <c r="G95" s="970">
        <v>2.5300000000000002</v>
      </c>
      <c r="H95" s="962">
        <f t="shared" si="1"/>
        <v>23.66</v>
      </c>
      <c r="I95" s="963">
        <f t="shared" ref="I95:Q110" si="8">+IF($E95="","",I3985)</f>
        <v>0</v>
      </c>
      <c r="J95" s="964">
        <f t="shared" si="8"/>
        <v>0</v>
      </c>
      <c r="K95" s="964">
        <f t="shared" si="8"/>
        <v>0</v>
      </c>
      <c r="L95" s="964">
        <f t="shared" si="8"/>
        <v>0</v>
      </c>
      <c r="M95" s="964">
        <f t="shared" si="8"/>
        <v>23.66</v>
      </c>
      <c r="N95" s="964">
        <f t="shared" si="8"/>
        <v>0</v>
      </c>
      <c r="O95" s="964">
        <f t="shared" si="8"/>
        <v>0</v>
      </c>
      <c r="P95" s="964">
        <f t="shared" si="8"/>
        <v>0</v>
      </c>
      <c r="Q95" s="962">
        <f t="shared" si="8"/>
        <v>0</v>
      </c>
      <c r="R95" s="843"/>
    </row>
    <row r="96" spans="2:18" s="842" customFormat="1" ht="12.4" customHeight="1">
      <c r="B96" s="968" t="s">
        <v>500</v>
      </c>
      <c r="C96" s="959"/>
      <c r="D96" s="969" t="s">
        <v>2698</v>
      </c>
      <c r="E96" s="961" t="s">
        <v>386</v>
      </c>
      <c r="F96" s="970">
        <v>1.1000000000000001</v>
      </c>
      <c r="G96" s="970">
        <v>49.07</v>
      </c>
      <c r="H96" s="962">
        <f t="shared" si="1"/>
        <v>53.98</v>
      </c>
      <c r="I96" s="963">
        <f t="shared" si="8"/>
        <v>0</v>
      </c>
      <c r="J96" s="964">
        <f t="shared" si="8"/>
        <v>0</v>
      </c>
      <c r="K96" s="964">
        <f t="shared" si="8"/>
        <v>0</v>
      </c>
      <c r="L96" s="964">
        <f t="shared" si="8"/>
        <v>0</v>
      </c>
      <c r="M96" s="964">
        <f t="shared" si="8"/>
        <v>53.98</v>
      </c>
      <c r="N96" s="964">
        <f t="shared" si="8"/>
        <v>0</v>
      </c>
      <c r="O96" s="964">
        <f t="shared" si="8"/>
        <v>0</v>
      </c>
      <c r="P96" s="964">
        <f t="shared" si="8"/>
        <v>0</v>
      </c>
      <c r="Q96" s="962">
        <f t="shared" si="8"/>
        <v>0</v>
      </c>
      <c r="R96" s="843"/>
    </row>
    <row r="97" spans="2:18" s="842" customFormat="1" ht="12.4" customHeight="1">
      <c r="B97" s="968" t="s">
        <v>501</v>
      </c>
      <c r="C97" s="959"/>
      <c r="D97" s="969" t="s">
        <v>2699</v>
      </c>
      <c r="E97" s="961" t="s">
        <v>386</v>
      </c>
      <c r="F97" s="970">
        <v>0.93</v>
      </c>
      <c r="G97" s="970">
        <v>56.57</v>
      </c>
      <c r="H97" s="962">
        <f t="shared" si="1"/>
        <v>52.61</v>
      </c>
      <c r="I97" s="963">
        <f t="shared" si="8"/>
        <v>0</v>
      </c>
      <c r="J97" s="964">
        <f t="shared" si="8"/>
        <v>0</v>
      </c>
      <c r="K97" s="964">
        <f t="shared" si="8"/>
        <v>0</v>
      </c>
      <c r="L97" s="964">
        <f t="shared" si="8"/>
        <v>0</v>
      </c>
      <c r="M97" s="964">
        <f t="shared" si="8"/>
        <v>52.61</v>
      </c>
      <c r="N97" s="964">
        <f t="shared" si="8"/>
        <v>0</v>
      </c>
      <c r="O97" s="964">
        <f t="shared" si="8"/>
        <v>0</v>
      </c>
      <c r="P97" s="964">
        <f t="shared" si="8"/>
        <v>0</v>
      </c>
      <c r="Q97" s="962">
        <f t="shared" si="8"/>
        <v>0</v>
      </c>
      <c r="R97" s="843"/>
    </row>
    <row r="98" spans="2:18" s="842" customFormat="1" ht="12.4" customHeight="1">
      <c r="B98" s="974" t="s">
        <v>502</v>
      </c>
      <c r="C98" s="959"/>
      <c r="D98" s="975" t="s">
        <v>2700</v>
      </c>
      <c r="E98" s="961"/>
      <c r="F98" s="961"/>
      <c r="G98" s="961"/>
      <c r="H98" s="962" t="str">
        <f t="shared" si="1"/>
        <v/>
      </c>
      <c r="I98" s="963" t="str">
        <f t="shared" si="8"/>
        <v/>
      </c>
      <c r="J98" s="964" t="str">
        <f t="shared" si="8"/>
        <v/>
      </c>
      <c r="K98" s="964" t="str">
        <f t="shared" si="8"/>
        <v/>
      </c>
      <c r="L98" s="964" t="str">
        <f t="shared" si="8"/>
        <v/>
      </c>
      <c r="M98" s="964" t="str">
        <f t="shared" si="8"/>
        <v/>
      </c>
      <c r="N98" s="964" t="str">
        <f t="shared" si="8"/>
        <v/>
      </c>
      <c r="O98" s="964" t="str">
        <f t="shared" si="8"/>
        <v/>
      </c>
      <c r="P98" s="964" t="str">
        <f t="shared" si="8"/>
        <v/>
      </c>
      <c r="Q98" s="962" t="str">
        <f t="shared" si="8"/>
        <v/>
      </c>
      <c r="R98" s="843"/>
    </row>
    <row r="99" spans="2:18" s="842" customFormat="1" ht="12.4" customHeight="1">
      <c r="B99" s="968" t="s">
        <v>503</v>
      </c>
      <c r="C99" s="959"/>
      <c r="D99" s="969" t="s">
        <v>339</v>
      </c>
      <c r="E99" s="961" t="s">
        <v>51</v>
      </c>
      <c r="F99" s="970">
        <v>0.55000000000000004</v>
      </c>
      <c r="G99" s="970">
        <v>26.29</v>
      </c>
      <c r="H99" s="962">
        <f t="shared" si="1"/>
        <v>14.46</v>
      </c>
      <c r="I99" s="963">
        <f t="shared" si="8"/>
        <v>0</v>
      </c>
      <c r="J99" s="964">
        <f t="shared" si="8"/>
        <v>0</v>
      </c>
      <c r="K99" s="964">
        <f t="shared" si="8"/>
        <v>0</v>
      </c>
      <c r="L99" s="964">
        <f t="shared" si="8"/>
        <v>0</v>
      </c>
      <c r="M99" s="964">
        <f t="shared" si="8"/>
        <v>14.46</v>
      </c>
      <c r="N99" s="964">
        <f t="shared" si="8"/>
        <v>0</v>
      </c>
      <c r="O99" s="964">
        <f t="shared" si="8"/>
        <v>0</v>
      </c>
      <c r="P99" s="964">
        <f t="shared" si="8"/>
        <v>0</v>
      </c>
      <c r="Q99" s="962">
        <f t="shared" si="8"/>
        <v>0</v>
      </c>
      <c r="R99" s="843"/>
    </row>
    <row r="100" spans="2:18" s="842" customFormat="1" ht="12.4" customHeight="1">
      <c r="B100" s="968" t="s">
        <v>504</v>
      </c>
      <c r="C100" s="959"/>
      <c r="D100" s="969" t="s">
        <v>358</v>
      </c>
      <c r="E100" s="961" t="s">
        <v>51</v>
      </c>
      <c r="F100" s="970">
        <v>0.38</v>
      </c>
      <c r="G100" s="970">
        <v>41.7</v>
      </c>
      <c r="H100" s="962">
        <f t="shared" si="1"/>
        <v>15.85</v>
      </c>
      <c r="I100" s="963">
        <f t="shared" si="8"/>
        <v>0</v>
      </c>
      <c r="J100" s="964">
        <f t="shared" si="8"/>
        <v>0</v>
      </c>
      <c r="K100" s="964">
        <f t="shared" si="8"/>
        <v>0</v>
      </c>
      <c r="L100" s="964">
        <f t="shared" si="8"/>
        <v>0</v>
      </c>
      <c r="M100" s="964">
        <f t="shared" si="8"/>
        <v>0</v>
      </c>
      <c r="N100" s="964">
        <f t="shared" si="8"/>
        <v>15.85</v>
      </c>
      <c r="O100" s="964">
        <f t="shared" si="8"/>
        <v>0</v>
      </c>
      <c r="P100" s="964">
        <f t="shared" si="8"/>
        <v>0</v>
      </c>
      <c r="Q100" s="962">
        <f t="shared" si="8"/>
        <v>0</v>
      </c>
      <c r="R100" s="843"/>
    </row>
    <row r="101" spans="2:18" s="842" customFormat="1" ht="12.4" customHeight="1">
      <c r="B101" s="974" t="s">
        <v>505</v>
      </c>
      <c r="C101" s="959"/>
      <c r="D101" s="975" t="s">
        <v>340</v>
      </c>
      <c r="E101" s="961"/>
      <c r="F101" s="961"/>
      <c r="G101" s="961"/>
      <c r="H101" s="962" t="str">
        <f t="shared" si="1"/>
        <v/>
      </c>
      <c r="I101" s="963" t="str">
        <f t="shared" si="8"/>
        <v/>
      </c>
      <c r="J101" s="964" t="str">
        <f t="shared" si="8"/>
        <v/>
      </c>
      <c r="K101" s="964" t="str">
        <f t="shared" si="8"/>
        <v/>
      </c>
      <c r="L101" s="964" t="str">
        <f t="shared" si="8"/>
        <v/>
      </c>
      <c r="M101" s="964" t="str">
        <f t="shared" si="8"/>
        <v/>
      </c>
      <c r="N101" s="964" t="str">
        <f t="shared" si="8"/>
        <v/>
      </c>
      <c r="O101" s="964" t="str">
        <f t="shared" si="8"/>
        <v/>
      </c>
      <c r="P101" s="964" t="str">
        <f t="shared" si="8"/>
        <v/>
      </c>
      <c r="Q101" s="962" t="str">
        <f t="shared" si="8"/>
        <v/>
      </c>
      <c r="R101" s="843"/>
    </row>
    <row r="102" spans="2:18" s="842" customFormat="1" ht="12.4" customHeight="1">
      <c r="B102" s="968" t="s">
        <v>506</v>
      </c>
      <c r="C102" s="959"/>
      <c r="D102" s="969" t="s">
        <v>342</v>
      </c>
      <c r="E102" s="961" t="s">
        <v>51</v>
      </c>
      <c r="F102" s="970">
        <v>30.04</v>
      </c>
      <c r="G102" s="970">
        <v>43.65</v>
      </c>
      <c r="H102" s="962">
        <f t="shared" si="1"/>
        <v>1311.25</v>
      </c>
      <c r="I102" s="963">
        <f t="shared" si="8"/>
        <v>0</v>
      </c>
      <c r="J102" s="964">
        <f t="shared" si="8"/>
        <v>0</v>
      </c>
      <c r="K102" s="964">
        <f t="shared" si="8"/>
        <v>0</v>
      </c>
      <c r="L102" s="964">
        <f t="shared" si="8"/>
        <v>0</v>
      </c>
      <c r="M102" s="964">
        <f t="shared" si="8"/>
        <v>1311.25</v>
      </c>
      <c r="N102" s="964">
        <f t="shared" si="8"/>
        <v>0</v>
      </c>
      <c r="O102" s="964">
        <f t="shared" si="8"/>
        <v>0</v>
      </c>
      <c r="P102" s="964">
        <f t="shared" si="8"/>
        <v>0</v>
      </c>
      <c r="Q102" s="962">
        <f t="shared" si="8"/>
        <v>0</v>
      </c>
      <c r="R102" s="843"/>
    </row>
    <row r="103" spans="2:18" s="842" customFormat="1" ht="12.4" customHeight="1">
      <c r="B103" s="968" t="s">
        <v>507</v>
      </c>
      <c r="C103" s="959"/>
      <c r="D103" s="969" t="s">
        <v>2701</v>
      </c>
      <c r="E103" s="961" t="s">
        <v>386</v>
      </c>
      <c r="F103" s="970">
        <v>2.98</v>
      </c>
      <c r="G103" s="970">
        <v>450</v>
      </c>
      <c r="H103" s="962">
        <f t="shared" si="1"/>
        <v>1341</v>
      </c>
      <c r="I103" s="963">
        <f t="shared" si="8"/>
        <v>0</v>
      </c>
      <c r="J103" s="964">
        <f t="shared" si="8"/>
        <v>0</v>
      </c>
      <c r="K103" s="964">
        <f t="shared" si="8"/>
        <v>0</v>
      </c>
      <c r="L103" s="964">
        <f t="shared" si="8"/>
        <v>0</v>
      </c>
      <c r="M103" s="964">
        <f t="shared" si="8"/>
        <v>1341</v>
      </c>
      <c r="N103" s="964">
        <f t="shared" si="8"/>
        <v>0</v>
      </c>
      <c r="O103" s="964">
        <f t="shared" si="8"/>
        <v>0</v>
      </c>
      <c r="P103" s="964">
        <f t="shared" si="8"/>
        <v>0</v>
      </c>
      <c r="Q103" s="962">
        <f t="shared" si="8"/>
        <v>0</v>
      </c>
      <c r="R103" s="843"/>
    </row>
    <row r="104" spans="2:18" s="842" customFormat="1" ht="12.4" customHeight="1">
      <c r="B104" s="968" t="s">
        <v>508</v>
      </c>
      <c r="C104" s="959"/>
      <c r="D104" s="969" t="s">
        <v>2702</v>
      </c>
      <c r="E104" s="961" t="s">
        <v>55</v>
      </c>
      <c r="F104" s="970">
        <v>175.31</v>
      </c>
      <c r="G104" s="970">
        <v>4.2</v>
      </c>
      <c r="H104" s="962">
        <f t="shared" si="1"/>
        <v>736.3</v>
      </c>
      <c r="I104" s="963">
        <f t="shared" si="8"/>
        <v>0</v>
      </c>
      <c r="J104" s="964">
        <f t="shared" si="8"/>
        <v>0</v>
      </c>
      <c r="K104" s="964">
        <f t="shared" si="8"/>
        <v>0</v>
      </c>
      <c r="L104" s="964">
        <f t="shared" si="8"/>
        <v>0</v>
      </c>
      <c r="M104" s="964">
        <f t="shared" si="8"/>
        <v>736.3</v>
      </c>
      <c r="N104" s="964">
        <f t="shared" si="8"/>
        <v>0</v>
      </c>
      <c r="O104" s="964">
        <f t="shared" si="8"/>
        <v>0</v>
      </c>
      <c r="P104" s="964">
        <f t="shared" si="8"/>
        <v>0</v>
      </c>
      <c r="Q104" s="962">
        <f t="shared" si="8"/>
        <v>0</v>
      </c>
      <c r="R104" s="843"/>
    </row>
    <row r="105" spans="2:18" s="842" customFormat="1" ht="12.4" customHeight="1">
      <c r="B105" s="974" t="s">
        <v>509</v>
      </c>
      <c r="C105" s="959"/>
      <c r="D105" s="975" t="s">
        <v>343</v>
      </c>
      <c r="E105" s="961"/>
      <c r="F105" s="961"/>
      <c r="G105" s="961"/>
      <c r="H105" s="962" t="str">
        <f t="shared" si="1"/>
        <v/>
      </c>
      <c r="I105" s="963" t="str">
        <f t="shared" si="8"/>
        <v/>
      </c>
      <c r="J105" s="964" t="str">
        <f t="shared" si="8"/>
        <v/>
      </c>
      <c r="K105" s="964" t="str">
        <f t="shared" si="8"/>
        <v/>
      </c>
      <c r="L105" s="964" t="str">
        <f t="shared" si="8"/>
        <v/>
      </c>
      <c r="M105" s="964" t="str">
        <f t="shared" si="8"/>
        <v/>
      </c>
      <c r="N105" s="964" t="str">
        <f t="shared" si="8"/>
        <v/>
      </c>
      <c r="O105" s="964" t="str">
        <f t="shared" si="8"/>
        <v/>
      </c>
      <c r="P105" s="964" t="str">
        <f t="shared" si="8"/>
        <v/>
      </c>
      <c r="Q105" s="962" t="str">
        <f t="shared" si="8"/>
        <v/>
      </c>
      <c r="R105" s="843"/>
    </row>
    <row r="106" spans="2:18" s="842" customFormat="1" ht="12.4" customHeight="1">
      <c r="B106" s="968" t="s">
        <v>510</v>
      </c>
      <c r="C106" s="959"/>
      <c r="D106" s="969" t="s">
        <v>2671</v>
      </c>
      <c r="E106" s="961" t="s">
        <v>51</v>
      </c>
      <c r="F106" s="970">
        <v>19.260000000000002</v>
      </c>
      <c r="G106" s="970">
        <v>27.810000000000002</v>
      </c>
      <c r="H106" s="962">
        <f t="shared" si="1"/>
        <v>535.62</v>
      </c>
      <c r="I106" s="963">
        <f t="shared" si="8"/>
        <v>0</v>
      </c>
      <c r="J106" s="964">
        <f t="shared" si="8"/>
        <v>0</v>
      </c>
      <c r="K106" s="964">
        <f t="shared" si="8"/>
        <v>0</v>
      </c>
      <c r="L106" s="964">
        <f t="shared" si="8"/>
        <v>0</v>
      </c>
      <c r="M106" s="964">
        <f t="shared" si="8"/>
        <v>0</v>
      </c>
      <c r="N106" s="964">
        <f t="shared" si="8"/>
        <v>535.62</v>
      </c>
      <c r="O106" s="964">
        <f t="shared" si="8"/>
        <v>0</v>
      </c>
      <c r="P106" s="964">
        <f t="shared" si="8"/>
        <v>0</v>
      </c>
      <c r="Q106" s="962">
        <f t="shared" si="8"/>
        <v>0</v>
      </c>
      <c r="R106" s="843"/>
    </row>
    <row r="107" spans="2:18" s="842" customFormat="1" ht="12.4" customHeight="1">
      <c r="B107" s="968" t="s">
        <v>511</v>
      </c>
      <c r="C107" s="959"/>
      <c r="D107" s="969" t="s">
        <v>2703</v>
      </c>
      <c r="E107" s="961" t="s">
        <v>51</v>
      </c>
      <c r="F107" s="970">
        <v>21.490000000000002</v>
      </c>
      <c r="G107" s="970">
        <v>23.39</v>
      </c>
      <c r="H107" s="962">
        <f t="shared" si="1"/>
        <v>502.65</v>
      </c>
      <c r="I107" s="963">
        <f t="shared" si="8"/>
        <v>0</v>
      </c>
      <c r="J107" s="964">
        <f t="shared" si="8"/>
        <v>0</v>
      </c>
      <c r="K107" s="964">
        <f t="shared" si="8"/>
        <v>0</v>
      </c>
      <c r="L107" s="964">
        <f t="shared" si="8"/>
        <v>0</v>
      </c>
      <c r="M107" s="964">
        <f t="shared" si="8"/>
        <v>0</v>
      </c>
      <c r="N107" s="964">
        <f t="shared" si="8"/>
        <v>502.65</v>
      </c>
      <c r="O107" s="964">
        <f t="shared" si="8"/>
        <v>0</v>
      </c>
      <c r="P107" s="964">
        <f t="shared" si="8"/>
        <v>0</v>
      </c>
      <c r="Q107" s="962">
        <f t="shared" si="8"/>
        <v>0</v>
      </c>
      <c r="R107" s="843"/>
    </row>
    <row r="108" spans="2:18" s="842" customFormat="1" ht="12.4" customHeight="1">
      <c r="B108" s="968" t="s">
        <v>512</v>
      </c>
      <c r="C108" s="959"/>
      <c r="D108" s="969" t="s">
        <v>2673</v>
      </c>
      <c r="E108" s="961" t="s">
        <v>385</v>
      </c>
      <c r="F108" s="970">
        <v>3.98</v>
      </c>
      <c r="G108" s="970">
        <v>24.78</v>
      </c>
      <c r="H108" s="962">
        <f t="shared" si="1"/>
        <v>98.62</v>
      </c>
      <c r="I108" s="963">
        <f t="shared" si="8"/>
        <v>0</v>
      </c>
      <c r="J108" s="964">
        <f t="shared" si="8"/>
        <v>0</v>
      </c>
      <c r="K108" s="964">
        <f t="shared" si="8"/>
        <v>0</v>
      </c>
      <c r="L108" s="964">
        <f t="shared" si="8"/>
        <v>0</v>
      </c>
      <c r="M108" s="964">
        <f t="shared" si="8"/>
        <v>0</v>
      </c>
      <c r="N108" s="964">
        <f t="shared" si="8"/>
        <v>98.62</v>
      </c>
      <c r="O108" s="964">
        <f t="shared" si="8"/>
        <v>0</v>
      </c>
      <c r="P108" s="964">
        <f t="shared" si="8"/>
        <v>0</v>
      </c>
      <c r="Q108" s="962">
        <f t="shared" si="8"/>
        <v>0</v>
      </c>
      <c r="R108" s="843"/>
    </row>
    <row r="109" spans="2:18" s="842" customFormat="1" ht="12.4" customHeight="1">
      <c r="B109" s="974" t="s">
        <v>513</v>
      </c>
      <c r="C109" s="959"/>
      <c r="D109" s="975" t="s">
        <v>58</v>
      </c>
      <c r="E109" s="961"/>
      <c r="F109" s="961"/>
      <c r="G109" s="961"/>
      <c r="H109" s="962" t="str">
        <f t="shared" si="1"/>
        <v/>
      </c>
      <c r="I109" s="963" t="str">
        <f t="shared" si="8"/>
        <v/>
      </c>
      <c r="J109" s="964" t="str">
        <f t="shared" si="8"/>
        <v/>
      </c>
      <c r="K109" s="964" t="str">
        <f t="shared" si="8"/>
        <v/>
      </c>
      <c r="L109" s="964" t="str">
        <f t="shared" si="8"/>
        <v/>
      </c>
      <c r="M109" s="964" t="str">
        <f t="shared" si="8"/>
        <v/>
      </c>
      <c r="N109" s="964" t="str">
        <f t="shared" si="8"/>
        <v/>
      </c>
      <c r="O109" s="964" t="str">
        <f t="shared" si="8"/>
        <v/>
      </c>
      <c r="P109" s="964" t="str">
        <f t="shared" si="8"/>
        <v/>
      </c>
      <c r="Q109" s="962" t="str">
        <f t="shared" si="8"/>
        <v/>
      </c>
      <c r="R109" s="843"/>
    </row>
    <row r="110" spans="2:18" s="842" customFormat="1" ht="12.4" customHeight="1">
      <c r="B110" s="968" t="s">
        <v>514</v>
      </c>
      <c r="C110" s="959"/>
      <c r="D110" s="969" t="s">
        <v>2704</v>
      </c>
      <c r="E110" s="961" t="s">
        <v>41</v>
      </c>
      <c r="F110" s="970">
        <v>1</v>
      </c>
      <c r="G110" s="970">
        <v>33.72</v>
      </c>
      <c r="H110" s="962">
        <f t="shared" si="1"/>
        <v>33.72</v>
      </c>
      <c r="I110" s="963">
        <f t="shared" si="8"/>
        <v>0</v>
      </c>
      <c r="J110" s="964">
        <f t="shared" si="8"/>
        <v>0</v>
      </c>
      <c r="K110" s="964">
        <f t="shared" si="8"/>
        <v>0</v>
      </c>
      <c r="L110" s="964">
        <f t="shared" si="8"/>
        <v>0</v>
      </c>
      <c r="M110" s="964">
        <f t="shared" si="8"/>
        <v>33.72</v>
      </c>
      <c r="N110" s="964">
        <f t="shared" si="8"/>
        <v>0</v>
      </c>
      <c r="O110" s="964">
        <f t="shared" si="8"/>
        <v>0</v>
      </c>
      <c r="P110" s="964">
        <f t="shared" si="8"/>
        <v>0</v>
      </c>
      <c r="Q110" s="962">
        <f t="shared" si="8"/>
        <v>0</v>
      </c>
      <c r="R110" s="843"/>
    </row>
    <row r="111" spans="2:18" s="842" customFormat="1" ht="12.4" customHeight="1">
      <c r="B111" s="968" t="s">
        <v>515</v>
      </c>
      <c r="C111" s="959"/>
      <c r="D111" s="969" t="s">
        <v>2705</v>
      </c>
      <c r="E111" s="961" t="s">
        <v>53</v>
      </c>
      <c r="F111" s="970">
        <v>1</v>
      </c>
      <c r="G111" s="970">
        <v>197.13</v>
      </c>
      <c r="H111" s="962">
        <f t="shared" si="1"/>
        <v>197.13</v>
      </c>
      <c r="I111" s="963">
        <f t="shared" ref="I111:Q126" si="9">+IF($E111="","",I4001)</f>
        <v>0</v>
      </c>
      <c r="J111" s="964">
        <f t="shared" si="9"/>
        <v>0</v>
      </c>
      <c r="K111" s="964">
        <f t="shared" si="9"/>
        <v>0</v>
      </c>
      <c r="L111" s="964">
        <f t="shared" si="9"/>
        <v>0</v>
      </c>
      <c r="M111" s="964">
        <f t="shared" si="9"/>
        <v>0</v>
      </c>
      <c r="N111" s="964">
        <f t="shared" si="9"/>
        <v>197.13</v>
      </c>
      <c r="O111" s="964">
        <f t="shared" si="9"/>
        <v>0</v>
      </c>
      <c r="P111" s="964">
        <f t="shared" si="9"/>
        <v>0</v>
      </c>
      <c r="Q111" s="962">
        <f t="shared" si="9"/>
        <v>0</v>
      </c>
      <c r="R111" s="843"/>
    </row>
    <row r="112" spans="2:18" s="842" customFormat="1" ht="12.4" customHeight="1">
      <c r="B112" s="974" t="s">
        <v>516</v>
      </c>
      <c r="C112" s="959"/>
      <c r="D112" s="975" t="s">
        <v>2706</v>
      </c>
      <c r="E112" s="961"/>
      <c r="F112" s="961"/>
      <c r="G112" s="961"/>
      <c r="H112" s="962" t="str">
        <f t="shared" si="1"/>
        <v/>
      </c>
      <c r="I112" s="963" t="str">
        <f t="shared" si="9"/>
        <v/>
      </c>
      <c r="J112" s="964" t="str">
        <f t="shared" si="9"/>
        <v/>
      </c>
      <c r="K112" s="964" t="str">
        <f t="shared" si="9"/>
        <v/>
      </c>
      <c r="L112" s="964" t="str">
        <f t="shared" si="9"/>
        <v/>
      </c>
      <c r="M112" s="964" t="str">
        <f t="shared" si="9"/>
        <v/>
      </c>
      <c r="N112" s="964" t="str">
        <f t="shared" si="9"/>
        <v/>
      </c>
      <c r="O112" s="964" t="str">
        <f t="shared" si="9"/>
        <v/>
      </c>
      <c r="P112" s="964" t="str">
        <f t="shared" si="9"/>
        <v/>
      </c>
      <c r="Q112" s="962" t="str">
        <f t="shared" si="9"/>
        <v/>
      </c>
      <c r="R112" s="843"/>
    </row>
    <row r="113" spans="2:18" s="842" customFormat="1" ht="12.4" customHeight="1">
      <c r="B113" s="968" t="s">
        <v>517</v>
      </c>
      <c r="C113" s="959"/>
      <c r="D113" s="969" t="s">
        <v>2707</v>
      </c>
      <c r="E113" s="961" t="s">
        <v>50</v>
      </c>
      <c r="F113" s="970">
        <v>7.4</v>
      </c>
      <c r="G113" s="970">
        <v>32.57</v>
      </c>
      <c r="H113" s="962">
        <f t="shared" si="1"/>
        <v>241.02</v>
      </c>
      <c r="I113" s="963">
        <f t="shared" si="9"/>
        <v>0</v>
      </c>
      <c r="J113" s="964">
        <f t="shared" si="9"/>
        <v>0</v>
      </c>
      <c r="K113" s="964">
        <f t="shared" si="9"/>
        <v>0</v>
      </c>
      <c r="L113" s="964">
        <f t="shared" si="9"/>
        <v>0</v>
      </c>
      <c r="M113" s="964">
        <f t="shared" si="9"/>
        <v>241.02</v>
      </c>
      <c r="N113" s="964">
        <f t="shared" si="9"/>
        <v>0</v>
      </c>
      <c r="O113" s="964">
        <f t="shared" si="9"/>
        <v>0</v>
      </c>
      <c r="P113" s="964">
        <f t="shared" si="9"/>
        <v>0</v>
      </c>
      <c r="Q113" s="962">
        <f t="shared" si="9"/>
        <v>0</v>
      </c>
      <c r="R113" s="843"/>
    </row>
    <row r="114" spans="2:18" s="842" customFormat="1" ht="12.4" customHeight="1">
      <c r="B114" s="974" t="s">
        <v>518</v>
      </c>
      <c r="C114" s="959"/>
      <c r="D114" s="975" t="s">
        <v>359</v>
      </c>
      <c r="E114" s="961"/>
      <c r="F114" s="961"/>
      <c r="G114" s="961"/>
      <c r="H114" s="962" t="str">
        <f t="shared" si="1"/>
        <v/>
      </c>
      <c r="I114" s="963" t="str">
        <f t="shared" si="9"/>
        <v/>
      </c>
      <c r="J114" s="964" t="str">
        <f t="shared" si="9"/>
        <v/>
      </c>
      <c r="K114" s="964" t="str">
        <f t="shared" si="9"/>
        <v/>
      </c>
      <c r="L114" s="964" t="str">
        <f t="shared" si="9"/>
        <v/>
      </c>
      <c r="M114" s="964" t="str">
        <f t="shared" si="9"/>
        <v/>
      </c>
      <c r="N114" s="964" t="str">
        <f t="shared" si="9"/>
        <v/>
      </c>
      <c r="O114" s="964" t="str">
        <f t="shared" si="9"/>
        <v/>
      </c>
      <c r="P114" s="964" t="str">
        <f t="shared" si="9"/>
        <v/>
      </c>
      <c r="Q114" s="962" t="str">
        <f t="shared" si="9"/>
        <v/>
      </c>
      <c r="R114" s="843"/>
    </row>
    <row r="115" spans="2:18" s="842" customFormat="1" ht="12.4" customHeight="1">
      <c r="B115" s="968" t="s">
        <v>519</v>
      </c>
      <c r="C115" s="959"/>
      <c r="D115" s="969" t="s">
        <v>2708</v>
      </c>
      <c r="E115" s="961" t="s">
        <v>41</v>
      </c>
      <c r="F115" s="970">
        <v>1</v>
      </c>
      <c r="G115" s="970">
        <v>216.11</v>
      </c>
      <c r="H115" s="962">
        <f t="shared" si="1"/>
        <v>216.11</v>
      </c>
      <c r="I115" s="963">
        <f t="shared" si="9"/>
        <v>0</v>
      </c>
      <c r="J115" s="964">
        <f t="shared" si="9"/>
        <v>0</v>
      </c>
      <c r="K115" s="964">
        <f t="shared" si="9"/>
        <v>0</v>
      </c>
      <c r="L115" s="964">
        <f t="shared" si="9"/>
        <v>0</v>
      </c>
      <c r="M115" s="964">
        <f t="shared" si="9"/>
        <v>0</v>
      </c>
      <c r="N115" s="964">
        <f t="shared" si="9"/>
        <v>216.11</v>
      </c>
      <c r="O115" s="964">
        <f t="shared" si="9"/>
        <v>0</v>
      </c>
      <c r="P115" s="964">
        <f t="shared" si="9"/>
        <v>0</v>
      </c>
      <c r="Q115" s="962">
        <f t="shared" si="9"/>
        <v>0</v>
      </c>
      <c r="R115" s="843"/>
    </row>
    <row r="116" spans="2:18" s="842" customFormat="1" ht="12.4" customHeight="1">
      <c r="B116" s="968" t="s">
        <v>520</v>
      </c>
      <c r="C116" s="959"/>
      <c r="D116" s="969" t="s">
        <v>2709</v>
      </c>
      <c r="E116" s="961" t="s">
        <v>41</v>
      </c>
      <c r="F116" s="970">
        <v>1</v>
      </c>
      <c r="G116" s="970">
        <v>158.11000000000001</v>
      </c>
      <c r="H116" s="962">
        <f t="shared" si="1"/>
        <v>158.11000000000001</v>
      </c>
      <c r="I116" s="963">
        <f t="shared" si="9"/>
        <v>0</v>
      </c>
      <c r="J116" s="964">
        <f t="shared" si="9"/>
        <v>0</v>
      </c>
      <c r="K116" s="964">
        <f t="shared" si="9"/>
        <v>0</v>
      </c>
      <c r="L116" s="964">
        <f t="shared" si="9"/>
        <v>0</v>
      </c>
      <c r="M116" s="964">
        <f t="shared" si="9"/>
        <v>0</v>
      </c>
      <c r="N116" s="964">
        <f t="shared" si="9"/>
        <v>158.11000000000001</v>
      </c>
      <c r="O116" s="964">
        <f t="shared" si="9"/>
        <v>0</v>
      </c>
      <c r="P116" s="964">
        <f t="shared" si="9"/>
        <v>0</v>
      </c>
      <c r="Q116" s="962">
        <f t="shared" si="9"/>
        <v>0</v>
      </c>
      <c r="R116" s="843"/>
    </row>
    <row r="117" spans="2:18" s="842" customFormat="1" ht="12.4" customHeight="1">
      <c r="B117" s="968" t="s">
        <v>521</v>
      </c>
      <c r="C117" s="959"/>
      <c r="D117" s="969" t="s">
        <v>2710</v>
      </c>
      <c r="E117" s="961" t="s">
        <v>41</v>
      </c>
      <c r="F117" s="970">
        <v>1</v>
      </c>
      <c r="G117" s="970">
        <v>163.59</v>
      </c>
      <c r="H117" s="962">
        <f t="shared" si="1"/>
        <v>163.59</v>
      </c>
      <c r="I117" s="963">
        <f t="shared" si="9"/>
        <v>0</v>
      </c>
      <c r="J117" s="964">
        <f t="shared" si="9"/>
        <v>0</v>
      </c>
      <c r="K117" s="964">
        <f t="shared" si="9"/>
        <v>0</v>
      </c>
      <c r="L117" s="964">
        <f t="shared" si="9"/>
        <v>0</v>
      </c>
      <c r="M117" s="964">
        <f t="shared" si="9"/>
        <v>163.59</v>
      </c>
      <c r="N117" s="964">
        <f t="shared" si="9"/>
        <v>0</v>
      </c>
      <c r="O117" s="964">
        <f t="shared" si="9"/>
        <v>0</v>
      </c>
      <c r="P117" s="964">
        <f t="shared" si="9"/>
        <v>0</v>
      </c>
      <c r="Q117" s="962">
        <f t="shared" si="9"/>
        <v>0</v>
      </c>
      <c r="R117" s="843"/>
    </row>
    <row r="118" spans="2:18" s="842" customFormat="1" ht="12.4" customHeight="1">
      <c r="B118" s="974" t="s">
        <v>522</v>
      </c>
      <c r="C118" s="959"/>
      <c r="D118" s="975" t="s">
        <v>64</v>
      </c>
      <c r="E118" s="961"/>
      <c r="F118" s="961"/>
      <c r="G118" s="961"/>
      <c r="H118" s="962" t="str">
        <f t="shared" si="1"/>
        <v/>
      </c>
      <c r="I118" s="963" t="str">
        <f t="shared" si="9"/>
        <v/>
      </c>
      <c r="J118" s="964" t="str">
        <f t="shared" si="9"/>
        <v/>
      </c>
      <c r="K118" s="964" t="str">
        <f t="shared" si="9"/>
        <v/>
      </c>
      <c r="L118" s="964" t="str">
        <f t="shared" si="9"/>
        <v/>
      </c>
      <c r="M118" s="964" t="str">
        <f t="shared" si="9"/>
        <v/>
      </c>
      <c r="N118" s="964" t="str">
        <f t="shared" si="9"/>
        <v/>
      </c>
      <c r="O118" s="964" t="str">
        <f t="shared" si="9"/>
        <v/>
      </c>
      <c r="P118" s="964" t="str">
        <f t="shared" si="9"/>
        <v/>
      </c>
      <c r="Q118" s="962" t="str">
        <f t="shared" si="9"/>
        <v/>
      </c>
      <c r="R118" s="843"/>
    </row>
    <row r="119" spans="2:18" s="842" customFormat="1" ht="12.4" customHeight="1">
      <c r="B119" s="968" t="s">
        <v>523</v>
      </c>
      <c r="C119" s="959"/>
      <c r="D119" s="969" t="s">
        <v>2711</v>
      </c>
      <c r="E119" s="961" t="s">
        <v>51</v>
      </c>
      <c r="F119" s="970">
        <v>21.490000000000002</v>
      </c>
      <c r="G119" s="970">
        <v>11.85</v>
      </c>
      <c r="H119" s="962">
        <f t="shared" si="1"/>
        <v>254.66</v>
      </c>
      <c r="I119" s="963">
        <f t="shared" si="9"/>
        <v>0</v>
      </c>
      <c r="J119" s="964">
        <f t="shared" si="9"/>
        <v>0</v>
      </c>
      <c r="K119" s="964">
        <f t="shared" si="9"/>
        <v>0</v>
      </c>
      <c r="L119" s="964">
        <f t="shared" si="9"/>
        <v>0</v>
      </c>
      <c r="M119" s="964">
        <f t="shared" si="9"/>
        <v>0</v>
      </c>
      <c r="N119" s="964">
        <f t="shared" si="9"/>
        <v>254.66</v>
      </c>
      <c r="O119" s="964">
        <f t="shared" si="9"/>
        <v>0</v>
      </c>
      <c r="P119" s="964">
        <f t="shared" si="9"/>
        <v>0</v>
      </c>
      <c r="Q119" s="962">
        <f t="shared" si="9"/>
        <v>0</v>
      </c>
      <c r="R119" s="843"/>
    </row>
    <row r="120" spans="2:18" s="842" customFormat="1" ht="12.4" customHeight="1">
      <c r="B120" s="968" t="s">
        <v>524</v>
      </c>
      <c r="C120" s="959"/>
      <c r="D120" s="969" t="s">
        <v>351</v>
      </c>
      <c r="E120" s="961" t="s">
        <v>51</v>
      </c>
      <c r="F120" s="970">
        <v>0.72</v>
      </c>
      <c r="G120" s="970">
        <v>20.48</v>
      </c>
      <c r="H120" s="962">
        <f t="shared" si="1"/>
        <v>14.75</v>
      </c>
      <c r="I120" s="963">
        <f t="shared" si="9"/>
        <v>0</v>
      </c>
      <c r="J120" s="964">
        <f t="shared" si="9"/>
        <v>0</v>
      </c>
      <c r="K120" s="964">
        <f t="shared" si="9"/>
        <v>0</v>
      </c>
      <c r="L120" s="964">
        <f t="shared" si="9"/>
        <v>0</v>
      </c>
      <c r="M120" s="964">
        <f t="shared" si="9"/>
        <v>0</v>
      </c>
      <c r="N120" s="964">
        <f t="shared" si="9"/>
        <v>14.75</v>
      </c>
      <c r="O120" s="964">
        <f t="shared" si="9"/>
        <v>0</v>
      </c>
      <c r="P120" s="964">
        <f t="shared" si="9"/>
        <v>0</v>
      </c>
      <c r="Q120" s="962">
        <f t="shared" si="9"/>
        <v>0</v>
      </c>
      <c r="R120" s="843"/>
    </row>
    <row r="121" spans="2:18" s="842" customFormat="1" ht="12.4" customHeight="1">
      <c r="B121" s="974" t="s">
        <v>525</v>
      </c>
      <c r="C121" s="959"/>
      <c r="D121" s="975" t="s">
        <v>2712</v>
      </c>
      <c r="E121" s="961"/>
      <c r="F121" s="961"/>
      <c r="G121" s="961"/>
      <c r="H121" s="962" t="str">
        <f t="shared" si="1"/>
        <v/>
      </c>
      <c r="I121" s="963" t="str">
        <f t="shared" si="9"/>
        <v/>
      </c>
      <c r="J121" s="964" t="str">
        <f t="shared" si="9"/>
        <v/>
      </c>
      <c r="K121" s="964" t="str">
        <f t="shared" si="9"/>
        <v/>
      </c>
      <c r="L121" s="964" t="str">
        <f t="shared" si="9"/>
        <v/>
      </c>
      <c r="M121" s="964" t="str">
        <f t="shared" si="9"/>
        <v/>
      </c>
      <c r="N121" s="964" t="str">
        <f t="shared" si="9"/>
        <v/>
      </c>
      <c r="O121" s="964" t="str">
        <f t="shared" si="9"/>
        <v/>
      </c>
      <c r="P121" s="964" t="str">
        <f t="shared" si="9"/>
        <v/>
      </c>
      <c r="Q121" s="962" t="str">
        <f t="shared" si="9"/>
        <v/>
      </c>
      <c r="R121" s="843"/>
    </row>
    <row r="122" spans="2:18" s="842" customFormat="1" ht="12.4" customHeight="1">
      <c r="B122" s="976" t="s">
        <v>526</v>
      </c>
      <c r="C122" s="959"/>
      <c r="D122" s="977" t="s">
        <v>52</v>
      </c>
      <c r="E122" s="961"/>
      <c r="F122" s="961"/>
      <c r="G122" s="961"/>
      <c r="H122" s="962" t="str">
        <f t="shared" si="1"/>
        <v/>
      </c>
      <c r="I122" s="963" t="str">
        <f t="shared" si="9"/>
        <v/>
      </c>
      <c r="J122" s="964" t="str">
        <f t="shared" si="9"/>
        <v/>
      </c>
      <c r="K122" s="964" t="str">
        <f t="shared" si="9"/>
        <v/>
      </c>
      <c r="L122" s="964" t="str">
        <f t="shared" si="9"/>
        <v/>
      </c>
      <c r="M122" s="964" t="str">
        <f t="shared" si="9"/>
        <v/>
      </c>
      <c r="N122" s="964" t="str">
        <f t="shared" si="9"/>
        <v/>
      </c>
      <c r="O122" s="964" t="str">
        <f t="shared" si="9"/>
        <v/>
      </c>
      <c r="P122" s="964" t="str">
        <f t="shared" si="9"/>
        <v/>
      </c>
      <c r="Q122" s="962" t="str">
        <f t="shared" si="9"/>
        <v/>
      </c>
      <c r="R122" s="843"/>
    </row>
    <row r="123" spans="2:18" s="842" customFormat="1" ht="12.4" customHeight="1">
      <c r="B123" s="968" t="s">
        <v>527</v>
      </c>
      <c r="C123" s="959"/>
      <c r="D123" s="969" t="s">
        <v>334</v>
      </c>
      <c r="E123" s="961" t="s">
        <v>385</v>
      </c>
      <c r="F123" s="970">
        <v>30</v>
      </c>
      <c r="G123" s="970">
        <v>1.05</v>
      </c>
      <c r="H123" s="962">
        <f t="shared" si="1"/>
        <v>31.5</v>
      </c>
      <c r="I123" s="963">
        <f t="shared" si="9"/>
        <v>0</v>
      </c>
      <c r="J123" s="964">
        <f t="shared" si="9"/>
        <v>0</v>
      </c>
      <c r="K123" s="964">
        <f t="shared" si="9"/>
        <v>0</v>
      </c>
      <c r="L123" s="964">
        <f t="shared" si="9"/>
        <v>0</v>
      </c>
      <c r="M123" s="964">
        <f t="shared" si="9"/>
        <v>0</v>
      </c>
      <c r="N123" s="964">
        <f t="shared" si="9"/>
        <v>31.5</v>
      </c>
      <c r="O123" s="964">
        <f t="shared" si="9"/>
        <v>0</v>
      </c>
      <c r="P123" s="964">
        <f t="shared" si="9"/>
        <v>0</v>
      </c>
      <c r="Q123" s="962">
        <f t="shared" si="9"/>
        <v>0</v>
      </c>
      <c r="R123" s="843"/>
    </row>
    <row r="124" spans="2:18" s="842" customFormat="1" ht="12.4" customHeight="1">
      <c r="B124" s="976" t="s">
        <v>528</v>
      </c>
      <c r="C124" s="959"/>
      <c r="D124" s="977" t="s">
        <v>54</v>
      </c>
      <c r="E124" s="961"/>
      <c r="F124" s="961"/>
      <c r="G124" s="961"/>
      <c r="H124" s="962" t="str">
        <f t="shared" si="1"/>
        <v/>
      </c>
      <c r="I124" s="963" t="str">
        <f t="shared" si="9"/>
        <v/>
      </c>
      <c r="J124" s="964" t="str">
        <f t="shared" si="9"/>
        <v/>
      </c>
      <c r="K124" s="964" t="str">
        <f t="shared" si="9"/>
        <v/>
      </c>
      <c r="L124" s="964" t="str">
        <f t="shared" si="9"/>
        <v/>
      </c>
      <c r="M124" s="964" t="str">
        <f t="shared" si="9"/>
        <v/>
      </c>
      <c r="N124" s="964" t="str">
        <f t="shared" si="9"/>
        <v/>
      </c>
      <c r="O124" s="964" t="str">
        <f t="shared" si="9"/>
        <v/>
      </c>
      <c r="P124" s="964" t="str">
        <f t="shared" si="9"/>
        <v/>
      </c>
      <c r="Q124" s="962" t="str">
        <f t="shared" si="9"/>
        <v/>
      </c>
      <c r="R124" s="843"/>
    </row>
    <row r="125" spans="2:18" s="842" customFormat="1" ht="12.4" customHeight="1">
      <c r="B125" s="968" t="s">
        <v>529</v>
      </c>
      <c r="C125" s="959"/>
      <c r="D125" s="969" t="s">
        <v>2696</v>
      </c>
      <c r="E125" s="961" t="s">
        <v>386</v>
      </c>
      <c r="F125" s="970">
        <v>1.7</v>
      </c>
      <c r="G125" s="970">
        <v>30.76</v>
      </c>
      <c r="H125" s="962">
        <f t="shared" si="1"/>
        <v>52.29</v>
      </c>
      <c r="I125" s="963">
        <f t="shared" si="9"/>
        <v>0</v>
      </c>
      <c r="J125" s="964">
        <f t="shared" si="9"/>
        <v>0</v>
      </c>
      <c r="K125" s="964">
        <f t="shared" si="9"/>
        <v>0</v>
      </c>
      <c r="L125" s="964">
        <f t="shared" si="9"/>
        <v>0</v>
      </c>
      <c r="M125" s="964">
        <f t="shared" si="9"/>
        <v>0</v>
      </c>
      <c r="N125" s="964">
        <f t="shared" si="9"/>
        <v>52.29</v>
      </c>
      <c r="O125" s="964">
        <f t="shared" si="9"/>
        <v>0</v>
      </c>
      <c r="P125" s="964">
        <f t="shared" si="9"/>
        <v>0</v>
      </c>
      <c r="Q125" s="962">
        <f t="shared" si="9"/>
        <v>0</v>
      </c>
      <c r="R125" s="843"/>
    </row>
    <row r="126" spans="2:18" s="842" customFormat="1" ht="12.4" customHeight="1">
      <c r="B126" s="968" t="s">
        <v>530</v>
      </c>
      <c r="C126" s="959"/>
      <c r="D126" s="969" t="s">
        <v>336</v>
      </c>
      <c r="E126" s="961" t="s">
        <v>386</v>
      </c>
      <c r="F126" s="970">
        <v>2.13</v>
      </c>
      <c r="G126" s="970">
        <v>20.51</v>
      </c>
      <c r="H126" s="962">
        <f t="shared" si="1"/>
        <v>43.69</v>
      </c>
      <c r="I126" s="963">
        <f t="shared" si="9"/>
        <v>0</v>
      </c>
      <c r="J126" s="964">
        <f t="shared" si="9"/>
        <v>0</v>
      </c>
      <c r="K126" s="964">
        <f t="shared" si="9"/>
        <v>0</v>
      </c>
      <c r="L126" s="964">
        <f t="shared" si="9"/>
        <v>0</v>
      </c>
      <c r="M126" s="964">
        <f t="shared" si="9"/>
        <v>0</v>
      </c>
      <c r="N126" s="964">
        <f t="shared" si="9"/>
        <v>43.69</v>
      </c>
      <c r="O126" s="964">
        <f t="shared" si="9"/>
        <v>0</v>
      </c>
      <c r="P126" s="964">
        <f t="shared" si="9"/>
        <v>0</v>
      </c>
      <c r="Q126" s="962">
        <f t="shared" si="9"/>
        <v>0</v>
      </c>
      <c r="R126" s="843"/>
    </row>
    <row r="127" spans="2:18" s="842" customFormat="1" ht="12.4" customHeight="1">
      <c r="B127" s="976" t="s">
        <v>531</v>
      </c>
      <c r="C127" s="959"/>
      <c r="D127" s="977" t="s">
        <v>2700</v>
      </c>
      <c r="E127" s="961"/>
      <c r="F127" s="961"/>
      <c r="G127" s="961"/>
      <c r="H127" s="962" t="str">
        <f t="shared" si="1"/>
        <v/>
      </c>
      <c r="I127" s="963" t="str">
        <f t="shared" ref="I127:Q142" si="10">+IF($E127="","",I4017)</f>
        <v/>
      </c>
      <c r="J127" s="964" t="str">
        <f t="shared" si="10"/>
        <v/>
      </c>
      <c r="K127" s="964" t="str">
        <f t="shared" si="10"/>
        <v/>
      </c>
      <c r="L127" s="964" t="str">
        <f t="shared" si="10"/>
        <v/>
      </c>
      <c r="M127" s="964" t="str">
        <f t="shared" si="10"/>
        <v/>
      </c>
      <c r="N127" s="964" t="str">
        <f t="shared" si="10"/>
        <v/>
      </c>
      <c r="O127" s="964" t="str">
        <f t="shared" si="10"/>
        <v/>
      </c>
      <c r="P127" s="964" t="str">
        <f t="shared" si="10"/>
        <v/>
      </c>
      <c r="Q127" s="962" t="str">
        <f t="shared" si="10"/>
        <v/>
      </c>
      <c r="R127" s="843"/>
    </row>
    <row r="128" spans="2:18" s="842" customFormat="1" ht="12.4" customHeight="1">
      <c r="B128" s="968" t="s">
        <v>532</v>
      </c>
      <c r="C128" s="959"/>
      <c r="D128" s="969" t="s">
        <v>2713</v>
      </c>
      <c r="E128" s="961" t="s">
        <v>51</v>
      </c>
      <c r="F128" s="970">
        <v>10.6</v>
      </c>
      <c r="G128" s="970">
        <v>44.230000000000004</v>
      </c>
      <c r="H128" s="962">
        <f t="shared" si="1"/>
        <v>468.84</v>
      </c>
      <c r="I128" s="963">
        <f t="shared" si="10"/>
        <v>0</v>
      </c>
      <c r="J128" s="964">
        <f t="shared" si="10"/>
        <v>0</v>
      </c>
      <c r="K128" s="964">
        <f t="shared" si="10"/>
        <v>0</v>
      </c>
      <c r="L128" s="964">
        <f t="shared" si="10"/>
        <v>0</v>
      </c>
      <c r="M128" s="964">
        <f t="shared" si="10"/>
        <v>0</v>
      </c>
      <c r="N128" s="964">
        <f t="shared" si="10"/>
        <v>468.84</v>
      </c>
      <c r="O128" s="964">
        <f t="shared" si="10"/>
        <v>0</v>
      </c>
      <c r="P128" s="964">
        <f t="shared" si="10"/>
        <v>0</v>
      </c>
      <c r="Q128" s="962">
        <f t="shared" si="10"/>
        <v>0</v>
      </c>
      <c r="R128" s="843"/>
    </row>
    <row r="129" spans="2:18" s="842" customFormat="1" ht="12.4" customHeight="1">
      <c r="B129" s="968" t="s">
        <v>533</v>
      </c>
      <c r="C129" s="959"/>
      <c r="D129" s="969" t="s">
        <v>2714</v>
      </c>
      <c r="E129" s="961" t="s">
        <v>386</v>
      </c>
      <c r="F129" s="970">
        <v>1.7</v>
      </c>
      <c r="G129" s="970">
        <v>391.01</v>
      </c>
      <c r="H129" s="962">
        <f t="shared" si="1"/>
        <v>664.72</v>
      </c>
      <c r="I129" s="963">
        <f t="shared" si="10"/>
        <v>0</v>
      </c>
      <c r="J129" s="964">
        <f t="shared" si="10"/>
        <v>0</v>
      </c>
      <c r="K129" s="964">
        <f t="shared" si="10"/>
        <v>0</v>
      </c>
      <c r="L129" s="964">
        <f t="shared" si="10"/>
        <v>0</v>
      </c>
      <c r="M129" s="964">
        <f t="shared" si="10"/>
        <v>0</v>
      </c>
      <c r="N129" s="964">
        <f t="shared" si="10"/>
        <v>664.72</v>
      </c>
      <c r="O129" s="964">
        <f t="shared" si="10"/>
        <v>0</v>
      </c>
      <c r="P129" s="964">
        <f t="shared" si="10"/>
        <v>0</v>
      </c>
      <c r="Q129" s="962">
        <f t="shared" si="10"/>
        <v>0</v>
      </c>
      <c r="R129" s="843"/>
    </row>
    <row r="130" spans="2:18" s="842" customFormat="1" ht="12.4" customHeight="1">
      <c r="B130" s="976" t="s">
        <v>534</v>
      </c>
      <c r="C130" s="959"/>
      <c r="D130" s="977" t="s">
        <v>359</v>
      </c>
      <c r="E130" s="961"/>
      <c r="F130" s="961"/>
      <c r="G130" s="961"/>
      <c r="H130" s="962" t="str">
        <f t="shared" si="1"/>
        <v/>
      </c>
      <c r="I130" s="963" t="str">
        <f t="shared" si="10"/>
        <v/>
      </c>
      <c r="J130" s="964" t="str">
        <f t="shared" si="10"/>
        <v/>
      </c>
      <c r="K130" s="964" t="str">
        <f t="shared" si="10"/>
        <v/>
      </c>
      <c r="L130" s="964" t="str">
        <f t="shared" si="10"/>
        <v/>
      </c>
      <c r="M130" s="964" t="str">
        <f t="shared" si="10"/>
        <v/>
      </c>
      <c r="N130" s="964" t="str">
        <f t="shared" si="10"/>
        <v/>
      </c>
      <c r="O130" s="964" t="str">
        <f t="shared" si="10"/>
        <v/>
      </c>
      <c r="P130" s="964" t="str">
        <f t="shared" si="10"/>
        <v/>
      </c>
      <c r="Q130" s="962" t="str">
        <f t="shared" si="10"/>
        <v/>
      </c>
      <c r="R130" s="843"/>
    </row>
    <row r="131" spans="2:18" s="842" customFormat="1" ht="12.4" customHeight="1">
      <c r="B131" s="968" t="s">
        <v>535</v>
      </c>
      <c r="C131" s="959"/>
      <c r="D131" s="969" t="s">
        <v>2685</v>
      </c>
      <c r="E131" s="961" t="s">
        <v>41</v>
      </c>
      <c r="F131" s="970">
        <v>12</v>
      </c>
      <c r="G131" s="970">
        <v>108.57000000000001</v>
      </c>
      <c r="H131" s="962">
        <f t="shared" si="1"/>
        <v>1302.8399999999999</v>
      </c>
      <c r="I131" s="963">
        <f t="shared" si="10"/>
        <v>0</v>
      </c>
      <c r="J131" s="964">
        <f t="shared" si="10"/>
        <v>0</v>
      </c>
      <c r="K131" s="964">
        <f t="shared" si="10"/>
        <v>0</v>
      </c>
      <c r="L131" s="964">
        <f t="shared" si="10"/>
        <v>0</v>
      </c>
      <c r="M131" s="964">
        <f t="shared" si="10"/>
        <v>0</v>
      </c>
      <c r="N131" s="964">
        <f t="shared" si="10"/>
        <v>1302.8399999999999</v>
      </c>
      <c r="O131" s="964">
        <f t="shared" si="10"/>
        <v>0</v>
      </c>
      <c r="P131" s="964">
        <f t="shared" si="10"/>
        <v>0</v>
      </c>
      <c r="Q131" s="962">
        <f t="shared" si="10"/>
        <v>0</v>
      </c>
      <c r="R131" s="843"/>
    </row>
    <row r="132" spans="2:18" s="842" customFormat="1" ht="12.4" customHeight="1">
      <c r="B132" s="968" t="s">
        <v>536</v>
      </c>
      <c r="C132" s="959"/>
      <c r="D132" s="969" t="s">
        <v>2715</v>
      </c>
      <c r="E132" s="961" t="s">
        <v>51</v>
      </c>
      <c r="F132" s="970">
        <v>41.14</v>
      </c>
      <c r="G132" s="970">
        <v>64.81</v>
      </c>
      <c r="H132" s="962">
        <f t="shared" si="1"/>
        <v>2666.28</v>
      </c>
      <c r="I132" s="963">
        <f t="shared" si="10"/>
        <v>0</v>
      </c>
      <c r="J132" s="964">
        <f t="shared" si="10"/>
        <v>0</v>
      </c>
      <c r="K132" s="964">
        <f t="shared" si="10"/>
        <v>0</v>
      </c>
      <c r="L132" s="964">
        <f t="shared" si="10"/>
        <v>0</v>
      </c>
      <c r="M132" s="964">
        <f t="shared" si="10"/>
        <v>0</v>
      </c>
      <c r="N132" s="964">
        <f t="shared" si="10"/>
        <v>2666.28</v>
      </c>
      <c r="O132" s="964">
        <f t="shared" si="10"/>
        <v>0</v>
      </c>
      <c r="P132" s="964">
        <f t="shared" si="10"/>
        <v>0</v>
      </c>
      <c r="Q132" s="962">
        <f t="shared" si="10"/>
        <v>0</v>
      </c>
      <c r="R132" s="843"/>
    </row>
    <row r="133" spans="2:18" s="842" customFormat="1" ht="12.4" customHeight="1">
      <c r="B133" s="968" t="s">
        <v>537</v>
      </c>
      <c r="C133" s="959"/>
      <c r="D133" s="969" t="s">
        <v>2716</v>
      </c>
      <c r="E133" s="961" t="s">
        <v>50</v>
      </c>
      <c r="F133" s="970">
        <v>86.9</v>
      </c>
      <c r="G133" s="970">
        <v>19.07</v>
      </c>
      <c r="H133" s="962">
        <f t="shared" si="1"/>
        <v>1657.18</v>
      </c>
      <c r="I133" s="963">
        <f t="shared" si="10"/>
        <v>0</v>
      </c>
      <c r="J133" s="964">
        <f t="shared" si="10"/>
        <v>0</v>
      </c>
      <c r="K133" s="964">
        <f t="shared" si="10"/>
        <v>0</v>
      </c>
      <c r="L133" s="964">
        <f t="shared" si="10"/>
        <v>0</v>
      </c>
      <c r="M133" s="964">
        <f t="shared" si="10"/>
        <v>0</v>
      </c>
      <c r="N133" s="964">
        <f t="shared" si="10"/>
        <v>1657.18</v>
      </c>
      <c r="O133" s="964">
        <f t="shared" si="10"/>
        <v>0</v>
      </c>
      <c r="P133" s="964">
        <f t="shared" si="10"/>
        <v>0</v>
      </c>
      <c r="Q133" s="962">
        <f t="shared" si="10"/>
        <v>0</v>
      </c>
      <c r="R133" s="843"/>
    </row>
    <row r="134" spans="2:18" s="842" customFormat="1" ht="12.4" customHeight="1">
      <c r="B134" s="968" t="s">
        <v>538</v>
      </c>
      <c r="C134" s="959"/>
      <c r="D134" s="969" t="s">
        <v>349</v>
      </c>
      <c r="E134" s="961" t="s">
        <v>50</v>
      </c>
      <c r="F134" s="970">
        <v>88</v>
      </c>
      <c r="G134" s="970">
        <v>3.47</v>
      </c>
      <c r="H134" s="962">
        <f t="shared" si="1"/>
        <v>305.36</v>
      </c>
      <c r="I134" s="963">
        <f t="shared" si="10"/>
        <v>0</v>
      </c>
      <c r="J134" s="964">
        <f t="shared" si="10"/>
        <v>0</v>
      </c>
      <c r="K134" s="964">
        <f t="shared" si="10"/>
        <v>0</v>
      </c>
      <c r="L134" s="964">
        <f t="shared" si="10"/>
        <v>0</v>
      </c>
      <c r="M134" s="964">
        <f t="shared" si="10"/>
        <v>0</v>
      </c>
      <c r="N134" s="964">
        <f t="shared" si="10"/>
        <v>305.36</v>
      </c>
      <c r="O134" s="964">
        <f t="shared" si="10"/>
        <v>0</v>
      </c>
      <c r="P134" s="964">
        <f t="shared" si="10"/>
        <v>0</v>
      </c>
      <c r="Q134" s="962">
        <f t="shared" si="10"/>
        <v>0</v>
      </c>
      <c r="R134" s="843"/>
    </row>
    <row r="135" spans="2:18" s="842" customFormat="1" ht="12.4" customHeight="1">
      <c r="B135" s="978" t="s">
        <v>539</v>
      </c>
      <c r="C135" s="959"/>
      <c r="D135" s="979" t="s">
        <v>2717</v>
      </c>
      <c r="E135" s="961" t="s">
        <v>41</v>
      </c>
      <c r="F135" s="970">
        <v>1</v>
      </c>
      <c r="G135" s="970">
        <v>212.69</v>
      </c>
      <c r="H135" s="980">
        <f t="shared" si="1"/>
        <v>212.69</v>
      </c>
      <c r="I135" s="981">
        <f t="shared" si="10"/>
        <v>0</v>
      </c>
      <c r="J135" s="982">
        <f t="shared" si="10"/>
        <v>0</v>
      </c>
      <c r="K135" s="982">
        <f t="shared" si="10"/>
        <v>0</v>
      </c>
      <c r="L135" s="982">
        <f t="shared" si="10"/>
        <v>0</v>
      </c>
      <c r="M135" s="982">
        <f t="shared" si="10"/>
        <v>0</v>
      </c>
      <c r="N135" s="982">
        <f t="shared" si="10"/>
        <v>212.69</v>
      </c>
      <c r="O135" s="982">
        <f t="shared" si="10"/>
        <v>0</v>
      </c>
      <c r="P135" s="982">
        <f t="shared" si="10"/>
        <v>0</v>
      </c>
      <c r="Q135" s="980">
        <f t="shared" si="10"/>
        <v>0</v>
      </c>
      <c r="R135" s="843"/>
    </row>
    <row r="136" spans="2:18" s="842" customFormat="1" ht="12.4" customHeight="1">
      <c r="B136" s="976" t="s">
        <v>540</v>
      </c>
      <c r="C136" s="959"/>
      <c r="D136" s="977" t="s">
        <v>2718</v>
      </c>
      <c r="E136" s="961"/>
      <c r="F136" s="961"/>
      <c r="G136" s="961"/>
      <c r="H136" s="962" t="str">
        <f t="shared" si="1"/>
        <v/>
      </c>
      <c r="I136" s="963" t="str">
        <f t="shared" si="10"/>
        <v/>
      </c>
      <c r="J136" s="964" t="str">
        <f t="shared" si="10"/>
        <v/>
      </c>
      <c r="K136" s="964" t="str">
        <f t="shared" si="10"/>
        <v/>
      </c>
      <c r="L136" s="964" t="str">
        <f t="shared" si="10"/>
        <v/>
      </c>
      <c r="M136" s="964" t="str">
        <f t="shared" si="10"/>
        <v/>
      </c>
      <c r="N136" s="964" t="str">
        <f t="shared" si="10"/>
        <v/>
      </c>
      <c r="O136" s="964" t="str">
        <f t="shared" si="10"/>
        <v/>
      </c>
      <c r="P136" s="964" t="str">
        <f t="shared" si="10"/>
        <v/>
      </c>
      <c r="Q136" s="962" t="str">
        <f t="shared" si="10"/>
        <v/>
      </c>
      <c r="R136" s="843"/>
    </row>
    <row r="137" spans="2:18" s="842" customFormat="1" ht="12.4" customHeight="1">
      <c r="B137" s="968" t="s">
        <v>541</v>
      </c>
      <c r="C137" s="959"/>
      <c r="D137" s="969" t="s">
        <v>2719</v>
      </c>
      <c r="E137" s="961" t="s">
        <v>51</v>
      </c>
      <c r="F137" s="970">
        <v>46.2</v>
      </c>
      <c r="G137" s="970">
        <v>11.56</v>
      </c>
      <c r="H137" s="962">
        <f t="shared" si="1"/>
        <v>534.07000000000005</v>
      </c>
      <c r="I137" s="963">
        <f t="shared" si="10"/>
        <v>0</v>
      </c>
      <c r="J137" s="964">
        <f t="shared" si="10"/>
        <v>0</v>
      </c>
      <c r="K137" s="964">
        <f t="shared" si="10"/>
        <v>0</v>
      </c>
      <c r="L137" s="964">
        <f t="shared" si="10"/>
        <v>0</v>
      </c>
      <c r="M137" s="964">
        <f t="shared" si="10"/>
        <v>0</v>
      </c>
      <c r="N137" s="964">
        <f t="shared" si="10"/>
        <v>534.07000000000005</v>
      </c>
      <c r="O137" s="964">
        <f t="shared" si="10"/>
        <v>0</v>
      </c>
      <c r="P137" s="964">
        <f t="shared" si="10"/>
        <v>0</v>
      </c>
      <c r="Q137" s="962">
        <f t="shared" si="10"/>
        <v>0</v>
      </c>
      <c r="R137" s="843"/>
    </row>
    <row r="138" spans="2:18" s="842" customFormat="1" ht="12.4" customHeight="1">
      <c r="B138" s="972" t="s">
        <v>542</v>
      </c>
      <c r="C138" s="959"/>
      <c r="D138" s="973" t="s">
        <v>2720</v>
      </c>
      <c r="E138" s="961"/>
      <c r="F138" s="961"/>
      <c r="G138" s="961"/>
      <c r="H138" s="962" t="str">
        <f t="shared" si="1"/>
        <v/>
      </c>
      <c r="I138" s="963" t="str">
        <f t="shared" si="10"/>
        <v/>
      </c>
      <c r="J138" s="964" t="str">
        <f t="shared" si="10"/>
        <v/>
      </c>
      <c r="K138" s="964" t="str">
        <f t="shared" si="10"/>
        <v/>
      </c>
      <c r="L138" s="964" t="str">
        <f t="shared" si="10"/>
        <v/>
      </c>
      <c r="M138" s="964" t="str">
        <f t="shared" si="10"/>
        <v/>
      </c>
      <c r="N138" s="964" t="str">
        <f t="shared" si="10"/>
        <v/>
      </c>
      <c r="O138" s="964" t="str">
        <f t="shared" si="10"/>
        <v/>
      </c>
      <c r="P138" s="964" t="str">
        <f t="shared" si="10"/>
        <v/>
      </c>
      <c r="Q138" s="962" t="str">
        <f t="shared" si="10"/>
        <v/>
      </c>
      <c r="R138" s="843"/>
    </row>
    <row r="139" spans="2:18" s="842" customFormat="1" ht="12.4" customHeight="1">
      <c r="B139" s="974" t="s">
        <v>543</v>
      </c>
      <c r="C139" s="959"/>
      <c r="D139" s="975" t="s">
        <v>359</v>
      </c>
      <c r="E139" s="961"/>
      <c r="F139" s="961"/>
      <c r="G139" s="961"/>
      <c r="H139" s="962" t="str">
        <f t="shared" si="1"/>
        <v/>
      </c>
      <c r="I139" s="963" t="str">
        <f t="shared" si="10"/>
        <v/>
      </c>
      <c r="J139" s="964" t="str">
        <f t="shared" si="10"/>
        <v/>
      </c>
      <c r="K139" s="964" t="str">
        <f t="shared" si="10"/>
        <v/>
      </c>
      <c r="L139" s="964" t="str">
        <f t="shared" si="10"/>
        <v/>
      </c>
      <c r="M139" s="964" t="str">
        <f t="shared" si="10"/>
        <v/>
      </c>
      <c r="N139" s="964" t="str">
        <f t="shared" si="10"/>
        <v/>
      </c>
      <c r="O139" s="964" t="str">
        <f t="shared" si="10"/>
        <v/>
      </c>
      <c r="P139" s="964" t="str">
        <f t="shared" si="10"/>
        <v/>
      </c>
      <c r="Q139" s="962" t="str">
        <f t="shared" si="10"/>
        <v/>
      </c>
      <c r="R139" s="843"/>
    </row>
    <row r="140" spans="2:18" s="842" customFormat="1" ht="12.4" customHeight="1">
      <c r="B140" s="968" t="s">
        <v>544</v>
      </c>
      <c r="C140" s="959"/>
      <c r="D140" s="969" t="s">
        <v>2721</v>
      </c>
      <c r="E140" s="961" t="s">
        <v>41</v>
      </c>
      <c r="F140" s="970">
        <v>1</v>
      </c>
      <c r="G140" s="970">
        <v>345.33</v>
      </c>
      <c r="H140" s="962">
        <f t="shared" si="1"/>
        <v>345.33</v>
      </c>
      <c r="I140" s="963">
        <f t="shared" si="10"/>
        <v>0</v>
      </c>
      <c r="J140" s="964">
        <f t="shared" si="10"/>
        <v>0</v>
      </c>
      <c r="K140" s="964">
        <f t="shared" si="10"/>
        <v>0</v>
      </c>
      <c r="L140" s="964">
        <f t="shared" si="10"/>
        <v>0</v>
      </c>
      <c r="M140" s="964">
        <f t="shared" si="10"/>
        <v>0</v>
      </c>
      <c r="N140" s="964">
        <f t="shared" si="10"/>
        <v>345.33</v>
      </c>
      <c r="O140" s="964">
        <f t="shared" si="10"/>
        <v>0</v>
      </c>
      <c r="P140" s="964">
        <f t="shared" si="10"/>
        <v>0</v>
      </c>
      <c r="Q140" s="962">
        <f t="shared" si="10"/>
        <v>0</v>
      </c>
      <c r="R140" s="843"/>
    </row>
    <row r="141" spans="2:18" s="842" customFormat="1" ht="12.4" customHeight="1">
      <c r="B141" s="968" t="s">
        <v>545</v>
      </c>
      <c r="C141" s="959"/>
      <c r="D141" s="969" t="s">
        <v>2722</v>
      </c>
      <c r="E141" s="961" t="s">
        <v>41</v>
      </c>
      <c r="F141" s="970">
        <v>1</v>
      </c>
      <c r="G141" s="970">
        <v>1286.6200000000001</v>
      </c>
      <c r="H141" s="962">
        <f t="shared" si="1"/>
        <v>1286.6199999999999</v>
      </c>
      <c r="I141" s="963">
        <f t="shared" si="10"/>
        <v>0</v>
      </c>
      <c r="J141" s="964">
        <f t="shared" si="10"/>
        <v>0</v>
      </c>
      <c r="K141" s="964">
        <f t="shared" si="10"/>
        <v>0</v>
      </c>
      <c r="L141" s="964">
        <f t="shared" si="10"/>
        <v>0</v>
      </c>
      <c r="M141" s="964">
        <f t="shared" si="10"/>
        <v>0</v>
      </c>
      <c r="N141" s="964">
        <f t="shared" si="10"/>
        <v>1286.6199999999999</v>
      </c>
      <c r="O141" s="964">
        <f t="shared" si="10"/>
        <v>0</v>
      </c>
      <c r="P141" s="964">
        <f t="shared" si="10"/>
        <v>0</v>
      </c>
      <c r="Q141" s="962">
        <f t="shared" si="10"/>
        <v>0</v>
      </c>
      <c r="R141" s="843"/>
    </row>
    <row r="142" spans="2:18" s="842" customFormat="1" ht="12.4" customHeight="1">
      <c r="B142" s="968" t="s">
        <v>546</v>
      </c>
      <c r="C142" s="959"/>
      <c r="D142" s="969" t="s">
        <v>2723</v>
      </c>
      <c r="E142" s="961" t="s">
        <v>41</v>
      </c>
      <c r="F142" s="970">
        <v>1</v>
      </c>
      <c r="G142" s="970">
        <v>684.88</v>
      </c>
      <c r="H142" s="962">
        <f t="shared" si="1"/>
        <v>684.88</v>
      </c>
      <c r="I142" s="963">
        <f t="shared" si="10"/>
        <v>0</v>
      </c>
      <c r="J142" s="964">
        <f t="shared" si="10"/>
        <v>0</v>
      </c>
      <c r="K142" s="964">
        <f t="shared" si="10"/>
        <v>0</v>
      </c>
      <c r="L142" s="964">
        <f t="shared" si="10"/>
        <v>0</v>
      </c>
      <c r="M142" s="964">
        <f t="shared" si="10"/>
        <v>0</v>
      </c>
      <c r="N142" s="964">
        <f t="shared" si="10"/>
        <v>684.88</v>
      </c>
      <c r="O142" s="964">
        <f t="shared" si="10"/>
        <v>0</v>
      </c>
      <c r="P142" s="964">
        <f t="shared" si="10"/>
        <v>0</v>
      </c>
      <c r="Q142" s="962">
        <f t="shared" si="10"/>
        <v>0</v>
      </c>
      <c r="R142" s="843"/>
    </row>
    <row r="143" spans="2:18" s="842" customFormat="1" ht="12.4" customHeight="1">
      <c r="B143" s="968" t="s">
        <v>547</v>
      </c>
      <c r="C143" s="959"/>
      <c r="D143" s="969" t="s">
        <v>2724</v>
      </c>
      <c r="E143" s="961" t="s">
        <v>53</v>
      </c>
      <c r="F143" s="970">
        <v>1</v>
      </c>
      <c r="G143" s="970">
        <v>331.15000000000003</v>
      </c>
      <c r="H143" s="962">
        <f t="shared" si="1"/>
        <v>331.15</v>
      </c>
      <c r="I143" s="963">
        <f t="shared" ref="I143:Q158" si="11">+IF($E143="","",I4033)</f>
        <v>0</v>
      </c>
      <c r="J143" s="964">
        <f t="shared" si="11"/>
        <v>0</v>
      </c>
      <c r="K143" s="964">
        <f t="shared" si="11"/>
        <v>0</v>
      </c>
      <c r="L143" s="964">
        <f t="shared" si="11"/>
        <v>0</v>
      </c>
      <c r="M143" s="964">
        <f t="shared" si="11"/>
        <v>0</v>
      </c>
      <c r="N143" s="964">
        <f t="shared" si="11"/>
        <v>331.15</v>
      </c>
      <c r="O143" s="964">
        <f t="shared" si="11"/>
        <v>0</v>
      </c>
      <c r="P143" s="964">
        <f t="shared" si="11"/>
        <v>0</v>
      </c>
      <c r="Q143" s="962">
        <f t="shared" si="11"/>
        <v>0</v>
      </c>
      <c r="R143" s="843"/>
    </row>
    <row r="144" spans="2:18" s="842" customFormat="1" ht="12.4" customHeight="1">
      <c r="B144" s="974" t="s">
        <v>548</v>
      </c>
      <c r="C144" s="959"/>
      <c r="D144" s="975" t="s">
        <v>2725</v>
      </c>
      <c r="E144" s="961"/>
      <c r="F144" s="961"/>
      <c r="G144" s="961"/>
      <c r="H144" s="962" t="str">
        <f t="shared" si="1"/>
        <v/>
      </c>
      <c r="I144" s="963" t="str">
        <f t="shared" si="11"/>
        <v/>
      </c>
      <c r="J144" s="964" t="str">
        <f t="shared" si="11"/>
        <v/>
      </c>
      <c r="K144" s="964" t="str">
        <f t="shared" si="11"/>
        <v/>
      </c>
      <c r="L144" s="964" t="str">
        <f t="shared" si="11"/>
        <v/>
      </c>
      <c r="M144" s="964" t="str">
        <f t="shared" si="11"/>
        <v/>
      </c>
      <c r="N144" s="964" t="str">
        <f t="shared" si="11"/>
        <v/>
      </c>
      <c r="O144" s="964" t="str">
        <f t="shared" si="11"/>
        <v/>
      </c>
      <c r="P144" s="964" t="str">
        <f t="shared" si="11"/>
        <v/>
      </c>
      <c r="Q144" s="962" t="str">
        <f t="shared" si="11"/>
        <v/>
      </c>
      <c r="R144" s="843"/>
    </row>
    <row r="145" spans="2:18" s="842" customFormat="1" ht="12.4" customHeight="1">
      <c r="B145" s="968" t="s">
        <v>549</v>
      </c>
      <c r="C145" s="959"/>
      <c r="D145" s="969" t="s">
        <v>2726</v>
      </c>
      <c r="E145" s="961" t="s">
        <v>41</v>
      </c>
      <c r="F145" s="970">
        <v>1</v>
      </c>
      <c r="G145" s="970">
        <v>715.03</v>
      </c>
      <c r="H145" s="962">
        <f t="shared" si="1"/>
        <v>715.03</v>
      </c>
      <c r="I145" s="963">
        <f t="shared" si="11"/>
        <v>0</v>
      </c>
      <c r="J145" s="964">
        <f t="shared" si="11"/>
        <v>0</v>
      </c>
      <c r="K145" s="964">
        <f t="shared" si="11"/>
        <v>0</v>
      </c>
      <c r="L145" s="964">
        <f t="shared" si="11"/>
        <v>0</v>
      </c>
      <c r="M145" s="964">
        <f t="shared" si="11"/>
        <v>0</v>
      </c>
      <c r="N145" s="964">
        <f t="shared" si="11"/>
        <v>715.03</v>
      </c>
      <c r="O145" s="964">
        <f t="shared" si="11"/>
        <v>0</v>
      </c>
      <c r="P145" s="964">
        <f t="shared" si="11"/>
        <v>0</v>
      </c>
      <c r="Q145" s="962">
        <f t="shared" si="11"/>
        <v>0</v>
      </c>
      <c r="R145" s="843"/>
    </row>
    <row r="146" spans="2:18" s="842" customFormat="1" ht="12.4" customHeight="1">
      <c r="B146" s="968" t="s">
        <v>550</v>
      </c>
      <c r="C146" s="959"/>
      <c r="D146" s="969" t="s">
        <v>2727</v>
      </c>
      <c r="E146" s="961" t="s">
        <v>53</v>
      </c>
      <c r="F146" s="970">
        <v>1</v>
      </c>
      <c r="G146" s="970">
        <v>551.21</v>
      </c>
      <c r="H146" s="962">
        <f t="shared" si="1"/>
        <v>551.21</v>
      </c>
      <c r="I146" s="963">
        <f t="shared" si="11"/>
        <v>0</v>
      </c>
      <c r="J146" s="964">
        <f t="shared" si="11"/>
        <v>0</v>
      </c>
      <c r="K146" s="964">
        <f t="shared" si="11"/>
        <v>0</v>
      </c>
      <c r="L146" s="964">
        <f t="shared" si="11"/>
        <v>0</v>
      </c>
      <c r="M146" s="964">
        <f t="shared" si="11"/>
        <v>0</v>
      </c>
      <c r="N146" s="964">
        <f t="shared" si="11"/>
        <v>551.21</v>
      </c>
      <c r="O146" s="964">
        <f t="shared" si="11"/>
        <v>0</v>
      </c>
      <c r="P146" s="964">
        <f t="shared" si="11"/>
        <v>0</v>
      </c>
      <c r="Q146" s="962">
        <f t="shared" si="11"/>
        <v>0</v>
      </c>
      <c r="R146" s="843"/>
    </row>
    <row r="147" spans="2:18" s="842" customFormat="1" ht="12.4" customHeight="1">
      <c r="B147" s="972" t="s">
        <v>551</v>
      </c>
      <c r="C147" s="959"/>
      <c r="D147" s="973" t="s">
        <v>2728</v>
      </c>
      <c r="E147" s="961"/>
      <c r="F147" s="961"/>
      <c r="G147" s="961"/>
      <c r="H147" s="962" t="str">
        <f t="shared" si="1"/>
        <v/>
      </c>
      <c r="I147" s="963" t="str">
        <f t="shared" si="11"/>
        <v/>
      </c>
      <c r="J147" s="964" t="str">
        <f t="shared" si="11"/>
        <v/>
      </c>
      <c r="K147" s="964" t="str">
        <f t="shared" si="11"/>
        <v/>
      </c>
      <c r="L147" s="964" t="str">
        <f t="shared" si="11"/>
        <v/>
      </c>
      <c r="M147" s="964" t="str">
        <f t="shared" si="11"/>
        <v/>
      </c>
      <c r="N147" s="964" t="str">
        <f t="shared" si="11"/>
        <v/>
      </c>
      <c r="O147" s="964" t="str">
        <f t="shared" si="11"/>
        <v/>
      </c>
      <c r="P147" s="964" t="str">
        <f t="shared" si="11"/>
        <v/>
      </c>
      <c r="Q147" s="962" t="str">
        <f t="shared" si="11"/>
        <v/>
      </c>
      <c r="R147" s="843"/>
    </row>
    <row r="148" spans="2:18" s="842" customFormat="1" ht="12.4" customHeight="1">
      <c r="B148" s="974" t="s">
        <v>552</v>
      </c>
      <c r="C148" s="959"/>
      <c r="D148" s="975" t="s">
        <v>52</v>
      </c>
      <c r="E148" s="961"/>
      <c r="F148" s="961"/>
      <c r="G148" s="961"/>
      <c r="H148" s="962" t="str">
        <f t="shared" si="1"/>
        <v/>
      </c>
      <c r="I148" s="963" t="str">
        <f t="shared" si="11"/>
        <v/>
      </c>
      <c r="J148" s="964" t="str">
        <f t="shared" si="11"/>
        <v/>
      </c>
      <c r="K148" s="964" t="str">
        <f t="shared" si="11"/>
        <v/>
      </c>
      <c r="L148" s="964" t="str">
        <f t="shared" si="11"/>
        <v/>
      </c>
      <c r="M148" s="964" t="str">
        <f t="shared" si="11"/>
        <v/>
      </c>
      <c r="N148" s="964" t="str">
        <f t="shared" si="11"/>
        <v/>
      </c>
      <c r="O148" s="964" t="str">
        <f t="shared" si="11"/>
        <v/>
      </c>
      <c r="P148" s="964" t="str">
        <f t="shared" si="11"/>
        <v/>
      </c>
      <c r="Q148" s="962" t="str">
        <f t="shared" si="11"/>
        <v/>
      </c>
      <c r="R148" s="843"/>
    </row>
    <row r="149" spans="2:18" s="842" customFormat="1" ht="12.4" customHeight="1">
      <c r="B149" s="968" t="s">
        <v>553</v>
      </c>
      <c r="C149" s="959"/>
      <c r="D149" s="969" t="s">
        <v>334</v>
      </c>
      <c r="E149" s="961" t="s">
        <v>385</v>
      </c>
      <c r="F149" s="970">
        <v>1.8800000000000001</v>
      </c>
      <c r="G149" s="970">
        <v>1.05</v>
      </c>
      <c r="H149" s="962">
        <f t="shared" si="1"/>
        <v>1.97</v>
      </c>
      <c r="I149" s="963">
        <f t="shared" si="11"/>
        <v>0</v>
      </c>
      <c r="J149" s="964">
        <f t="shared" si="11"/>
        <v>0</v>
      </c>
      <c r="K149" s="964">
        <f t="shared" si="11"/>
        <v>0</v>
      </c>
      <c r="L149" s="964">
        <f t="shared" si="11"/>
        <v>0</v>
      </c>
      <c r="M149" s="964">
        <f t="shared" si="11"/>
        <v>1.97</v>
      </c>
      <c r="N149" s="964">
        <f t="shared" si="11"/>
        <v>0</v>
      </c>
      <c r="O149" s="964">
        <f t="shared" si="11"/>
        <v>0</v>
      </c>
      <c r="P149" s="964">
        <f t="shared" si="11"/>
        <v>0</v>
      </c>
      <c r="Q149" s="962">
        <f t="shared" si="11"/>
        <v>0</v>
      </c>
      <c r="R149" s="843"/>
    </row>
    <row r="150" spans="2:18" s="842" customFormat="1" ht="12.4" customHeight="1">
      <c r="B150" s="974" t="s">
        <v>554</v>
      </c>
      <c r="C150" s="959"/>
      <c r="D150" s="975" t="s">
        <v>54</v>
      </c>
      <c r="E150" s="961"/>
      <c r="F150" s="961"/>
      <c r="G150" s="961"/>
      <c r="H150" s="962" t="str">
        <f t="shared" si="1"/>
        <v/>
      </c>
      <c r="I150" s="963" t="str">
        <f t="shared" si="11"/>
        <v/>
      </c>
      <c r="J150" s="964" t="str">
        <f t="shared" si="11"/>
        <v/>
      </c>
      <c r="K150" s="964" t="str">
        <f t="shared" si="11"/>
        <v/>
      </c>
      <c r="L150" s="964" t="str">
        <f t="shared" si="11"/>
        <v/>
      </c>
      <c r="M150" s="964" t="str">
        <f t="shared" si="11"/>
        <v/>
      </c>
      <c r="N150" s="964" t="str">
        <f t="shared" si="11"/>
        <v/>
      </c>
      <c r="O150" s="964" t="str">
        <f t="shared" si="11"/>
        <v/>
      </c>
      <c r="P150" s="964" t="str">
        <f t="shared" si="11"/>
        <v/>
      </c>
      <c r="Q150" s="962" t="str">
        <f t="shared" si="11"/>
        <v/>
      </c>
      <c r="R150" s="843"/>
    </row>
    <row r="151" spans="2:18" s="842" customFormat="1" ht="12.4" customHeight="1">
      <c r="B151" s="968" t="s">
        <v>555</v>
      </c>
      <c r="C151" s="959"/>
      <c r="D151" s="969" t="s">
        <v>365</v>
      </c>
      <c r="E151" s="961" t="s">
        <v>386</v>
      </c>
      <c r="F151" s="970">
        <v>1.41</v>
      </c>
      <c r="G151" s="970">
        <v>30.76</v>
      </c>
      <c r="H151" s="962">
        <f t="shared" si="1"/>
        <v>43.37</v>
      </c>
      <c r="I151" s="963">
        <f t="shared" si="11"/>
        <v>0</v>
      </c>
      <c r="J151" s="964">
        <f t="shared" si="11"/>
        <v>0</v>
      </c>
      <c r="K151" s="964">
        <f t="shared" si="11"/>
        <v>0</v>
      </c>
      <c r="L151" s="964">
        <f t="shared" si="11"/>
        <v>0</v>
      </c>
      <c r="M151" s="964">
        <f t="shared" si="11"/>
        <v>43.37</v>
      </c>
      <c r="N151" s="964">
        <f t="shared" si="11"/>
        <v>0</v>
      </c>
      <c r="O151" s="964">
        <f t="shared" si="11"/>
        <v>0</v>
      </c>
      <c r="P151" s="964">
        <f t="shared" si="11"/>
        <v>0</v>
      </c>
      <c r="Q151" s="962">
        <f t="shared" si="11"/>
        <v>0</v>
      </c>
      <c r="R151" s="843"/>
    </row>
    <row r="152" spans="2:18" s="842" customFormat="1" ht="12.4" customHeight="1">
      <c r="B152" s="968" t="s">
        <v>556</v>
      </c>
      <c r="C152" s="959"/>
      <c r="D152" s="969" t="s">
        <v>2729</v>
      </c>
      <c r="E152" s="961" t="s">
        <v>51</v>
      </c>
      <c r="F152" s="970">
        <v>1.8800000000000001</v>
      </c>
      <c r="G152" s="970">
        <v>41</v>
      </c>
      <c r="H152" s="962">
        <f t="shared" si="1"/>
        <v>77.08</v>
      </c>
      <c r="I152" s="963">
        <f t="shared" si="11"/>
        <v>0</v>
      </c>
      <c r="J152" s="964">
        <f t="shared" si="11"/>
        <v>0</v>
      </c>
      <c r="K152" s="964">
        <f t="shared" si="11"/>
        <v>0</v>
      </c>
      <c r="L152" s="964">
        <f t="shared" si="11"/>
        <v>0</v>
      </c>
      <c r="M152" s="964">
        <f t="shared" si="11"/>
        <v>77.08</v>
      </c>
      <c r="N152" s="964">
        <f t="shared" si="11"/>
        <v>0</v>
      </c>
      <c r="O152" s="964">
        <f t="shared" si="11"/>
        <v>0</v>
      </c>
      <c r="P152" s="964">
        <f t="shared" si="11"/>
        <v>0</v>
      </c>
      <c r="Q152" s="962">
        <f t="shared" si="11"/>
        <v>0</v>
      </c>
      <c r="R152" s="843"/>
    </row>
    <row r="153" spans="2:18" s="842" customFormat="1" ht="12.4" customHeight="1">
      <c r="B153" s="968" t="s">
        <v>557</v>
      </c>
      <c r="C153" s="959"/>
      <c r="D153" s="969" t="s">
        <v>336</v>
      </c>
      <c r="E153" s="961" t="s">
        <v>386</v>
      </c>
      <c r="F153" s="970">
        <v>1.76</v>
      </c>
      <c r="G153" s="970">
        <v>20.51</v>
      </c>
      <c r="H153" s="962">
        <f t="shared" si="1"/>
        <v>36.1</v>
      </c>
      <c r="I153" s="963">
        <f t="shared" si="11"/>
        <v>0</v>
      </c>
      <c r="J153" s="964">
        <f t="shared" si="11"/>
        <v>0</v>
      </c>
      <c r="K153" s="964">
        <f t="shared" si="11"/>
        <v>0</v>
      </c>
      <c r="L153" s="964">
        <f t="shared" si="11"/>
        <v>0</v>
      </c>
      <c r="M153" s="964">
        <f t="shared" si="11"/>
        <v>36.1</v>
      </c>
      <c r="N153" s="964">
        <f t="shared" si="11"/>
        <v>0</v>
      </c>
      <c r="O153" s="964">
        <f t="shared" si="11"/>
        <v>0</v>
      </c>
      <c r="P153" s="964">
        <f t="shared" si="11"/>
        <v>0</v>
      </c>
      <c r="Q153" s="962">
        <f t="shared" si="11"/>
        <v>0</v>
      </c>
      <c r="R153" s="843"/>
    </row>
    <row r="154" spans="2:18" s="842" customFormat="1" ht="12.4" customHeight="1">
      <c r="B154" s="974" t="s">
        <v>558</v>
      </c>
      <c r="C154" s="959"/>
      <c r="D154" s="975" t="s">
        <v>340</v>
      </c>
      <c r="E154" s="961"/>
      <c r="F154" s="961"/>
      <c r="G154" s="961"/>
      <c r="H154" s="962" t="str">
        <f t="shared" si="1"/>
        <v/>
      </c>
      <c r="I154" s="963" t="str">
        <f t="shared" si="11"/>
        <v/>
      </c>
      <c r="J154" s="964" t="str">
        <f t="shared" si="11"/>
        <v/>
      </c>
      <c r="K154" s="964" t="str">
        <f t="shared" si="11"/>
        <v/>
      </c>
      <c r="L154" s="964" t="str">
        <f t="shared" si="11"/>
        <v/>
      </c>
      <c r="M154" s="964" t="str">
        <f t="shared" si="11"/>
        <v/>
      </c>
      <c r="N154" s="964" t="str">
        <f t="shared" si="11"/>
        <v/>
      </c>
      <c r="O154" s="964" t="str">
        <f t="shared" si="11"/>
        <v/>
      </c>
      <c r="P154" s="964" t="str">
        <f t="shared" si="11"/>
        <v/>
      </c>
      <c r="Q154" s="962" t="str">
        <f t="shared" si="11"/>
        <v/>
      </c>
      <c r="R154" s="843"/>
    </row>
    <row r="155" spans="2:18" s="842" customFormat="1" ht="12.4" customHeight="1">
      <c r="B155" s="968" t="s">
        <v>559</v>
      </c>
      <c r="C155" s="959"/>
      <c r="D155" s="969" t="s">
        <v>2669</v>
      </c>
      <c r="E155" s="961" t="s">
        <v>385</v>
      </c>
      <c r="F155" s="970">
        <v>5.28</v>
      </c>
      <c r="G155" s="970">
        <v>43.85</v>
      </c>
      <c r="H155" s="962">
        <f t="shared" si="1"/>
        <v>231.53</v>
      </c>
      <c r="I155" s="963">
        <f t="shared" si="11"/>
        <v>0</v>
      </c>
      <c r="J155" s="964">
        <f t="shared" si="11"/>
        <v>0</v>
      </c>
      <c r="K155" s="964">
        <f t="shared" si="11"/>
        <v>0</v>
      </c>
      <c r="L155" s="964">
        <f t="shared" si="11"/>
        <v>0</v>
      </c>
      <c r="M155" s="964">
        <f t="shared" si="11"/>
        <v>231.53</v>
      </c>
      <c r="N155" s="964">
        <f t="shared" si="11"/>
        <v>0</v>
      </c>
      <c r="O155" s="964">
        <f t="shared" si="11"/>
        <v>0</v>
      </c>
      <c r="P155" s="964">
        <f t="shared" si="11"/>
        <v>0</v>
      </c>
      <c r="Q155" s="962">
        <f t="shared" si="11"/>
        <v>0</v>
      </c>
      <c r="R155" s="843"/>
    </row>
    <row r="156" spans="2:18" s="842" customFormat="1" ht="12.4" customHeight="1">
      <c r="B156" s="968" t="s">
        <v>560</v>
      </c>
      <c r="C156" s="959"/>
      <c r="D156" s="969" t="s">
        <v>2730</v>
      </c>
      <c r="E156" s="961" t="s">
        <v>386</v>
      </c>
      <c r="F156" s="970">
        <v>0.57999999999999996</v>
      </c>
      <c r="G156" s="970">
        <v>426.55</v>
      </c>
      <c r="H156" s="962">
        <f t="shared" si="1"/>
        <v>247.4</v>
      </c>
      <c r="I156" s="963">
        <f t="shared" si="11"/>
        <v>0</v>
      </c>
      <c r="J156" s="964">
        <f t="shared" si="11"/>
        <v>0</v>
      </c>
      <c r="K156" s="964">
        <f t="shared" si="11"/>
        <v>0</v>
      </c>
      <c r="L156" s="964">
        <f t="shared" si="11"/>
        <v>0</v>
      </c>
      <c r="M156" s="964">
        <f t="shared" si="11"/>
        <v>247.4</v>
      </c>
      <c r="N156" s="964">
        <f t="shared" si="11"/>
        <v>0</v>
      </c>
      <c r="O156" s="964">
        <f t="shared" si="11"/>
        <v>0</v>
      </c>
      <c r="P156" s="964">
        <f t="shared" si="11"/>
        <v>0</v>
      </c>
      <c r="Q156" s="962">
        <f t="shared" si="11"/>
        <v>0</v>
      </c>
      <c r="R156" s="843"/>
    </row>
    <row r="157" spans="2:18" s="842" customFormat="1" ht="12.4" customHeight="1">
      <c r="B157" s="968" t="s">
        <v>561</v>
      </c>
      <c r="C157" s="959"/>
      <c r="D157" s="969" t="s">
        <v>2670</v>
      </c>
      <c r="E157" s="961" t="s">
        <v>385</v>
      </c>
      <c r="F157" s="970">
        <v>1.48</v>
      </c>
      <c r="G157" s="970">
        <v>45.08</v>
      </c>
      <c r="H157" s="962">
        <f t="shared" si="1"/>
        <v>66.72</v>
      </c>
      <c r="I157" s="963">
        <f t="shared" si="11"/>
        <v>0</v>
      </c>
      <c r="J157" s="964">
        <f t="shared" si="11"/>
        <v>0</v>
      </c>
      <c r="K157" s="964">
        <f t="shared" si="11"/>
        <v>0</v>
      </c>
      <c r="L157" s="964">
        <f t="shared" si="11"/>
        <v>0</v>
      </c>
      <c r="M157" s="964">
        <f t="shared" si="11"/>
        <v>66.72</v>
      </c>
      <c r="N157" s="964">
        <f t="shared" si="11"/>
        <v>0</v>
      </c>
      <c r="O157" s="964">
        <f t="shared" si="11"/>
        <v>0</v>
      </c>
      <c r="P157" s="964">
        <f t="shared" si="11"/>
        <v>0</v>
      </c>
      <c r="Q157" s="962">
        <f t="shared" si="11"/>
        <v>0</v>
      </c>
      <c r="R157" s="843"/>
    </row>
    <row r="158" spans="2:18" s="842" customFormat="1" ht="12.4" customHeight="1">
      <c r="B158" s="968" t="s">
        <v>562</v>
      </c>
      <c r="C158" s="959"/>
      <c r="D158" s="969" t="s">
        <v>2731</v>
      </c>
      <c r="E158" s="961" t="s">
        <v>386</v>
      </c>
      <c r="F158" s="970">
        <v>1.1599999999999999</v>
      </c>
      <c r="G158" s="970">
        <v>426.55</v>
      </c>
      <c r="H158" s="962">
        <f t="shared" si="1"/>
        <v>494.8</v>
      </c>
      <c r="I158" s="963">
        <f t="shared" si="11"/>
        <v>0</v>
      </c>
      <c r="J158" s="964">
        <f t="shared" si="11"/>
        <v>0</v>
      </c>
      <c r="K158" s="964">
        <f t="shared" si="11"/>
        <v>0</v>
      </c>
      <c r="L158" s="964">
        <f t="shared" si="11"/>
        <v>0</v>
      </c>
      <c r="M158" s="964">
        <f t="shared" si="11"/>
        <v>494.8</v>
      </c>
      <c r="N158" s="964">
        <f t="shared" si="11"/>
        <v>0</v>
      </c>
      <c r="O158" s="964">
        <f t="shared" si="11"/>
        <v>0</v>
      </c>
      <c r="P158" s="964">
        <f t="shared" si="11"/>
        <v>0</v>
      </c>
      <c r="Q158" s="962">
        <f t="shared" si="11"/>
        <v>0</v>
      </c>
      <c r="R158" s="843"/>
    </row>
    <row r="159" spans="2:18" s="842" customFormat="1" ht="12.4" customHeight="1">
      <c r="B159" s="968" t="s">
        <v>563</v>
      </c>
      <c r="C159" s="959"/>
      <c r="D159" s="969" t="s">
        <v>341</v>
      </c>
      <c r="E159" s="961" t="s">
        <v>55</v>
      </c>
      <c r="F159" s="970">
        <v>8.24</v>
      </c>
      <c r="G159" s="970">
        <v>4.2</v>
      </c>
      <c r="H159" s="962">
        <f t="shared" si="1"/>
        <v>34.61</v>
      </c>
      <c r="I159" s="963">
        <f t="shared" ref="I159:Q174" si="12">+IF($E159="","",I4049)</f>
        <v>0</v>
      </c>
      <c r="J159" s="964">
        <f t="shared" si="12"/>
        <v>0</v>
      </c>
      <c r="K159" s="964">
        <f t="shared" si="12"/>
        <v>0</v>
      </c>
      <c r="L159" s="964">
        <f t="shared" si="12"/>
        <v>0</v>
      </c>
      <c r="M159" s="964">
        <f t="shared" si="12"/>
        <v>34.61</v>
      </c>
      <c r="N159" s="964">
        <f t="shared" si="12"/>
        <v>0</v>
      </c>
      <c r="O159" s="964">
        <f t="shared" si="12"/>
        <v>0</v>
      </c>
      <c r="P159" s="964">
        <f t="shared" si="12"/>
        <v>0</v>
      </c>
      <c r="Q159" s="962">
        <f t="shared" si="12"/>
        <v>0</v>
      </c>
      <c r="R159" s="843"/>
    </row>
    <row r="160" spans="2:18" s="842" customFormat="1" ht="12.4" customHeight="1">
      <c r="B160" s="974" t="s">
        <v>564</v>
      </c>
      <c r="C160" s="959"/>
      <c r="D160" s="975" t="s">
        <v>343</v>
      </c>
      <c r="E160" s="961"/>
      <c r="F160" s="961"/>
      <c r="G160" s="961"/>
      <c r="H160" s="962" t="str">
        <f t="shared" si="1"/>
        <v/>
      </c>
      <c r="I160" s="963" t="str">
        <f t="shared" si="12"/>
        <v/>
      </c>
      <c r="J160" s="964" t="str">
        <f t="shared" si="12"/>
        <v/>
      </c>
      <c r="K160" s="964" t="str">
        <f t="shared" si="12"/>
        <v/>
      </c>
      <c r="L160" s="964" t="str">
        <f t="shared" si="12"/>
        <v/>
      </c>
      <c r="M160" s="964" t="str">
        <f t="shared" si="12"/>
        <v/>
      </c>
      <c r="N160" s="964" t="str">
        <f t="shared" si="12"/>
        <v/>
      </c>
      <c r="O160" s="964" t="str">
        <f t="shared" si="12"/>
        <v/>
      </c>
      <c r="P160" s="964" t="str">
        <f t="shared" si="12"/>
        <v/>
      </c>
      <c r="Q160" s="962" t="str">
        <f t="shared" si="12"/>
        <v/>
      </c>
      <c r="R160" s="843"/>
    </row>
    <row r="161" spans="2:18" s="842" customFormat="1" ht="12.4" customHeight="1">
      <c r="B161" s="968" t="s">
        <v>565</v>
      </c>
      <c r="C161" s="959"/>
      <c r="D161" s="969" t="s">
        <v>2732</v>
      </c>
      <c r="E161" s="961" t="s">
        <v>51</v>
      </c>
      <c r="F161" s="970">
        <v>8.4</v>
      </c>
      <c r="G161" s="970">
        <v>15.51</v>
      </c>
      <c r="H161" s="962">
        <f t="shared" si="1"/>
        <v>130.28</v>
      </c>
      <c r="I161" s="963">
        <f t="shared" si="12"/>
        <v>0</v>
      </c>
      <c r="J161" s="964">
        <f t="shared" si="12"/>
        <v>0</v>
      </c>
      <c r="K161" s="964">
        <f t="shared" si="12"/>
        <v>0</v>
      </c>
      <c r="L161" s="964">
        <f t="shared" si="12"/>
        <v>0</v>
      </c>
      <c r="M161" s="964">
        <f t="shared" si="12"/>
        <v>0</v>
      </c>
      <c r="N161" s="964">
        <f t="shared" si="12"/>
        <v>130.28</v>
      </c>
      <c r="O161" s="964">
        <f t="shared" si="12"/>
        <v>0</v>
      </c>
      <c r="P161" s="964">
        <f t="shared" si="12"/>
        <v>0</v>
      </c>
      <c r="Q161" s="962">
        <f t="shared" si="12"/>
        <v>0</v>
      </c>
      <c r="R161" s="843"/>
    </row>
    <row r="162" spans="2:18" s="842" customFormat="1" ht="12.4" customHeight="1">
      <c r="B162" s="974" t="s">
        <v>566</v>
      </c>
      <c r="C162" s="959"/>
      <c r="D162" s="975" t="s">
        <v>64</v>
      </c>
      <c r="E162" s="961"/>
      <c r="F162" s="961"/>
      <c r="G162" s="961"/>
      <c r="H162" s="962" t="str">
        <f t="shared" si="1"/>
        <v/>
      </c>
      <c r="I162" s="963" t="str">
        <f t="shared" si="12"/>
        <v/>
      </c>
      <c r="J162" s="964" t="str">
        <f t="shared" si="12"/>
        <v/>
      </c>
      <c r="K162" s="964" t="str">
        <f t="shared" si="12"/>
        <v/>
      </c>
      <c r="L162" s="964" t="str">
        <f t="shared" si="12"/>
        <v/>
      </c>
      <c r="M162" s="964" t="str">
        <f t="shared" si="12"/>
        <v/>
      </c>
      <c r="N162" s="964" t="str">
        <f t="shared" si="12"/>
        <v/>
      </c>
      <c r="O162" s="964" t="str">
        <f t="shared" si="12"/>
        <v/>
      </c>
      <c r="P162" s="964" t="str">
        <f t="shared" si="12"/>
        <v/>
      </c>
      <c r="Q162" s="962" t="str">
        <f t="shared" si="12"/>
        <v/>
      </c>
      <c r="R162" s="843"/>
    </row>
    <row r="163" spans="2:18" s="842" customFormat="1" ht="12.4" customHeight="1">
      <c r="B163" s="968" t="s">
        <v>567</v>
      </c>
      <c r="C163" s="959"/>
      <c r="D163" s="969" t="s">
        <v>2733</v>
      </c>
      <c r="E163" s="961" t="s">
        <v>51</v>
      </c>
      <c r="F163" s="970">
        <v>6</v>
      </c>
      <c r="G163" s="970">
        <v>11.11</v>
      </c>
      <c r="H163" s="962">
        <f t="shared" si="1"/>
        <v>66.66</v>
      </c>
      <c r="I163" s="963">
        <f t="shared" si="12"/>
        <v>0</v>
      </c>
      <c r="J163" s="964">
        <f t="shared" si="12"/>
        <v>0</v>
      </c>
      <c r="K163" s="964">
        <f t="shared" si="12"/>
        <v>0</v>
      </c>
      <c r="L163" s="964">
        <f t="shared" si="12"/>
        <v>0</v>
      </c>
      <c r="M163" s="964">
        <f t="shared" si="12"/>
        <v>0</v>
      </c>
      <c r="N163" s="964">
        <f t="shared" si="12"/>
        <v>66.66</v>
      </c>
      <c r="O163" s="964">
        <f t="shared" si="12"/>
        <v>0</v>
      </c>
      <c r="P163" s="964">
        <f t="shared" si="12"/>
        <v>0</v>
      </c>
      <c r="Q163" s="962">
        <f t="shared" si="12"/>
        <v>0</v>
      </c>
      <c r="R163" s="843"/>
    </row>
    <row r="164" spans="2:18" s="842" customFormat="1" ht="12.4" customHeight="1">
      <c r="B164" s="968" t="s">
        <v>568</v>
      </c>
      <c r="C164" s="959"/>
      <c r="D164" s="969" t="s">
        <v>351</v>
      </c>
      <c r="E164" s="961" t="s">
        <v>51</v>
      </c>
      <c r="F164" s="970">
        <v>0.72</v>
      </c>
      <c r="G164" s="970">
        <v>20.48</v>
      </c>
      <c r="H164" s="962">
        <f t="shared" si="1"/>
        <v>14.75</v>
      </c>
      <c r="I164" s="963">
        <f t="shared" si="12"/>
        <v>0</v>
      </c>
      <c r="J164" s="964">
        <f t="shared" si="12"/>
        <v>0</v>
      </c>
      <c r="K164" s="964">
        <f t="shared" si="12"/>
        <v>0</v>
      </c>
      <c r="L164" s="964">
        <f t="shared" si="12"/>
        <v>0</v>
      </c>
      <c r="M164" s="964">
        <f t="shared" si="12"/>
        <v>0</v>
      </c>
      <c r="N164" s="964">
        <f t="shared" si="12"/>
        <v>14.75</v>
      </c>
      <c r="O164" s="964">
        <f t="shared" si="12"/>
        <v>0</v>
      </c>
      <c r="P164" s="964">
        <f t="shared" si="12"/>
        <v>0</v>
      </c>
      <c r="Q164" s="962">
        <f t="shared" si="12"/>
        <v>0</v>
      </c>
      <c r="R164" s="843"/>
    </row>
    <row r="165" spans="2:18" s="842" customFormat="1" ht="12.4" customHeight="1">
      <c r="B165" s="974" t="s">
        <v>569</v>
      </c>
      <c r="C165" s="959"/>
      <c r="D165" s="975" t="s">
        <v>344</v>
      </c>
      <c r="E165" s="961"/>
      <c r="F165" s="961"/>
      <c r="G165" s="961"/>
      <c r="H165" s="962" t="str">
        <f t="shared" si="1"/>
        <v/>
      </c>
      <c r="I165" s="963" t="str">
        <f t="shared" si="12"/>
        <v/>
      </c>
      <c r="J165" s="964" t="str">
        <f t="shared" si="12"/>
        <v/>
      </c>
      <c r="K165" s="964" t="str">
        <f t="shared" si="12"/>
        <v/>
      </c>
      <c r="L165" s="964" t="str">
        <f t="shared" si="12"/>
        <v/>
      </c>
      <c r="M165" s="964" t="str">
        <f t="shared" si="12"/>
        <v/>
      </c>
      <c r="N165" s="964" t="str">
        <f t="shared" si="12"/>
        <v/>
      </c>
      <c r="O165" s="964" t="str">
        <f t="shared" si="12"/>
        <v/>
      </c>
      <c r="P165" s="964" t="str">
        <f t="shared" si="12"/>
        <v/>
      </c>
      <c r="Q165" s="962" t="str">
        <f t="shared" si="12"/>
        <v/>
      </c>
      <c r="R165" s="843"/>
    </row>
    <row r="166" spans="2:18" s="842" customFormat="1" ht="12.4" customHeight="1">
      <c r="B166" s="968" t="s">
        <v>570</v>
      </c>
      <c r="C166" s="959"/>
      <c r="D166" s="969" t="s">
        <v>2734</v>
      </c>
      <c r="E166" s="961" t="s">
        <v>53</v>
      </c>
      <c r="F166" s="970">
        <v>1</v>
      </c>
      <c r="G166" s="970">
        <v>1042.6600000000001</v>
      </c>
      <c r="H166" s="962">
        <f t="shared" si="1"/>
        <v>1042.6600000000001</v>
      </c>
      <c r="I166" s="963">
        <f t="shared" si="12"/>
        <v>0</v>
      </c>
      <c r="J166" s="964">
        <f t="shared" si="12"/>
        <v>0</v>
      </c>
      <c r="K166" s="964">
        <f t="shared" si="12"/>
        <v>0</v>
      </c>
      <c r="L166" s="964">
        <f t="shared" si="12"/>
        <v>0</v>
      </c>
      <c r="M166" s="964">
        <f t="shared" si="12"/>
        <v>0</v>
      </c>
      <c r="N166" s="964">
        <f t="shared" si="12"/>
        <v>1042.6600000000001</v>
      </c>
      <c r="O166" s="964">
        <f t="shared" si="12"/>
        <v>0</v>
      </c>
      <c r="P166" s="964">
        <f t="shared" si="12"/>
        <v>0</v>
      </c>
      <c r="Q166" s="962">
        <f t="shared" si="12"/>
        <v>0</v>
      </c>
      <c r="R166" s="843"/>
    </row>
    <row r="167" spans="2:18" s="842" customFormat="1" ht="12.4" customHeight="1">
      <c r="B167" s="974" t="s">
        <v>571</v>
      </c>
      <c r="C167" s="959"/>
      <c r="D167" s="975" t="s">
        <v>2681</v>
      </c>
      <c r="E167" s="961"/>
      <c r="F167" s="961"/>
      <c r="G167" s="961"/>
      <c r="H167" s="962" t="str">
        <f t="shared" si="1"/>
        <v/>
      </c>
      <c r="I167" s="963" t="str">
        <f t="shared" si="12"/>
        <v/>
      </c>
      <c r="J167" s="964" t="str">
        <f t="shared" si="12"/>
        <v/>
      </c>
      <c r="K167" s="964" t="str">
        <f t="shared" si="12"/>
        <v/>
      </c>
      <c r="L167" s="964" t="str">
        <f t="shared" si="12"/>
        <v/>
      </c>
      <c r="M167" s="964" t="str">
        <f t="shared" si="12"/>
        <v/>
      </c>
      <c r="N167" s="964" t="str">
        <f t="shared" si="12"/>
        <v/>
      </c>
      <c r="O167" s="964" t="str">
        <f t="shared" si="12"/>
        <v/>
      </c>
      <c r="P167" s="964" t="str">
        <f t="shared" si="12"/>
        <v/>
      </c>
      <c r="Q167" s="962" t="str">
        <f t="shared" si="12"/>
        <v/>
      </c>
      <c r="R167" s="843"/>
    </row>
    <row r="168" spans="2:18" s="842" customFormat="1" ht="12.4" customHeight="1">
      <c r="B168" s="968" t="s">
        <v>572</v>
      </c>
      <c r="C168" s="959"/>
      <c r="D168" s="969" t="s">
        <v>2710</v>
      </c>
      <c r="E168" s="961" t="s">
        <v>41</v>
      </c>
      <c r="F168" s="970">
        <v>1</v>
      </c>
      <c r="G168" s="970">
        <v>163.59</v>
      </c>
      <c r="H168" s="962">
        <f t="shared" si="1"/>
        <v>163.59</v>
      </c>
      <c r="I168" s="963">
        <f t="shared" si="12"/>
        <v>0</v>
      </c>
      <c r="J168" s="964">
        <f t="shared" si="12"/>
        <v>0</v>
      </c>
      <c r="K168" s="964">
        <f t="shared" si="12"/>
        <v>0</v>
      </c>
      <c r="L168" s="964">
        <f t="shared" si="12"/>
        <v>0</v>
      </c>
      <c r="M168" s="964">
        <f t="shared" si="12"/>
        <v>163.59</v>
      </c>
      <c r="N168" s="964">
        <f t="shared" si="12"/>
        <v>0</v>
      </c>
      <c r="O168" s="964">
        <f t="shared" si="12"/>
        <v>0</v>
      </c>
      <c r="P168" s="964">
        <f t="shared" si="12"/>
        <v>0</v>
      </c>
      <c r="Q168" s="962">
        <f t="shared" si="12"/>
        <v>0</v>
      </c>
      <c r="R168" s="843"/>
    </row>
    <row r="169" spans="2:18" s="842" customFormat="1" ht="12.4" customHeight="1">
      <c r="B169" s="972" t="s">
        <v>573</v>
      </c>
      <c r="C169" s="959"/>
      <c r="D169" s="973" t="s">
        <v>2735</v>
      </c>
      <c r="E169" s="961"/>
      <c r="F169" s="961"/>
      <c r="G169" s="961"/>
      <c r="H169" s="962" t="str">
        <f t="shared" si="1"/>
        <v/>
      </c>
      <c r="I169" s="963" t="str">
        <f t="shared" si="12"/>
        <v/>
      </c>
      <c r="J169" s="964" t="str">
        <f t="shared" si="12"/>
        <v/>
      </c>
      <c r="K169" s="964" t="str">
        <f t="shared" si="12"/>
        <v/>
      </c>
      <c r="L169" s="964" t="str">
        <f t="shared" si="12"/>
        <v/>
      </c>
      <c r="M169" s="964" t="str">
        <f t="shared" si="12"/>
        <v/>
      </c>
      <c r="N169" s="964" t="str">
        <f t="shared" si="12"/>
        <v/>
      </c>
      <c r="O169" s="964" t="str">
        <f t="shared" si="12"/>
        <v/>
      </c>
      <c r="P169" s="964" t="str">
        <f t="shared" si="12"/>
        <v/>
      </c>
      <c r="Q169" s="962" t="str">
        <f t="shared" si="12"/>
        <v/>
      </c>
      <c r="R169" s="843"/>
    </row>
    <row r="170" spans="2:18" s="842" customFormat="1" ht="12.4" customHeight="1">
      <c r="B170" s="974" t="s">
        <v>574</v>
      </c>
      <c r="C170" s="959"/>
      <c r="D170" s="975" t="s">
        <v>52</v>
      </c>
      <c r="E170" s="961"/>
      <c r="F170" s="961"/>
      <c r="G170" s="961"/>
      <c r="H170" s="962" t="str">
        <f t="shared" si="1"/>
        <v/>
      </c>
      <c r="I170" s="963" t="str">
        <f t="shared" si="12"/>
        <v/>
      </c>
      <c r="J170" s="964" t="str">
        <f t="shared" si="12"/>
        <v/>
      </c>
      <c r="K170" s="964" t="str">
        <f t="shared" si="12"/>
        <v/>
      </c>
      <c r="L170" s="964" t="str">
        <f t="shared" si="12"/>
        <v/>
      </c>
      <c r="M170" s="964" t="str">
        <f t="shared" si="12"/>
        <v/>
      </c>
      <c r="N170" s="964" t="str">
        <f t="shared" si="12"/>
        <v/>
      </c>
      <c r="O170" s="964" t="str">
        <f t="shared" si="12"/>
        <v/>
      </c>
      <c r="P170" s="964" t="str">
        <f t="shared" si="12"/>
        <v/>
      </c>
      <c r="Q170" s="962" t="str">
        <f t="shared" si="12"/>
        <v/>
      </c>
      <c r="R170" s="843"/>
    </row>
    <row r="171" spans="2:18" s="842" customFormat="1" ht="12.4" customHeight="1">
      <c r="B171" s="968" t="s">
        <v>575</v>
      </c>
      <c r="C171" s="959"/>
      <c r="D171" s="969" t="s">
        <v>2689</v>
      </c>
      <c r="E171" s="961" t="s">
        <v>387</v>
      </c>
      <c r="F171" s="970">
        <v>3356.7000000000003</v>
      </c>
      <c r="G171" s="970">
        <v>0.70000000000000007</v>
      </c>
      <c r="H171" s="962">
        <f t="shared" si="1"/>
        <v>2349.69</v>
      </c>
      <c r="I171" s="963">
        <f t="shared" si="12"/>
        <v>0</v>
      </c>
      <c r="J171" s="964">
        <f t="shared" si="12"/>
        <v>0</v>
      </c>
      <c r="K171" s="964">
        <f t="shared" si="12"/>
        <v>0</v>
      </c>
      <c r="L171" s="964">
        <f t="shared" si="12"/>
        <v>0</v>
      </c>
      <c r="M171" s="964">
        <f t="shared" si="12"/>
        <v>0</v>
      </c>
      <c r="N171" s="964">
        <f t="shared" si="12"/>
        <v>2349.69</v>
      </c>
      <c r="O171" s="964">
        <f t="shared" si="12"/>
        <v>0</v>
      </c>
      <c r="P171" s="964">
        <f t="shared" si="12"/>
        <v>0</v>
      </c>
      <c r="Q171" s="962">
        <f t="shared" si="12"/>
        <v>0</v>
      </c>
      <c r="R171" s="843"/>
    </row>
    <row r="172" spans="2:18" s="842" customFormat="1" ht="12.4" customHeight="1">
      <c r="B172" s="974" t="s">
        <v>576</v>
      </c>
      <c r="C172" s="959"/>
      <c r="D172" s="975" t="s">
        <v>54</v>
      </c>
      <c r="E172" s="961"/>
      <c r="F172" s="961"/>
      <c r="G172" s="961"/>
      <c r="H172" s="962" t="str">
        <f t="shared" si="1"/>
        <v/>
      </c>
      <c r="I172" s="963" t="str">
        <f t="shared" si="12"/>
        <v/>
      </c>
      <c r="J172" s="964" t="str">
        <f t="shared" si="12"/>
        <v/>
      </c>
      <c r="K172" s="964" t="str">
        <f t="shared" si="12"/>
        <v/>
      </c>
      <c r="L172" s="964" t="str">
        <f t="shared" si="12"/>
        <v/>
      </c>
      <c r="M172" s="964" t="str">
        <f t="shared" si="12"/>
        <v/>
      </c>
      <c r="N172" s="964" t="str">
        <f t="shared" si="12"/>
        <v/>
      </c>
      <c r="O172" s="964" t="str">
        <f t="shared" si="12"/>
        <v/>
      </c>
      <c r="P172" s="964" t="str">
        <f t="shared" si="12"/>
        <v/>
      </c>
      <c r="Q172" s="962" t="str">
        <f t="shared" si="12"/>
        <v/>
      </c>
      <c r="R172" s="843"/>
    </row>
    <row r="173" spans="2:18" s="842" customFormat="1" ht="12.4" customHeight="1">
      <c r="B173" s="968" t="s">
        <v>577</v>
      </c>
      <c r="C173" s="959"/>
      <c r="D173" s="969" t="s">
        <v>2690</v>
      </c>
      <c r="E173" s="961" t="s">
        <v>387</v>
      </c>
      <c r="F173" s="970">
        <v>2197.1</v>
      </c>
      <c r="G173" s="970">
        <v>9.85</v>
      </c>
      <c r="H173" s="962">
        <f t="shared" si="1"/>
        <v>21641.439999999999</v>
      </c>
      <c r="I173" s="963">
        <f t="shared" si="12"/>
        <v>0</v>
      </c>
      <c r="J173" s="964">
        <f t="shared" si="12"/>
        <v>0</v>
      </c>
      <c r="K173" s="964">
        <f t="shared" si="12"/>
        <v>0</v>
      </c>
      <c r="L173" s="964">
        <f t="shared" si="12"/>
        <v>0</v>
      </c>
      <c r="M173" s="964">
        <f t="shared" si="12"/>
        <v>0</v>
      </c>
      <c r="N173" s="964">
        <f t="shared" si="12"/>
        <v>21641.439999999999</v>
      </c>
      <c r="O173" s="964">
        <f t="shared" si="12"/>
        <v>0</v>
      </c>
      <c r="P173" s="964">
        <f t="shared" si="12"/>
        <v>0</v>
      </c>
      <c r="Q173" s="962">
        <f t="shared" si="12"/>
        <v>0</v>
      </c>
      <c r="R173" s="843"/>
    </row>
    <row r="174" spans="2:18" s="842" customFormat="1" ht="12.4" customHeight="1">
      <c r="B174" s="968" t="s">
        <v>578</v>
      </c>
      <c r="C174" s="959"/>
      <c r="D174" s="969" t="s">
        <v>2736</v>
      </c>
      <c r="E174" s="961" t="s">
        <v>387</v>
      </c>
      <c r="F174" s="970">
        <v>133.6</v>
      </c>
      <c r="G174" s="970">
        <v>19.68</v>
      </c>
      <c r="H174" s="962">
        <f t="shared" si="1"/>
        <v>2629.25</v>
      </c>
      <c r="I174" s="963">
        <f t="shared" si="12"/>
        <v>0</v>
      </c>
      <c r="J174" s="964">
        <f t="shared" si="12"/>
        <v>0</v>
      </c>
      <c r="K174" s="964">
        <f t="shared" si="12"/>
        <v>0</v>
      </c>
      <c r="L174" s="964">
        <f t="shared" si="12"/>
        <v>0</v>
      </c>
      <c r="M174" s="964">
        <f t="shared" si="12"/>
        <v>0</v>
      </c>
      <c r="N174" s="964">
        <f t="shared" si="12"/>
        <v>2629.25</v>
      </c>
      <c r="O174" s="964">
        <f t="shared" si="12"/>
        <v>0</v>
      </c>
      <c r="P174" s="964">
        <f t="shared" si="12"/>
        <v>0</v>
      </c>
      <c r="Q174" s="962">
        <f t="shared" si="12"/>
        <v>0</v>
      </c>
      <c r="R174" s="843"/>
    </row>
    <row r="175" spans="2:18" s="842" customFormat="1" ht="12.4" customHeight="1">
      <c r="B175" s="968" t="s">
        <v>579</v>
      </c>
      <c r="C175" s="959"/>
      <c r="D175" s="969" t="s">
        <v>2737</v>
      </c>
      <c r="E175" s="961" t="s">
        <v>387</v>
      </c>
      <c r="F175" s="970">
        <v>1026</v>
      </c>
      <c r="G175" s="970">
        <v>29.5</v>
      </c>
      <c r="H175" s="962">
        <f t="shared" si="1"/>
        <v>30267</v>
      </c>
      <c r="I175" s="963">
        <f t="shared" ref="I175:Q190" si="13">+IF($E175="","",I4065)</f>
        <v>0</v>
      </c>
      <c r="J175" s="964">
        <f t="shared" si="13"/>
        <v>0</v>
      </c>
      <c r="K175" s="964">
        <f t="shared" si="13"/>
        <v>0</v>
      </c>
      <c r="L175" s="964">
        <f t="shared" si="13"/>
        <v>0</v>
      </c>
      <c r="M175" s="964">
        <f t="shared" si="13"/>
        <v>0</v>
      </c>
      <c r="N175" s="964">
        <f t="shared" si="13"/>
        <v>23898.32</v>
      </c>
      <c r="O175" s="964">
        <f t="shared" si="13"/>
        <v>6368.68</v>
      </c>
      <c r="P175" s="964">
        <f t="shared" si="13"/>
        <v>0</v>
      </c>
      <c r="Q175" s="962">
        <f t="shared" si="13"/>
        <v>0</v>
      </c>
      <c r="R175" s="843"/>
    </row>
    <row r="176" spans="2:18" s="842" customFormat="1" ht="12.4" customHeight="1">
      <c r="B176" s="968" t="s">
        <v>580</v>
      </c>
      <c r="C176" s="959"/>
      <c r="D176" s="969" t="s">
        <v>2691</v>
      </c>
      <c r="E176" s="961" t="s">
        <v>387</v>
      </c>
      <c r="F176" s="970">
        <v>2330.7000000000003</v>
      </c>
      <c r="G176" s="970">
        <v>2.0499999999999998</v>
      </c>
      <c r="H176" s="962">
        <f t="shared" si="1"/>
        <v>4777.9399999999996</v>
      </c>
      <c r="I176" s="963">
        <f t="shared" si="13"/>
        <v>0</v>
      </c>
      <c r="J176" s="964">
        <f t="shared" si="13"/>
        <v>0</v>
      </c>
      <c r="K176" s="964">
        <f t="shared" si="13"/>
        <v>0</v>
      </c>
      <c r="L176" s="964">
        <f t="shared" si="13"/>
        <v>0</v>
      </c>
      <c r="M176" s="964">
        <f t="shared" si="13"/>
        <v>0</v>
      </c>
      <c r="N176" s="964">
        <f t="shared" si="13"/>
        <v>2767.22</v>
      </c>
      <c r="O176" s="964">
        <f t="shared" si="13"/>
        <v>2010.72</v>
      </c>
      <c r="P176" s="964">
        <f t="shared" si="13"/>
        <v>0</v>
      </c>
      <c r="Q176" s="962">
        <f t="shared" si="13"/>
        <v>0</v>
      </c>
      <c r="R176" s="843"/>
    </row>
    <row r="177" spans="2:18" s="842" customFormat="1" ht="12.4" customHeight="1">
      <c r="B177" s="968" t="s">
        <v>581</v>
      </c>
      <c r="C177" s="959"/>
      <c r="D177" s="969" t="s">
        <v>2738</v>
      </c>
      <c r="E177" s="961" t="s">
        <v>387</v>
      </c>
      <c r="F177" s="970">
        <v>1026</v>
      </c>
      <c r="G177" s="970">
        <v>2.46</v>
      </c>
      <c r="H177" s="962">
        <f t="shared" si="1"/>
        <v>2523.96</v>
      </c>
      <c r="I177" s="963">
        <f t="shared" si="13"/>
        <v>0</v>
      </c>
      <c r="J177" s="964">
        <f t="shared" si="13"/>
        <v>0</v>
      </c>
      <c r="K177" s="964">
        <f t="shared" si="13"/>
        <v>0</v>
      </c>
      <c r="L177" s="964">
        <f t="shared" si="13"/>
        <v>0</v>
      </c>
      <c r="M177" s="964">
        <f t="shared" si="13"/>
        <v>0</v>
      </c>
      <c r="N177" s="964">
        <f t="shared" si="13"/>
        <v>730.9</v>
      </c>
      <c r="O177" s="964">
        <f t="shared" si="13"/>
        <v>1793.06</v>
      </c>
      <c r="P177" s="964">
        <f t="shared" si="13"/>
        <v>0</v>
      </c>
      <c r="Q177" s="962">
        <f t="shared" si="13"/>
        <v>0</v>
      </c>
      <c r="R177" s="843"/>
    </row>
    <row r="178" spans="2:18" s="842" customFormat="1" ht="12.4" customHeight="1">
      <c r="B178" s="968" t="s">
        <v>582</v>
      </c>
      <c r="C178" s="959"/>
      <c r="D178" s="969" t="s">
        <v>354</v>
      </c>
      <c r="E178" s="961" t="s">
        <v>387</v>
      </c>
      <c r="F178" s="970">
        <v>2330.7000000000003</v>
      </c>
      <c r="G178" s="970">
        <v>4.33</v>
      </c>
      <c r="H178" s="962">
        <f t="shared" si="1"/>
        <v>10091.93</v>
      </c>
      <c r="I178" s="963">
        <f t="shared" si="13"/>
        <v>0</v>
      </c>
      <c r="J178" s="964">
        <f t="shared" si="13"/>
        <v>0</v>
      </c>
      <c r="K178" s="964">
        <f t="shared" si="13"/>
        <v>0</v>
      </c>
      <c r="L178" s="964">
        <f t="shared" si="13"/>
        <v>0</v>
      </c>
      <c r="M178" s="964">
        <f t="shared" si="13"/>
        <v>0</v>
      </c>
      <c r="N178" s="964">
        <f t="shared" si="13"/>
        <v>0</v>
      </c>
      <c r="O178" s="964">
        <f t="shared" si="13"/>
        <v>10091.93</v>
      </c>
      <c r="P178" s="964">
        <f t="shared" si="13"/>
        <v>0</v>
      </c>
      <c r="Q178" s="962">
        <f t="shared" si="13"/>
        <v>0</v>
      </c>
      <c r="R178" s="843"/>
    </row>
    <row r="179" spans="2:18" s="842" customFormat="1" ht="12.4" customHeight="1">
      <c r="B179" s="968" t="s">
        <v>583</v>
      </c>
      <c r="C179" s="959"/>
      <c r="D179" s="969" t="s">
        <v>2739</v>
      </c>
      <c r="E179" s="961" t="s">
        <v>387</v>
      </c>
      <c r="F179" s="970">
        <v>1026</v>
      </c>
      <c r="G179" s="970">
        <v>5.15</v>
      </c>
      <c r="H179" s="962">
        <f t="shared" si="1"/>
        <v>5283.9</v>
      </c>
      <c r="I179" s="963">
        <f t="shared" si="13"/>
        <v>0</v>
      </c>
      <c r="J179" s="964">
        <f t="shared" si="13"/>
        <v>0</v>
      </c>
      <c r="K179" s="964">
        <f t="shared" si="13"/>
        <v>0</v>
      </c>
      <c r="L179" s="964">
        <f t="shared" si="13"/>
        <v>0</v>
      </c>
      <c r="M179" s="964">
        <f t="shared" si="13"/>
        <v>0</v>
      </c>
      <c r="N179" s="964">
        <f t="shared" si="13"/>
        <v>0</v>
      </c>
      <c r="O179" s="964">
        <f t="shared" si="13"/>
        <v>5283.9</v>
      </c>
      <c r="P179" s="964">
        <f t="shared" si="13"/>
        <v>0</v>
      </c>
      <c r="Q179" s="962">
        <f t="shared" si="13"/>
        <v>0</v>
      </c>
      <c r="R179" s="843"/>
    </row>
    <row r="180" spans="2:18" s="842" customFormat="1" ht="12.4" customHeight="1">
      <c r="B180" s="968" t="s">
        <v>584</v>
      </c>
      <c r="C180" s="959"/>
      <c r="D180" s="969" t="s">
        <v>2692</v>
      </c>
      <c r="E180" s="961" t="s">
        <v>386</v>
      </c>
      <c r="F180" s="970">
        <v>186.46</v>
      </c>
      <c r="G180" s="970">
        <v>30.76</v>
      </c>
      <c r="H180" s="962">
        <f t="shared" si="1"/>
        <v>5735.51</v>
      </c>
      <c r="I180" s="963">
        <f t="shared" si="13"/>
        <v>0</v>
      </c>
      <c r="J180" s="964">
        <f t="shared" si="13"/>
        <v>0</v>
      </c>
      <c r="K180" s="964">
        <f t="shared" si="13"/>
        <v>0</v>
      </c>
      <c r="L180" s="964">
        <f t="shared" si="13"/>
        <v>0</v>
      </c>
      <c r="M180" s="964">
        <f t="shared" si="13"/>
        <v>0</v>
      </c>
      <c r="N180" s="964">
        <f t="shared" si="13"/>
        <v>0</v>
      </c>
      <c r="O180" s="964">
        <f t="shared" si="13"/>
        <v>0</v>
      </c>
      <c r="P180" s="964">
        <f t="shared" si="13"/>
        <v>5735.51</v>
      </c>
      <c r="Q180" s="962">
        <f t="shared" si="13"/>
        <v>0</v>
      </c>
      <c r="R180" s="843"/>
    </row>
    <row r="181" spans="2:18" s="842" customFormat="1" ht="12.4" customHeight="1">
      <c r="B181" s="968" t="s">
        <v>585</v>
      </c>
      <c r="C181" s="959"/>
      <c r="D181" s="969" t="s">
        <v>2740</v>
      </c>
      <c r="E181" s="961" t="s">
        <v>386</v>
      </c>
      <c r="F181" s="970">
        <v>246.24</v>
      </c>
      <c r="G181" s="970">
        <v>35.15</v>
      </c>
      <c r="H181" s="962">
        <f t="shared" si="1"/>
        <v>8655.34</v>
      </c>
      <c r="I181" s="963">
        <f t="shared" si="13"/>
        <v>0</v>
      </c>
      <c r="J181" s="964">
        <f t="shared" si="13"/>
        <v>0</v>
      </c>
      <c r="K181" s="964">
        <f t="shared" si="13"/>
        <v>0</v>
      </c>
      <c r="L181" s="964">
        <f t="shared" si="13"/>
        <v>0</v>
      </c>
      <c r="M181" s="964">
        <f t="shared" si="13"/>
        <v>0</v>
      </c>
      <c r="N181" s="964">
        <f t="shared" si="13"/>
        <v>0</v>
      </c>
      <c r="O181" s="964">
        <f t="shared" si="13"/>
        <v>0</v>
      </c>
      <c r="P181" s="964">
        <f t="shared" si="13"/>
        <v>8655.34</v>
      </c>
      <c r="Q181" s="962">
        <f t="shared" si="13"/>
        <v>0</v>
      </c>
      <c r="R181" s="843"/>
    </row>
    <row r="182" spans="2:18" s="842" customFormat="1" ht="12.4" customHeight="1">
      <c r="B182" s="968" t="s">
        <v>586</v>
      </c>
      <c r="C182" s="959"/>
      <c r="D182" s="969" t="s">
        <v>2693</v>
      </c>
      <c r="E182" s="961" t="s">
        <v>386</v>
      </c>
      <c r="F182" s="970">
        <v>466.14</v>
      </c>
      <c r="G182" s="970">
        <v>24.61</v>
      </c>
      <c r="H182" s="962">
        <f t="shared" si="1"/>
        <v>11471.71</v>
      </c>
      <c r="I182" s="963">
        <f t="shared" si="13"/>
        <v>0</v>
      </c>
      <c r="J182" s="964">
        <f t="shared" si="13"/>
        <v>0</v>
      </c>
      <c r="K182" s="964">
        <f t="shared" si="13"/>
        <v>0</v>
      </c>
      <c r="L182" s="964">
        <f t="shared" si="13"/>
        <v>0</v>
      </c>
      <c r="M182" s="964">
        <f t="shared" si="13"/>
        <v>0</v>
      </c>
      <c r="N182" s="964">
        <f t="shared" si="13"/>
        <v>0</v>
      </c>
      <c r="O182" s="964">
        <f t="shared" si="13"/>
        <v>0</v>
      </c>
      <c r="P182" s="964">
        <f t="shared" si="13"/>
        <v>11471.71</v>
      </c>
      <c r="Q182" s="962">
        <f t="shared" si="13"/>
        <v>0</v>
      </c>
      <c r="R182" s="843"/>
    </row>
    <row r="183" spans="2:18" s="842" customFormat="1" ht="12.4" customHeight="1">
      <c r="B183" s="968" t="s">
        <v>587</v>
      </c>
      <c r="C183" s="959"/>
      <c r="D183" s="969" t="s">
        <v>2741</v>
      </c>
      <c r="E183" s="961" t="s">
        <v>386</v>
      </c>
      <c r="F183" s="970">
        <v>123.12</v>
      </c>
      <c r="G183" s="970">
        <v>17.57</v>
      </c>
      <c r="H183" s="962">
        <f t="shared" si="1"/>
        <v>2163.2199999999998</v>
      </c>
      <c r="I183" s="963">
        <f t="shared" si="13"/>
        <v>0</v>
      </c>
      <c r="J183" s="964">
        <f t="shared" si="13"/>
        <v>0</v>
      </c>
      <c r="K183" s="964">
        <f t="shared" si="13"/>
        <v>0</v>
      </c>
      <c r="L183" s="964">
        <f t="shared" si="13"/>
        <v>0</v>
      </c>
      <c r="M183" s="964">
        <f t="shared" si="13"/>
        <v>0</v>
      </c>
      <c r="N183" s="964">
        <f t="shared" si="13"/>
        <v>0</v>
      </c>
      <c r="O183" s="964">
        <f t="shared" si="13"/>
        <v>0</v>
      </c>
      <c r="P183" s="964">
        <f t="shared" si="13"/>
        <v>2163.2199999999998</v>
      </c>
      <c r="Q183" s="962">
        <f t="shared" si="13"/>
        <v>0</v>
      </c>
      <c r="R183" s="843"/>
    </row>
    <row r="184" spans="2:18" s="842" customFormat="1" ht="12.4" customHeight="1">
      <c r="B184" s="968" t="s">
        <v>588</v>
      </c>
      <c r="C184" s="959"/>
      <c r="D184" s="969" t="s">
        <v>2742</v>
      </c>
      <c r="E184" s="961" t="s">
        <v>386</v>
      </c>
      <c r="F184" s="970">
        <v>184.68</v>
      </c>
      <c r="G184" s="970">
        <v>20.51</v>
      </c>
      <c r="H184" s="962">
        <f t="shared" si="1"/>
        <v>3787.79</v>
      </c>
      <c r="I184" s="963">
        <f t="shared" si="13"/>
        <v>0</v>
      </c>
      <c r="J184" s="964">
        <f t="shared" si="13"/>
        <v>0</v>
      </c>
      <c r="K184" s="964">
        <f t="shared" si="13"/>
        <v>0</v>
      </c>
      <c r="L184" s="964">
        <f t="shared" si="13"/>
        <v>0</v>
      </c>
      <c r="M184" s="964">
        <f t="shared" si="13"/>
        <v>0</v>
      </c>
      <c r="N184" s="964">
        <f t="shared" si="13"/>
        <v>0</v>
      </c>
      <c r="O184" s="964">
        <f t="shared" si="13"/>
        <v>0</v>
      </c>
      <c r="P184" s="964">
        <f t="shared" si="13"/>
        <v>3787.79</v>
      </c>
      <c r="Q184" s="962">
        <f t="shared" si="13"/>
        <v>0</v>
      </c>
      <c r="R184" s="843"/>
    </row>
    <row r="185" spans="2:18" s="842" customFormat="1" ht="12.4" customHeight="1">
      <c r="B185" s="974" t="s">
        <v>589</v>
      </c>
      <c r="C185" s="959"/>
      <c r="D185" s="975" t="s">
        <v>355</v>
      </c>
      <c r="E185" s="961"/>
      <c r="F185" s="961"/>
      <c r="G185" s="961"/>
      <c r="H185" s="962" t="str">
        <f t="shared" si="1"/>
        <v/>
      </c>
      <c r="I185" s="963" t="str">
        <f t="shared" si="13"/>
        <v/>
      </c>
      <c r="J185" s="964" t="str">
        <f t="shared" si="13"/>
        <v/>
      </c>
      <c r="K185" s="964" t="str">
        <f t="shared" si="13"/>
        <v/>
      </c>
      <c r="L185" s="964" t="str">
        <f t="shared" si="13"/>
        <v/>
      </c>
      <c r="M185" s="964" t="str">
        <f t="shared" si="13"/>
        <v/>
      </c>
      <c r="N185" s="964" t="str">
        <f t="shared" si="13"/>
        <v/>
      </c>
      <c r="O185" s="964" t="str">
        <f t="shared" si="13"/>
        <v/>
      </c>
      <c r="P185" s="964" t="str">
        <f t="shared" si="13"/>
        <v/>
      </c>
      <c r="Q185" s="962" t="str">
        <f t="shared" si="13"/>
        <v/>
      </c>
      <c r="R185" s="843"/>
    </row>
    <row r="186" spans="2:18" s="842" customFormat="1" ht="12.4" customHeight="1">
      <c r="B186" s="968" t="s">
        <v>590</v>
      </c>
      <c r="C186" s="959"/>
      <c r="D186" s="969" t="s">
        <v>2743</v>
      </c>
      <c r="E186" s="961" t="s">
        <v>387</v>
      </c>
      <c r="F186" s="970">
        <v>16.600000000000001</v>
      </c>
      <c r="G186" s="970">
        <v>23.22</v>
      </c>
      <c r="H186" s="962">
        <f t="shared" si="1"/>
        <v>385.45</v>
      </c>
      <c r="I186" s="963">
        <f t="shared" si="13"/>
        <v>0</v>
      </c>
      <c r="J186" s="964">
        <f t="shared" si="13"/>
        <v>0</v>
      </c>
      <c r="K186" s="964">
        <f t="shared" si="13"/>
        <v>0</v>
      </c>
      <c r="L186" s="964">
        <f t="shared" si="13"/>
        <v>0</v>
      </c>
      <c r="M186" s="964">
        <f t="shared" si="13"/>
        <v>0</v>
      </c>
      <c r="N186" s="964">
        <f t="shared" si="13"/>
        <v>0</v>
      </c>
      <c r="O186" s="964">
        <f t="shared" si="13"/>
        <v>385.45</v>
      </c>
      <c r="P186" s="964">
        <f t="shared" si="13"/>
        <v>0</v>
      </c>
      <c r="Q186" s="962">
        <f t="shared" si="13"/>
        <v>0</v>
      </c>
      <c r="R186" s="843"/>
    </row>
    <row r="187" spans="2:18" s="842" customFormat="1" ht="12.4" customHeight="1">
      <c r="B187" s="968" t="s">
        <v>591</v>
      </c>
      <c r="C187" s="959"/>
      <c r="D187" s="969" t="s">
        <v>2744</v>
      </c>
      <c r="E187" s="961" t="s">
        <v>387</v>
      </c>
      <c r="F187" s="970">
        <v>401.3</v>
      </c>
      <c r="G187" s="970">
        <v>12.540000000000001</v>
      </c>
      <c r="H187" s="962">
        <f t="shared" si="1"/>
        <v>5032.3</v>
      </c>
      <c r="I187" s="963">
        <f t="shared" si="13"/>
        <v>0</v>
      </c>
      <c r="J187" s="964">
        <f t="shared" si="13"/>
        <v>0</v>
      </c>
      <c r="K187" s="964">
        <f t="shared" si="13"/>
        <v>0</v>
      </c>
      <c r="L187" s="964">
        <f t="shared" si="13"/>
        <v>0</v>
      </c>
      <c r="M187" s="964">
        <f t="shared" si="13"/>
        <v>0</v>
      </c>
      <c r="N187" s="964">
        <f t="shared" si="13"/>
        <v>0</v>
      </c>
      <c r="O187" s="964">
        <f t="shared" si="13"/>
        <v>5032.3</v>
      </c>
      <c r="P187" s="964">
        <f t="shared" si="13"/>
        <v>0</v>
      </c>
      <c r="Q187" s="962">
        <f t="shared" si="13"/>
        <v>0</v>
      </c>
      <c r="R187" s="843"/>
    </row>
    <row r="188" spans="2:18" s="842" customFormat="1" ht="12.4" customHeight="1">
      <c r="B188" s="968" t="s">
        <v>592</v>
      </c>
      <c r="C188" s="959"/>
      <c r="D188" s="969" t="s">
        <v>2745</v>
      </c>
      <c r="E188" s="961" t="s">
        <v>387</v>
      </c>
      <c r="F188" s="970">
        <v>250.4</v>
      </c>
      <c r="G188" s="970">
        <v>11.21</v>
      </c>
      <c r="H188" s="962">
        <f t="shared" si="1"/>
        <v>2806.98</v>
      </c>
      <c r="I188" s="963">
        <f t="shared" si="13"/>
        <v>0</v>
      </c>
      <c r="J188" s="964">
        <f t="shared" si="13"/>
        <v>0</v>
      </c>
      <c r="K188" s="964">
        <f t="shared" si="13"/>
        <v>0</v>
      </c>
      <c r="L188" s="964">
        <f t="shared" si="13"/>
        <v>0</v>
      </c>
      <c r="M188" s="964">
        <f t="shared" si="13"/>
        <v>0</v>
      </c>
      <c r="N188" s="964">
        <f t="shared" si="13"/>
        <v>0</v>
      </c>
      <c r="O188" s="964">
        <f t="shared" si="13"/>
        <v>2806.98</v>
      </c>
      <c r="P188" s="964">
        <f t="shared" si="13"/>
        <v>0</v>
      </c>
      <c r="Q188" s="962">
        <f t="shared" si="13"/>
        <v>0</v>
      </c>
      <c r="R188" s="843"/>
    </row>
    <row r="189" spans="2:18" s="842" customFormat="1" ht="12.4" customHeight="1">
      <c r="B189" s="968" t="s">
        <v>593</v>
      </c>
      <c r="C189" s="959"/>
      <c r="D189" s="969" t="s">
        <v>2746</v>
      </c>
      <c r="E189" s="961" t="s">
        <v>387</v>
      </c>
      <c r="F189" s="970">
        <v>365.5</v>
      </c>
      <c r="G189" s="970">
        <v>8.1</v>
      </c>
      <c r="H189" s="962">
        <f t="shared" si="1"/>
        <v>2960.55</v>
      </c>
      <c r="I189" s="963">
        <f t="shared" si="13"/>
        <v>0</v>
      </c>
      <c r="J189" s="964">
        <f t="shared" si="13"/>
        <v>0</v>
      </c>
      <c r="K189" s="964">
        <f t="shared" si="13"/>
        <v>0</v>
      </c>
      <c r="L189" s="964">
        <f t="shared" si="13"/>
        <v>0</v>
      </c>
      <c r="M189" s="964">
        <f t="shared" si="13"/>
        <v>0</v>
      </c>
      <c r="N189" s="964">
        <f t="shared" si="13"/>
        <v>0</v>
      </c>
      <c r="O189" s="964">
        <f t="shared" si="13"/>
        <v>2960.55</v>
      </c>
      <c r="P189" s="964">
        <f t="shared" si="13"/>
        <v>0</v>
      </c>
      <c r="Q189" s="962">
        <f t="shared" si="13"/>
        <v>0</v>
      </c>
      <c r="R189" s="843"/>
    </row>
    <row r="190" spans="2:18" s="842" customFormat="1" ht="12.4" customHeight="1">
      <c r="B190" s="968" t="s">
        <v>594</v>
      </c>
      <c r="C190" s="959"/>
      <c r="D190" s="969" t="s">
        <v>2694</v>
      </c>
      <c r="E190" s="961" t="s">
        <v>387</v>
      </c>
      <c r="F190" s="970">
        <v>119.60000000000001</v>
      </c>
      <c r="G190" s="970">
        <v>6.7700000000000005</v>
      </c>
      <c r="H190" s="962">
        <f t="shared" si="1"/>
        <v>809.69</v>
      </c>
      <c r="I190" s="963">
        <f t="shared" si="13"/>
        <v>0</v>
      </c>
      <c r="J190" s="964">
        <f t="shared" si="13"/>
        <v>0</v>
      </c>
      <c r="K190" s="964">
        <f t="shared" si="13"/>
        <v>0</v>
      </c>
      <c r="L190" s="964">
        <f t="shared" si="13"/>
        <v>0</v>
      </c>
      <c r="M190" s="964">
        <f t="shared" si="13"/>
        <v>0</v>
      </c>
      <c r="N190" s="964">
        <f t="shared" si="13"/>
        <v>0</v>
      </c>
      <c r="O190" s="964">
        <f t="shared" si="13"/>
        <v>809.69</v>
      </c>
      <c r="P190" s="964">
        <f t="shared" si="13"/>
        <v>0</v>
      </c>
      <c r="Q190" s="962">
        <f t="shared" si="13"/>
        <v>0</v>
      </c>
      <c r="R190" s="843"/>
    </row>
    <row r="191" spans="2:18" s="842" customFormat="1" ht="12.4" customHeight="1">
      <c r="B191" s="968" t="s">
        <v>595</v>
      </c>
      <c r="C191" s="959"/>
      <c r="D191" s="969" t="s">
        <v>2747</v>
      </c>
      <c r="E191" s="961" t="s">
        <v>387</v>
      </c>
      <c r="F191" s="970">
        <v>572.6</v>
      </c>
      <c r="G191" s="970">
        <v>5.88</v>
      </c>
      <c r="H191" s="962">
        <f t="shared" si="1"/>
        <v>3366.89</v>
      </c>
      <c r="I191" s="963">
        <f t="shared" ref="I191:Q206" si="14">+IF($E191="","",I4081)</f>
        <v>0</v>
      </c>
      <c r="J191" s="964">
        <f t="shared" si="14"/>
        <v>0</v>
      </c>
      <c r="K191" s="964">
        <f t="shared" si="14"/>
        <v>0</v>
      </c>
      <c r="L191" s="964">
        <f t="shared" si="14"/>
        <v>0</v>
      </c>
      <c r="M191" s="964">
        <f t="shared" si="14"/>
        <v>0</v>
      </c>
      <c r="N191" s="964">
        <f t="shared" si="14"/>
        <v>0</v>
      </c>
      <c r="O191" s="964">
        <f t="shared" si="14"/>
        <v>3366.89</v>
      </c>
      <c r="P191" s="964">
        <f t="shared" si="14"/>
        <v>0</v>
      </c>
      <c r="Q191" s="962">
        <f t="shared" si="14"/>
        <v>0</v>
      </c>
      <c r="R191" s="843"/>
    </row>
    <row r="192" spans="2:18" s="842" customFormat="1" ht="12.4" customHeight="1">
      <c r="B192" s="968" t="s">
        <v>596</v>
      </c>
      <c r="C192" s="959"/>
      <c r="D192" s="969" t="s">
        <v>2748</v>
      </c>
      <c r="E192" s="961" t="s">
        <v>387</v>
      </c>
      <c r="F192" s="970">
        <v>1630.7</v>
      </c>
      <c r="G192" s="970">
        <v>5.08</v>
      </c>
      <c r="H192" s="962">
        <f t="shared" si="1"/>
        <v>8283.9599999999991</v>
      </c>
      <c r="I192" s="963">
        <f t="shared" si="14"/>
        <v>0</v>
      </c>
      <c r="J192" s="964">
        <f t="shared" si="14"/>
        <v>0</v>
      </c>
      <c r="K192" s="964">
        <f t="shared" si="14"/>
        <v>0</v>
      </c>
      <c r="L192" s="964">
        <f t="shared" si="14"/>
        <v>0</v>
      </c>
      <c r="M192" s="964">
        <f t="shared" si="14"/>
        <v>0</v>
      </c>
      <c r="N192" s="964">
        <f t="shared" si="14"/>
        <v>0</v>
      </c>
      <c r="O192" s="964">
        <f t="shared" si="14"/>
        <v>7618.56</v>
      </c>
      <c r="P192" s="964">
        <f t="shared" si="14"/>
        <v>665.4</v>
      </c>
      <c r="Q192" s="962">
        <f t="shared" si="14"/>
        <v>0</v>
      </c>
      <c r="R192" s="843"/>
    </row>
    <row r="193" spans="2:18" s="842" customFormat="1" ht="12.4" customHeight="1">
      <c r="B193" s="968" t="s">
        <v>597</v>
      </c>
      <c r="C193" s="959"/>
      <c r="D193" s="969" t="s">
        <v>356</v>
      </c>
      <c r="E193" s="961" t="s">
        <v>387</v>
      </c>
      <c r="F193" s="970">
        <v>3356.7000000000003</v>
      </c>
      <c r="G193" s="970">
        <v>1.06</v>
      </c>
      <c r="H193" s="962">
        <f t="shared" si="1"/>
        <v>3558.1</v>
      </c>
      <c r="I193" s="963">
        <f t="shared" si="14"/>
        <v>0</v>
      </c>
      <c r="J193" s="964">
        <f t="shared" si="14"/>
        <v>0</v>
      </c>
      <c r="K193" s="964">
        <f t="shared" si="14"/>
        <v>0</v>
      </c>
      <c r="L193" s="964">
        <f t="shared" si="14"/>
        <v>0</v>
      </c>
      <c r="M193" s="964">
        <f t="shared" si="14"/>
        <v>0</v>
      </c>
      <c r="N193" s="964">
        <f t="shared" si="14"/>
        <v>0</v>
      </c>
      <c r="O193" s="964">
        <f t="shared" si="14"/>
        <v>0</v>
      </c>
      <c r="P193" s="964">
        <f t="shared" si="14"/>
        <v>3558.1</v>
      </c>
      <c r="Q193" s="962">
        <f t="shared" si="14"/>
        <v>0</v>
      </c>
      <c r="R193" s="843"/>
    </row>
    <row r="194" spans="2:18" s="842" customFormat="1" ht="12.4" customHeight="1">
      <c r="B194" s="974" t="s">
        <v>598</v>
      </c>
      <c r="C194" s="959"/>
      <c r="D194" s="975" t="s">
        <v>2749</v>
      </c>
      <c r="E194" s="961"/>
      <c r="F194" s="961"/>
      <c r="G194" s="961"/>
      <c r="H194" s="962" t="str">
        <f t="shared" si="1"/>
        <v/>
      </c>
      <c r="I194" s="963" t="str">
        <f t="shared" si="14"/>
        <v/>
      </c>
      <c r="J194" s="964" t="str">
        <f t="shared" si="14"/>
        <v/>
      </c>
      <c r="K194" s="964" t="str">
        <f t="shared" si="14"/>
        <v/>
      </c>
      <c r="L194" s="964" t="str">
        <f t="shared" si="14"/>
        <v/>
      </c>
      <c r="M194" s="964" t="str">
        <f t="shared" si="14"/>
        <v/>
      </c>
      <c r="N194" s="964" t="str">
        <f t="shared" si="14"/>
        <v/>
      </c>
      <c r="O194" s="964" t="str">
        <f t="shared" si="14"/>
        <v/>
      </c>
      <c r="P194" s="964" t="str">
        <f t="shared" si="14"/>
        <v/>
      </c>
      <c r="Q194" s="962" t="str">
        <f t="shared" si="14"/>
        <v/>
      </c>
      <c r="R194" s="843"/>
    </row>
    <row r="195" spans="2:18" s="842" customFormat="1" ht="12.4" customHeight="1">
      <c r="B195" s="968" t="s">
        <v>599</v>
      </c>
      <c r="C195" s="959"/>
      <c r="D195" s="969" t="s">
        <v>2750</v>
      </c>
      <c r="E195" s="961" t="s">
        <v>53</v>
      </c>
      <c r="F195" s="970">
        <v>1</v>
      </c>
      <c r="G195" s="970">
        <v>897.38</v>
      </c>
      <c r="H195" s="962">
        <f t="shared" si="1"/>
        <v>897.38</v>
      </c>
      <c r="I195" s="963">
        <f t="shared" si="14"/>
        <v>0</v>
      </c>
      <c r="J195" s="964">
        <f t="shared" si="14"/>
        <v>0</v>
      </c>
      <c r="K195" s="964">
        <f t="shared" si="14"/>
        <v>0</v>
      </c>
      <c r="L195" s="964">
        <f t="shared" si="14"/>
        <v>0</v>
      </c>
      <c r="M195" s="964">
        <f t="shared" si="14"/>
        <v>0</v>
      </c>
      <c r="N195" s="964">
        <f t="shared" si="14"/>
        <v>0</v>
      </c>
      <c r="O195" s="964">
        <f t="shared" si="14"/>
        <v>825.3</v>
      </c>
      <c r="P195" s="964">
        <f t="shared" si="14"/>
        <v>72.08</v>
      </c>
      <c r="Q195" s="962">
        <f t="shared" si="14"/>
        <v>0</v>
      </c>
      <c r="R195" s="843"/>
    </row>
    <row r="196" spans="2:18" s="842" customFormat="1" ht="12.4" customHeight="1">
      <c r="B196" s="972" t="s">
        <v>600</v>
      </c>
      <c r="C196" s="959"/>
      <c r="D196" s="973" t="s">
        <v>2751</v>
      </c>
      <c r="E196" s="961"/>
      <c r="F196" s="961"/>
      <c r="G196" s="961"/>
      <c r="H196" s="962" t="str">
        <f t="shared" si="1"/>
        <v/>
      </c>
      <c r="I196" s="963" t="str">
        <f t="shared" si="14"/>
        <v/>
      </c>
      <c r="J196" s="964" t="str">
        <f t="shared" si="14"/>
        <v/>
      </c>
      <c r="K196" s="964" t="str">
        <f t="shared" si="14"/>
        <v/>
      </c>
      <c r="L196" s="964" t="str">
        <f t="shared" si="14"/>
        <v/>
      </c>
      <c r="M196" s="964" t="str">
        <f t="shared" si="14"/>
        <v/>
      </c>
      <c r="N196" s="964" t="str">
        <f t="shared" si="14"/>
        <v/>
      </c>
      <c r="O196" s="964" t="str">
        <f t="shared" si="14"/>
        <v/>
      </c>
      <c r="P196" s="964" t="str">
        <f t="shared" si="14"/>
        <v/>
      </c>
      <c r="Q196" s="962" t="str">
        <f t="shared" si="14"/>
        <v/>
      </c>
      <c r="R196" s="843"/>
    </row>
    <row r="197" spans="2:18" s="842" customFormat="1" ht="12.4" customHeight="1">
      <c r="B197" s="974" t="s">
        <v>601</v>
      </c>
      <c r="C197" s="959"/>
      <c r="D197" s="975" t="s">
        <v>52</v>
      </c>
      <c r="E197" s="961"/>
      <c r="F197" s="961"/>
      <c r="G197" s="961"/>
      <c r="H197" s="962" t="str">
        <f t="shared" si="1"/>
        <v/>
      </c>
      <c r="I197" s="963" t="str">
        <f t="shared" si="14"/>
        <v/>
      </c>
      <c r="J197" s="964" t="str">
        <f t="shared" si="14"/>
        <v/>
      </c>
      <c r="K197" s="964" t="str">
        <f t="shared" si="14"/>
        <v/>
      </c>
      <c r="L197" s="964" t="str">
        <f t="shared" si="14"/>
        <v/>
      </c>
      <c r="M197" s="964" t="str">
        <f t="shared" si="14"/>
        <v/>
      </c>
      <c r="N197" s="964" t="str">
        <f t="shared" si="14"/>
        <v/>
      </c>
      <c r="O197" s="964" t="str">
        <f t="shared" si="14"/>
        <v/>
      </c>
      <c r="P197" s="964" t="str">
        <f t="shared" si="14"/>
        <v/>
      </c>
      <c r="Q197" s="962" t="str">
        <f t="shared" si="14"/>
        <v/>
      </c>
      <c r="R197" s="843"/>
    </row>
    <row r="198" spans="2:18" s="842" customFormat="1" ht="12.4" customHeight="1">
      <c r="B198" s="968" t="s">
        <v>602</v>
      </c>
      <c r="C198" s="959"/>
      <c r="D198" s="969" t="s">
        <v>334</v>
      </c>
      <c r="E198" s="961" t="s">
        <v>385</v>
      </c>
      <c r="F198" s="970">
        <v>2.2000000000000002</v>
      </c>
      <c r="G198" s="970">
        <v>1.05</v>
      </c>
      <c r="H198" s="962">
        <f t="shared" si="1"/>
        <v>2.31</v>
      </c>
      <c r="I198" s="963">
        <f t="shared" si="14"/>
        <v>0</v>
      </c>
      <c r="J198" s="964">
        <f t="shared" si="14"/>
        <v>0</v>
      </c>
      <c r="K198" s="964">
        <f t="shared" si="14"/>
        <v>0</v>
      </c>
      <c r="L198" s="964">
        <f t="shared" si="14"/>
        <v>0</v>
      </c>
      <c r="M198" s="964">
        <f t="shared" si="14"/>
        <v>0</v>
      </c>
      <c r="N198" s="964">
        <f t="shared" si="14"/>
        <v>2.31</v>
      </c>
      <c r="O198" s="964">
        <f t="shared" si="14"/>
        <v>0</v>
      </c>
      <c r="P198" s="964">
        <f t="shared" si="14"/>
        <v>0</v>
      </c>
      <c r="Q198" s="962">
        <f t="shared" si="14"/>
        <v>0</v>
      </c>
      <c r="R198" s="843"/>
    </row>
    <row r="199" spans="2:18" s="842" customFormat="1" ht="12.4" customHeight="1">
      <c r="B199" s="974" t="s">
        <v>603</v>
      </c>
      <c r="C199" s="959"/>
      <c r="D199" s="975" t="s">
        <v>54</v>
      </c>
      <c r="E199" s="961"/>
      <c r="F199" s="961"/>
      <c r="G199" s="961"/>
      <c r="H199" s="962" t="str">
        <f t="shared" si="1"/>
        <v/>
      </c>
      <c r="I199" s="963" t="str">
        <f t="shared" si="14"/>
        <v/>
      </c>
      <c r="J199" s="964" t="str">
        <f t="shared" si="14"/>
        <v/>
      </c>
      <c r="K199" s="964" t="str">
        <f t="shared" si="14"/>
        <v/>
      </c>
      <c r="L199" s="964" t="str">
        <f t="shared" si="14"/>
        <v/>
      </c>
      <c r="M199" s="964" t="str">
        <f t="shared" si="14"/>
        <v/>
      </c>
      <c r="N199" s="964" t="str">
        <f t="shared" si="14"/>
        <v/>
      </c>
      <c r="O199" s="964" t="str">
        <f t="shared" si="14"/>
        <v/>
      </c>
      <c r="P199" s="964" t="str">
        <f t="shared" si="14"/>
        <v/>
      </c>
      <c r="Q199" s="962" t="str">
        <f t="shared" si="14"/>
        <v/>
      </c>
      <c r="R199" s="843"/>
    </row>
    <row r="200" spans="2:18" s="842" customFormat="1" ht="12.4" customHeight="1">
      <c r="B200" s="968" t="s">
        <v>604</v>
      </c>
      <c r="C200" s="959"/>
      <c r="D200" s="969" t="s">
        <v>365</v>
      </c>
      <c r="E200" s="961" t="s">
        <v>386</v>
      </c>
      <c r="F200" s="970">
        <v>1.43</v>
      </c>
      <c r="G200" s="970">
        <v>30.76</v>
      </c>
      <c r="H200" s="962">
        <f t="shared" si="1"/>
        <v>43.99</v>
      </c>
      <c r="I200" s="963">
        <f t="shared" si="14"/>
        <v>0</v>
      </c>
      <c r="J200" s="964">
        <f t="shared" si="14"/>
        <v>0</v>
      </c>
      <c r="K200" s="964">
        <f t="shared" si="14"/>
        <v>0</v>
      </c>
      <c r="L200" s="964">
        <f t="shared" si="14"/>
        <v>0</v>
      </c>
      <c r="M200" s="964">
        <f t="shared" si="14"/>
        <v>0</v>
      </c>
      <c r="N200" s="964">
        <f t="shared" si="14"/>
        <v>43.99</v>
      </c>
      <c r="O200" s="964">
        <f t="shared" si="14"/>
        <v>0</v>
      </c>
      <c r="P200" s="964">
        <f t="shared" si="14"/>
        <v>0</v>
      </c>
      <c r="Q200" s="962">
        <f t="shared" si="14"/>
        <v>0</v>
      </c>
      <c r="R200" s="843"/>
    </row>
    <row r="201" spans="2:18" s="842" customFormat="1" ht="12.4" customHeight="1">
      <c r="B201" s="968" t="s">
        <v>605</v>
      </c>
      <c r="C201" s="959"/>
      <c r="D201" s="969" t="s">
        <v>336</v>
      </c>
      <c r="E201" s="961" t="s">
        <v>386</v>
      </c>
      <c r="F201" s="970">
        <v>1.79</v>
      </c>
      <c r="G201" s="970">
        <v>20.51</v>
      </c>
      <c r="H201" s="962">
        <f t="shared" si="1"/>
        <v>36.71</v>
      </c>
      <c r="I201" s="963">
        <f t="shared" si="14"/>
        <v>0</v>
      </c>
      <c r="J201" s="964">
        <f t="shared" si="14"/>
        <v>0</v>
      </c>
      <c r="K201" s="964">
        <f t="shared" si="14"/>
        <v>0</v>
      </c>
      <c r="L201" s="964">
        <f t="shared" si="14"/>
        <v>0</v>
      </c>
      <c r="M201" s="964">
        <f t="shared" si="14"/>
        <v>0</v>
      </c>
      <c r="N201" s="964">
        <f t="shared" si="14"/>
        <v>36.71</v>
      </c>
      <c r="O201" s="964">
        <f t="shared" si="14"/>
        <v>0</v>
      </c>
      <c r="P201" s="964">
        <f t="shared" si="14"/>
        <v>0</v>
      </c>
      <c r="Q201" s="962">
        <f t="shared" si="14"/>
        <v>0</v>
      </c>
      <c r="R201" s="843"/>
    </row>
    <row r="202" spans="2:18" s="842" customFormat="1" ht="12.4" customHeight="1">
      <c r="B202" s="968" t="s">
        <v>606</v>
      </c>
      <c r="C202" s="959"/>
      <c r="D202" s="969" t="s">
        <v>2752</v>
      </c>
      <c r="E202" s="961" t="s">
        <v>51</v>
      </c>
      <c r="F202" s="970">
        <v>2.2000000000000002</v>
      </c>
      <c r="G202" s="970">
        <v>2.5500000000000003</v>
      </c>
      <c r="H202" s="962">
        <f t="shared" si="1"/>
        <v>5.61</v>
      </c>
      <c r="I202" s="963">
        <f t="shared" si="14"/>
        <v>0</v>
      </c>
      <c r="J202" s="964">
        <f t="shared" si="14"/>
        <v>0</v>
      </c>
      <c r="K202" s="964">
        <f t="shared" si="14"/>
        <v>0</v>
      </c>
      <c r="L202" s="964">
        <f t="shared" si="14"/>
        <v>0</v>
      </c>
      <c r="M202" s="964">
        <f t="shared" si="14"/>
        <v>0</v>
      </c>
      <c r="N202" s="964">
        <f t="shared" si="14"/>
        <v>5.61</v>
      </c>
      <c r="O202" s="964">
        <f t="shared" si="14"/>
        <v>0</v>
      </c>
      <c r="P202" s="964">
        <f t="shared" si="14"/>
        <v>0</v>
      </c>
      <c r="Q202" s="962">
        <f t="shared" si="14"/>
        <v>0</v>
      </c>
      <c r="R202" s="843"/>
    </row>
    <row r="203" spans="2:18" s="842" customFormat="1" ht="12.4" customHeight="1">
      <c r="B203" s="974" t="s">
        <v>607</v>
      </c>
      <c r="C203" s="959"/>
      <c r="D203" s="975" t="s">
        <v>340</v>
      </c>
      <c r="E203" s="961"/>
      <c r="F203" s="961"/>
      <c r="G203" s="961"/>
      <c r="H203" s="962" t="str">
        <f t="shared" si="1"/>
        <v/>
      </c>
      <c r="I203" s="963" t="str">
        <f t="shared" si="14"/>
        <v/>
      </c>
      <c r="J203" s="964" t="str">
        <f t="shared" si="14"/>
        <v/>
      </c>
      <c r="K203" s="964" t="str">
        <f t="shared" si="14"/>
        <v/>
      </c>
      <c r="L203" s="964" t="str">
        <f t="shared" si="14"/>
        <v/>
      </c>
      <c r="M203" s="964" t="str">
        <f t="shared" si="14"/>
        <v/>
      </c>
      <c r="N203" s="964" t="str">
        <f t="shared" si="14"/>
        <v/>
      </c>
      <c r="O203" s="964" t="str">
        <f t="shared" si="14"/>
        <v/>
      </c>
      <c r="P203" s="964" t="str">
        <f t="shared" si="14"/>
        <v/>
      </c>
      <c r="Q203" s="962" t="str">
        <f t="shared" si="14"/>
        <v/>
      </c>
      <c r="R203" s="843"/>
    </row>
    <row r="204" spans="2:18" s="842" customFormat="1" ht="12.4" customHeight="1">
      <c r="B204" s="968" t="s">
        <v>608</v>
      </c>
      <c r="C204" s="959"/>
      <c r="D204" s="969" t="s">
        <v>342</v>
      </c>
      <c r="E204" s="961" t="s">
        <v>51</v>
      </c>
      <c r="F204" s="970">
        <v>11.450000000000001</v>
      </c>
      <c r="G204" s="970">
        <v>43.65</v>
      </c>
      <c r="H204" s="962">
        <f t="shared" si="1"/>
        <v>499.79</v>
      </c>
      <c r="I204" s="963">
        <f t="shared" si="14"/>
        <v>0</v>
      </c>
      <c r="J204" s="964">
        <f t="shared" si="14"/>
        <v>0</v>
      </c>
      <c r="K204" s="964">
        <f t="shared" si="14"/>
        <v>0</v>
      </c>
      <c r="L204" s="964">
        <f t="shared" si="14"/>
        <v>0</v>
      </c>
      <c r="M204" s="964">
        <f t="shared" si="14"/>
        <v>0</v>
      </c>
      <c r="N204" s="964">
        <f t="shared" si="14"/>
        <v>499.79</v>
      </c>
      <c r="O204" s="964">
        <f t="shared" si="14"/>
        <v>0</v>
      </c>
      <c r="P204" s="964">
        <f t="shared" si="14"/>
        <v>0</v>
      </c>
      <c r="Q204" s="962">
        <f t="shared" si="14"/>
        <v>0</v>
      </c>
      <c r="R204" s="843"/>
    </row>
    <row r="205" spans="2:18" s="842" customFormat="1" ht="12.4" customHeight="1">
      <c r="B205" s="968" t="s">
        <v>609</v>
      </c>
      <c r="C205" s="959"/>
      <c r="D205" s="969" t="s">
        <v>364</v>
      </c>
      <c r="E205" s="961" t="s">
        <v>386</v>
      </c>
      <c r="F205" s="970">
        <v>0.85</v>
      </c>
      <c r="G205" s="970">
        <v>401.90000000000003</v>
      </c>
      <c r="H205" s="962">
        <f t="shared" si="1"/>
        <v>341.62</v>
      </c>
      <c r="I205" s="963">
        <f t="shared" si="14"/>
        <v>0</v>
      </c>
      <c r="J205" s="964">
        <f t="shared" si="14"/>
        <v>0</v>
      </c>
      <c r="K205" s="964">
        <f t="shared" si="14"/>
        <v>0</v>
      </c>
      <c r="L205" s="964">
        <f t="shared" si="14"/>
        <v>0</v>
      </c>
      <c r="M205" s="964">
        <f t="shared" si="14"/>
        <v>0</v>
      </c>
      <c r="N205" s="964">
        <f t="shared" si="14"/>
        <v>341.62</v>
      </c>
      <c r="O205" s="964">
        <f t="shared" si="14"/>
        <v>0</v>
      </c>
      <c r="P205" s="964">
        <f t="shared" si="14"/>
        <v>0</v>
      </c>
      <c r="Q205" s="962">
        <f t="shared" si="14"/>
        <v>0</v>
      </c>
      <c r="R205" s="843"/>
    </row>
    <row r="206" spans="2:18" s="842" customFormat="1" ht="12.4" customHeight="1">
      <c r="B206" s="968" t="s">
        <v>610</v>
      </c>
      <c r="C206" s="959"/>
      <c r="D206" s="969" t="s">
        <v>2702</v>
      </c>
      <c r="E206" s="961" t="s">
        <v>55</v>
      </c>
      <c r="F206" s="970">
        <v>43.62</v>
      </c>
      <c r="G206" s="970">
        <v>4.2</v>
      </c>
      <c r="H206" s="962">
        <f t="shared" si="1"/>
        <v>183.2</v>
      </c>
      <c r="I206" s="963">
        <f t="shared" si="14"/>
        <v>0</v>
      </c>
      <c r="J206" s="964">
        <f t="shared" si="14"/>
        <v>0</v>
      </c>
      <c r="K206" s="964">
        <f t="shared" si="14"/>
        <v>0</v>
      </c>
      <c r="L206" s="964">
        <f t="shared" si="14"/>
        <v>0</v>
      </c>
      <c r="M206" s="964">
        <f t="shared" si="14"/>
        <v>0</v>
      </c>
      <c r="N206" s="964">
        <f t="shared" si="14"/>
        <v>183.2</v>
      </c>
      <c r="O206" s="964">
        <f t="shared" si="14"/>
        <v>0</v>
      </c>
      <c r="P206" s="964">
        <f t="shared" si="14"/>
        <v>0</v>
      </c>
      <c r="Q206" s="962">
        <f t="shared" si="14"/>
        <v>0</v>
      </c>
      <c r="R206" s="843"/>
    </row>
    <row r="207" spans="2:18" s="842" customFormat="1" ht="12.4" customHeight="1">
      <c r="B207" s="974" t="s">
        <v>611</v>
      </c>
      <c r="C207" s="959"/>
      <c r="D207" s="975" t="s">
        <v>343</v>
      </c>
      <c r="E207" s="961"/>
      <c r="F207" s="961"/>
      <c r="G207" s="961"/>
      <c r="H207" s="962" t="str">
        <f t="shared" si="1"/>
        <v/>
      </c>
      <c r="I207" s="963" t="str">
        <f t="shared" ref="I207:Q222" si="15">+IF($E207="","",I4097)</f>
        <v/>
      </c>
      <c r="J207" s="964" t="str">
        <f t="shared" si="15"/>
        <v/>
      </c>
      <c r="K207" s="964" t="str">
        <f t="shared" si="15"/>
        <v/>
      </c>
      <c r="L207" s="964" t="str">
        <f t="shared" si="15"/>
        <v/>
      </c>
      <c r="M207" s="964" t="str">
        <f t="shared" si="15"/>
        <v/>
      </c>
      <c r="N207" s="964" t="str">
        <f t="shared" si="15"/>
        <v/>
      </c>
      <c r="O207" s="964" t="str">
        <f t="shared" si="15"/>
        <v/>
      </c>
      <c r="P207" s="964" t="str">
        <f t="shared" si="15"/>
        <v/>
      </c>
      <c r="Q207" s="962" t="str">
        <f t="shared" si="15"/>
        <v/>
      </c>
      <c r="R207" s="843"/>
    </row>
    <row r="208" spans="2:18" s="842" customFormat="1" ht="12.4" customHeight="1">
      <c r="B208" s="968" t="s">
        <v>612</v>
      </c>
      <c r="C208" s="959"/>
      <c r="D208" s="969" t="s">
        <v>2671</v>
      </c>
      <c r="E208" s="961" t="s">
        <v>51</v>
      </c>
      <c r="F208" s="970">
        <v>4.91</v>
      </c>
      <c r="G208" s="970">
        <v>27.810000000000002</v>
      </c>
      <c r="H208" s="962">
        <f t="shared" si="1"/>
        <v>136.55000000000001</v>
      </c>
      <c r="I208" s="963">
        <f t="shared" si="15"/>
        <v>0</v>
      </c>
      <c r="J208" s="964">
        <f t="shared" si="15"/>
        <v>0</v>
      </c>
      <c r="K208" s="964">
        <f t="shared" si="15"/>
        <v>0</v>
      </c>
      <c r="L208" s="964">
        <f t="shared" si="15"/>
        <v>0</v>
      </c>
      <c r="M208" s="964">
        <f t="shared" si="15"/>
        <v>0</v>
      </c>
      <c r="N208" s="964">
        <f t="shared" si="15"/>
        <v>136.55000000000001</v>
      </c>
      <c r="O208" s="964">
        <f t="shared" si="15"/>
        <v>0</v>
      </c>
      <c r="P208" s="964">
        <f t="shared" si="15"/>
        <v>0</v>
      </c>
      <c r="Q208" s="962">
        <f t="shared" si="15"/>
        <v>0</v>
      </c>
      <c r="R208" s="843"/>
    </row>
    <row r="209" spans="2:18" s="842" customFormat="1" ht="12.4" customHeight="1">
      <c r="B209" s="968" t="s">
        <v>613</v>
      </c>
      <c r="C209" s="959"/>
      <c r="D209" s="969" t="s">
        <v>2703</v>
      </c>
      <c r="E209" s="961" t="s">
        <v>51</v>
      </c>
      <c r="F209" s="970">
        <v>7.75</v>
      </c>
      <c r="G209" s="970">
        <v>23.39</v>
      </c>
      <c r="H209" s="962">
        <f t="shared" si="1"/>
        <v>181.27</v>
      </c>
      <c r="I209" s="963">
        <f t="shared" si="15"/>
        <v>0</v>
      </c>
      <c r="J209" s="964">
        <f t="shared" si="15"/>
        <v>0</v>
      </c>
      <c r="K209" s="964">
        <f t="shared" si="15"/>
        <v>0</v>
      </c>
      <c r="L209" s="964">
        <f t="shared" si="15"/>
        <v>0</v>
      </c>
      <c r="M209" s="964">
        <f t="shared" si="15"/>
        <v>0</v>
      </c>
      <c r="N209" s="964">
        <f t="shared" si="15"/>
        <v>181.27</v>
      </c>
      <c r="O209" s="964">
        <f t="shared" si="15"/>
        <v>0</v>
      </c>
      <c r="P209" s="964">
        <f t="shared" si="15"/>
        <v>0</v>
      </c>
      <c r="Q209" s="962">
        <f t="shared" si="15"/>
        <v>0</v>
      </c>
      <c r="R209" s="843"/>
    </row>
    <row r="210" spans="2:18" s="842" customFormat="1" ht="12.4" customHeight="1">
      <c r="B210" s="974" t="s">
        <v>614</v>
      </c>
      <c r="C210" s="959"/>
      <c r="D210" s="975" t="s">
        <v>2676</v>
      </c>
      <c r="E210" s="961"/>
      <c r="F210" s="961"/>
      <c r="G210" s="961"/>
      <c r="H210" s="962" t="str">
        <f t="shared" si="1"/>
        <v/>
      </c>
      <c r="I210" s="963" t="str">
        <f t="shared" si="15"/>
        <v/>
      </c>
      <c r="J210" s="964" t="str">
        <f t="shared" si="15"/>
        <v/>
      </c>
      <c r="K210" s="964" t="str">
        <f t="shared" si="15"/>
        <v/>
      </c>
      <c r="L210" s="964" t="str">
        <f t="shared" si="15"/>
        <v/>
      </c>
      <c r="M210" s="964" t="str">
        <f t="shared" si="15"/>
        <v/>
      </c>
      <c r="N210" s="964" t="str">
        <f t="shared" si="15"/>
        <v/>
      </c>
      <c r="O210" s="964" t="str">
        <f t="shared" si="15"/>
        <v/>
      </c>
      <c r="P210" s="964" t="str">
        <f t="shared" si="15"/>
        <v/>
      </c>
      <c r="Q210" s="962" t="str">
        <f t="shared" si="15"/>
        <v/>
      </c>
      <c r="R210" s="843"/>
    </row>
    <row r="211" spans="2:18" s="842" customFormat="1" ht="12.4" customHeight="1">
      <c r="B211" s="968" t="s">
        <v>615</v>
      </c>
      <c r="C211" s="959"/>
      <c r="D211" s="969" t="s">
        <v>2677</v>
      </c>
      <c r="E211" s="961" t="s">
        <v>386</v>
      </c>
      <c r="F211" s="970">
        <v>0.02</v>
      </c>
      <c r="G211" s="970">
        <v>358.91</v>
      </c>
      <c r="H211" s="962">
        <f t="shared" si="1"/>
        <v>7.18</v>
      </c>
      <c r="I211" s="963">
        <f t="shared" si="15"/>
        <v>0</v>
      </c>
      <c r="J211" s="964">
        <f t="shared" si="15"/>
        <v>0</v>
      </c>
      <c r="K211" s="964">
        <f t="shared" si="15"/>
        <v>0</v>
      </c>
      <c r="L211" s="964">
        <f t="shared" si="15"/>
        <v>0</v>
      </c>
      <c r="M211" s="964">
        <f t="shared" si="15"/>
        <v>0</v>
      </c>
      <c r="N211" s="964">
        <f t="shared" si="15"/>
        <v>7.18</v>
      </c>
      <c r="O211" s="964">
        <f t="shared" si="15"/>
        <v>0</v>
      </c>
      <c r="P211" s="964">
        <f t="shared" si="15"/>
        <v>0</v>
      </c>
      <c r="Q211" s="962">
        <f t="shared" si="15"/>
        <v>0</v>
      </c>
      <c r="R211" s="843"/>
    </row>
    <row r="212" spans="2:18" s="842" customFormat="1" ht="12.4" customHeight="1">
      <c r="B212" s="974" t="s">
        <v>616</v>
      </c>
      <c r="C212" s="959"/>
      <c r="D212" s="975" t="s">
        <v>344</v>
      </c>
      <c r="E212" s="961"/>
      <c r="F212" s="961"/>
      <c r="G212" s="961"/>
      <c r="H212" s="962" t="str">
        <f t="shared" si="1"/>
        <v/>
      </c>
      <c r="I212" s="963" t="str">
        <f t="shared" si="15"/>
        <v/>
      </c>
      <c r="J212" s="964" t="str">
        <f t="shared" si="15"/>
        <v/>
      </c>
      <c r="K212" s="964" t="str">
        <f t="shared" si="15"/>
        <v/>
      </c>
      <c r="L212" s="964" t="str">
        <f t="shared" si="15"/>
        <v/>
      </c>
      <c r="M212" s="964" t="str">
        <f t="shared" si="15"/>
        <v/>
      </c>
      <c r="N212" s="964" t="str">
        <f t="shared" si="15"/>
        <v/>
      </c>
      <c r="O212" s="964" t="str">
        <f t="shared" si="15"/>
        <v/>
      </c>
      <c r="P212" s="964" t="str">
        <f t="shared" si="15"/>
        <v/>
      </c>
      <c r="Q212" s="962" t="str">
        <f t="shared" si="15"/>
        <v/>
      </c>
      <c r="R212" s="843"/>
    </row>
    <row r="213" spans="2:18" s="842" customFormat="1" ht="12.4" customHeight="1">
      <c r="B213" s="968" t="s">
        <v>617</v>
      </c>
      <c r="C213" s="959"/>
      <c r="D213" s="969" t="s">
        <v>2753</v>
      </c>
      <c r="E213" s="961" t="s">
        <v>41</v>
      </c>
      <c r="F213" s="970">
        <v>1</v>
      </c>
      <c r="G213" s="970">
        <v>220.31</v>
      </c>
      <c r="H213" s="962">
        <f t="shared" si="1"/>
        <v>220.31</v>
      </c>
      <c r="I213" s="963">
        <f t="shared" si="15"/>
        <v>0</v>
      </c>
      <c r="J213" s="964">
        <f t="shared" si="15"/>
        <v>0</v>
      </c>
      <c r="K213" s="964">
        <f t="shared" si="15"/>
        <v>0</v>
      </c>
      <c r="L213" s="964">
        <f t="shared" si="15"/>
        <v>0</v>
      </c>
      <c r="M213" s="964">
        <f t="shared" si="15"/>
        <v>0</v>
      </c>
      <c r="N213" s="964">
        <f t="shared" si="15"/>
        <v>220.31</v>
      </c>
      <c r="O213" s="964">
        <f t="shared" si="15"/>
        <v>0</v>
      </c>
      <c r="P213" s="964">
        <f t="shared" si="15"/>
        <v>0</v>
      </c>
      <c r="Q213" s="962">
        <f t="shared" si="15"/>
        <v>0</v>
      </c>
      <c r="R213" s="843"/>
    </row>
    <row r="214" spans="2:18" s="842" customFormat="1" ht="12.4" customHeight="1">
      <c r="B214" s="974" t="s">
        <v>618</v>
      </c>
      <c r="C214" s="959"/>
      <c r="D214" s="975" t="s">
        <v>2679</v>
      </c>
      <c r="E214" s="961"/>
      <c r="F214" s="961"/>
      <c r="G214" s="961"/>
      <c r="H214" s="962" t="str">
        <f t="shared" si="1"/>
        <v/>
      </c>
      <c r="I214" s="963" t="str">
        <f t="shared" si="15"/>
        <v/>
      </c>
      <c r="J214" s="964" t="str">
        <f t="shared" si="15"/>
        <v/>
      </c>
      <c r="K214" s="964" t="str">
        <f t="shared" si="15"/>
        <v/>
      </c>
      <c r="L214" s="964" t="str">
        <f t="shared" si="15"/>
        <v/>
      </c>
      <c r="M214" s="964" t="str">
        <f t="shared" si="15"/>
        <v/>
      </c>
      <c r="N214" s="964" t="str">
        <f t="shared" si="15"/>
        <v/>
      </c>
      <c r="O214" s="964" t="str">
        <f t="shared" si="15"/>
        <v/>
      </c>
      <c r="P214" s="964" t="str">
        <f t="shared" si="15"/>
        <v/>
      </c>
      <c r="Q214" s="962" t="str">
        <f t="shared" si="15"/>
        <v/>
      </c>
      <c r="R214" s="843"/>
    </row>
    <row r="215" spans="2:18" s="842" customFormat="1" ht="12.4" customHeight="1">
      <c r="B215" s="968" t="s">
        <v>619</v>
      </c>
      <c r="C215" s="959"/>
      <c r="D215" s="969" t="s">
        <v>2680</v>
      </c>
      <c r="E215" s="961" t="s">
        <v>41</v>
      </c>
      <c r="F215" s="970">
        <v>1</v>
      </c>
      <c r="G215" s="970">
        <v>71.180000000000007</v>
      </c>
      <c r="H215" s="962">
        <f t="shared" si="1"/>
        <v>71.180000000000007</v>
      </c>
      <c r="I215" s="963">
        <f t="shared" si="15"/>
        <v>0</v>
      </c>
      <c r="J215" s="964">
        <f t="shared" si="15"/>
        <v>0</v>
      </c>
      <c r="K215" s="964">
        <f t="shared" si="15"/>
        <v>0</v>
      </c>
      <c r="L215" s="964">
        <f t="shared" si="15"/>
        <v>0</v>
      </c>
      <c r="M215" s="964">
        <f t="shared" si="15"/>
        <v>0</v>
      </c>
      <c r="N215" s="964">
        <f t="shared" si="15"/>
        <v>71.180000000000007</v>
      </c>
      <c r="O215" s="964">
        <f t="shared" si="15"/>
        <v>0</v>
      </c>
      <c r="P215" s="964">
        <f t="shared" si="15"/>
        <v>0</v>
      </c>
      <c r="Q215" s="962">
        <f t="shared" si="15"/>
        <v>0</v>
      </c>
      <c r="R215" s="843"/>
    </row>
    <row r="216" spans="2:18" s="842" customFormat="1" ht="12.4" customHeight="1">
      <c r="B216" s="974" t="s">
        <v>620</v>
      </c>
      <c r="C216" s="959"/>
      <c r="D216" s="975" t="s">
        <v>2754</v>
      </c>
      <c r="E216" s="961"/>
      <c r="F216" s="961"/>
      <c r="G216" s="961"/>
      <c r="H216" s="962" t="str">
        <f t="shared" si="1"/>
        <v/>
      </c>
      <c r="I216" s="963" t="str">
        <f t="shared" si="15"/>
        <v/>
      </c>
      <c r="J216" s="964" t="str">
        <f t="shared" si="15"/>
        <v/>
      </c>
      <c r="K216" s="964" t="str">
        <f t="shared" si="15"/>
        <v/>
      </c>
      <c r="L216" s="964" t="str">
        <f t="shared" si="15"/>
        <v/>
      </c>
      <c r="M216" s="964" t="str">
        <f t="shared" si="15"/>
        <v/>
      </c>
      <c r="N216" s="964" t="str">
        <f t="shared" si="15"/>
        <v/>
      </c>
      <c r="O216" s="964" t="str">
        <f t="shared" si="15"/>
        <v/>
      </c>
      <c r="P216" s="964" t="str">
        <f t="shared" si="15"/>
        <v/>
      </c>
      <c r="Q216" s="962" t="str">
        <f t="shared" si="15"/>
        <v/>
      </c>
      <c r="R216" s="843"/>
    </row>
    <row r="217" spans="2:18" s="842" customFormat="1" ht="12.4" customHeight="1">
      <c r="B217" s="968" t="s">
        <v>621</v>
      </c>
      <c r="C217" s="959"/>
      <c r="D217" s="969" t="s">
        <v>334</v>
      </c>
      <c r="E217" s="961" t="s">
        <v>385</v>
      </c>
      <c r="F217" s="970">
        <v>7.71</v>
      </c>
      <c r="G217" s="970">
        <v>1.05</v>
      </c>
      <c r="H217" s="962">
        <f t="shared" si="1"/>
        <v>8.1</v>
      </c>
      <c r="I217" s="963">
        <f t="shared" si="15"/>
        <v>0</v>
      </c>
      <c r="J217" s="964">
        <f t="shared" si="15"/>
        <v>0</v>
      </c>
      <c r="K217" s="964">
        <f t="shared" si="15"/>
        <v>0</v>
      </c>
      <c r="L217" s="964">
        <f t="shared" si="15"/>
        <v>0</v>
      </c>
      <c r="M217" s="964">
        <f t="shared" si="15"/>
        <v>0</v>
      </c>
      <c r="N217" s="964">
        <f t="shared" si="15"/>
        <v>8.1</v>
      </c>
      <c r="O217" s="964">
        <f t="shared" si="15"/>
        <v>0</v>
      </c>
      <c r="P217" s="964">
        <f t="shared" si="15"/>
        <v>0</v>
      </c>
      <c r="Q217" s="962">
        <f t="shared" si="15"/>
        <v>0</v>
      </c>
      <c r="R217" s="843"/>
    </row>
    <row r="218" spans="2:18" s="842" customFormat="1" ht="12.4" customHeight="1">
      <c r="B218" s="968" t="s">
        <v>622</v>
      </c>
      <c r="C218" s="959"/>
      <c r="D218" s="969" t="s">
        <v>365</v>
      </c>
      <c r="E218" s="961" t="s">
        <v>386</v>
      </c>
      <c r="F218" s="970">
        <v>0.88</v>
      </c>
      <c r="G218" s="970">
        <v>30.76</v>
      </c>
      <c r="H218" s="962">
        <f t="shared" si="1"/>
        <v>27.07</v>
      </c>
      <c r="I218" s="963">
        <f t="shared" si="15"/>
        <v>0</v>
      </c>
      <c r="J218" s="964">
        <f t="shared" si="15"/>
        <v>0</v>
      </c>
      <c r="K218" s="964">
        <f t="shared" si="15"/>
        <v>0</v>
      </c>
      <c r="L218" s="964">
        <f t="shared" si="15"/>
        <v>0</v>
      </c>
      <c r="M218" s="964">
        <f t="shared" si="15"/>
        <v>0</v>
      </c>
      <c r="N218" s="964">
        <f t="shared" si="15"/>
        <v>27.07</v>
      </c>
      <c r="O218" s="964">
        <f t="shared" si="15"/>
        <v>0</v>
      </c>
      <c r="P218" s="964">
        <f t="shared" si="15"/>
        <v>0</v>
      </c>
      <c r="Q218" s="962">
        <f t="shared" si="15"/>
        <v>0</v>
      </c>
      <c r="R218" s="843"/>
    </row>
    <row r="219" spans="2:18" s="842" customFormat="1" ht="12.4" customHeight="1">
      <c r="B219" s="968" t="s">
        <v>623</v>
      </c>
      <c r="C219" s="959"/>
      <c r="D219" s="969" t="s">
        <v>336</v>
      </c>
      <c r="E219" s="961" t="s">
        <v>386</v>
      </c>
      <c r="F219" s="970">
        <v>1.1000000000000001</v>
      </c>
      <c r="G219" s="970">
        <v>20.51</v>
      </c>
      <c r="H219" s="962">
        <f t="shared" si="1"/>
        <v>22.56</v>
      </c>
      <c r="I219" s="963">
        <f t="shared" si="15"/>
        <v>0</v>
      </c>
      <c r="J219" s="964">
        <f t="shared" si="15"/>
        <v>0</v>
      </c>
      <c r="K219" s="964">
        <f t="shared" si="15"/>
        <v>0</v>
      </c>
      <c r="L219" s="964">
        <f t="shared" si="15"/>
        <v>0</v>
      </c>
      <c r="M219" s="964">
        <f t="shared" si="15"/>
        <v>0</v>
      </c>
      <c r="N219" s="964">
        <f t="shared" si="15"/>
        <v>22.56</v>
      </c>
      <c r="O219" s="964">
        <f t="shared" si="15"/>
        <v>0</v>
      </c>
      <c r="P219" s="964">
        <f t="shared" si="15"/>
        <v>0</v>
      </c>
      <c r="Q219" s="962">
        <f t="shared" si="15"/>
        <v>0</v>
      </c>
      <c r="R219" s="843"/>
    </row>
    <row r="220" spans="2:18" s="842" customFormat="1" ht="12.4" customHeight="1">
      <c r="B220" s="968" t="s">
        <v>624</v>
      </c>
      <c r="C220" s="959"/>
      <c r="D220" s="969" t="s">
        <v>2755</v>
      </c>
      <c r="E220" s="961" t="s">
        <v>386</v>
      </c>
      <c r="F220" s="970">
        <v>0.88</v>
      </c>
      <c r="G220" s="970">
        <v>276.94</v>
      </c>
      <c r="H220" s="962">
        <f t="shared" si="1"/>
        <v>243.71</v>
      </c>
      <c r="I220" s="963">
        <f t="shared" si="15"/>
        <v>0</v>
      </c>
      <c r="J220" s="964">
        <f t="shared" si="15"/>
        <v>0</v>
      </c>
      <c r="K220" s="964">
        <f t="shared" si="15"/>
        <v>0</v>
      </c>
      <c r="L220" s="964">
        <f t="shared" si="15"/>
        <v>0</v>
      </c>
      <c r="M220" s="964">
        <f t="shared" si="15"/>
        <v>0</v>
      </c>
      <c r="N220" s="964">
        <f t="shared" si="15"/>
        <v>243.71</v>
      </c>
      <c r="O220" s="964">
        <f t="shared" si="15"/>
        <v>0</v>
      </c>
      <c r="P220" s="964">
        <f t="shared" si="15"/>
        <v>0</v>
      </c>
      <c r="Q220" s="962">
        <f t="shared" si="15"/>
        <v>0</v>
      </c>
      <c r="R220" s="843"/>
    </row>
    <row r="221" spans="2:18" s="842" customFormat="1" ht="12.4" customHeight="1">
      <c r="B221" s="968" t="s">
        <v>625</v>
      </c>
      <c r="C221" s="959"/>
      <c r="D221" s="969" t="s">
        <v>2756</v>
      </c>
      <c r="E221" s="961" t="s">
        <v>41</v>
      </c>
      <c r="F221" s="970">
        <v>11</v>
      </c>
      <c r="G221" s="970">
        <v>24.310000000000002</v>
      </c>
      <c r="H221" s="962">
        <f t="shared" si="1"/>
        <v>267.41000000000003</v>
      </c>
      <c r="I221" s="963">
        <f t="shared" si="15"/>
        <v>0</v>
      </c>
      <c r="J221" s="964">
        <f t="shared" si="15"/>
        <v>0</v>
      </c>
      <c r="K221" s="964">
        <f t="shared" si="15"/>
        <v>0</v>
      </c>
      <c r="L221" s="964">
        <f t="shared" si="15"/>
        <v>0</v>
      </c>
      <c r="M221" s="964">
        <f t="shared" si="15"/>
        <v>0</v>
      </c>
      <c r="N221" s="964">
        <f t="shared" si="15"/>
        <v>267.41000000000003</v>
      </c>
      <c r="O221" s="964">
        <f t="shared" si="15"/>
        <v>0</v>
      </c>
      <c r="P221" s="964">
        <f t="shared" si="15"/>
        <v>0</v>
      </c>
      <c r="Q221" s="962">
        <f t="shared" si="15"/>
        <v>0</v>
      </c>
      <c r="R221" s="843"/>
    </row>
    <row r="222" spans="2:18" s="842" customFormat="1" ht="12.4" customHeight="1">
      <c r="B222" s="968" t="s">
        <v>626</v>
      </c>
      <c r="C222" s="959"/>
      <c r="D222" s="969" t="s">
        <v>349</v>
      </c>
      <c r="E222" s="961" t="s">
        <v>50</v>
      </c>
      <c r="F222" s="970">
        <v>79.100000000000009</v>
      </c>
      <c r="G222" s="970">
        <v>3.47</v>
      </c>
      <c r="H222" s="962">
        <f t="shared" si="1"/>
        <v>274.48</v>
      </c>
      <c r="I222" s="963">
        <f t="shared" si="15"/>
        <v>0</v>
      </c>
      <c r="J222" s="964">
        <f t="shared" si="15"/>
        <v>0</v>
      </c>
      <c r="K222" s="964">
        <f t="shared" si="15"/>
        <v>0</v>
      </c>
      <c r="L222" s="964">
        <f t="shared" si="15"/>
        <v>0</v>
      </c>
      <c r="M222" s="964">
        <f t="shared" si="15"/>
        <v>0</v>
      </c>
      <c r="N222" s="964">
        <f t="shared" si="15"/>
        <v>274.48</v>
      </c>
      <c r="O222" s="964">
        <f t="shared" si="15"/>
        <v>0</v>
      </c>
      <c r="P222" s="964">
        <f t="shared" si="15"/>
        <v>0</v>
      </c>
      <c r="Q222" s="962">
        <f t="shared" si="15"/>
        <v>0</v>
      </c>
      <c r="R222" s="843"/>
    </row>
    <row r="223" spans="2:18" s="842" customFormat="1" ht="12.4" customHeight="1">
      <c r="B223" s="968" t="s">
        <v>627</v>
      </c>
      <c r="C223" s="959"/>
      <c r="D223" s="969" t="s">
        <v>2757</v>
      </c>
      <c r="E223" s="961" t="s">
        <v>41</v>
      </c>
      <c r="F223" s="970">
        <v>1</v>
      </c>
      <c r="G223" s="970">
        <v>175.04</v>
      </c>
      <c r="H223" s="962">
        <f t="shared" si="1"/>
        <v>175.04</v>
      </c>
      <c r="I223" s="963">
        <f t="shared" ref="I223:Q238" si="16">+IF($E223="","",I4113)</f>
        <v>0</v>
      </c>
      <c r="J223" s="964">
        <f t="shared" si="16"/>
        <v>0</v>
      </c>
      <c r="K223" s="964">
        <f t="shared" si="16"/>
        <v>0</v>
      </c>
      <c r="L223" s="964">
        <f t="shared" si="16"/>
        <v>0</v>
      </c>
      <c r="M223" s="964">
        <f t="shared" si="16"/>
        <v>0</v>
      </c>
      <c r="N223" s="964">
        <f t="shared" si="16"/>
        <v>175.04</v>
      </c>
      <c r="O223" s="964">
        <f t="shared" si="16"/>
        <v>0</v>
      </c>
      <c r="P223" s="964">
        <f t="shared" si="16"/>
        <v>0</v>
      </c>
      <c r="Q223" s="962">
        <f t="shared" si="16"/>
        <v>0</v>
      </c>
      <c r="R223" s="843"/>
    </row>
    <row r="224" spans="2:18" s="842" customFormat="1" ht="12.4" customHeight="1">
      <c r="B224" s="974" t="s">
        <v>628</v>
      </c>
      <c r="C224" s="959"/>
      <c r="D224" s="975" t="s">
        <v>2681</v>
      </c>
      <c r="E224" s="961"/>
      <c r="F224" s="961"/>
      <c r="G224" s="961"/>
      <c r="H224" s="962" t="str">
        <f t="shared" si="1"/>
        <v/>
      </c>
      <c r="I224" s="963" t="str">
        <f t="shared" si="16"/>
        <v/>
      </c>
      <c r="J224" s="964" t="str">
        <f t="shared" si="16"/>
        <v/>
      </c>
      <c r="K224" s="964" t="str">
        <f t="shared" si="16"/>
        <v/>
      </c>
      <c r="L224" s="964" t="str">
        <f t="shared" si="16"/>
        <v/>
      </c>
      <c r="M224" s="964" t="str">
        <f t="shared" si="16"/>
        <v/>
      </c>
      <c r="N224" s="964" t="str">
        <f t="shared" si="16"/>
        <v/>
      </c>
      <c r="O224" s="964" t="str">
        <f t="shared" si="16"/>
        <v/>
      </c>
      <c r="P224" s="964" t="str">
        <f t="shared" si="16"/>
        <v/>
      </c>
      <c r="Q224" s="962" t="str">
        <f t="shared" si="16"/>
        <v/>
      </c>
      <c r="R224" s="843"/>
    </row>
    <row r="225" spans="2:18" s="842" customFormat="1" ht="12.4" customHeight="1">
      <c r="B225" s="968" t="s">
        <v>629</v>
      </c>
      <c r="C225" s="959"/>
      <c r="D225" s="969" t="s">
        <v>2758</v>
      </c>
      <c r="E225" s="961" t="s">
        <v>41</v>
      </c>
      <c r="F225" s="970">
        <v>1</v>
      </c>
      <c r="G225" s="970">
        <v>162.58000000000001</v>
      </c>
      <c r="H225" s="962">
        <f t="shared" si="1"/>
        <v>162.58000000000001</v>
      </c>
      <c r="I225" s="963">
        <f t="shared" si="16"/>
        <v>0</v>
      </c>
      <c r="J225" s="964">
        <f t="shared" si="16"/>
        <v>0</v>
      </c>
      <c r="K225" s="964">
        <f t="shared" si="16"/>
        <v>0</v>
      </c>
      <c r="L225" s="964">
        <f t="shared" si="16"/>
        <v>0</v>
      </c>
      <c r="M225" s="964">
        <f t="shared" si="16"/>
        <v>0</v>
      </c>
      <c r="N225" s="964">
        <f t="shared" si="16"/>
        <v>162.58000000000001</v>
      </c>
      <c r="O225" s="964">
        <f t="shared" si="16"/>
        <v>0</v>
      </c>
      <c r="P225" s="964">
        <f t="shared" si="16"/>
        <v>0</v>
      </c>
      <c r="Q225" s="962">
        <f t="shared" si="16"/>
        <v>0</v>
      </c>
      <c r="R225" s="843"/>
    </row>
    <row r="226" spans="2:18" s="842" customFormat="1" ht="12.4" customHeight="1">
      <c r="B226" s="968" t="s">
        <v>630</v>
      </c>
      <c r="C226" s="959"/>
      <c r="D226" s="969" t="s">
        <v>2759</v>
      </c>
      <c r="E226" s="961" t="s">
        <v>41</v>
      </c>
      <c r="F226" s="970">
        <v>1</v>
      </c>
      <c r="G226" s="970">
        <v>107.59</v>
      </c>
      <c r="H226" s="962">
        <f t="shared" si="1"/>
        <v>107.59</v>
      </c>
      <c r="I226" s="963">
        <f t="shared" si="16"/>
        <v>0</v>
      </c>
      <c r="J226" s="964">
        <f t="shared" si="16"/>
        <v>0</v>
      </c>
      <c r="K226" s="964">
        <f t="shared" si="16"/>
        <v>0</v>
      </c>
      <c r="L226" s="964">
        <f t="shared" si="16"/>
        <v>0</v>
      </c>
      <c r="M226" s="964">
        <f t="shared" si="16"/>
        <v>0</v>
      </c>
      <c r="N226" s="964">
        <f t="shared" si="16"/>
        <v>107.59</v>
      </c>
      <c r="O226" s="964">
        <f t="shared" si="16"/>
        <v>0</v>
      </c>
      <c r="P226" s="964">
        <f t="shared" si="16"/>
        <v>0</v>
      </c>
      <c r="Q226" s="962">
        <f t="shared" si="16"/>
        <v>0</v>
      </c>
      <c r="R226" s="843"/>
    </row>
    <row r="227" spans="2:18" s="842" customFormat="1" ht="12.4" customHeight="1">
      <c r="B227" s="974" t="s">
        <v>631</v>
      </c>
      <c r="C227" s="959"/>
      <c r="D227" s="975" t="s">
        <v>64</v>
      </c>
      <c r="E227" s="961"/>
      <c r="F227" s="961"/>
      <c r="G227" s="961"/>
      <c r="H227" s="962" t="str">
        <f t="shared" si="1"/>
        <v/>
      </c>
      <c r="I227" s="963" t="str">
        <f t="shared" si="16"/>
        <v/>
      </c>
      <c r="J227" s="964" t="str">
        <f t="shared" si="16"/>
        <v/>
      </c>
      <c r="K227" s="964" t="str">
        <f t="shared" si="16"/>
        <v/>
      </c>
      <c r="L227" s="964" t="str">
        <f t="shared" si="16"/>
        <v/>
      </c>
      <c r="M227" s="964" t="str">
        <f t="shared" si="16"/>
        <v/>
      </c>
      <c r="N227" s="964" t="str">
        <f t="shared" si="16"/>
        <v/>
      </c>
      <c r="O227" s="964" t="str">
        <f t="shared" si="16"/>
        <v/>
      </c>
      <c r="P227" s="964" t="str">
        <f t="shared" si="16"/>
        <v/>
      </c>
      <c r="Q227" s="962" t="str">
        <f t="shared" si="16"/>
        <v/>
      </c>
      <c r="R227" s="843"/>
    </row>
    <row r="228" spans="2:18" s="842" customFormat="1" ht="12.4" customHeight="1">
      <c r="B228" s="968" t="s">
        <v>632</v>
      </c>
      <c r="C228" s="959"/>
      <c r="D228" s="969" t="s">
        <v>350</v>
      </c>
      <c r="E228" s="961" t="s">
        <v>51</v>
      </c>
      <c r="F228" s="970">
        <v>7.75</v>
      </c>
      <c r="G228" s="970">
        <v>11.85</v>
      </c>
      <c r="H228" s="962">
        <f t="shared" si="1"/>
        <v>91.84</v>
      </c>
      <c r="I228" s="963">
        <f t="shared" si="16"/>
        <v>0</v>
      </c>
      <c r="J228" s="964">
        <f t="shared" si="16"/>
        <v>0</v>
      </c>
      <c r="K228" s="964">
        <f t="shared" si="16"/>
        <v>0</v>
      </c>
      <c r="L228" s="964">
        <f t="shared" si="16"/>
        <v>0</v>
      </c>
      <c r="M228" s="964">
        <f t="shared" si="16"/>
        <v>0</v>
      </c>
      <c r="N228" s="964">
        <f t="shared" si="16"/>
        <v>91.84</v>
      </c>
      <c r="O228" s="964">
        <f t="shared" si="16"/>
        <v>0</v>
      </c>
      <c r="P228" s="964">
        <f t="shared" si="16"/>
        <v>0</v>
      </c>
      <c r="Q228" s="962">
        <f t="shared" si="16"/>
        <v>0</v>
      </c>
      <c r="R228" s="843"/>
    </row>
    <row r="229" spans="2:18" s="842" customFormat="1" ht="12.4" customHeight="1">
      <c r="B229" s="968" t="s">
        <v>633</v>
      </c>
      <c r="C229" s="959"/>
      <c r="D229" s="969" t="s">
        <v>351</v>
      </c>
      <c r="E229" s="961" t="s">
        <v>51</v>
      </c>
      <c r="F229" s="970">
        <v>1.17</v>
      </c>
      <c r="G229" s="970">
        <v>20.48</v>
      </c>
      <c r="H229" s="962">
        <f t="shared" si="1"/>
        <v>23.96</v>
      </c>
      <c r="I229" s="963">
        <f t="shared" si="16"/>
        <v>0</v>
      </c>
      <c r="J229" s="964">
        <f t="shared" si="16"/>
        <v>0</v>
      </c>
      <c r="K229" s="964">
        <f t="shared" si="16"/>
        <v>0</v>
      </c>
      <c r="L229" s="964">
        <f t="shared" si="16"/>
        <v>0</v>
      </c>
      <c r="M229" s="964">
        <f t="shared" si="16"/>
        <v>0</v>
      </c>
      <c r="N229" s="964">
        <f t="shared" si="16"/>
        <v>23.96</v>
      </c>
      <c r="O229" s="964">
        <f t="shared" si="16"/>
        <v>0</v>
      </c>
      <c r="P229" s="964">
        <f t="shared" si="16"/>
        <v>0</v>
      </c>
      <c r="Q229" s="962">
        <f t="shared" si="16"/>
        <v>0</v>
      </c>
      <c r="R229" s="843"/>
    </row>
    <row r="230" spans="2:18" s="842" customFormat="1" ht="12.4" customHeight="1">
      <c r="B230" s="983" t="s">
        <v>634</v>
      </c>
      <c r="C230" s="959"/>
      <c r="D230" s="975" t="s">
        <v>65</v>
      </c>
      <c r="E230" s="961"/>
      <c r="F230" s="961"/>
      <c r="G230" s="961"/>
      <c r="H230" s="962" t="str">
        <f t="shared" si="1"/>
        <v/>
      </c>
      <c r="I230" s="963" t="str">
        <f t="shared" si="16"/>
        <v/>
      </c>
      <c r="J230" s="964" t="str">
        <f t="shared" si="16"/>
        <v/>
      </c>
      <c r="K230" s="964" t="str">
        <f t="shared" si="16"/>
        <v/>
      </c>
      <c r="L230" s="964" t="str">
        <f t="shared" si="16"/>
        <v/>
      </c>
      <c r="M230" s="964" t="str">
        <f t="shared" si="16"/>
        <v/>
      </c>
      <c r="N230" s="964" t="str">
        <f t="shared" si="16"/>
        <v/>
      </c>
      <c r="O230" s="964" t="str">
        <f t="shared" si="16"/>
        <v/>
      </c>
      <c r="P230" s="964" t="str">
        <f t="shared" si="16"/>
        <v/>
      </c>
      <c r="Q230" s="962" t="str">
        <f t="shared" si="16"/>
        <v/>
      </c>
      <c r="R230" s="843"/>
    </row>
    <row r="231" spans="2:18" s="842" customFormat="1" ht="12.4" customHeight="1">
      <c r="B231" s="968" t="s">
        <v>635</v>
      </c>
      <c r="C231" s="959"/>
      <c r="D231" s="969" t="s">
        <v>2760</v>
      </c>
      <c r="E231" s="961" t="s">
        <v>51</v>
      </c>
      <c r="F231" s="970">
        <v>5.5200000000000005</v>
      </c>
      <c r="G231" s="970">
        <v>8.6</v>
      </c>
      <c r="H231" s="962">
        <f t="shared" si="1"/>
        <v>47.47</v>
      </c>
      <c r="I231" s="963">
        <f t="shared" si="16"/>
        <v>0</v>
      </c>
      <c r="J231" s="964">
        <f t="shared" si="16"/>
        <v>0</v>
      </c>
      <c r="K231" s="964">
        <f t="shared" si="16"/>
        <v>0</v>
      </c>
      <c r="L231" s="964">
        <f t="shared" si="16"/>
        <v>0</v>
      </c>
      <c r="M231" s="964">
        <f t="shared" si="16"/>
        <v>0</v>
      </c>
      <c r="N231" s="964">
        <f t="shared" si="16"/>
        <v>47.47</v>
      </c>
      <c r="O231" s="964">
        <f t="shared" si="16"/>
        <v>0</v>
      </c>
      <c r="P231" s="964">
        <f t="shared" si="16"/>
        <v>0</v>
      </c>
      <c r="Q231" s="962">
        <f t="shared" si="16"/>
        <v>0</v>
      </c>
      <c r="R231" s="843"/>
    </row>
    <row r="232" spans="2:18" s="842" customFormat="1" ht="12.4" customHeight="1">
      <c r="B232" s="972" t="s">
        <v>636</v>
      </c>
      <c r="C232" s="959"/>
      <c r="D232" s="973" t="s">
        <v>2761</v>
      </c>
      <c r="E232" s="961"/>
      <c r="F232" s="961"/>
      <c r="G232" s="961"/>
      <c r="H232" s="962" t="str">
        <f t="shared" si="1"/>
        <v/>
      </c>
      <c r="I232" s="963" t="str">
        <f t="shared" si="16"/>
        <v/>
      </c>
      <c r="J232" s="964" t="str">
        <f t="shared" si="16"/>
        <v/>
      </c>
      <c r="K232" s="964" t="str">
        <f t="shared" si="16"/>
        <v/>
      </c>
      <c r="L232" s="964" t="str">
        <f t="shared" si="16"/>
        <v/>
      </c>
      <c r="M232" s="964" t="str">
        <f t="shared" si="16"/>
        <v/>
      </c>
      <c r="N232" s="964" t="str">
        <f t="shared" si="16"/>
        <v/>
      </c>
      <c r="O232" s="964" t="str">
        <f t="shared" si="16"/>
        <v/>
      </c>
      <c r="P232" s="964" t="str">
        <f t="shared" si="16"/>
        <v/>
      </c>
      <c r="Q232" s="962" t="str">
        <f t="shared" si="16"/>
        <v/>
      </c>
      <c r="R232" s="843"/>
    </row>
    <row r="233" spans="2:18" s="842" customFormat="1" ht="12.4" customHeight="1">
      <c r="B233" s="974" t="s">
        <v>637</v>
      </c>
      <c r="C233" s="959"/>
      <c r="D233" s="975" t="s">
        <v>52</v>
      </c>
      <c r="E233" s="961"/>
      <c r="F233" s="961"/>
      <c r="G233" s="961"/>
      <c r="H233" s="962" t="str">
        <f t="shared" si="1"/>
        <v/>
      </c>
      <c r="I233" s="963" t="str">
        <f t="shared" si="16"/>
        <v/>
      </c>
      <c r="J233" s="964" t="str">
        <f t="shared" si="16"/>
        <v/>
      </c>
      <c r="K233" s="964" t="str">
        <f t="shared" si="16"/>
        <v/>
      </c>
      <c r="L233" s="964" t="str">
        <f t="shared" si="16"/>
        <v/>
      </c>
      <c r="M233" s="964" t="str">
        <f t="shared" si="16"/>
        <v/>
      </c>
      <c r="N233" s="964" t="str">
        <f t="shared" si="16"/>
        <v/>
      </c>
      <c r="O233" s="964" t="str">
        <f t="shared" si="16"/>
        <v/>
      </c>
      <c r="P233" s="964" t="str">
        <f t="shared" si="16"/>
        <v/>
      </c>
      <c r="Q233" s="962" t="str">
        <f t="shared" si="16"/>
        <v/>
      </c>
      <c r="R233" s="843"/>
    </row>
    <row r="234" spans="2:18" s="842" customFormat="1" ht="12.4" customHeight="1">
      <c r="B234" s="968" t="s">
        <v>638</v>
      </c>
      <c r="C234" s="959"/>
      <c r="D234" s="969" t="s">
        <v>333</v>
      </c>
      <c r="E234" s="961" t="s">
        <v>385</v>
      </c>
      <c r="F234" s="970">
        <v>0.64</v>
      </c>
      <c r="G234" s="970">
        <v>3.5300000000000002</v>
      </c>
      <c r="H234" s="962">
        <f t="shared" si="1"/>
        <v>2.2599999999999998</v>
      </c>
      <c r="I234" s="963">
        <f t="shared" si="16"/>
        <v>0</v>
      </c>
      <c r="J234" s="964">
        <f t="shared" si="16"/>
        <v>0</v>
      </c>
      <c r="K234" s="964">
        <f t="shared" si="16"/>
        <v>0</v>
      </c>
      <c r="L234" s="964">
        <f t="shared" si="16"/>
        <v>0</v>
      </c>
      <c r="M234" s="964">
        <f t="shared" si="16"/>
        <v>0</v>
      </c>
      <c r="N234" s="964">
        <f t="shared" si="16"/>
        <v>0</v>
      </c>
      <c r="O234" s="964">
        <f t="shared" si="16"/>
        <v>0</v>
      </c>
      <c r="P234" s="964">
        <f t="shared" si="16"/>
        <v>2.2599999999999998</v>
      </c>
      <c r="Q234" s="962">
        <f t="shared" si="16"/>
        <v>0</v>
      </c>
      <c r="R234" s="843"/>
    </row>
    <row r="235" spans="2:18" s="842" customFormat="1" ht="12.4" customHeight="1">
      <c r="B235" s="968" t="s">
        <v>639</v>
      </c>
      <c r="C235" s="959"/>
      <c r="D235" s="969" t="s">
        <v>334</v>
      </c>
      <c r="E235" s="961" t="s">
        <v>385</v>
      </c>
      <c r="F235" s="970">
        <v>0.42</v>
      </c>
      <c r="G235" s="970">
        <v>1.05</v>
      </c>
      <c r="H235" s="962">
        <f t="shared" si="1"/>
        <v>0.44</v>
      </c>
      <c r="I235" s="963">
        <f t="shared" si="16"/>
        <v>0</v>
      </c>
      <c r="J235" s="964">
        <f t="shared" si="16"/>
        <v>0</v>
      </c>
      <c r="K235" s="964">
        <f t="shared" si="16"/>
        <v>0</v>
      </c>
      <c r="L235" s="964">
        <f t="shared" si="16"/>
        <v>0</v>
      </c>
      <c r="M235" s="964">
        <f t="shared" si="16"/>
        <v>0</v>
      </c>
      <c r="N235" s="964">
        <f t="shared" si="16"/>
        <v>0</v>
      </c>
      <c r="O235" s="964">
        <f t="shared" si="16"/>
        <v>0</v>
      </c>
      <c r="P235" s="964">
        <f t="shared" si="16"/>
        <v>0.44</v>
      </c>
      <c r="Q235" s="962">
        <f t="shared" si="16"/>
        <v>0</v>
      </c>
      <c r="R235" s="843"/>
    </row>
    <row r="236" spans="2:18" s="842" customFormat="1" ht="12.4" customHeight="1">
      <c r="B236" s="974" t="s">
        <v>640</v>
      </c>
      <c r="C236" s="959"/>
      <c r="D236" s="975" t="s">
        <v>54</v>
      </c>
      <c r="E236" s="961"/>
      <c r="F236" s="961"/>
      <c r="G236" s="961"/>
      <c r="H236" s="962" t="str">
        <f t="shared" si="1"/>
        <v/>
      </c>
      <c r="I236" s="963" t="str">
        <f t="shared" si="16"/>
        <v/>
      </c>
      <c r="J236" s="964" t="str">
        <f t="shared" si="16"/>
        <v/>
      </c>
      <c r="K236" s="964" t="str">
        <f t="shared" si="16"/>
        <v/>
      </c>
      <c r="L236" s="964" t="str">
        <f t="shared" si="16"/>
        <v/>
      </c>
      <c r="M236" s="964" t="str">
        <f t="shared" si="16"/>
        <v/>
      </c>
      <c r="N236" s="964" t="str">
        <f t="shared" si="16"/>
        <v/>
      </c>
      <c r="O236" s="964" t="str">
        <f t="shared" si="16"/>
        <v/>
      </c>
      <c r="P236" s="964" t="str">
        <f t="shared" si="16"/>
        <v/>
      </c>
      <c r="Q236" s="962" t="str">
        <f t="shared" si="16"/>
        <v/>
      </c>
      <c r="R236" s="843"/>
    </row>
    <row r="237" spans="2:18" s="842" customFormat="1" ht="12.4" customHeight="1">
      <c r="B237" s="968" t="s">
        <v>641</v>
      </c>
      <c r="C237" s="959"/>
      <c r="D237" s="969" t="s">
        <v>365</v>
      </c>
      <c r="E237" s="961" t="s">
        <v>386</v>
      </c>
      <c r="F237" s="970">
        <v>0.27</v>
      </c>
      <c r="G237" s="970">
        <v>30.76</v>
      </c>
      <c r="H237" s="962">
        <f t="shared" si="1"/>
        <v>8.31</v>
      </c>
      <c r="I237" s="963">
        <f t="shared" si="16"/>
        <v>0</v>
      </c>
      <c r="J237" s="964">
        <f t="shared" si="16"/>
        <v>0</v>
      </c>
      <c r="K237" s="964">
        <f t="shared" si="16"/>
        <v>0</v>
      </c>
      <c r="L237" s="964">
        <f t="shared" si="16"/>
        <v>0</v>
      </c>
      <c r="M237" s="964">
        <f t="shared" si="16"/>
        <v>0</v>
      </c>
      <c r="N237" s="964">
        <f t="shared" si="16"/>
        <v>0</v>
      </c>
      <c r="O237" s="964">
        <f t="shared" si="16"/>
        <v>0</v>
      </c>
      <c r="P237" s="964">
        <f t="shared" si="16"/>
        <v>8.31</v>
      </c>
      <c r="Q237" s="962">
        <f t="shared" si="16"/>
        <v>0</v>
      </c>
      <c r="R237" s="843"/>
    </row>
    <row r="238" spans="2:18" s="842" customFormat="1" ht="12.4" customHeight="1">
      <c r="B238" s="968" t="s">
        <v>642</v>
      </c>
      <c r="C238" s="959"/>
      <c r="D238" s="969" t="s">
        <v>336</v>
      </c>
      <c r="E238" s="961" t="s">
        <v>386</v>
      </c>
      <c r="F238" s="970">
        <v>0.34</v>
      </c>
      <c r="G238" s="970">
        <v>20.51</v>
      </c>
      <c r="H238" s="962">
        <f t="shared" si="1"/>
        <v>6.97</v>
      </c>
      <c r="I238" s="963">
        <f t="shared" si="16"/>
        <v>0</v>
      </c>
      <c r="J238" s="964">
        <f t="shared" si="16"/>
        <v>0</v>
      </c>
      <c r="K238" s="964">
        <f t="shared" si="16"/>
        <v>0</v>
      </c>
      <c r="L238" s="964">
        <f t="shared" si="16"/>
        <v>0</v>
      </c>
      <c r="M238" s="964">
        <f t="shared" si="16"/>
        <v>0</v>
      </c>
      <c r="N238" s="964">
        <f t="shared" si="16"/>
        <v>0</v>
      </c>
      <c r="O238" s="964">
        <f t="shared" si="16"/>
        <v>0</v>
      </c>
      <c r="P238" s="964">
        <f t="shared" si="16"/>
        <v>6.97</v>
      </c>
      <c r="Q238" s="962">
        <f t="shared" si="16"/>
        <v>0</v>
      </c>
      <c r="R238" s="843"/>
    </row>
    <row r="239" spans="2:18" s="842" customFormat="1" ht="12.4" customHeight="1">
      <c r="B239" s="968" t="s">
        <v>643</v>
      </c>
      <c r="C239" s="959"/>
      <c r="D239" s="969" t="s">
        <v>2762</v>
      </c>
      <c r="E239" s="961" t="s">
        <v>386</v>
      </c>
      <c r="F239" s="970">
        <v>0.04</v>
      </c>
      <c r="G239" s="970">
        <v>31.44</v>
      </c>
      <c r="H239" s="962">
        <f t="shared" si="1"/>
        <v>1.26</v>
      </c>
      <c r="I239" s="963">
        <f t="shared" ref="I239:Q254" si="17">+IF($E239="","",I4129)</f>
        <v>0</v>
      </c>
      <c r="J239" s="964">
        <f t="shared" si="17"/>
        <v>0</v>
      </c>
      <c r="K239" s="964">
        <f t="shared" si="17"/>
        <v>0</v>
      </c>
      <c r="L239" s="964">
        <f t="shared" si="17"/>
        <v>0</v>
      </c>
      <c r="M239" s="964">
        <f t="shared" si="17"/>
        <v>0</v>
      </c>
      <c r="N239" s="964">
        <f t="shared" si="17"/>
        <v>0</v>
      </c>
      <c r="O239" s="964">
        <f t="shared" si="17"/>
        <v>0</v>
      </c>
      <c r="P239" s="964">
        <f t="shared" si="17"/>
        <v>1.26</v>
      </c>
      <c r="Q239" s="962">
        <f t="shared" si="17"/>
        <v>0</v>
      </c>
      <c r="R239" s="843"/>
    </row>
    <row r="240" spans="2:18" s="842" customFormat="1" ht="12.4" customHeight="1">
      <c r="B240" s="974" t="s">
        <v>644</v>
      </c>
      <c r="C240" s="959"/>
      <c r="D240" s="975" t="s">
        <v>2700</v>
      </c>
      <c r="E240" s="961"/>
      <c r="F240" s="961"/>
      <c r="G240" s="961"/>
      <c r="H240" s="962" t="str">
        <f t="shared" si="1"/>
        <v/>
      </c>
      <c r="I240" s="963" t="str">
        <f t="shared" si="17"/>
        <v/>
      </c>
      <c r="J240" s="964" t="str">
        <f t="shared" si="17"/>
        <v/>
      </c>
      <c r="K240" s="964" t="str">
        <f t="shared" si="17"/>
        <v/>
      </c>
      <c r="L240" s="964" t="str">
        <f t="shared" si="17"/>
        <v/>
      </c>
      <c r="M240" s="964" t="str">
        <f t="shared" si="17"/>
        <v/>
      </c>
      <c r="N240" s="964" t="str">
        <f t="shared" si="17"/>
        <v/>
      </c>
      <c r="O240" s="964" t="str">
        <f t="shared" si="17"/>
        <v/>
      </c>
      <c r="P240" s="964" t="str">
        <f t="shared" si="17"/>
        <v/>
      </c>
      <c r="Q240" s="962" t="str">
        <f t="shared" si="17"/>
        <v/>
      </c>
      <c r="R240" s="843"/>
    </row>
    <row r="241" spans="2:18" s="842" customFormat="1" ht="12.4" customHeight="1">
      <c r="B241" s="968" t="s">
        <v>645</v>
      </c>
      <c r="C241" s="959"/>
      <c r="D241" s="969" t="s">
        <v>366</v>
      </c>
      <c r="E241" s="961" t="s">
        <v>386</v>
      </c>
      <c r="F241" s="970">
        <v>0.11</v>
      </c>
      <c r="G241" s="970">
        <v>321.73</v>
      </c>
      <c r="H241" s="962">
        <f t="shared" si="1"/>
        <v>35.39</v>
      </c>
      <c r="I241" s="963">
        <f t="shared" si="17"/>
        <v>0</v>
      </c>
      <c r="J241" s="964">
        <f t="shared" si="17"/>
        <v>0</v>
      </c>
      <c r="K241" s="964">
        <f t="shared" si="17"/>
        <v>0</v>
      </c>
      <c r="L241" s="964">
        <f t="shared" si="17"/>
        <v>0</v>
      </c>
      <c r="M241" s="964">
        <f t="shared" si="17"/>
        <v>0</v>
      </c>
      <c r="N241" s="964">
        <f t="shared" si="17"/>
        <v>0</v>
      </c>
      <c r="O241" s="964">
        <f t="shared" si="17"/>
        <v>0</v>
      </c>
      <c r="P241" s="964">
        <f t="shared" si="17"/>
        <v>35.39</v>
      </c>
      <c r="Q241" s="962">
        <f t="shared" si="17"/>
        <v>0</v>
      </c>
      <c r="R241" s="843"/>
    </row>
    <row r="242" spans="2:18" s="842" customFormat="1" ht="12.4" customHeight="1">
      <c r="B242" s="968" t="s">
        <v>646</v>
      </c>
      <c r="C242" s="959"/>
      <c r="D242" s="969" t="s">
        <v>342</v>
      </c>
      <c r="E242" s="961" t="s">
        <v>51</v>
      </c>
      <c r="F242" s="970">
        <v>2.2000000000000002</v>
      </c>
      <c r="G242" s="970">
        <v>43.65</v>
      </c>
      <c r="H242" s="962">
        <f t="shared" si="1"/>
        <v>96.03</v>
      </c>
      <c r="I242" s="963">
        <f t="shared" si="17"/>
        <v>0</v>
      </c>
      <c r="J242" s="964">
        <f t="shared" si="17"/>
        <v>0</v>
      </c>
      <c r="K242" s="964">
        <f t="shared" si="17"/>
        <v>0</v>
      </c>
      <c r="L242" s="964">
        <f t="shared" si="17"/>
        <v>0</v>
      </c>
      <c r="M242" s="964">
        <f t="shared" si="17"/>
        <v>0</v>
      </c>
      <c r="N242" s="964">
        <f t="shared" si="17"/>
        <v>0</v>
      </c>
      <c r="O242" s="964">
        <f t="shared" si="17"/>
        <v>0</v>
      </c>
      <c r="P242" s="964">
        <f t="shared" si="17"/>
        <v>96.03</v>
      </c>
      <c r="Q242" s="962">
        <f t="shared" si="17"/>
        <v>0</v>
      </c>
      <c r="R242" s="843"/>
    </row>
    <row r="243" spans="2:18" s="842" customFormat="1" ht="12.4" customHeight="1">
      <c r="B243" s="974" t="s">
        <v>647</v>
      </c>
      <c r="C243" s="959"/>
      <c r="D243" s="975" t="s">
        <v>343</v>
      </c>
      <c r="E243" s="961"/>
      <c r="F243" s="961"/>
      <c r="G243" s="961"/>
      <c r="H243" s="962" t="str">
        <f t="shared" si="1"/>
        <v/>
      </c>
      <c r="I243" s="963" t="str">
        <f t="shared" si="17"/>
        <v/>
      </c>
      <c r="J243" s="964" t="str">
        <f t="shared" si="17"/>
        <v/>
      </c>
      <c r="K243" s="964" t="str">
        <f t="shared" si="17"/>
        <v/>
      </c>
      <c r="L243" s="964" t="str">
        <f t="shared" si="17"/>
        <v/>
      </c>
      <c r="M243" s="964" t="str">
        <f t="shared" si="17"/>
        <v/>
      </c>
      <c r="N243" s="964" t="str">
        <f t="shared" si="17"/>
        <v/>
      </c>
      <c r="O243" s="964" t="str">
        <f t="shared" si="17"/>
        <v/>
      </c>
      <c r="P243" s="964" t="str">
        <f t="shared" si="17"/>
        <v/>
      </c>
      <c r="Q243" s="962" t="str">
        <f t="shared" si="17"/>
        <v/>
      </c>
      <c r="R243" s="843"/>
    </row>
    <row r="244" spans="2:18" s="842" customFormat="1" ht="12.4" customHeight="1">
      <c r="B244" s="968" t="s">
        <v>648</v>
      </c>
      <c r="C244" s="959"/>
      <c r="D244" s="969" t="s">
        <v>367</v>
      </c>
      <c r="E244" s="961" t="s">
        <v>51</v>
      </c>
      <c r="F244" s="970">
        <v>2.31</v>
      </c>
      <c r="G244" s="970">
        <v>23.35</v>
      </c>
      <c r="H244" s="962">
        <f t="shared" si="1"/>
        <v>53.94</v>
      </c>
      <c r="I244" s="963">
        <f t="shared" si="17"/>
        <v>0</v>
      </c>
      <c r="J244" s="964">
        <f t="shared" si="17"/>
        <v>0</v>
      </c>
      <c r="K244" s="964">
        <f t="shared" si="17"/>
        <v>0</v>
      </c>
      <c r="L244" s="964">
        <f t="shared" si="17"/>
        <v>0</v>
      </c>
      <c r="M244" s="964">
        <f t="shared" si="17"/>
        <v>0</v>
      </c>
      <c r="N244" s="964">
        <f t="shared" si="17"/>
        <v>0</v>
      </c>
      <c r="O244" s="964">
        <f t="shared" si="17"/>
        <v>0</v>
      </c>
      <c r="P244" s="964">
        <f t="shared" si="17"/>
        <v>53.94</v>
      </c>
      <c r="Q244" s="962">
        <f t="shared" si="17"/>
        <v>0</v>
      </c>
      <c r="R244" s="843"/>
    </row>
    <row r="245" spans="2:18" s="842" customFormat="1" ht="12.4" customHeight="1">
      <c r="B245" s="974" t="s">
        <v>649</v>
      </c>
      <c r="C245" s="959"/>
      <c r="D245" s="975" t="s">
        <v>2681</v>
      </c>
      <c r="E245" s="961"/>
      <c r="F245" s="961"/>
      <c r="G245" s="961"/>
      <c r="H245" s="962" t="str">
        <f t="shared" si="1"/>
        <v/>
      </c>
      <c r="I245" s="963" t="str">
        <f t="shared" si="17"/>
        <v/>
      </c>
      <c r="J245" s="964" t="str">
        <f t="shared" si="17"/>
        <v/>
      </c>
      <c r="K245" s="964" t="str">
        <f t="shared" si="17"/>
        <v/>
      </c>
      <c r="L245" s="964" t="str">
        <f t="shared" si="17"/>
        <v/>
      </c>
      <c r="M245" s="964" t="str">
        <f t="shared" si="17"/>
        <v/>
      </c>
      <c r="N245" s="964" t="str">
        <f t="shared" si="17"/>
        <v/>
      </c>
      <c r="O245" s="964" t="str">
        <f t="shared" si="17"/>
        <v/>
      </c>
      <c r="P245" s="964" t="str">
        <f t="shared" si="17"/>
        <v/>
      </c>
      <c r="Q245" s="962" t="str">
        <f t="shared" si="17"/>
        <v/>
      </c>
      <c r="R245" s="843"/>
    </row>
    <row r="246" spans="2:18" s="842" customFormat="1" ht="12.4" customHeight="1">
      <c r="B246" s="968" t="s">
        <v>650</v>
      </c>
      <c r="C246" s="959"/>
      <c r="D246" s="969" t="s">
        <v>2763</v>
      </c>
      <c r="E246" s="961" t="s">
        <v>41</v>
      </c>
      <c r="F246" s="970">
        <v>1</v>
      </c>
      <c r="G246" s="970">
        <v>107.59</v>
      </c>
      <c r="H246" s="962">
        <f t="shared" si="1"/>
        <v>107.59</v>
      </c>
      <c r="I246" s="963">
        <f t="shared" si="17"/>
        <v>0</v>
      </c>
      <c r="J246" s="964">
        <f t="shared" si="17"/>
        <v>0</v>
      </c>
      <c r="K246" s="964">
        <f t="shared" si="17"/>
        <v>0</v>
      </c>
      <c r="L246" s="964">
        <f t="shared" si="17"/>
        <v>0</v>
      </c>
      <c r="M246" s="964">
        <f t="shared" si="17"/>
        <v>0</v>
      </c>
      <c r="N246" s="964">
        <f t="shared" si="17"/>
        <v>0</v>
      </c>
      <c r="O246" s="964">
        <f t="shared" si="17"/>
        <v>0</v>
      </c>
      <c r="P246" s="964">
        <f t="shared" si="17"/>
        <v>107.59</v>
      </c>
      <c r="Q246" s="962">
        <f t="shared" si="17"/>
        <v>0</v>
      </c>
      <c r="R246" s="843"/>
    </row>
    <row r="247" spans="2:18" s="842" customFormat="1" ht="12.4" customHeight="1">
      <c r="B247" s="974" t="s">
        <v>651</v>
      </c>
      <c r="C247" s="959"/>
      <c r="D247" s="975" t="s">
        <v>344</v>
      </c>
      <c r="E247" s="961"/>
      <c r="F247" s="961"/>
      <c r="G247" s="961"/>
      <c r="H247" s="962" t="str">
        <f t="shared" si="1"/>
        <v/>
      </c>
      <c r="I247" s="963" t="str">
        <f t="shared" si="17"/>
        <v/>
      </c>
      <c r="J247" s="964" t="str">
        <f t="shared" si="17"/>
        <v/>
      </c>
      <c r="K247" s="964" t="str">
        <f t="shared" si="17"/>
        <v/>
      </c>
      <c r="L247" s="964" t="str">
        <f t="shared" si="17"/>
        <v/>
      </c>
      <c r="M247" s="964" t="str">
        <f t="shared" si="17"/>
        <v/>
      </c>
      <c r="N247" s="964" t="str">
        <f t="shared" si="17"/>
        <v/>
      </c>
      <c r="O247" s="964" t="str">
        <f t="shared" si="17"/>
        <v/>
      </c>
      <c r="P247" s="964" t="str">
        <f t="shared" si="17"/>
        <v/>
      </c>
      <c r="Q247" s="962" t="str">
        <f t="shared" si="17"/>
        <v/>
      </c>
      <c r="R247" s="843"/>
    </row>
    <row r="248" spans="2:18" s="842" customFormat="1" ht="12.4" customHeight="1">
      <c r="B248" s="968" t="s">
        <v>652</v>
      </c>
      <c r="C248" s="959"/>
      <c r="D248" s="969" t="s">
        <v>2764</v>
      </c>
      <c r="E248" s="961" t="s">
        <v>41</v>
      </c>
      <c r="F248" s="970">
        <v>1</v>
      </c>
      <c r="G248" s="970">
        <v>200.82</v>
      </c>
      <c r="H248" s="962">
        <f t="shared" si="1"/>
        <v>200.82</v>
      </c>
      <c r="I248" s="963">
        <f t="shared" si="17"/>
        <v>0</v>
      </c>
      <c r="J248" s="964">
        <f t="shared" si="17"/>
        <v>0</v>
      </c>
      <c r="K248" s="964">
        <f t="shared" si="17"/>
        <v>0</v>
      </c>
      <c r="L248" s="964">
        <f t="shared" si="17"/>
        <v>0</v>
      </c>
      <c r="M248" s="964">
        <f t="shared" si="17"/>
        <v>0</v>
      </c>
      <c r="N248" s="964">
        <f t="shared" si="17"/>
        <v>0</v>
      </c>
      <c r="O248" s="964">
        <f t="shared" si="17"/>
        <v>0</v>
      </c>
      <c r="P248" s="964">
        <f t="shared" si="17"/>
        <v>200.82</v>
      </c>
      <c r="Q248" s="962">
        <f t="shared" si="17"/>
        <v>0</v>
      </c>
      <c r="R248" s="843"/>
    </row>
    <row r="249" spans="2:18" s="842" customFormat="1" ht="12.4" customHeight="1">
      <c r="B249" s="974" t="s">
        <v>653</v>
      </c>
      <c r="C249" s="959"/>
      <c r="D249" s="975" t="s">
        <v>64</v>
      </c>
      <c r="E249" s="961"/>
      <c r="F249" s="961"/>
      <c r="G249" s="961"/>
      <c r="H249" s="962" t="str">
        <f t="shared" si="1"/>
        <v/>
      </c>
      <c r="I249" s="963" t="str">
        <f t="shared" si="17"/>
        <v/>
      </c>
      <c r="J249" s="964" t="str">
        <f t="shared" si="17"/>
        <v/>
      </c>
      <c r="K249" s="964" t="str">
        <f t="shared" si="17"/>
        <v/>
      </c>
      <c r="L249" s="964" t="str">
        <f t="shared" si="17"/>
        <v/>
      </c>
      <c r="M249" s="964" t="str">
        <f t="shared" si="17"/>
        <v/>
      </c>
      <c r="N249" s="964" t="str">
        <f t="shared" si="17"/>
        <v/>
      </c>
      <c r="O249" s="964" t="str">
        <f t="shared" si="17"/>
        <v/>
      </c>
      <c r="P249" s="964" t="str">
        <f t="shared" si="17"/>
        <v/>
      </c>
      <c r="Q249" s="962" t="str">
        <f t="shared" si="17"/>
        <v/>
      </c>
      <c r="R249" s="843"/>
    </row>
    <row r="250" spans="2:18" s="842" customFormat="1" ht="12.4" customHeight="1">
      <c r="B250" s="968" t="s">
        <v>654</v>
      </c>
      <c r="C250" s="959"/>
      <c r="D250" s="969" t="s">
        <v>350</v>
      </c>
      <c r="E250" s="961" t="s">
        <v>51</v>
      </c>
      <c r="F250" s="970">
        <v>1.5</v>
      </c>
      <c r="G250" s="970">
        <v>11.85</v>
      </c>
      <c r="H250" s="962">
        <f t="shared" si="1"/>
        <v>17.78</v>
      </c>
      <c r="I250" s="963">
        <f t="shared" si="17"/>
        <v>0</v>
      </c>
      <c r="J250" s="964">
        <f t="shared" si="17"/>
        <v>0</v>
      </c>
      <c r="K250" s="964">
        <f t="shared" si="17"/>
        <v>0</v>
      </c>
      <c r="L250" s="964">
        <f t="shared" si="17"/>
        <v>0</v>
      </c>
      <c r="M250" s="964">
        <f t="shared" si="17"/>
        <v>0</v>
      </c>
      <c r="N250" s="964">
        <f t="shared" si="17"/>
        <v>0</v>
      </c>
      <c r="O250" s="964">
        <f t="shared" si="17"/>
        <v>0</v>
      </c>
      <c r="P250" s="964">
        <f t="shared" si="17"/>
        <v>17.78</v>
      </c>
      <c r="Q250" s="962">
        <f t="shared" si="17"/>
        <v>0</v>
      </c>
      <c r="R250" s="843"/>
    </row>
    <row r="251" spans="2:18" s="842" customFormat="1" ht="12.4" customHeight="1">
      <c r="B251" s="968" t="s">
        <v>655</v>
      </c>
      <c r="C251" s="959"/>
      <c r="D251" s="969" t="s">
        <v>351</v>
      </c>
      <c r="E251" s="961" t="s">
        <v>51</v>
      </c>
      <c r="F251" s="970">
        <v>0.32</v>
      </c>
      <c r="G251" s="970">
        <v>20.48</v>
      </c>
      <c r="H251" s="962">
        <f t="shared" si="1"/>
        <v>6.55</v>
      </c>
      <c r="I251" s="963">
        <f t="shared" si="17"/>
        <v>0</v>
      </c>
      <c r="J251" s="964">
        <f t="shared" si="17"/>
        <v>0</v>
      </c>
      <c r="K251" s="964">
        <f t="shared" si="17"/>
        <v>0</v>
      </c>
      <c r="L251" s="964">
        <f t="shared" si="17"/>
        <v>0</v>
      </c>
      <c r="M251" s="964">
        <f t="shared" si="17"/>
        <v>0</v>
      </c>
      <c r="N251" s="964">
        <f t="shared" si="17"/>
        <v>0</v>
      </c>
      <c r="O251" s="964">
        <f t="shared" si="17"/>
        <v>0</v>
      </c>
      <c r="P251" s="964">
        <f t="shared" si="17"/>
        <v>6.55</v>
      </c>
      <c r="Q251" s="962">
        <f t="shared" si="17"/>
        <v>0</v>
      </c>
      <c r="R251" s="843"/>
    </row>
    <row r="252" spans="2:18" s="842" customFormat="1" ht="12.4" customHeight="1">
      <c r="B252" s="972" t="s">
        <v>656</v>
      </c>
      <c r="C252" s="959"/>
      <c r="D252" s="973" t="s">
        <v>2765</v>
      </c>
      <c r="E252" s="961"/>
      <c r="F252" s="961"/>
      <c r="G252" s="961"/>
      <c r="H252" s="962" t="str">
        <f t="shared" si="1"/>
        <v/>
      </c>
      <c r="I252" s="963" t="str">
        <f t="shared" si="17"/>
        <v/>
      </c>
      <c r="J252" s="964" t="str">
        <f t="shared" si="17"/>
        <v/>
      </c>
      <c r="K252" s="964" t="str">
        <f t="shared" si="17"/>
        <v/>
      </c>
      <c r="L252" s="964" t="str">
        <f t="shared" si="17"/>
        <v/>
      </c>
      <c r="M252" s="964" t="str">
        <f t="shared" si="17"/>
        <v/>
      </c>
      <c r="N252" s="964" t="str">
        <f t="shared" si="17"/>
        <v/>
      </c>
      <c r="O252" s="964" t="str">
        <f t="shared" si="17"/>
        <v/>
      </c>
      <c r="P252" s="964" t="str">
        <f t="shared" si="17"/>
        <v/>
      </c>
      <c r="Q252" s="962" t="str">
        <f t="shared" si="17"/>
        <v/>
      </c>
      <c r="R252" s="843"/>
    </row>
    <row r="253" spans="2:18" s="842" customFormat="1" ht="12.4" customHeight="1">
      <c r="B253" s="974" t="s">
        <v>657</v>
      </c>
      <c r="C253" s="959"/>
      <c r="D253" s="975" t="s">
        <v>52</v>
      </c>
      <c r="E253" s="961"/>
      <c r="F253" s="961"/>
      <c r="G253" s="961"/>
      <c r="H253" s="962" t="str">
        <f t="shared" si="1"/>
        <v/>
      </c>
      <c r="I253" s="963" t="str">
        <f t="shared" si="17"/>
        <v/>
      </c>
      <c r="J253" s="964" t="str">
        <f t="shared" si="17"/>
        <v/>
      </c>
      <c r="K253" s="964" t="str">
        <f t="shared" si="17"/>
        <v/>
      </c>
      <c r="L253" s="964" t="str">
        <f t="shared" si="17"/>
        <v/>
      </c>
      <c r="M253" s="964" t="str">
        <f t="shared" si="17"/>
        <v/>
      </c>
      <c r="N253" s="964" t="str">
        <f t="shared" si="17"/>
        <v/>
      </c>
      <c r="O253" s="964" t="str">
        <f t="shared" si="17"/>
        <v/>
      </c>
      <c r="P253" s="964" t="str">
        <f t="shared" si="17"/>
        <v/>
      </c>
      <c r="Q253" s="962" t="str">
        <f t="shared" si="17"/>
        <v/>
      </c>
      <c r="R253" s="843"/>
    </row>
    <row r="254" spans="2:18" s="842" customFormat="1" ht="12.4" customHeight="1">
      <c r="B254" s="968" t="s">
        <v>658</v>
      </c>
      <c r="C254" s="959"/>
      <c r="D254" s="969" t="s">
        <v>333</v>
      </c>
      <c r="E254" s="961" t="s">
        <v>385</v>
      </c>
      <c r="F254" s="970">
        <v>29.12</v>
      </c>
      <c r="G254" s="970">
        <v>3.5300000000000002</v>
      </c>
      <c r="H254" s="962">
        <f t="shared" si="1"/>
        <v>102.79</v>
      </c>
      <c r="I254" s="963">
        <f t="shared" si="17"/>
        <v>0</v>
      </c>
      <c r="J254" s="964">
        <f t="shared" si="17"/>
        <v>0</v>
      </c>
      <c r="K254" s="964">
        <f t="shared" si="17"/>
        <v>0</v>
      </c>
      <c r="L254" s="964">
        <f t="shared" si="17"/>
        <v>35.729999999999997</v>
      </c>
      <c r="M254" s="964">
        <f t="shared" si="17"/>
        <v>67.06</v>
      </c>
      <c r="N254" s="964">
        <f t="shared" si="17"/>
        <v>0</v>
      </c>
      <c r="O254" s="964">
        <f t="shared" si="17"/>
        <v>0</v>
      </c>
      <c r="P254" s="964">
        <f t="shared" si="17"/>
        <v>0</v>
      </c>
      <c r="Q254" s="962">
        <f t="shared" si="17"/>
        <v>0</v>
      </c>
      <c r="R254" s="843"/>
    </row>
    <row r="255" spans="2:18" s="842" customFormat="1" ht="12.4" customHeight="1">
      <c r="B255" s="968" t="s">
        <v>659</v>
      </c>
      <c r="C255" s="959"/>
      <c r="D255" s="969" t="s">
        <v>334</v>
      </c>
      <c r="E255" s="961" t="s">
        <v>385</v>
      </c>
      <c r="F255" s="970">
        <v>29.12</v>
      </c>
      <c r="G255" s="970">
        <v>1.05</v>
      </c>
      <c r="H255" s="962">
        <f t="shared" si="1"/>
        <v>30.58</v>
      </c>
      <c r="I255" s="963">
        <f t="shared" ref="I255:Q270" si="18">+IF($E255="","",I4145)</f>
        <v>0</v>
      </c>
      <c r="J255" s="964">
        <f t="shared" si="18"/>
        <v>0</v>
      </c>
      <c r="K255" s="964">
        <f t="shared" si="18"/>
        <v>0</v>
      </c>
      <c r="L255" s="964">
        <f t="shared" si="18"/>
        <v>10.63</v>
      </c>
      <c r="M255" s="964">
        <f t="shared" si="18"/>
        <v>19.95</v>
      </c>
      <c r="N255" s="964">
        <f t="shared" si="18"/>
        <v>0</v>
      </c>
      <c r="O255" s="964">
        <f t="shared" si="18"/>
        <v>0</v>
      </c>
      <c r="P255" s="964">
        <f t="shared" si="18"/>
        <v>0</v>
      </c>
      <c r="Q255" s="962">
        <f t="shared" si="18"/>
        <v>0</v>
      </c>
      <c r="R255" s="843"/>
    </row>
    <row r="256" spans="2:18" s="842" customFormat="1" ht="12.4" customHeight="1">
      <c r="B256" s="974" t="s">
        <v>660</v>
      </c>
      <c r="C256" s="959"/>
      <c r="D256" s="975" t="s">
        <v>54</v>
      </c>
      <c r="E256" s="961"/>
      <c r="F256" s="961"/>
      <c r="G256" s="961"/>
      <c r="H256" s="962" t="str">
        <f t="shared" si="1"/>
        <v/>
      </c>
      <c r="I256" s="963" t="str">
        <f t="shared" si="18"/>
        <v/>
      </c>
      <c r="J256" s="964" t="str">
        <f t="shared" si="18"/>
        <v/>
      </c>
      <c r="K256" s="964" t="str">
        <f t="shared" si="18"/>
        <v/>
      </c>
      <c r="L256" s="964" t="str">
        <f t="shared" si="18"/>
        <v/>
      </c>
      <c r="M256" s="964" t="str">
        <f t="shared" si="18"/>
        <v/>
      </c>
      <c r="N256" s="964" t="str">
        <f t="shared" si="18"/>
        <v/>
      </c>
      <c r="O256" s="964" t="str">
        <f t="shared" si="18"/>
        <v/>
      </c>
      <c r="P256" s="964" t="str">
        <f t="shared" si="18"/>
        <v/>
      </c>
      <c r="Q256" s="962" t="str">
        <f t="shared" si="18"/>
        <v/>
      </c>
      <c r="R256" s="843"/>
    </row>
    <row r="257" spans="2:18" s="842" customFormat="1" ht="12.4" customHeight="1">
      <c r="B257" s="968" t="s">
        <v>661</v>
      </c>
      <c r="C257" s="959"/>
      <c r="D257" s="969" t="s">
        <v>365</v>
      </c>
      <c r="E257" s="961" t="s">
        <v>386</v>
      </c>
      <c r="F257" s="970">
        <v>4.1399999999999997</v>
      </c>
      <c r="G257" s="970">
        <v>30.76</v>
      </c>
      <c r="H257" s="962">
        <f t="shared" si="1"/>
        <v>127.35</v>
      </c>
      <c r="I257" s="963">
        <f t="shared" si="18"/>
        <v>0</v>
      </c>
      <c r="J257" s="964">
        <f t="shared" si="18"/>
        <v>0</v>
      </c>
      <c r="K257" s="964">
        <f t="shared" si="18"/>
        <v>0</v>
      </c>
      <c r="L257" s="964">
        <f t="shared" si="18"/>
        <v>26.56</v>
      </c>
      <c r="M257" s="964">
        <f t="shared" si="18"/>
        <v>100.79</v>
      </c>
      <c r="N257" s="964">
        <f t="shared" si="18"/>
        <v>0</v>
      </c>
      <c r="O257" s="964">
        <f t="shared" si="18"/>
        <v>0</v>
      </c>
      <c r="P257" s="964">
        <f t="shared" si="18"/>
        <v>0</v>
      </c>
      <c r="Q257" s="962">
        <f t="shared" si="18"/>
        <v>0</v>
      </c>
      <c r="R257" s="843"/>
    </row>
    <row r="258" spans="2:18" s="842" customFormat="1" ht="12.4" customHeight="1">
      <c r="B258" s="968" t="s">
        <v>662</v>
      </c>
      <c r="C258" s="959"/>
      <c r="D258" s="969" t="s">
        <v>336</v>
      </c>
      <c r="E258" s="961" t="s">
        <v>386</v>
      </c>
      <c r="F258" s="970">
        <v>5.17</v>
      </c>
      <c r="G258" s="970">
        <v>20.51</v>
      </c>
      <c r="H258" s="962">
        <f t="shared" si="1"/>
        <v>106.04</v>
      </c>
      <c r="I258" s="963">
        <f t="shared" si="18"/>
        <v>0</v>
      </c>
      <c r="J258" s="964">
        <f t="shared" si="18"/>
        <v>0</v>
      </c>
      <c r="K258" s="964">
        <f t="shared" si="18"/>
        <v>0</v>
      </c>
      <c r="L258" s="964">
        <f t="shared" si="18"/>
        <v>22.11</v>
      </c>
      <c r="M258" s="964">
        <f t="shared" si="18"/>
        <v>83.93</v>
      </c>
      <c r="N258" s="964">
        <f t="shared" si="18"/>
        <v>0</v>
      </c>
      <c r="O258" s="964">
        <f t="shared" si="18"/>
        <v>0</v>
      </c>
      <c r="P258" s="964">
        <f t="shared" si="18"/>
        <v>0</v>
      </c>
      <c r="Q258" s="962">
        <f t="shared" si="18"/>
        <v>0</v>
      </c>
      <c r="R258" s="843"/>
    </row>
    <row r="259" spans="2:18" s="842" customFormat="1" ht="12.4" customHeight="1">
      <c r="B259" s="968" t="s">
        <v>663</v>
      </c>
      <c r="C259" s="959"/>
      <c r="D259" s="969" t="s">
        <v>337</v>
      </c>
      <c r="E259" s="961" t="s">
        <v>51</v>
      </c>
      <c r="F259" s="970">
        <v>36.32</v>
      </c>
      <c r="G259" s="970">
        <v>22.990000000000002</v>
      </c>
      <c r="H259" s="962">
        <f t="shared" si="1"/>
        <v>835</v>
      </c>
      <c r="I259" s="963">
        <f t="shared" si="18"/>
        <v>0</v>
      </c>
      <c r="J259" s="964">
        <f t="shared" si="18"/>
        <v>0</v>
      </c>
      <c r="K259" s="964">
        <f t="shared" si="18"/>
        <v>0</v>
      </c>
      <c r="L259" s="964">
        <f t="shared" si="18"/>
        <v>174.13</v>
      </c>
      <c r="M259" s="964">
        <f t="shared" si="18"/>
        <v>660.87</v>
      </c>
      <c r="N259" s="964">
        <f t="shared" si="18"/>
        <v>0</v>
      </c>
      <c r="O259" s="964">
        <f t="shared" si="18"/>
        <v>0</v>
      </c>
      <c r="P259" s="964">
        <f t="shared" si="18"/>
        <v>0</v>
      </c>
      <c r="Q259" s="962">
        <f t="shared" si="18"/>
        <v>0</v>
      </c>
      <c r="R259" s="843"/>
    </row>
    <row r="260" spans="2:18" s="842" customFormat="1" ht="12.4" customHeight="1">
      <c r="B260" s="968" t="s">
        <v>664</v>
      </c>
      <c r="C260" s="959"/>
      <c r="D260" s="969" t="s">
        <v>2766</v>
      </c>
      <c r="E260" s="961" t="s">
        <v>51</v>
      </c>
      <c r="F260" s="970">
        <v>3.36</v>
      </c>
      <c r="G260" s="970">
        <v>6.94</v>
      </c>
      <c r="H260" s="962">
        <f t="shared" si="1"/>
        <v>23.32</v>
      </c>
      <c r="I260" s="963">
        <f t="shared" si="18"/>
        <v>0</v>
      </c>
      <c r="J260" s="964">
        <f t="shared" si="18"/>
        <v>0</v>
      </c>
      <c r="K260" s="964">
        <f t="shared" si="18"/>
        <v>0</v>
      </c>
      <c r="L260" s="964">
        <f t="shared" si="18"/>
        <v>0</v>
      </c>
      <c r="M260" s="964">
        <f t="shared" si="18"/>
        <v>23.32</v>
      </c>
      <c r="N260" s="964">
        <f t="shared" si="18"/>
        <v>0</v>
      </c>
      <c r="O260" s="964">
        <f t="shared" si="18"/>
        <v>0</v>
      </c>
      <c r="P260" s="964">
        <f t="shared" si="18"/>
        <v>0</v>
      </c>
      <c r="Q260" s="962">
        <f t="shared" si="18"/>
        <v>0</v>
      </c>
      <c r="R260" s="843"/>
    </row>
    <row r="261" spans="2:18" s="842" customFormat="1" ht="12.4" customHeight="1">
      <c r="B261" s="974" t="s">
        <v>665</v>
      </c>
      <c r="C261" s="959"/>
      <c r="D261" s="975" t="s">
        <v>2767</v>
      </c>
      <c r="E261" s="961"/>
      <c r="F261" s="961"/>
      <c r="G261" s="961"/>
      <c r="H261" s="962" t="str">
        <f t="shared" si="1"/>
        <v/>
      </c>
      <c r="I261" s="963" t="str">
        <f t="shared" si="18"/>
        <v/>
      </c>
      <c r="J261" s="964" t="str">
        <f t="shared" si="18"/>
        <v/>
      </c>
      <c r="K261" s="964" t="str">
        <f t="shared" si="18"/>
        <v/>
      </c>
      <c r="L261" s="964" t="str">
        <f t="shared" si="18"/>
        <v/>
      </c>
      <c r="M261" s="964" t="str">
        <f t="shared" si="18"/>
        <v/>
      </c>
      <c r="N261" s="964" t="str">
        <f t="shared" si="18"/>
        <v/>
      </c>
      <c r="O261" s="964" t="str">
        <f t="shared" si="18"/>
        <v/>
      </c>
      <c r="P261" s="964" t="str">
        <f t="shared" si="18"/>
        <v/>
      </c>
      <c r="Q261" s="962" t="str">
        <f t="shared" si="18"/>
        <v/>
      </c>
      <c r="R261" s="843"/>
    </row>
    <row r="262" spans="2:18" s="842" customFormat="1" ht="12.4" customHeight="1">
      <c r="B262" s="968" t="s">
        <v>666</v>
      </c>
      <c r="C262" s="959"/>
      <c r="D262" s="969" t="s">
        <v>368</v>
      </c>
      <c r="E262" s="961" t="s">
        <v>386</v>
      </c>
      <c r="F262" s="970">
        <v>3.3000000000000003</v>
      </c>
      <c r="G262" s="970">
        <v>115.5</v>
      </c>
      <c r="H262" s="962">
        <f t="shared" si="1"/>
        <v>381.15</v>
      </c>
      <c r="I262" s="963">
        <f t="shared" si="18"/>
        <v>0</v>
      </c>
      <c r="J262" s="964">
        <f t="shared" si="18"/>
        <v>0</v>
      </c>
      <c r="K262" s="964">
        <f t="shared" si="18"/>
        <v>0</v>
      </c>
      <c r="L262" s="964">
        <f t="shared" si="18"/>
        <v>3.26</v>
      </c>
      <c r="M262" s="964">
        <f t="shared" si="18"/>
        <v>377.89</v>
      </c>
      <c r="N262" s="964">
        <f t="shared" si="18"/>
        <v>0</v>
      </c>
      <c r="O262" s="964">
        <f t="shared" si="18"/>
        <v>0</v>
      </c>
      <c r="P262" s="964">
        <f t="shared" si="18"/>
        <v>0</v>
      </c>
      <c r="Q262" s="962">
        <f t="shared" si="18"/>
        <v>0</v>
      </c>
      <c r="R262" s="843"/>
    </row>
    <row r="263" spans="2:18" s="842" customFormat="1" ht="12.4" customHeight="1">
      <c r="B263" s="968" t="s">
        <v>667</v>
      </c>
      <c r="C263" s="959"/>
      <c r="D263" s="969" t="s">
        <v>364</v>
      </c>
      <c r="E263" s="961" t="s">
        <v>386</v>
      </c>
      <c r="F263" s="970">
        <v>6.99</v>
      </c>
      <c r="G263" s="970">
        <v>401.90000000000003</v>
      </c>
      <c r="H263" s="962">
        <f t="shared" si="1"/>
        <v>2809.28</v>
      </c>
      <c r="I263" s="963">
        <f t="shared" si="18"/>
        <v>0</v>
      </c>
      <c r="J263" s="964">
        <f t="shared" si="18"/>
        <v>0</v>
      </c>
      <c r="K263" s="964">
        <f t="shared" si="18"/>
        <v>0</v>
      </c>
      <c r="L263" s="964">
        <f t="shared" si="18"/>
        <v>0</v>
      </c>
      <c r="M263" s="964">
        <f t="shared" si="18"/>
        <v>2809.28</v>
      </c>
      <c r="N263" s="964">
        <f t="shared" si="18"/>
        <v>0</v>
      </c>
      <c r="O263" s="964">
        <f t="shared" si="18"/>
        <v>0</v>
      </c>
      <c r="P263" s="964">
        <f t="shared" si="18"/>
        <v>0</v>
      </c>
      <c r="Q263" s="962">
        <f t="shared" si="18"/>
        <v>0</v>
      </c>
      <c r="R263" s="843"/>
    </row>
    <row r="264" spans="2:18" s="842" customFormat="1" ht="12.4" customHeight="1">
      <c r="B264" s="968" t="s">
        <v>668</v>
      </c>
      <c r="C264" s="959"/>
      <c r="D264" s="969" t="s">
        <v>2702</v>
      </c>
      <c r="E264" s="961" t="s">
        <v>55</v>
      </c>
      <c r="F264" s="970">
        <v>272</v>
      </c>
      <c r="G264" s="970">
        <v>4.2</v>
      </c>
      <c r="H264" s="962">
        <f t="shared" si="1"/>
        <v>1142.4000000000001</v>
      </c>
      <c r="I264" s="963">
        <f t="shared" si="18"/>
        <v>0</v>
      </c>
      <c r="J264" s="964">
        <f t="shared" si="18"/>
        <v>0</v>
      </c>
      <c r="K264" s="964">
        <f t="shared" si="18"/>
        <v>0</v>
      </c>
      <c r="L264" s="964">
        <f t="shared" si="18"/>
        <v>0</v>
      </c>
      <c r="M264" s="964">
        <f t="shared" si="18"/>
        <v>1142.4000000000001</v>
      </c>
      <c r="N264" s="964">
        <f t="shared" si="18"/>
        <v>0</v>
      </c>
      <c r="O264" s="964">
        <f t="shared" si="18"/>
        <v>0</v>
      </c>
      <c r="P264" s="964">
        <f t="shared" si="18"/>
        <v>0</v>
      </c>
      <c r="Q264" s="962">
        <f t="shared" si="18"/>
        <v>0</v>
      </c>
      <c r="R264" s="843"/>
    </row>
    <row r="265" spans="2:18" s="842" customFormat="1" ht="12.4" customHeight="1">
      <c r="B265" s="968" t="s">
        <v>669</v>
      </c>
      <c r="C265" s="959"/>
      <c r="D265" s="969" t="s">
        <v>342</v>
      </c>
      <c r="E265" s="961" t="s">
        <v>51</v>
      </c>
      <c r="F265" s="970">
        <v>171.33</v>
      </c>
      <c r="G265" s="970">
        <v>43.65</v>
      </c>
      <c r="H265" s="962">
        <f t="shared" ref="H265:H328" si="19">+IF(E265="","",ROUND(F265*G265,2))</f>
        <v>7478.55</v>
      </c>
      <c r="I265" s="963">
        <f t="shared" si="18"/>
        <v>0</v>
      </c>
      <c r="J265" s="964">
        <f t="shared" si="18"/>
        <v>0</v>
      </c>
      <c r="K265" s="964">
        <f t="shared" si="18"/>
        <v>0</v>
      </c>
      <c r="L265" s="964">
        <f t="shared" si="18"/>
        <v>0</v>
      </c>
      <c r="M265" s="964">
        <f t="shared" si="18"/>
        <v>7478.55</v>
      </c>
      <c r="N265" s="964">
        <f t="shared" si="18"/>
        <v>0</v>
      </c>
      <c r="O265" s="964">
        <f t="shared" si="18"/>
        <v>0</v>
      </c>
      <c r="P265" s="964">
        <f t="shared" si="18"/>
        <v>0</v>
      </c>
      <c r="Q265" s="962">
        <f t="shared" si="18"/>
        <v>0</v>
      </c>
      <c r="R265" s="843"/>
    </row>
    <row r="266" spans="2:18" s="842" customFormat="1" ht="12.4" customHeight="1">
      <c r="B266" s="974" t="s">
        <v>670</v>
      </c>
      <c r="C266" s="959"/>
      <c r="D266" s="975" t="s">
        <v>362</v>
      </c>
      <c r="E266" s="961"/>
      <c r="F266" s="961"/>
      <c r="G266" s="961"/>
      <c r="H266" s="962" t="str">
        <f t="shared" si="19"/>
        <v/>
      </c>
      <c r="I266" s="963" t="str">
        <f t="shared" si="18"/>
        <v/>
      </c>
      <c r="J266" s="964" t="str">
        <f t="shared" si="18"/>
        <v/>
      </c>
      <c r="K266" s="964" t="str">
        <f t="shared" si="18"/>
        <v/>
      </c>
      <c r="L266" s="964" t="str">
        <f t="shared" si="18"/>
        <v/>
      </c>
      <c r="M266" s="964" t="str">
        <f t="shared" si="18"/>
        <v/>
      </c>
      <c r="N266" s="964" t="str">
        <f t="shared" si="18"/>
        <v/>
      </c>
      <c r="O266" s="964" t="str">
        <f t="shared" si="18"/>
        <v/>
      </c>
      <c r="P266" s="964" t="str">
        <f t="shared" si="18"/>
        <v/>
      </c>
      <c r="Q266" s="962" t="str">
        <f t="shared" si="18"/>
        <v/>
      </c>
      <c r="R266" s="843"/>
    </row>
    <row r="267" spans="2:18" s="842" customFormat="1" ht="12.4" customHeight="1">
      <c r="B267" s="968" t="s">
        <v>671</v>
      </c>
      <c r="C267" s="959"/>
      <c r="D267" s="969" t="s">
        <v>2768</v>
      </c>
      <c r="E267" s="961" t="s">
        <v>51</v>
      </c>
      <c r="F267" s="970">
        <v>17.600000000000001</v>
      </c>
      <c r="G267" s="970">
        <v>52.49</v>
      </c>
      <c r="H267" s="962">
        <f t="shared" si="19"/>
        <v>923.82</v>
      </c>
      <c r="I267" s="963">
        <f t="shared" si="18"/>
        <v>0</v>
      </c>
      <c r="J267" s="964">
        <f t="shared" si="18"/>
        <v>0</v>
      </c>
      <c r="K267" s="964">
        <f t="shared" si="18"/>
        <v>0</v>
      </c>
      <c r="L267" s="964">
        <f t="shared" si="18"/>
        <v>0</v>
      </c>
      <c r="M267" s="964">
        <f t="shared" si="18"/>
        <v>923.82</v>
      </c>
      <c r="N267" s="964">
        <f t="shared" si="18"/>
        <v>0</v>
      </c>
      <c r="O267" s="964">
        <f t="shared" si="18"/>
        <v>0</v>
      </c>
      <c r="P267" s="964">
        <f t="shared" si="18"/>
        <v>0</v>
      </c>
      <c r="Q267" s="962">
        <f t="shared" si="18"/>
        <v>0</v>
      </c>
      <c r="R267" s="843"/>
    </row>
    <row r="268" spans="2:18" s="842" customFormat="1" ht="12.4" customHeight="1">
      <c r="B268" s="968" t="s">
        <v>672</v>
      </c>
      <c r="C268" s="959"/>
      <c r="D268" s="969" t="s">
        <v>2769</v>
      </c>
      <c r="E268" s="961" t="s">
        <v>51</v>
      </c>
      <c r="F268" s="970">
        <v>40.480000000000004</v>
      </c>
      <c r="G268" s="970">
        <v>48.01</v>
      </c>
      <c r="H268" s="962">
        <f t="shared" si="19"/>
        <v>1943.44</v>
      </c>
      <c r="I268" s="963">
        <f t="shared" si="18"/>
        <v>0</v>
      </c>
      <c r="J268" s="964">
        <f t="shared" si="18"/>
        <v>0</v>
      </c>
      <c r="K268" s="964">
        <f t="shared" si="18"/>
        <v>0</v>
      </c>
      <c r="L268" s="964">
        <f t="shared" si="18"/>
        <v>0</v>
      </c>
      <c r="M268" s="964">
        <f t="shared" si="18"/>
        <v>1943.44</v>
      </c>
      <c r="N268" s="964">
        <f t="shared" si="18"/>
        <v>0</v>
      </c>
      <c r="O268" s="964">
        <f t="shared" si="18"/>
        <v>0</v>
      </c>
      <c r="P268" s="964">
        <f t="shared" si="18"/>
        <v>0</v>
      </c>
      <c r="Q268" s="962">
        <f t="shared" si="18"/>
        <v>0</v>
      </c>
      <c r="R268" s="843"/>
    </row>
    <row r="269" spans="2:18" s="842" customFormat="1" ht="12.4" customHeight="1">
      <c r="B269" s="974" t="s">
        <v>673</v>
      </c>
      <c r="C269" s="959"/>
      <c r="D269" s="975" t="s">
        <v>343</v>
      </c>
      <c r="E269" s="961"/>
      <c r="F269" s="961"/>
      <c r="G269" s="961"/>
      <c r="H269" s="962" t="str">
        <f t="shared" si="19"/>
        <v/>
      </c>
      <c r="I269" s="963" t="str">
        <f t="shared" si="18"/>
        <v/>
      </c>
      <c r="J269" s="964" t="str">
        <f t="shared" si="18"/>
        <v/>
      </c>
      <c r="K269" s="964" t="str">
        <f t="shared" si="18"/>
        <v/>
      </c>
      <c r="L269" s="964" t="str">
        <f t="shared" si="18"/>
        <v/>
      </c>
      <c r="M269" s="964" t="str">
        <f t="shared" si="18"/>
        <v/>
      </c>
      <c r="N269" s="964" t="str">
        <f t="shared" si="18"/>
        <v/>
      </c>
      <c r="O269" s="964" t="str">
        <f t="shared" si="18"/>
        <v/>
      </c>
      <c r="P269" s="964" t="str">
        <f t="shared" si="18"/>
        <v/>
      </c>
      <c r="Q269" s="962" t="str">
        <f t="shared" si="18"/>
        <v/>
      </c>
      <c r="R269" s="843"/>
    </row>
    <row r="270" spans="2:18" s="842" customFormat="1" ht="12.4" customHeight="1">
      <c r="B270" s="968" t="s">
        <v>674</v>
      </c>
      <c r="C270" s="959"/>
      <c r="D270" s="969" t="s">
        <v>367</v>
      </c>
      <c r="E270" s="961" t="s">
        <v>51</v>
      </c>
      <c r="F270" s="970">
        <v>189.1</v>
      </c>
      <c r="G270" s="970">
        <v>23.35</v>
      </c>
      <c r="H270" s="962">
        <f t="shared" si="19"/>
        <v>4415.49</v>
      </c>
      <c r="I270" s="963">
        <f t="shared" si="18"/>
        <v>0</v>
      </c>
      <c r="J270" s="964">
        <f t="shared" si="18"/>
        <v>0</v>
      </c>
      <c r="K270" s="964">
        <f t="shared" si="18"/>
        <v>0</v>
      </c>
      <c r="L270" s="964">
        <f t="shared" si="18"/>
        <v>0</v>
      </c>
      <c r="M270" s="964">
        <f t="shared" si="18"/>
        <v>4415.49</v>
      </c>
      <c r="N270" s="964">
        <f t="shared" si="18"/>
        <v>0</v>
      </c>
      <c r="O270" s="964">
        <f t="shared" si="18"/>
        <v>0</v>
      </c>
      <c r="P270" s="964">
        <f t="shared" si="18"/>
        <v>0</v>
      </c>
      <c r="Q270" s="962">
        <f t="shared" si="18"/>
        <v>0</v>
      </c>
      <c r="R270" s="843"/>
    </row>
    <row r="271" spans="2:18" s="842" customFormat="1" ht="12.4" customHeight="1">
      <c r="B271" s="974" t="s">
        <v>675</v>
      </c>
      <c r="C271" s="959"/>
      <c r="D271" s="975" t="s">
        <v>344</v>
      </c>
      <c r="E271" s="961"/>
      <c r="F271" s="961"/>
      <c r="G271" s="961"/>
      <c r="H271" s="962" t="str">
        <f t="shared" si="19"/>
        <v/>
      </c>
      <c r="I271" s="963" t="str">
        <f t="shared" ref="I271:Q286" si="20">+IF($E271="","",I4161)</f>
        <v/>
      </c>
      <c r="J271" s="964" t="str">
        <f t="shared" si="20"/>
        <v/>
      </c>
      <c r="K271" s="964" t="str">
        <f t="shared" si="20"/>
        <v/>
      </c>
      <c r="L271" s="964" t="str">
        <f t="shared" si="20"/>
        <v/>
      </c>
      <c r="M271" s="964" t="str">
        <f t="shared" si="20"/>
        <v/>
      </c>
      <c r="N271" s="964" t="str">
        <f t="shared" si="20"/>
        <v/>
      </c>
      <c r="O271" s="964" t="str">
        <f t="shared" si="20"/>
        <v/>
      </c>
      <c r="P271" s="964" t="str">
        <f t="shared" si="20"/>
        <v/>
      </c>
      <c r="Q271" s="962" t="str">
        <f t="shared" si="20"/>
        <v/>
      </c>
      <c r="R271" s="843"/>
    </row>
    <row r="272" spans="2:18" s="842" customFormat="1" ht="12.4" customHeight="1">
      <c r="B272" s="968" t="s">
        <v>676</v>
      </c>
      <c r="C272" s="959"/>
      <c r="D272" s="969" t="s">
        <v>2770</v>
      </c>
      <c r="E272" s="961" t="s">
        <v>41</v>
      </c>
      <c r="F272" s="970">
        <v>32</v>
      </c>
      <c r="G272" s="970">
        <v>72.44</v>
      </c>
      <c r="H272" s="962">
        <f t="shared" si="19"/>
        <v>2318.08</v>
      </c>
      <c r="I272" s="963">
        <f t="shared" si="20"/>
        <v>0</v>
      </c>
      <c r="J272" s="964">
        <f t="shared" si="20"/>
        <v>0</v>
      </c>
      <c r="K272" s="964">
        <f t="shared" si="20"/>
        <v>0</v>
      </c>
      <c r="L272" s="964">
        <f t="shared" si="20"/>
        <v>0</v>
      </c>
      <c r="M272" s="964">
        <f t="shared" si="20"/>
        <v>2318.08</v>
      </c>
      <c r="N272" s="964">
        <f t="shared" si="20"/>
        <v>0</v>
      </c>
      <c r="O272" s="964">
        <f t="shared" si="20"/>
        <v>0</v>
      </c>
      <c r="P272" s="964">
        <f t="shared" si="20"/>
        <v>0</v>
      </c>
      <c r="Q272" s="962">
        <f t="shared" si="20"/>
        <v>0</v>
      </c>
      <c r="R272" s="843"/>
    </row>
    <row r="273" spans="2:18" s="842" customFormat="1" ht="12.4" customHeight="1">
      <c r="B273" s="968" t="s">
        <v>677</v>
      </c>
      <c r="C273" s="959"/>
      <c r="D273" s="969" t="s">
        <v>2771</v>
      </c>
      <c r="E273" s="961" t="s">
        <v>41</v>
      </c>
      <c r="F273" s="970">
        <v>32</v>
      </c>
      <c r="G273" s="970">
        <v>32.72</v>
      </c>
      <c r="H273" s="962">
        <f t="shared" si="19"/>
        <v>1047.04</v>
      </c>
      <c r="I273" s="963">
        <f t="shared" si="20"/>
        <v>0</v>
      </c>
      <c r="J273" s="964">
        <f t="shared" si="20"/>
        <v>0</v>
      </c>
      <c r="K273" s="964">
        <f t="shared" si="20"/>
        <v>0</v>
      </c>
      <c r="L273" s="964">
        <f t="shared" si="20"/>
        <v>0</v>
      </c>
      <c r="M273" s="964">
        <f t="shared" si="20"/>
        <v>1047.04</v>
      </c>
      <c r="N273" s="964">
        <f t="shared" si="20"/>
        <v>0</v>
      </c>
      <c r="O273" s="964">
        <f t="shared" si="20"/>
        <v>0</v>
      </c>
      <c r="P273" s="964">
        <f t="shared" si="20"/>
        <v>0</v>
      </c>
      <c r="Q273" s="962">
        <f t="shared" si="20"/>
        <v>0</v>
      </c>
      <c r="R273" s="843"/>
    </row>
    <row r="274" spans="2:18" s="842" customFormat="1" ht="12.4" customHeight="1">
      <c r="B274" s="968" t="s">
        <v>678</v>
      </c>
      <c r="C274" s="959"/>
      <c r="D274" s="969" t="s">
        <v>2772</v>
      </c>
      <c r="E274" s="961" t="s">
        <v>41</v>
      </c>
      <c r="F274" s="970">
        <v>32</v>
      </c>
      <c r="G274" s="970">
        <v>63.58</v>
      </c>
      <c r="H274" s="962">
        <f t="shared" si="19"/>
        <v>2034.56</v>
      </c>
      <c r="I274" s="963">
        <f t="shared" si="20"/>
        <v>0</v>
      </c>
      <c r="J274" s="964">
        <f t="shared" si="20"/>
        <v>0</v>
      </c>
      <c r="K274" s="964">
        <f t="shared" si="20"/>
        <v>0</v>
      </c>
      <c r="L274" s="964">
        <f t="shared" si="20"/>
        <v>0</v>
      </c>
      <c r="M274" s="964">
        <f t="shared" si="20"/>
        <v>2034.56</v>
      </c>
      <c r="N274" s="964">
        <f t="shared" si="20"/>
        <v>0</v>
      </c>
      <c r="O274" s="964">
        <f t="shared" si="20"/>
        <v>0</v>
      </c>
      <c r="P274" s="964">
        <f t="shared" si="20"/>
        <v>0</v>
      </c>
      <c r="Q274" s="962">
        <f t="shared" si="20"/>
        <v>0</v>
      </c>
      <c r="R274" s="843"/>
    </row>
    <row r="275" spans="2:18" s="842" customFormat="1" ht="12.4" customHeight="1">
      <c r="B275" s="972" t="s">
        <v>679</v>
      </c>
      <c r="C275" s="959"/>
      <c r="D275" s="973" t="s">
        <v>2773</v>
      </c>
      <c r="E275" s="961"/>
      <c r="F275" s="961"/>
      <c r="G275" s="961"/>
      <c r="H275" s="962" t="str">
        <f t="shared" si="19"/>
        <v/>
      </c>
      <c r="I275" s="963" t="str">
        <f t="shared" si="20"/>
        <v/>
      </c>
      <c r="J275" s="964" t="str">
        <f t="shared" si="20"/>
        <v/>
      </c>
      <c r="K275" s="964" t="str">
        <f t="shared" si="20"/>
        <v/>
      </c>
      <c r="L275" s="964" t="str">
        <f t="shared" si="20"/>
        <v/>
      </c>
      <c r="M275" s="964" t="str">
        <f t="shared" si="20"/>
        <v/>
      </c>
      <c r="N275" s="964" t="str">
        <f t="shared" si="20"/>
        <v/>
      </c>
      <c r="O275" s="964" t="str">
        <f t="shared" si="20"/>
        <v/>
      </c>
      <c r="P275" s="964" t="str">
        <f t="shared" si="20"/>
        <v/>
      </c>
      <c r="Q275" s="962" t="str">
        <f t="shared" si="20"/>
        <v/>
      </c>
      <c r="R275" s="843"/>
    </row>
    <row r="276" spans="2:18" s="842" customFormat="1" ht="12.4" customHeight="1">
      <c r="B276" s="974" t="s">
        <v>680</v>
      </c>
      <c r="C276" s="959"/>
      <c r="D276" s="975" t="s">
        <v>52</v>
      </c>
      <c r="E276" s="961"/>
      <c r="F276" s="961"/>
      <c r="G276" s="961"/>
      <c r="H276" s="962" t="str">
        <f t="shared" si="19"/>
        <v/>
      </c>
      <c r="I276" s="963" t="str">
        <f t="shared" si="20"/>
        <v/>
      </c>
      <c r="J276" s="964" t="str">
        <f t="shared" si="20"/>
        <v/>
      </c>
      <c r="K276" s="964" t="str">
        <f t="shared" si="20"/>
        <v/>
      </c>
      <c r="L276" s="964" t="str">
        <f t="shared" si="20"/>
        <v/>
      </c>
      <c r="M276" s="964" t="str">
        <f t="shared" si="20"/>
        <v/>
      </c>
      <c r="N276" s="964" t="str">
        <f t="shared" si="20"/>
        <v/>
      </c>
      <c r="O276" s="964" t="str">
        <f t="shared" si="20"/>
        <v/>
      </c>
      <c r="P276" s="964" t="str">
        <f t="shared" si="20"/>
        <v/>
      </c>
      <c r="Q276" s="962" t="str">
        <f t="shared" si="20"/>
        <v/>
      </c>
      <c r="R276" s="843"/>
    </row>
    <row r="277" spans="2:18" s="842" customFormat="1" ht="12.4" customHeight="1">
      <c r="B277" s="968" t="s">
        <v>681</v>
      </c>
      <c r="C277" s="959"/>
      <c r="D277" s="969" t="s">
        <v>369</v>
      </c>
      <c r="E277" s="961" t="s">
        <v>385</v>
      </c>
      <c r="F277" s="970">
        <v>15.450000000000001</v>
      </c>
      <c r="G277" s="970">
        <v>1.22</v>
      </c>
      <c r="H277" s="962">
        <f t="shared" si="19"/>
        <v>18.850000000000001</v>
      </c>
      <c r="I277" s="963">
        <f t="shared" si="20"/>
        <v>0</v>
      </c>
      <c r="J277" s="964">
        <f t="shared" si="20"/>
        <v>0</v>
      </c>
      <c r="K277" s="964">
        <f t="shared" si="20"/>
        <v>0</v>
      </c>
      <c r="L277" s="964">
        <f t="shared" si="20"/>
        <v>0</v>
      </c>
      <c r="M277" s="964">
        <f t="shared" si="20"/>
        <v>0</v>
      </c>
      <c r="N277" s="964">
        <f t="shared" si="20"/>
        <v>0</v>
      </c>
      <c r="O277" s="964">
        <f t="shared" si="20"/>
        <v>0</v>
      </c>
      <c r="P277" s="964">
        <f t="shared" si="20"/>
        <v>18.850000000000001</v>
      </c>
      <c r="Q277" s="962">
        <f t="shared" si="20"/>
        <v>0</v>
      </c>
      <c r="R277" s="843"/>
    </row>
    <row r="278" spans="2:18" s="842" customFormat="1" ht="12.4" customHeight="1">
      <c r="B278" s="974" t="s">
        <v>682</v>
      </c>
      <c r="C278" s="959"/>
      <c r="D278" s="975" t="s">
        <v>54</v>
      </c>
      <c r="E278" s="961"/>
      <c r="F278" s="961"/>
      <c r="G278" s="961"/>
      <c r="H278" s="962" t="str">
        <f t="shared" si="19"/>
        <v/>
      </c>
      <c r="I278" s="963" t="str">
        <f t="shared" si="20"/>
        <v/>
      </c>
      <c r="J278" s="964" t="str">
        <f t="shared" si="20"/>
        <v/>
      </c>
      <c r="K278" s="964" t="str">
        <f t="shared" si="20"/>
        <v/>
      </c>
      <c r="L278" s="964" t="str">
        <f t="shared" si="20"/>
        <v/>
      </c>
      <c r="M278" s="964" t="str">
        <f t="shared" si="20"/>
        <v/>
      </c>
      <c r="N278" s="964" t="str">
        <f t="shared" si="20"/>
        <v/>
      </c>
      <c r="O278" s="964" t="str">
        <f t="shared" si="20"/>
        <v/>
      </c>
      <c r="P278" s="964" t="str">
        <f t="shared" si="20"/>
        <v/>
      </c>
      <c r="Q278" s="962" t="str">
        <f t="shared" si="20"/>
        <v/>
      </c>
      <c r="R278" s="843"/>
    </row>
    <row r="279" spans="2:18" s="842" customFormat="1" ht="12.4" customHeight="1">
      <c r="B279" s="968" t="s">
        <v>683</v>
      </c>
      <c r="C279" s="959"/>
      <c r="D279" s="969" t="s">
        <v>335</v>
      </c>
      <c r="E279" s="961" t="s">
        <v>386</v>
      </c>
      <c r="F279" s="970">
        <v>2.3000000000000003</v>
      </c>
      <c r="G279" s="970">
        <v>41</v>
      </c>
      <c r="H279" s="962">
        <f t="shared" si="19"/>
        <v>94.3</v>
      </c>
      <c r="I279" s="963">
        <f t="shared" si="20"/>
        <v>0</v>
      </c>
      <c r="J279" s="964">
        <f t="shared" si="20"/>
        <v>0</v>
      </c>
      <c r="K279" s="964">
        <f t="shared" si="20"/>
        <v>0</v>
      </c>
      <c r="L279" s="964">
        <f t="shared" si="20"/>
        <v>0</v>
      </c>
      <c r="M279" s="964">
        <f t="shared" si="20"/>
        <v>0</v>
      </c>
      <c r="N279" s="964">
        <f t="shared" si="20"/>
        <v>0</v>
      </c>
      <c r="O279" s="964">
        <f t="shared" si="20"/>
        <v>0</v>
      </c>
      <c r="P279" s="964">
        <f t="shared" si="20"/>
        <v>94.3</v>
      </c>
      <c r="Q279" s="962">
        <f t="shared" si="20"/>
        <v>0</v>
      </c>
      <c r="R279" s="843"/>
    </row>
    <row r="280" spans="2:18" s="842" customFormat="1" ht="12.4" customHeight="1">
      <c r="B280" s="968" t="s">
        <v>684</v>
      </c>
      <c r="C280" s="959"/>
      <c r="D280" s="969" t="s">
        <v>336</v>
      </c>
      <c r="E280" s="961" t="s">
        <v>386</v>
      </c>
      <c r="F280" s="970">
        <v>2.87</v>
      </c>
      <c r="G280" s="970">
        <v>20.51</v>
      </c>
      <c r="H280" s="962">
        <f t="shared" si="19"/>
        <v>58.86</v>
      </c>
      <c r="I280" s="963">
        <f t="shared" si="20"/>
        <v>0</v>
      </c>
      <c r="J280" s="964">
        <f t="shared" si="20"/>
        <v>0</v>
      </c>
      <c r="K280" s="964">
        <f t="shared" si="20"/>
        <v>0</v>
      </c>
      <c r="L280" s="964">
        <f t="shared" si="20"/>
        <v>0</v>
      </c>
      <c r="M280" s="964">
        <f t="shared" si="20"/>
        <v>0</v>
      </c>
      <c r="N280" s="964">
        <f t="shared" si="20"/>
        <v>0</v>
      </c>
      <c r="O280" s="964">
        <f t="shared" si="20"/>
        <v>0</v>
      </c>
      <c r="P280" s="964">
        <f t="shared" si="20"/>
        <v>58.86</v>
      </c>
      <c r="Q280" s="962">
        <f t="shared" si="20"/>
        <v>0</v>
      </c>
      <c r="R280" s="843"/>
    </row>
    <row r="281" spans="2:18" s="842" customFormat="1" ht="12.4" customHeight="1">
      <c r="B281" s="974" t="s">
        <v>685</v>
      </c>
      <c r="C281" s="959"/>
      <c r="D281" s="975" t="s">
        <v>2700</v>
      </c>
      <c r="E281" s="961"/>
      <c r="F281" s="961"/>
      <c r="G281" s="961"/>
      <c r="H281" s="962" t="str">
        <f t="shared" si="19"/>
        <v/>
      </c>
      <c r="I281" s="963" t="str">
        <f t="shared" si="20"/>
        <v/>
      </c>
      <c r="J281" s="964" t="str">
        <f t="shared" si="20"/>
        <v/>
      </c>
      <c r="K281" s="964" t="str">
        <f t="shared" si="20"/>
        <v/>
      </c>
      <c r="L281" s="964" t="str">
        <f t="shared" si="20"/>
        <v/>
      </c>
      <c r="M281" s="964" t="str">
        <f t="shared" si="20"/>
        <v/>
      </c>
      <c r="N281" s="964" t="str">
        <f t="shared" si="20"/>
        <v/>
      </c>
      <c r="O281" s="964" t="str">
        <f t="shared" si="20"/>
        <v/>
      </c>
      <c r="P281" s="964" t="str">
        <f t="shared" si="20"/>
        <v/>
      </c>
      <c r="Q281" s="962" t="str">
        <f t="shared" si="20"/>
        <v/>
      </c>
      <c r="R281" s="843"/>
    </row>
    <row r="282" spans="2:18" s="842" customFormat="1" ht="12.4" customHeight="1">
      <c r="B282" s="968" t="s">
        <v>686</v>
      </c>
      <c r="C282" s="959"/>
      <c r="D282" s="969" t="s">
        <v>2774</v>
      </c>
      <c r="E282" s="961" t="s">
        <v>51</v>
      </c>
      <c r="F282" s="970">
        <v>3.62</v>
      </c>
      <c r="G282" s="970">
        <v>23.45</v>
      </c>
      <c r="H282" s="962">
        <f t="shared" si="19"/>
        <v>84.89</v>
      </c>
      <c r="I282" s="963">
        <f t="shared" si="20"/>
        <v>0</v>
      </c>
      <c r="J282" s="964">
        <f t="shared" si="20"/>
        <v>0</v>
      </c>
      <c r="K282" s="964">
        <f t="shared" si="20"/>
        <v>0</v>
      </c>
      <c r="L282" s="964">
        <f t="shared" si="20"/>
        <v>0</v>
      </c>
      <c r="M282" s="964">
        <f t="shared" si="20"/>
        <v>0</v>
      </c>
      <c r="N282" s="964">
        <f t="shared" si="20"/>
        <v>0</v>
      </c>
      <c r="O282" s="964">
        <f t="shared" si="20"/>
        <v>0</v>
      </c>
      <c r="P282" s="964">
        <f t="shared" si="20"/>
        <v>84.89</v>
      </c>
      <c r="Q282" s="962">
        <f t="shared" si="20"/>
        <v>0</v>
      </c>
      <c r="R282" s="843"/>
    </row>
    <row r="283" spans="2:18" s="842" customFormat="1" ht="12.4" customHeight="1">
      <c r="B283" s="974" t="s">
        <v>687</v>
      </c>
      <c r="C283" s="959"/>
      <c r="D283" s="975" t="s">
        <v>2775</v>
      </c>
      <c r="E283" s="961"/>
      <c r="F283" s="961"/>
      <c r="G283" s="961"/>
      <c r="H283" s="962" t="str">
        <f t="shared" si="19"/>
        <v/>
      </c>
      <c r="I283" s="963" t="str">
        <f t="shared" si="20"/>
        <v/>
      </c>
      <c r="J283" s="964" t="str">
        <f t="shared" si="20"/>
        <v/>
      </c>
      <c r="K283" s="964" t="str">
        <f t="shared" si="20"/>
        <v/>
      </c>
      <c r="L283" s="964" t="str">
        <f t="shared" si="20"/>
        <v/>
      </c>
      <c r="M283" s="964" t="str">
        <f t="shared" si="20"/>
        <v/>
      </c>
      <c r="N283" s="964" t="str">
        <f t="shared" si="20"/>
        <v/>
      </c>
      <c r="O283" s="964" t="str">
        <f t="shared" si="20"/>
        <v/>
      </c>
      <c r="P283" s="964" t="str">
        <f t="shared" si="20"/>
        <v/>
      </c>
      <c r="Q283" s="962" t="str">
        <f t="shared" si="20"/>
        <v/>
      </c>
      <c r="R283" s="843"/>
    </row>
    <row r="284" spans="2:18" s="842" customFormat="1" ht="12.4" customHeight="1">
      <c r="B284" s="968" t="s">
        <v>688</v>
      </c>
      <c r="C284" s="959"/>
      <c r="D284" s="969" t="s">
        <v>2776</v>
      </c>
      <c r="E284" s="961" t="s">
        <v>51</v>
      </c>
      <c r="F284" s="970">
        <v>4.2</v>
      </c>
      <c r="G284" s="970">
        <v>64.67</v>
      </c>
      <c r="H284" s="962">
        <f t="shared" si="19"/>
        <v>271.61</v>
      </c>
      <c r="I284" s="963">
        <f t="shared" si="20"/>
        <v>0</v>
      </c>
      <c r="J284" s="964">
        <f t="shared" si="20"/>
        <v>0</v>
      </c>
      <c r="K284" s="964">
        <f t="shared" si="20"/>
        <v>0</v>
      </c>
      <c r="L284" s="964">
        <f t="shared" si="20"/>
        <v>0</v>
      </c>
      <c r="M284" s="964">
        <f t="shared" si="20"/>
        <v>0</v>
      </c>
      <c r="N284" s="964">
        <f t="shared" si="20"/>
        <v>0</v>
      </c>
      <c r="O284" s="964">
        <f t="shared" si="20"/>
        <v>0</v>
      </c>
      <c r="P284" s="964">
        <f t="shared" si="20"/>
        <v>271.61</v>
      </c>
      <c r="Q284" s="962">
        <f t="shared" si="20"/>
        <v>0</v>
      </c>
      <c r="R284" s="843"/>
    </row>
    <row r="285" spans="2:18" s="842" customFormat="1" ht="12.4" customHeight="1">
      <c r="B285" s="968" t="s">
        <v>689</v>
      </c>
      <c r="C285" s="959"/>
      <c r="D285" s="969" t="s">
        <v>370</v>
      </c>
      <c r="E285" s="961" t="s">
        <v>386</v>
      </c>
      <c r="F285" s="970">
        <v>1.3</v>
      </c>
      <c r="G285" s="970">
        <v>301.27</v>
      </c>
      <c r="H285" s="962">
        <f t="shared" si="19"/>
        <v>391.65</v>
      </c>
      <c r="I285" s="963">
        <f t="shared" si="20"/>
        <v>0</v>
      </c>
      <c r="J285" s="964">
        <f t="shared" si="20"/>
        <v>0</v>
      </c>
      <c r="K285" s="964">
        <f t="shared" si="20"/>
        <v>0</v>
      </c>
      <c r="L285" s="964">
        <f t="shared" si="20"/>
        <v>0</v>
      </c>
      <c r="M285" s="964">
        <f t="shared" si="20"/>
        <v>0</v>
      </c>
      <c r="N285" s="964">
        <f t="shared" si="20"/>
        <v>0</v>
      </c>
      <c r="O285" s="964">
        <f t="shared" si="20"/>
        <v>0</v>
      </c>
      <c r="P285" s="964">
        <f t="shared" si="20"/>
        <v>391.65</v>
      </c>
      <c r="Q285" s="962">
        <f t="shared" si="20"/>
        <v>0</v>
      </c>
      <c r="R285" s="843"/>
    </row>
    <row r="286" spans="2:18" s="842" customFormat="1" ht="12.4" customHeight="1">
      <c r="B286" s="968" t="s">
        <v>690</v>
      </c>
      <c r="C286" s="959"/>
      <c r="D286" s="969" t="s">
        <v>364</v>
      </c>
      <c r="E286" s="961" t="s">
        <v>386</v>
      </c>
      <c r="F286" s="970">
        <v>1.26</v>
      </c>
      <c r="G286" s="970">
        <v>401.90000000000003</v>
      </c>
      <c r="H286" s="962">
        <f t="shared" si="19"/>
        <v>506.39</v>
      </c>
      <c r="I286" s="963">
        <f t="shared" si="20"/>
        <v>0</v>
      </c>
      <c r="J286" s="964">
        <f t="shared" si="20"/>
        <v>0</v>
      </c>
      <c r="K286" s="964">
        <f t="shared" si="20"/>
        <v>0</v>
      </c>
      <c r="L286" s="964">
        <f t="shared" si="20"/>
        <v>0</v>
      </c>
      <c r="M286" s="964">
        <f t="shared" si="20"/>
        <v>0</v>
      </c>
      <c r="N286" s="964">
        <f t="shared" si="20"/>
        <v>0</v>
      </c>
      <c r="O286" s="964">
        <f t="shared" si="20"/>
        <v>0</v>
      </c>
      <c r="P286" s="964">
        <f t="shared" si="20"/>
        <v>506.39</v>
      </c>
      <c r="Q286" s="962">
        <f t="shared" si="20"/>
        <v>0</v>
      </c>
      <c r="R286" s="843"/>
    </row>
    <row r="287" spans="2:18" s="842" customFormat="1" ht="12.4" customHeight="1">
      <c r="B287" s="968" t="s">
        <v>691</v>
      </c>
      <c r="C287" s="959"/>
      <c r="D287" s="969" t="s">
        <v>2702</v>
      </c>
      <c r="E287" s="961" t="s">
        <v>55</v>
      </c>
      <c r="F287" s="970">
        <v>48.08</v>
      </c>
      <c r="G287" s="970">
        <v>4.16</v>
      </c>
      <c r="H287" s="962">
        <f t="shared" si="19"/>
        <v>200.01</v>
      </c>
      <c r="I287" s="963">
        <f t="shared" ref="I287:Q302" si="21">+IF($E287="","",I4177)</f>
        <v>0</v>
      </c>
      <c r="J287" s="964">
        <f t="shared" si="21"/>
        <v>0</v>
      </c>
      <c r="K287" s="964">
        <f t="shared" si="21"/>
        <v>0</v>
      </c>
      <c r="L287" s="964">
        <f t="shared" si="21"/>
        <v>0</v>
      </c>
      <c r="M287" s="964">
        <f t="shared" si="21"/>
        <v>0</v>
      </c>
      <c r="N287" s="964">
        <f t="shared" si="21"/>
        <v>0</v>
      </c>
      <c r="O287" s="964">
        <f t="shared" si="21"/>
        <v>0</v>
      </c>
      <c r="P287" s="964">
        <f t="shared" si="21"/>
        <v>200.01</v>
      </c>
      <c r="Q287" s="962">
        <f t="shared" si="21"/>
        <v>0</v>
      </c>
      <c r="R287" s="843"/>
    </row>
    <row r="288" spans="2:18" s="842" customFormat="1" ht="12.4" customHeight="1">
      <c r="B288" s="974" t="s">
        <v>692</v>
      </c>
      <c r="C288" s="959"/>
      <c r="D288" s="975" t="s">
        <v>343</v>
      </c>
      <c r="E288" s="961"/>
      <c r="F288" s="961"/>
      <c r="G288" s="961"/>
      <c r="H288" s="962" t="str">
        <f t="shared" si="19"/>
        <v/>
      </c>
      <c r="I288" s="963" t="str">
        <f t="shared" si="21"/>
        <v/>
      </c>
      <c r="J288" s="964" t="str">
        <f t="shared" si="21"/>
        <v/>
      </c>
      <c r="K288" s="964" t="str">
        <f t="shared" si="21"/>
        <v/>
      </c>
      <c r="L288" s="964" t="str">
        <f t="shared" si="21"/>
        <v/>
      </c>
      <c r="M288" s="964" t="str">
        <f t="shared" si="21"/>
        <v/>
      </c>
      <c r="N288" s="964" t="str">
        <f t="shared" si="21"/>
        <v/>
      </c>
      <c r="O288" s="964" t="str">
        <f t="shared" si="21"/>
        <v/>
      </c>
      <c r="P288" s="964" t="str">
        <f t="shared" si="21"/>
        <v/>
      </c>
      <c r="Q288" s="962" t="str">
        <f t="shared" si="21"/>
        <v/>
      </c>
      <c r="R288" s="843"/>
    </row>
    <row r="289" spans="2:18" s="842" customFormat="1" ht="12.4" customHeight="1">
      <c r="B289" s="968" t="s">
        <v>693</v>
      </c>
      <c r="C289" s="959"/>
      <c r="D289" s="969" t="s">
        <v>2777</v>
      </c>
      <c r="E289" s="961" t="s">
        <v>51</v>
      </c>
      <c r="F289" s="970">
        <v>4.33</v>
      </c>
      <c r="G289" s="970">
        <v>33.65</v>
      </c>
      <c r="H289" s="962">
        <f t="shared" si="19"/>
        <v>145.69999999999999</v>
      </c>
      <c r="I289" s="963">
        <f t="shared" si="21"/>
        <v>0</v>
      </c>
      <c r="J289" s="964">
        <f t="shared" si="21"/>
        <v>0</v>
      </c>
      <c r="K289" s="964">
        <f t="shared" si="21"/>
        <v>0</v>
      </c>
      <c r="L289" s="964">
        <f t="shared" si="21"/>
        <v>0</v>
      </c>
      <c r="M289" s="964">
        <f t="shared" si="21"/>
        <v>0</v>
      </c>
      <c r="N289" s="964">
        <f t="shared" si="21"/>
        <v>0</v>
      </c>
      <c r="O289" s="964">
        <f t="shared" si="21"/>
        <v>0</v>
      </c>
      <c r="P289" s="964">
        <f t="shared" si="21"/>
        <v>145.69999999999999</v>
      </c>
      <c r="Q289" s="962">
        <f t="shared" si="21"/>
        <v>0</v>
      </c>
      <c r="R289" s="843"/>
    </row>
    <row r="290" spans="2:18" s="842" customFormat="1" ht="12.4" customHeight="1">
      <c r="B290" s="974" t="s">
        <v>694</v>
      </c>
      <c r="C290" s="959"/>
      <c r="D290" s="975" t="s">
        <v>64</v>
      </c>
      <c r="E290" s="961"/>
      <c r="F290" s="961"/>
      <c r="G290" s="961"/>
      <c r="H290" s="962" t="str">
        <f t="shared" si="19"/>
        <v/>
      </c>
      <c r="I290" s="963" t="str">
        <f t="shared" si="21"/>
        <v/>
      </c>
      <c r="J290" s="964" t="str">
        <f t="shared" si="21"/>
        <v/>
      </c>
      <c r="K290" s="964" t="str">
        <f t="shared" si="21"/>
        <v/>
      </c>
      <c r="L290" s="964" t="str">
        <f t="shared" si="21"/>
        <v/>
      </c>
      <c r="M290" s="964" t="str">
        <f t="shared" si="21"/>
        <v/>
      </c>
      <c r="N290" s="964" t="str">
        <f t="shared" si="21"/>
        <v/>
      </c>
      <c r="O290" s="964" t="str">
        <f t="shared" si="21"/>
        <v/>
      </c>
      <c r="P290" s="964" t="str">
        <f t="shared" si="21"/>
        <v/>
      </c>
      <c r="Q290" s="962" t="str">
        <f t="shared" si="21"/>
        <v/>
      </c>
      <c r="R290" s="843"/>
    </row>
    <row r="291" spans="2:18" s="842" customFormat="1" ht="12.4" customHeight="1">
      <c r="B291" s="968" t="s">
        <v>695</v>
      </c>
      <c r="C291" s="959"/>
      <c r="D291" s="969" t="s">
        <v>2778</v>
      </c>
      <c r="E291" s="961" t="s">
        <v>51</v>
      </c>
      <c r="F291" s="970">
        <v>4.33</v>
      </c>
      <c r="G291" s="970">
        <v>11.85</v>
      </c>
      <c r="H291" s="962">
        <f t="shared" si="19"/>
        <v>51.31</v>
      </c>
      <c r="I291" s="963">
        <f t="shared" si="21"/>
        <v>0</v>
      </c>
      <c r="J291" s="964">
        <f t="shared" si="21"/>
        <v>0</v>
      </c>
      <c r="K291" s="964">
        <f t="shared" si="21"/>
        <v>0</v>
      </c>
      <c r="L291" s="964">
        <f t="shared" si="21"/>
        <v>0</v>
      </c>
      <c r="M291" s="964">
        <f t="shared" si="21"/>
        <v>0</v>
      </c>
      <c r="N291" s="964">
        <f t="shared" si="21"/>
        <v>0</v>
      </c>
      <c r="O291" s="964">
        <f t="shared" si="21"/>
        <v>0</v>
      </c>
      <c r="P291" s="964">
        <f t="shared" si="21"/>
        <v>0</v>
      </c>
      <c r="Q291" s="962">
        <f t="shared" si="21"/>
        <v>51.31</v>
      </c>
      <c r="R291" s="843"/>
    </row>
    <row r="292" spans="2:18" s="842" customFormat="1" ht="12.4" customHeight="1">
      <c r="B292" s="974" t="s">
        <v>696</v>
      </c>
      <c r="C292" s="959"/>
      <c r="D292" s="975" t="s">
        <v>2779</v>
      </c>
      <c r="E292" s="961"/>
      <c r="F292" s="961"/>
      <c r="G292" s="961"/>
      <c r="H292" s="962" t="str">
        <f t="shared" si="19"/>
        <v/>
      </c>
      <c r="I292" s="963" t="str">
        <f t="shared" si="21"/>
        <v/>
      </c>
      <c r="J292" s="964" t="str">
        <f t="shared" si="21"/>
        <v/>
      </c>
      <c r="K292" s="964" t="str">
        <f t="shared" si="21"/>
        <v/>
      </c>
      <c r="L292" s="964" t="str">
        <f t="shared" si="21"/>
        <v/>
      </c>
      <c r="M292" s="964" t="str">
        <f t="shared" si="21"/>
        <v/>
      </c>
      <c r="N292" s="964" t="str">
        <f t="shared" si="21"/>
        <v/>
      </c>
      <c r="O292" s="964" t="str">
        <f t="shared" si="21"/>
        <v/>
      </c>
      <c r="P292" s="964" t="str">
        <f t="shared" si="21"/>
        <v/>
      </c>
      <c r="Q292" s="962" t="str">
        <f t="shared" si="21"/>
        <v/>
      </c>
      <c r="R292" s="843"/>
    </row>
    <row r="293" spans="2:18" s="842" customFormat="1" ht="12.4" customHeight="1">
      <c r="B293" s="968" t="s">
        <v>697</v>
      </c>
      <c r="C293" s="959"/>
      <c r="D293" s="969" t="s">
        <v>2780</v>
      </c>
      <c r="E293" s="961" t="s">
        <v>387</v>
      </c>
      <c r="F293" s="970">
        <v>21.69</v>
      </c>
      <c r="G293" s="970">
        <v>61.85</v>
      </c>
      <c r="H293" s="962">
        <f t="shared" si="19"/>
        <v>1341.53</v>
      </c>
      <c r="I293" s="963">
        <f t="shared" si="21"/>
        <v>0</v>
      </c>
      <c r="J293" s="964">
        <f t="shared" si="21"/>
        <v>0</v>
      </c>
      <c r="K293" s="964">
        <f t="shared" si="21"/>
        <v>0</v>
      </c>
      <c r="L293" s="964">
        <f t="shared" si="21"/>
        <v>0</v>
      </c>
      <c r="M293" s="964">
        <f t="shared" si="21"/>
        <v>0</v>
      </c>
      <c r="N293" s="964">
        <f t="shared" si="21"/>
        <v>0</v>
      </c>
      <c r="O293" s="964">
        <f t="shared" si="21"/>
        <v>0</v>
      </c>
      <c r="P293" s="964">
        <f t="shared" si="21"/>
        <v>0</v>
      </c>
      <c r="Q293" s="962">
        <f t="shared" si="21"/>
        <v>1341.53</v>
      </c>
      <c r="R293" s="843"/>
    </row>
    <row r="294" spans="2:18" s="842" customFormat="1" ht="12.4" customHeight="1">
      <c r="B294" s="968" t="s">
        <v>698</v>
      </c>
      <c r="C294" s="959"/>
      <c r="D294" s="969" t="s">
        <v>2781</v>
      </c>
      <c r="E294" s="961" t="s">
        <v>387</v>
      </c>
      <c r="F294" s="970">
        <v>12.6</v>
      </c>
      <c r="G294" s="970">
        <v>53.04</v>
      </c>
      <c r="H294" s="962">
        <f t="shared" si="19"/>
        <v>668.3</v>
      </c>
      <c r="I294" s="963">
        <f t="shared" si="21"/>
        <v>0</v>
      </c>
      <c r="J294" s="964">
        <f t="shared" si="21"/>
        <v>0</v>
      </c>
      <c r="K294" s="964">
        <f t="shared" si="21"/>
        <v>0</v>
      </c>
      <c r="L294" s="964">
        <f t="shared" si="21"/>
        <v>0</v>
      </c>
      <c r="M294" s="964">
        <f t="shared" si="21"/>
        <v>0</v>
      </c>
      <c r="N294" s="964">
        <f t="shared" si="21"/>
        <v>0</v>
      </c>
      <c r="O294" s="964">
        <f t="shared" si="21"/>
        <v>0</v>
      </c>
      <c r="P294" s="964">
        <f t="shared" si="21"/>
        <v>0</v>
      </c>
      <c r="Q294" s="962">
        <f t="shared" si="21"/>
        <v>668.3</v>
      </c>
      <c r="R294" s="843"/>
    </row>
    <row r="295" spans="2:18" s="842" customFormat="1" ht="12.4" customHeight="1">
      <c r="B295" s="968" t="s">
        <v>699</v>
      </c>
      <c r="C295" s="959"/>
      <c r="D295" s="969" t="s">
        <v>2782</v>
      </c>
      <c r="E295" s="961" t="s">
        <v>387</v>
      </c>
      <c r="F295" s="970">
        <v>8.7000000000000011</v>
      </c>
      <c r="G295" s="970">
        <v>52.160000000000004</v>
      </c>
      <c r="H295" s="962">
        <f t="shared" si="19"/>
        <v>453.79</v>
      </c>
      <c r="I295" s="963">
        <f t="shared" si="21"/>
        <v>0</v>
      </c>
      <c r="J295" s="964">
        <f t="shared" si="21"/>
        <v>0</v>
      </c>
      <c r="K295" s="964">
        <f t="shared" si="21"/>
        <v>0</v>
      </c>
      <c r="L295" s="964">
        <f t="shared" si="21"/>
        <v>0</v>
      </c>
      <c r="M295" s="964">
        <f t="shared" si="21"/>
        <v>0</v>
      </c>
      <c r="N295" s="964">
        <f t="shared" si="21"/>
        <v>0</v>
      </c>
      <c r="O295" s="964">
        <f t="shared" si="21"/>
        <v>0</v>
      </c>
      <c r="P295" s="964">
        <f t="shared" si="21"/>
        <v>0</v>
      </c>
      <c r="Q295" s="962">
        <f t="shared" si="21"/>
        <v>453.79</v>
      </c>
      <c r="R295" s="843"/>
    </row>
    <row r="296" spans="2:18" s="842" customFormat="1" ht="12.4" customHeight="1">
      <c r="B296" s="968" t="s">
        <v>700</v>
      </c>
      <c r="C296" s="959"/>
      <c r="D296" s="969" t="s">
        <v>2783</v>
      </c>
      <c r="E296" s="961" t="s">
        <v>41</v>
      </c>
      <c r="F296" s="970">
        <v>2</v>
      </c>
      <c r="G296" s="970">
        <v>169.67000000000002</v>
      </c>
      <c r="H296" s="962">
        <f t="shared" si="19"/>
        <v>339.34</v>
      </c>
      <c r="I296" s="963">
        <f t="shared" si="21"/>
        <v>0</v>
      </c>
      <c r="J296" s="964">
        <f t="shared" si="21"/>
        <v>0</v>
      </c>
      <c r="K296" s="964">
        <f t="shared" si="21"/>
        <v>0</v>
      </c>
      <c r="L296" s="964">
        <f t="shared" si="21"/>
        <v>0</v>
      </c>
      <c r="M296" s="964">
        <f t="shared" si="21"/>
        <v>0</v>
      </c>
      <c r="N296" s="964">
        <f t="shared" si="21"/>
        <v>0</v>
      </c>
      <c r="O296" s="964">
        <f t="shared" si="21"/>
        <v>0</v>
      </c>
      <c r="P296" s="964">
        <f t="shared" si="21"/>
        <v>339.34</v>
      </c>
      <c r="Q296" s="962">
        <f t="shared" si="21"/>
        <v>0</v>
      </c>
      <c r="R296" s="843"/>
    </row>
    <row r="297" spans="2:18" s="842" customFormat="1" ht="12.4" customHeight="1">
      <c r="B297" s="966" t="s">
        <v>701</v>
      </c>
      <c r="C297" s="959"/>
      <c r="D297" s="967" t="s">
        <v>2784</v>
      </c>
      <c r="E297" s="961"/>
      <c r="F297" s="961"/>
      <c r="G297" s="961"/>
      <c r="H297" s="962" t="str">
        <f t="shared" si="19"/>
        <v/>
      </c>
      <c r="I297" s="963" t="str">
        <f t="shared" si="21"/>
        <v/>
      </c>
      <c r="J297" s="964" t="str">
        <f t="shared" si="21"/>
        <v/>
      </c>
      <c r="K297" s="964" t="str">
        <f t="shared" si="21"/>
        <v/>
      </c>
      <c r="L297" s="964" t="str">
        <f t="shared" si="21"/>
        <v/>
      </c>
      <c r="M297" s="964" t="str">
        <f t="shared" si="21"/>
        <v/>
      </c>
      <c r="N297" s="964" t="str">
        <f t="shared" si="21"/>
        <v/>
      </c>
      <c r="O297" s="964" t="str">
        <f t="shared" si="21"/>
        <v/>
      </c>
      <c r="P297" s="964" t="str">
        <f t="shared" si="21"/>
        <v/>
      </c>
      <c r="Q297" s="962" t="str">
        <f t="shared" si="21"/>
        <v/>
      </c>
      <c r="R297" s="843"/>
    </row>
    <row r="298" spans="2:18" s="842" customFormat="1" ht="12.4" customHeight="1">
      <c r="B298" s="972" t="s">
        <v>702</v>
      </c>
      <c r="C298" s="959"/>
      <c r="D298" s="973" t="s">
        <v>2785</v>
      </c>
      <c r="E298" s="961"/>
      <c r="F298" s="961"/>
      <c r="G298" s="961"/>
      <c r="H298" s="962" t="str">
        <f t="shared" si="19"/>
        <v/>
      </c>
      <c r="I298" s="963" t="str">
        <f t="shared" si="21"/>
        <v/>
      </c>
      <c r="J298" s="964" t="str">
        <f t="shared" si="21"/>
        <v/>
      </c>
      <c r="K298" s="964" t="str">
        <f t="shared" si="21"/>
        <v/>
      </c>
      <c r="L298" s="964" t="str">
        <f t="shared" si="21"/>
        <v/>
      </c>
      <c r="M298" s="964" t="str">
        <f t="shared" si="21"/>
        <v/>
      </c>
      <c r="N298" s="964" t="str">
        <f t="shared" si="21"/>
        <v/>
      </c>
      <c r="O298" s="964" t="str">
        <f t="shared" si="21"/>
        <v/>
      </c>
      <c r="P298" s="964" t="str">
        <f t="shared" si="21"/>
        <v/>
      </c>
      <c r="Q298" s="962" t="str">
        <f t="shared" si="21"/>
        <v/>
      </c>
      <c r="R298" s="843"/>
    </row>
    <row r="299" spans="2:18" s="842" customFormat="1" ht="12.4" customHeight="1">
      <c r="B299" s="974" t="s">
        <v>703</v>
      </c>
      <c r="C299" s="959"/>
      <c r="D299" s="975" t="s">
        <v>52</v>
      </c>
      <c r="E299" s="961"/>
      <c r="F299" s="961"/>
      <c r="G299" s="961"/>
      <c r="H299" s="962" t="str">
        <f t="shared" si="19"/>
        <v/>
      </c>
      <c r="I299" s="963" t="str">
        <f t="shared" si="21"/>
        <v/>
      </c>
      <c r="J299" s="964" t="str">
        <f t="shared" si="21"/>
        <v/>
      </c>
      <c r="K299" s="964" t="str">
        <f t="shared" si="21"/>
        <v/>
      </c>
      <c r="L299" s="964" t="str">
        <f t="shared" si="21"/>
        <v/>
      </c>
      <c r="M299" s="964" t="str">
        <f t="shared" si="21"/>
        <v/>
      </c>
      <c r="N299" s="964" t="str">
        <f t="shared" si="21"/>
        <v/>
      </c>
      <c r="O299" s="964" t="str">
        <f t="shared" si="21"/>
        <v/>
      </c>
      <c r="P299" s="964" t="str">
        <f t="shared" si="21"/>
        <v/>
      </c>
      <c r="Q299" s="962" t="str">
        <f t="shared" si="21"/>
        <v/>
      </c>
      <c r="R299" s="843"/>
    </row>
    <row r="300" spans="2:18" s="842" customFormat="1" ht="12.4" customHeight="1">
      <c r="B300" s="968" t="s">
        <v>704</v>
      </c>
      <c r="C300" s="959"/>
      <c r="D300" s="969" t="s">
        <v>333</v>
      </c>
      <c r="E300" s="961" t="s">
        <v>385</v>
      </c>
      <c r="F300" s="970">
        <v>21.95</v>
      </c>
      <c r="G300" s="970">
        <v>3.5300000000000002</v>
      </c>
      <c r="H300" s="962">
        <f t="shared" si="19"/>
        <v>77.48</v>
      </c>
      <c r="I300" s="963">
        <f t="shared" si="21"/>
        <v>0</v>
      </c>
      <c r="J300" s="964">
        <f t="shared" si="21"/>
        <v>0</v>
      </c>
      <c r="K300" s="964">
        <f t="shared" si="21"/>
        <v>1.78</v>
      </c>
      <c r="L300" s="964">
        <f t="shared" si="21"/>
        <v>75.7</v>
      </c>
      <c r="M300" s="964">
        <f t="shared" si="21"/>
        <v>0</v>
      </c>
      <c r="N300" s="964">
        <f t="shared" si="21"/>
        <v>0</v>
      </c>
      <c r="O300" s="964">
        <f t="shared" si="21"/>
        <v>0</v>
      </c>
      <c r="P300" s="964">
        <f t="shared" si="21"/>
        <v>0</v>
      </c>
      <c r="Q300" s="962">
        <f t="shared" si="21"/>
        <v>0</v>
      </c>
      <c r="R300" s="843"/>
    </row>
    <row r="301" spans="2:18" s="842" customFormat="1" ht="12.4" customHeight="1">
      <c r="B301" s="968" t="s">
        <v>705</v>
      </c>
      <c r="C301" s="959"/>
      <c r="D301" s="969" t="s">
        <v>334</v>
      </c>
      <c r="E301" s="961" t="s">
        <v>385</v>
      </c>
      <c r="F301" s="970">
        <v>21.95</v>
      </c>
      <c r="G301" s="970">
        <v>1.05</v>
      </c>
      <c r="H301" s="962">
        <f t="shared" si="19"/>
        <v>23.05</v>
      </c>
      <c r="I301" s="963">
        <f t="shared" si="21"/>
        <v>0</v>
      </c>
      <c r="J301" s="964">
        <f t="shared" si="21"/>
        <v>0</v>
      </c>
      <c r="K301" s="964">
        <f t="shared" si="21"/>
        <v>0</v>
      </c>
      <c r="L301" s="964">
        <f t="shared" si="21"/>
        <v>23.05</v>
      </c>
      <c r="M301" s="964">
        <f t="shared" si="21"/>
        <v>0</v>
      </c>
      <c r="N301" s="964">
        <f t="shared" si="21"/>
        <v>0</v>
      </c>
      <c r="O301" s="964">
        <f t="shared" si="21"/>
        <v>0</v>
      </c>
      <c r="P301" s="964">
        <f t="shared" si="21"/>
        <v>0</v>
      </c>
      <c r="Q301" s="962">
        <f t="shared" si="21"/>
        <v>0</v>
      </c>
      <c r="R301" s="843"/>
    </row>
    <row r="302" spans="2:18" s="842" customFormat="1" ht="12.4" customHeight="1">
      <c r="B302" s="974" t="s">
        <v>706</v>
      </c>
      <c r="C302" s="959"/>
      <c r="D302" s="975" t="s">
        <v>54</v>
      </c>
      <c r="E302" s="961"/>
      <c r="F302" s="961"/>
      <c r="G302" s="961"/>
      <c r="H302" s="962" t="str">
        <f t="shared" si="19"/>
        <v/>
      </c>
      <c r="I302" s="963" t="str">
        <f t="shared" si="21"/>
        <v/>
      </c>
      <c r="J302" s="964" t="str">
        <f t="shared" si="21"/>
        <v/>
      </c>
      <c r="K302" s="964" t="str">
        <f t="shared" si="21"/>
        <v/>
      </c>
      <c r="L302" s="964" t="str">
        <f t="shared" si="21"/>
        <v/>
      </c>
      <c r="M302" s="964" t="str">
        <f t="shared" si="21"/>
        <v/>
      </c>
      <c r="N302" s="964" t="str">
        <f t="shared" si="21"/>
        <v/>
      </c>
      <c r="O302" s="964" t="str">
        <f t="shared" si="21"/>
        <v/>
      </c>
      <c r="P302" s="964" t="str">
        <f t="shared" si="21"/>
        <v/>
      </c>
      <c r="Q302" s="962" t="str">
        <f t="shared" si="21"/>
        <v/>
      </c>
      <c r="R302" s="843"/>
    </row>
    <row r="303" spans="2:18" s="842" customFormat="1" ht="12.4" customHeight="1">
      <c r="B303" s="968" t="s">
        <v>707</v>
      </c>
      <c r="C303" s="959"/>
      <c r="D303" s="969" t="s">
        <v>335</v>
      </c>
      <c r="E303" s="961" t="s">
        <v>386</v>
      </c>
      <c r="F303" s="970">
        <v>11.61</v>
      </c>
      <c r="G303" s="970">
        <v>41</v>
      </c>
      <c r="H303" s="962">
        <f t="shared" si="19"/>
        <v>476.01</v>
      </c>
      <c r="I303" s="963">
        <f t="shared" ref="I303:Q318" si="22">+IF($E303="","",I4193)</f>
        <v>0</v>
      </c>
      <c r="J303" s="964">
        <f t="shared" si="22"/>
        <v>0</v>
      </c>
      <c r="K303" s="964">
        <f t="shared" si="22"/>
        <v>0</v>
      </c>
      <c r="L303" s="964">
        <f t="shared" si="22"/>
        <v>476.01</v>
      </c>
      <c r="M303" s="964">
        <f t="shared" si="22"/>
        <v>0</v>
      </c>
      <c r="N303" s="964">
        <f t="shared" si="22"/>
        <v>0</v>
      </c>
      <c r="O303" s="964">
        <f t="shared" si="22"/>
        <v>0</v>
      </c>
      <c r="P303" s="964">
        <f t="shared" si="22"/>
        <v>0</v>
      </c>
      <c r="Q303" s="962">
        <f t="shared" si="22"/>
        <v>0</v>
      </c>
      <c r="R303" s="843"/>
    </row>
    <row r="304" spans="2:18" s="842" customFormat="1" ht="12.4" customHeight="1">
      <c r="B304" s="968" t="s">
        <v>708</v>
      </c>
      <c r="C304" s="959"/>
      <c r="D304" s="969" t="s">
        <v>2786</v>
      </c>
      <c r="E304" s="961" t="s">
        <v>51</v>
      </c>
      <c r="F304" s="970">
        <v>5.98</v>
      </c>
      <c r="G304" s="970">
        <v>47.36</v>
      </c>
      <c r="H304" s="962">
        <f t="shared" si="19"/>
        <v>283.20999999999998</v>
      </c>
      <c r="I304" s="963">
        <f t="shared" si="22"/>
        <v>0</v>
      </c>
      <c r="J304" s="964">
        <f t="shared" si="22"/>
        <v>0</v>
      </c>
      <c r="K304" s="964">
        <f t="shared" si="22"/>
        <v>0</v>
      </c>
      <c r="L304" s="964">
        <f t="shared" si="22"/>
        <v>283.20999999999998</v>
      </c>
      <c r="M304" s="964">
        <f t="shared" si="22"/>
        <v>0</v>
      </c>
      <c r="N304" s="964">
        <f t="shared" si="22"/>
        <v>0</v>
      </c>
      <c r="O304" s="964">
        <f t="shared" si="22"/>
        <v>0</v>
      </c>
      <c r="P304" s="964">
        <f t="shared" si="22"/>
        <v>0</v>
      </c>
      <c r="Q304" s="962">
        <f t="shared" si="22"/>
        <v>0</v>
      </c>
      <c r="R304" s="843"/>
    </row>
    <row r="305" spans="2:18" s="842" customFormat="1" ht="12.4" customHeight="1">
      <c r="B305" s="968" t="s">
        <v>709</v>
      </c>
      <c r="C305" s="959"/>
      <c r="D305" s="969" t="s">
        <v>2787</v>
      </c>
      <c r="E305" s="961" t="s">
        <v>51</v>
      </c>
      <c r="F305" s="970">
        <v>5.98</v>
      </c>
      <c r="G305" s="970">
        <v>61.97</v>
      </c>
      <c r="H305" s="962">
        <f t="shared" si="19"/>
        <v>370.58</v>
      </c>
      <c r="I305" s="963">
        <f t="shared" si="22"/>
        <v>0</v>
      </c>
      <c r="J305" s="964">
        <f t="shared" si="22"/>
        <v>0</v>
      </c>
      <c r="K305" s="964">
        <f t="shared" si="22"/>
        <v>0</v>
      </c>
      <c r="L305" s="964">
        <f t="shared" si="22"/>
        <v>370.58</v>
      </c>
      <c r="M305" s="964">
        <f t="shared" si="22"/>
        <v>0</v>
      </c>
      <c r="N305" s="964">
        <f t="shared" si="22"/>
        <v>0</v>
      </c>
      <c r="O305" s="964">
        <f t="shared" si="22"/>
        <v>0</v>
      </c>
      <c r="P305" s="964">
        <f t="shared" si="22"/>
        <v>0</v>
      </c>
      <c r="Q305" s="962">
        <f t="shared" si="22"/>
        <v>0</v>
      </c>
      <c r="R305" s="843"/>
    </row>
    <row r="306" spans="2:18" s="842" customFormat="1" ht="12.4" customHeight="1">
      <c r="B306" s="968" t="s">
        <v>710</v>
      </c>
      <c r="C306" s="959"/>
      <c r="D306" s="969" t="s">
        <v>2788</v>
      </c>
      <c r="E306" s="961" t="s">
        <v>386</v>
      </c>
      <c r="F306" s="970">
        <v>14.51</v>
      </c>
      <c r="G306" s="970">
        <v>15.38</v>
      </c>
      <c r="H306" s="962">
        <f t="shared" si="19"/>
        <v>223.16</v>
      </c>
      <c r="I306" s="963">
        <f t="shared" si="22"/>
        <v>0</v>
      </c>
      <c r="J306" s="964">
        <f t="shared" si="22"/>
        <v>0</v>
      </c>
      <c r="K306" s="964">
        <f t="shared" si="22"/>
        <v>0</v>
      </c>
      <c r="L306" s="964">
        <f t="shared" si="22"/>
        <v>223.16</v>
      </c>
      <c r="M306" s="964">
        <f t="shared" si="22"/>
        <v>0</v>
      </c>
      <c r="N306" s="964">
        <f t="shared" si="22"/>
        <v>0</v>
      </c>
      <c r="O306" s="964">
        <f t="shared" si="22"/>
        <v>0</v>
      </c>
      <c r="P306" s="964">
        <f t="shared" si="22"/>
        <v>0</v>
      </c>
      <c r="Q306" s="962">
        <f t="shared" si="22"/>
        <v>0</v>
      </c>
      <c r="R306" s="843"/>
    </row>
    <row r="307" spans="2:18" s="842" customFormat="1" ht="12.4" customHeight="1">
      <c r="B307" s="974" t="s">
        <v>711</v>
      </c>
      <c r="C307" s="959"/>
      <c r="D307" s="975" t="s">
        <v>2789</v>
      </c>
      <c r="E307" s="961"/>
      <c r="F307" s="961"/>
      <c r="G307" s="961"/>
      <c r="H307" s="962" t="str">
        <f t="shared" si="19"/>
        <v/>
      </c>
      <c r="I307" s="963" t="str">
        <f t="shared" si="22"/>
        <v/>
      </c>
      <c r="J307" s="964" t="str">
        <f t="shared" si="22"/>
        <v/>
      </c>
      <c r="K307" s="964" t="str">
        <f t="shared" si="22"/>
        <v/>
      </c>
      <c r="L307" s="964" t="str">
        <f t="shared" si="22"/>
        <v/>
      </c>
      <c r="M307" s="964" t="str">
        <f t="shared" si="22"/>
        <v/>
      </c>
      <c r="N307" s="964" t="str">
        <f t="shared" si="22"/>
        <v/>
      </c>
      <c r="O307" s="964" t="str">
        <f t="shared" si="22"/>
        <v/>
      </c>
      <c r="P307" s="964" t="str">
        <f t="shared" si="22"/>
        <v/>
      </c>
      <c r="Q307" s="962" t="str">
        <f t="shared" si="22"/>
        <v/>
      </c>
      <c r="R307" s="843"/>
    </row>
    <row r="308" spans="2:18" s="842" customFormat="1" ht="12.4" customHeight="1">
      <c r="B308" s="968" t="s">
        <v>712</v>
      </c>
      <c r="C308" s="959"/>
      <c r="D308" s="969" t="s">
        <v>346</v>
      </c>
      <c r="E308" s="961" t="s">
        <v>386</v>
      </c>
      <c r="F308" s="970">
        <v>0.48</v>
      </c>
      <c r="G308" s="970">
        <v>85.03</v>
      </c>
      <c r="H308" s="962">
        <f t="shared" si="19"/>
        <v>40.81</v>
      </c>
      <c r="I308" s="963">
        <f t="shared" si="22"/>
        <v>0</v>
      </c>
      <c r="J308" s="964">
        <f t="shared" si="22"/>
        <v>0</v>
      </c>
      <c r="K308" s="964">
        <f t="shared" si="22"/>
        <v>0</v>
      </c>
      <c r="L308" s="964">
        <f t="shared" si="22"/>
        <v>40.81</v>
      </c>
      <c r="M308" s="964">
        <f t="shared" si="22"/>
        <v>0</v>
      </c>
      <c r="N308" s="964">
        <f t="shared" si="22"/>
        <v>0</v>
      </c>
      <c r="O308" s="964">
        <f t="shared" si="22"/>
        <v>0</v>
      </c>
      <c r="P308" s="964">
        <f t="shared" si="22"/>
        <v>0</v>
      </c>
      <c r="Q308" s="962">
        <f t="shared" si="22"/>
        <v>0</v>
      </c>
      <c r="R308" s="843"/>
    </row>
    <row r="309" spans="2:18" s="842" customFormat="1" ht="12.4" customHeight="1">
      <c r="B309" s="968" t="s">
        <v>713</v>
      </c>
      <c r="C309" s="959"/>
      <c r="D309" s="969" t="s">
        <v>352</v>
      </c>
      <c r="E309" s="961" t="s">
        <v>386</v>
      </c>
      <c r="F309" s="970">
        <v>0.48</v>
      </c>
      <c r="G309" s="970">
        <v>85.03</v>
      </c>
      <c r="H309" s="962">
        <f t="shared" si="19"/>
        <v>40.81</v>
      </c>
      <c r="I309" s="963">
        <f t="shared" si="22"/>
        <v>0</v>
      </c>
      <c r="J309" s="964">
        <f t="shared" si="22"/>
        <v>0</v>
      </c>
      <c r="K309" s="964">
        <f t="shared" si="22"/>
        <v>0</v>
      </c>
      <c r="L309" s="964">
        <f t="shared" si="22"/>
        <v>40.81</v>
      </c>
      <c r="M309" s="964">
        <f t="shared" si="22"/>
        <v>0</v>
      </c>
      <c r="N309" s="964">
        <f t="shared" si="22"/>
        <v>0</v>
      </c>
      <c r="O309" s="964">
        <f t="shared" si="22"/>
        <v>0</v>
      </c>
      <c r="P309" s="964">
        <f t="shared" si="22"/>
        <v>0</v>
      </c>
      <c r="Q309" s="962">
        <f t="shared" si="22"/>
        <v>0</v>
      </c>
      <c r="R309" s="843"/>
    </row>
    <row r="310" spans="2:18" s="842" customFormat="1" ht="12.4" customHeight="1">
      <c r="B310" s="968" t="s">
        <v>714</v>
      </c>
      <c r="C310" s="959"/>
      <c r="D310" s="969" t="s">
        <v>2674</v>
      </c>
      <c r="E310" s="961" t="s">
        <v>386</v>
      </c>
      <c r="F310" s="970">
        <v>0.6</v>
      </c>
      <c r="G310" s="970">
        <v>100.78</v>
      </c>
      <c r="H310" s="962">
        <f t="shared" si="19"/>
        <v>60.47</v>
      </c>
      <c r="I310" s="963">
        <f t="shared" si="22"/>
        <v>0</v>
      </c>
      <c r="J310" s="964">
        <f t="shared" si="22"/>
        <v>0</v>
      </c>
      <c r="K310" s="964">
        <f t="shared" si="22"/>
        <v>0</v>
      </c>
      <c r="L310" s="964">
        <f t="shared" si="22"/>
        <v>60.47</v>
      </c>
      <c r="M310" s="964">
        <f t="shared" si="22"/>
        <v>0</v>
      </c>
      <c r="N310" s="964">
        <f t="shared" si="22"/>
        <v>0</v>
      </c>
      <c r="O310" s="964">
        <f t="shared" si="22"/>
        <v>0</v>
      </c>
      <c r="P310" s="964">
        <f t="shared" si="22"/>
        <v>0</v>
      </c>
      <c r="Q310" s="962">
        <f t="shared" si="22"/>
        <v>0</v>
      </c>
      <c r="R310" s="843"/>
    </row>
    <row r="311" spans="2:18" s="842" customFormat="1" ht="12.4" customHeight="1">
      <c r="B311" s="968" t="s">
        <v>715</v>
      </c>
      <c r="C311" s="959"/>
      <c r="D311" s="969" t="s">
        <v>2675</v>
      </c>
      <c r="E311" s="961" t="s">
        <v>386</v>
      </c>
      <c r="F311" s="970">
        <v>0.11</v>
      </c>
      <c r="G311" s="970">
        <v>51.03</v>
      </c>
      <c r="H311" s="962">
        <f t="shared" si="19"/>
        <v>5.61</v>
      </c>
      <c r="I311" s="963">
        <f t="shared" si="22"/>
        <v>0</v>
      </c>
      <c r="J311" s="964">
        <f t="shared" si="22"/>
        <v>0</v>
      </c>
      <c r="K311" s="964">
        <f t="shared" si="22"/>
        <v>0</v>
      </c>
      <c r="L311" s="964">
        <f t="shared" si="22"/>
        <v>5.61</v>
      </c>
      <c r="M311" s="964">
        <f t="shared" si="22"/>
        <v>0</v>
      </c>
      <c r="N311" s="964">
        <f t="shared" si="22"/>
        <v>0</v>
      </c>
      <c r="O311" s="964">
        <f t="shared" si="22"/>
        <v>0</v>
      </c>
      <c r="P311" s="964">
        <f t="shared" si="22"/>
        <v>0</v>
      </c>
      <c r="Q311" s="962">
        <f t="shared" si="22"/>
        <v>0</v>
      </c>
      <c r="R311" s="843"/>
    </row>
    <row r="312" spans="2:18" s="842" customFormat="1" ht="12.4" customHeight="1">
      <c r="B312" s="974" t="s">
        <v>716</v>
      </c>
      <c r="C312" s="959"/>
      <c r="D312" s="975" t="s">
        <v>2700</v>
      </c>
      <c r="E312" s="961"/>
      <c r="F312" s="961"/>
      <c r="G312" s="961"/>
      <c r="H312" s="962" t="str">
        <f t="shared" si="19"/>
        <v/>
      </c>
      <c r="I312" s="963" t="str">
        <f t="shared" si="22"/>
        <v/>
      </c>
      <c r="J312" s="964" t="str">
        <f t="shared" si="22"/>
        <v/>
      </c>
      <c r="K312" s="964" t="str">
        <f t="shared" si="22"/>
        <v/>
      </c>
      <c r="L312" s="964" t="str">
        <f t="shared" si="22"/>
        <v/>
      </c>
      <c r="M312" s="964" t="str">
        <f t="shared" si="22"/>
        <v/>
      </c>
      <c r="N312" s="964" t="str">
        <f t="shared" si="22"/>
        <v/>
      </c>
      <c r="O312" s="964" t="str">
        <f t="shared" si="22"/>
        <v/>
      </c>
      <c r="P312" s="964" t="str">
        <f t="shared" si="22"/>
        <v/>
      </c>
      <c r="Q312" s="962" t="str">
        <f t="shared" si="22"/>
        <v/>
      </c>
      <c r="R312" s="843"/>
    </row>
    <row r="313" spans="2:18" s="842" customFormat="1" ht="12.4" customHeight="1">
      <c r="B313" s="968" t="s">
        <v>717</v>
      </c>
      <c r="C313" s="959"/>
      <c r="D313" s="969" t="s">
        <v>339</v>
      </c>
      <c r="E313" s="961" t="s">
        <v>51</v>
      </c>
      <c r="F313" s="970">
        <v>5.9</v>
      </c>
      <c r="G313" s="970">
        <v>26.29</v>
      </c>
      <c r="H313" s="962">
        <f t="shared" si="19"/>
        <v>155.11000000000001</v>
      </c>
      <c r="I313" s="963">
        <f t="shared" si="22"/>
        <v>0</v>
      </c>
      <c r="J313" s="964">
        <f t="shared" si="22"/>
        <v>0</v>
      </c>
      <c r="K313" s="964">
        <f t="shared" si="22"/>
        <v>0</v>
      </c>
      <c r="L313" s="964">
        <f t="shared" si="22"/>
        <v>155.11000000000001</v>
      </c>
      <c r="M313" s="964">
        <f t="shared" si="22"/>
        <v>0</v>
      </c>
      <c r="N313" s="964">
        <f t="shared" si="22"/>
        <v>0</v>
      </c>
      <c r="O313" s="964">
        <f t="shared" si="22"/>
        <v>0</v>
      </c>
      <c r="P313" s="964">
        <f t="shared" si="22"/>
        <v>0</v>
      </c>
      <c r="Q313" s="962">
        <f t="shared" si="22"/>
        <v>0</v>
      </c>
      <c r="R313" s="843"/>
    </row>
    <row r="314" spans="2:18" s="842" customFormat="1" ht="12.4" customHeight="1">
      <c r="B314" s="968" t="s">
        <v>718</v>
      </c>
      <c r="C314" s="959"/>
      <c r="D314" s="969" t="s">
        <v>366</v>
      </c>
      <c r="E314" s="961" t="s">
        <v>386</v>
      </c>
      <c r="F314" s="970">
        <v>0.63</v>
      </c>
      <c r="G314" s="970">
        <v>294.8</v>
      </c>
      <c r="H314" s="962">
        <f t="shared" si="19"/>
        <v>185.72</v>
      </c>
      <c r="I314" s="963">
        <f t="shared" si="22"/>
        <v>0</v>
      </c>
      <c r="J314" s="964">
        <f t="shared" si="22"/>
        <v>0</v>
      </c>
      <c r="K314" s="964">
        <f t="shared" si="22"/>
        <v>0</v>
      </c>
      <c r="L314" s="964">
        <f t="shared" si="22"/>
        <v>185.72</v>
      </c>
      <c r="M314" s="964">
        <f t="shared" si="22"/>
        <v>0</v>
      </c>
      <c r="N314" s="964">
        <f t="shared" si="22"/>
        <v>0</v>
      </c>
      <c r="O314" s="964">
        <f t="shared" si="22"/>
        <v>0</v>
      </c>
      <c r="P314" s="964">
        <f t="shared" si="22"/>
        <v>0</v>
      </c>
      <c r="Q314" s="962">
        <f t="shared" si="22"/>
        <v>0</v>
      </c>
      <c r="R314" s="843"/>
    </row>
    <row r="315" spans="2:18" s="842" customFormat="1" ht="12.4" customHeight="1">
      <c r="B315" s="968" t="s">
        <v>719</v>
      </c>
      <c r="C315" s="959"/>
      <c r="D315" s="969" t="s">
        <v>342</v>
      </c>
      <c r="E315" s="961" t="s">
        <v>51</v>
      </c>
      <c r="F315" s="970">
        <v>2.56</v>
      </c>
      <c r="G315" s="970">
        <v>43.65</v>
      </c>
      <c r="H315" s="962">
        <f t="shared" si="19"/>
        <v>111.74</v>
      </c>
      <c r="I315" s="963">
        <f t="shared" si="22"/>
        <v>0</v>
      </c>
      <c r="J315" s="964">
        <f t="shared" si="22"/>
        <v>0</v>
      </c>
      <c r="K315" s="964">
        <f t="shared" si="22"/>
        <v>0</v>
      </c>
      <c r="L315" s="964">
        <f t="shared" si="22"/>
        <v>111.74</v>
      </c>
      <c r="M315" s="964">
        <f t="shared" si="22"/>
        <v>0</v>
      </c>
      <c r="N315" s="964">
        <f t="shared" si="22"/>
        <v>0</v>
      </c>
      <c r="O315" s="964">
        <f t="shared" si="22"/>
        <v>0</v>
      </c>
      <c r="P315" s="964">
        <f t="shared" si="22"/>
        <v>0</v>
      </c>
      <c r="Q315" s="962">
        <f t="shared" si="22"/>
        <v>0</v>
      </c>
      <c r="R315" s="843"/>
    </row>
    <row r="316" spans="2:18" s="842" customFormat="1" ht="12.4" customHeight="1">
      <c r="B316" s="968" t="s">
        <v>720</v>
      </c>
      <c r="C316" s="959"/>
      <c r="D316" s="969" t="s">
        <v>2790</v>
      </c>
      <c r="E316" s="961" t="s">
        <v>386</v>
      </c>
      <c r="F316" s="970">
        <v>0.66</v>
      </c>
      <c r="G316" s="970">
        <v>251.98000000000002</v>
      </c>
      <c r="H316" s="962">
        <f t="shared" si="19"/>
        <v>166.31</v>
      </c>
      <c r="I316" s="963">
        <f t="shared" si="22"/>
        <v>0</v>
      </c>
      <c r="J316" s="964">
        <f t="shared" si="22"/>
        <v>0</v>
      </c>
      <c r="K316" s="964">
        <f t="shared" si="22"/>
        <v>0</v>
      </c>
      <c r="L316" s="964">
        <f t="shared" si="22"/>
        <v>166.31</v>
      </c>
      <c r="M316" s="964">
        <f t="shared" si="22"/>
        <v>0</v>
      </c>
      <c r="N316" s="964">
        <f t="shared" si="22"/>
        <v>0</v>
      </c>
      <c r="O316" s="964">
        <f t="shared" si="22"/>
        <v>0</v>
      </c>
      <c r="P316" s="964">
        <f t="shared" si="22"/>
        <v>0</v>
      </c>
      <c r="Q316" s="962">
        <f t="shared" si="22"/>
        <v>0</v>
      </c>
      <c r="R316" s="843"/>
    </row>
    <row r="317" spans="2:18" s="842" customFormat="1" ht="12.4" customHeight="1">
      <c r="B317" s="974" t="s">
        <v>721</v>
      </c>
      <c r="C317" s="959"/>
      <c r="D317" s="975" t="s">
        <v>340</v>
      </c>
      <c r="E317" s="961"/>
      <c r="F317" s="961"/>
      <c r="G317" s="961"/>
      <c r="H317" s="962" t="str">
        <f t="shared" si="19"/>
        <v/>
      </c>
      <c r="I317" s="963" t="str">
        <f t="shared" si="22"/>
        <v/>
      </c>
      <c r="J317" s="964" t="str">
        <f t="shared" si="22"/>
        <v/>
      </c>
      <c r="K317" s="964" t="str">
        <f t="shared" si="22"/>
        <v/>
      </c>
      <c r="L317" s="964" t="str">
        <f t="shared" si="22"/>
        <v/>
      </c>
      <c r="M317" s="964" t="str">
        <f t="shared" si="22"/>
        <v/>
      </c>
      <c r="N317" s="964" t="str">
        <f t="shared" si="22"/>
        <v/>
      </c>
      <c r="O317" s="964" t="str">
        <f t="shared" si="22"/>
        <v/>
      </c>
      <c r="P317" s="964" t="str">
        <f t="shared" si="22"/>
        <v/>
      </c>
      <c r="Q317" s="962" t="str">
        <f t="shared" si="22"/>
        <v/>
      </c>
      <c r="R317" s="843"/>
    </row>
    <row r="318" spans="2:18" s="842" customFormat="1" ht="12.4" customHeight="1">
      <c r="B318" s="968" t="s">
        <v>722</v>
      </c>
      <c r="C318" s="959"/>
      <c r="D318" s="969" t="s">
        <v>2791</v>
      </c>
      <c r="E318" s="961" t="s">
        <v>386</v>
      </c>
      <c r="F318" s="970">
        <v>3.46</v>
      </c>
      <c r="G318" s="970">
        <v>370.51</v>
      </c>
      <c r="H318" s="962">
        <f t="shared" si="19"/>
        <v>1281.96</v>
      </c>
      <c r="I318" s="963">
        <f t="shared" si="22"/>
        <v>0</v>
      </c>
      <c r="J318" s="964">
        <f t="shared" si="22"/>
        <v>0</v>
      </c>
      <c r="K318" s="964">
        <f t="shared" si="22"/>
        <v>0</v>
      </c>
      <c r="L318" s="964">
        <f t="shared" si="22"/>
        <v>1281.96</v>
      </c>
      <c r="M318" s="964">
        <f t="shared" si="22"/>
        <v>0</v>
      </c>
      <c r="N318" s="964">
        <f t="shared" si="22"/>
        <v>0</v>
      </c>
      <c r="O318" s="964">
        <f t="shared" si="22"/>
        <v>0</v>
      </c>
      <c r="P318" s="964">
        <f t="shared" si="22"/>
        <v>0</v>
      </c>
      <c r="Q318" s="962">
        <f t="shared" si="22"/>
        <v>0</v>
      </c>
      <c r="R318" s="843"/>
    </row>
    <row r="319" spans="2:18" s="842" customFormat="1" ht="12.4" customHeight="1">
      <c r="B319" s="968" t="s">
        <v>723</v>
      </c>
      <c r="C319" s="959"/>
      <c r="D319" s="969" t="s">
        <v>342</v>
      </c>
      <c r="E319" s="961" t="s">
        <v>51</v>
      </c>
      <c r="F319" s="970">
        <v>36.42</v>
      </c>
      <c r="G319" s="970">
        <v>43.65</v>
      </c>
      <c r="H319" s="962">
        <f t="shared" si="19"/>
        <v>1589.73</v>
      </c>
      <c r="I319" s="963">
        <f t="shared" ref="I319:Q334" si="23">+IF($E319="","",I4209)</f>
        <v>0</v>
      </c>
      <c r="J319" s="964">
        <f t="shared" si="23"/>
        <v>0</v>
      </c>
      <c r="K319" s="964">
        <f t="shared" si="23"/>
        <v>0</v>
      </c>
      <c r="L319" s="964">
        <f t="shared" si="23"/>
        <v>1589.73</v>
      </c>
      <c r="M319" s="964">
        <f t="shared" si="23"/>
        <v>0</v>
      </c>
      <c r="N319" s="964">
        <f t="shared" si="23"/>
        <v>0</v>
      </c>
      <c r="O319" s="964">
        <f t="shared" si="23"/>
        <v>0</v>
      </c>
      <c r="P319" s="964">
        <f t="shared" si="23"/>
        <v>0</v>
      </c>
      <c r="Q319" s="962">
        <f t="shared" si="23"/>
        <v>0</v>
      </c>
      <c r="R319" s="843"/>
    </row>
    <row r="320" spans="2:18" s="842" customFormat="1" ht="12.4" customHeight="1">
      <c r="B320" s="968" t="s">
        <v>724</v>
      </c>
      <c r="C320" s="959"/>
      <c r="D320" s="969" t="s">
        <v>2702</v>
      </c>
      <c r="E320" s="961" t="s">
        <v>55</v>
      </c>
      <c r="F320" s="970">
        <v>114.46000000000001</v>
      </c>
      <c r="G320" s="970">
        <v>4.2</v>
      </c>
      <c r="H320" s="962">
        <f t="shared" si="19"/>
        <v>480.73</v>
      </c>
      <c r="I320" s="963">
        <f t="shared" si="23"/>
        <v>0</v>
      </c>
      <c r="J320" s="964">
        <f t="shared" si="23"/>
        <v>0</v>
      </c>
      <c r="K320" s="964">
        <f t="shared" si="23"/>
        <v>0</v>
      </c>
      <c r="L320" s="964">
        <f t="shared" si="23"/>
        <v>480.73</v>
      </c>
      <c r="M320" s="964">
        <f t="shared" si="23"/>
        <v>0</v>
      </c>
      <c r="N320" s="964">
        <f t="shared" si="23"/>
        <v>0</v>
      </c>
      <c r="O320" s="964">
        <f t="shared" si="23"/>
        <v>0</v>
      </c>
      <c r="P320" s="964">
        <f t="shared" si="23"/>
        <v>0</v>
      </c>
      <c r="Q320" s="962">
        <f t="shared" si="23"/>
        <v>0</v>
      </c>
      <c r="R320" s="843"/>
    </row>
    <row r="321" spans="2:18" s="842" customFormat="1" ht="12.4" customHeight="1">
      <c r="B321" s="974" t="s">
        <v>725</v>
      </c>
      <c r="C321" s="959"/>
      <c r="D321" s="975" t="s">
        <v>343</v>
      </c>
      <c r="E321" s="961"/>
      <c r="F321" s="961"/>
      <c r="G321" s="961"/>
      <c r="H321" s="962" t="str">
        <f t="shared" si="19"/>
        <v/>
      </c>
      <c r="I321" s="963" t="str">
        <f t="shared" si="23"/>
        <v/>
      </c>
      <c r="J321" s="964" t="str">
        <f t="shared" si="23"/>
        <v/>
      </c>
      <c r="K321" s="964" t="str">
        <f t="shared" si="23"/>
        <v/>
      </c>
      <c r="L321" s="964" t="str">
        <f t="shared" si="23"/>
        <v/>
      </c>
      <c r="M321" s="964" t="str">
        <f t="shared" si="23"/>
        <v/>
      </c>
      <c r="N321" s="964" t="str">
        <f t="shared" si="23"/>
        <v/>
      </c>
      <c r="O321" s="964" t="str">
        <f t="shared" si="23"/>
        <v/>
      </c>
      <c r="P321" s="964" t="str">
        <f t="shared" si="23"/>
        <v/>
      </c>
      <c r="Q321" s="962" t="str">
        <f t="shared" si="23"/>
        <v/>
      </c>
      <c r="R321" s="843"/>
    </row>
    <row r="322" spans="2:18" s="842" customFormat="1" ht="12.4" customHeight="1">
      <c r="B322" s="968" t="s">
        <v>726</v>
      </c>
      <c r="C322" s="959"/>
      <c r="D322" s="969" t="s">
        <v>2703</v>
      </c>
      <c r="E322" s="961" t="s">
        <v>51</v>
      </c>
      <c r="F322" s="970">
        <v>19.240000000000002</v>
      </c>
      <c r="G322" s="970">
        <v>23.39</v>
      </c>
      <c r="H322" s="962">
        <f t="shared" si="19"/>
        <v>450.02</v>
      </c>
      <c r="I322" s="963">
        <f t="shared" si="23"/>
        <v>0</v>
      </c>
      <c r="J322" s="964">
        <f t="shared" si="23"/>
        <v>0</v>
      </c>
      <c r="K322" s="964">
        <f t="shared" si="23"/>
        <v>0</v>
      </c>
      <c r="L322" s="964">
        <f t="shared" si="23"/>
        <v>450.02</v>
      </c>
      <c r="M322" s="964">
        <f t="shared" si="23"/>
        <v>0</v>
      </c>
      <c r="N322" s="964">
        <f t="shared" si="23"/>
        <v>0</v>
      </c>
      <c r="O322" s="964">
        <f t="shared" si="23"/>
        <v>0</v>
      </c>
      <c r="P322" s="964">
        <f t="shared" si="23"/>
        <v>0</v>
      </c>
      <c r="Q322" s="962">
        <f t="shared" si="23"/>
        <v>0</v>
      </c>
      <c r="R322" s="843"/>
    </row>
    <row r="323" spans="2:18" s="842" customFormat="1" ht="12.4" customHeight="1">
      <c r="B323" s="968" t="s">
        <v>727</v>
      </c>
      <c r="C323" s="959"/>
      <c r="D323" s="969" t="s">
        <v>2671</v>
      </c>
      <c r="E323" s="961" t="s">
        <v>51</v>
      </c>
      <c r="F323" s="970">
        <v>22.16</v>
      </c>
      <c r="G323" s="970">
        <v>27.810000000000002</v>
      </c>
      <c r="H323" s="962">
        <f t="shared" si="19"/>
        <v>616.27</v>
      </c>
      <c r="I323" s="963">
        <f t="shared" si="23"/>
        <v>0</v>
      </c>
      <c r="J323" s="964">
        <f t="shared" si="23"/>
        <v>0</v>
      </c>
      <c r="K323" s="964">
        <f t="shared" si="23"/>
        <v>0</v>
      </c>
      <c r="L323" s="964">
        <f t="shared" si="23"/>
        <v>616.27</v>
      </c>
      <c r="M323" s="964">
        <f t="shared" si="23"/>
        <v>0</v>
      </c>
      <c r="N323" s="964">
        <f t="shared" si="23"/>
        <v>0</v>
      </c>
      <c r="O323" s="964">
        <f t="shared" si="23"/>
        <v>0</v>
      </c>
      <c r="P323" s="964">
        <f t="shared" si="23"/>
        <v>0</v>
      </c>
      <c r="Q323" s="962">
        <f t="shared" si="23"/>
        <v>0</v>
      </c>
      <c r="R323" s="843"/>
    </row>
    <row r="324" spans="2:18" s="842" customFormat="1" ht="12.4" customHeight="1">
      <c r="B324" s="968" t="s">
        <v>728</v>
      </c>
      <c r="C324" s="959"/>
      <c r="D324" s="969" t="s">
        <v>2673</v>
      </c>
      <c r="E324" s="961" t="s">
        <v>385</v>
      </c>
      <c r="F324" s="970">
        <v>2.52</v>
      </c>
      <c r="G324" s="970">
        <v>24.78</v>
      </c>
      <c r="H324" s="962">
        <f t="shared" si="19"/>
        <v>62.45</v>
      </c>
      <c r="I324" s="963">
        <f t="shared" si="23"/>
        <v>0</v>
      </c>
      <c r="J324" s="964">
        <f t="shared" si="23"/>
        <v>0</v>
      </c>
      <c r="K324" s="964">
        <f t="shared" si="23"/>
        <v>0</v>
      </c>
      <c r="L324" s="964">
        <f t="shared" si="23"/>
        <v>62.45</v>
      </c>
      <c r="M324" s="964">
        <f t="shared" si="23"/>
        <v>0</v>
      </c>
      <c r="N324" s="964">
        <f t="shared" si="23"/>
        <v>0</v>
      </c>
      <c r="O324" s="964">
        <f t="shared" si="23"/>
        <v>0</v>
      </c>
      <c r="P324" s="964">
        <f t="shared" si="23"/>
        <v>0</v>
      </c>
      <c r="Q324" s="962">
        <f t="shared" si="23"/>
        <v>0</v>
      </c>
      <c r="R324" s="843"/>
    </row>
    <row r="325" spans="2:18" s="842" customFormat="1" ht="12.4" customHeight="1">
      <c r="B325" s="974" t="s">
        <v>729</v>
      </c>
      <c r="C325" s="959"/>
      <c r="D325" s="975" t="s">
        <v>344</v>
      </c>
      <c r="E325" s="961"/>
      <c r="F325" s="961"/>
      <c r="G325" s="961"/>
      <c r="H325" s="962" t="str">
        <f t="shared" si="19"/>
        <v/>
      </c>
      <c r="I325" s="963" t="str">
        <f t="shared" si="23"/>
        <v/>
      </c>
      <c r="J325" s="964" t="str">
        <f t="shared" si="23"/>
        <v/>
      </c>
      <c r="K325" s="964" t="str">
        <f t="shared" si="23"/>
        <v/>
      </c>
      <c r="L325" s="964" t="str">
        <f t="shared" si="23"/>
        <v/>
      </c>
      <c r="M325" s="964" t="str">
        <f t="shared" si="23"/>
        <v/>
      </c>
      <c r="N325" s="964" t="str">
        <f t="shared" si="23"/>
        <v/>
      </c>
      <c r="O325" s="964" t="str">
        <f t="shared" si="23"/>
        <v/>
      </c>
      <c r="P325" s="964" t="str">
        <f t="shared" si="23"/>
        <v/>
      </c>
      <c r="Q325" s="962" t="str">
        <f t="shared" si="23"/>
        <v/>
      </c>
      <c r="R325" s="843"/>
    </row>
    <row r="326" spans="2:18" s="842" customFormat="1" ht="12.4" customHeight="1">
      <c r="B326" s="968" t="s">
        <v>730</v>
      </c>
      <c r="C326" s="959"/>
      <c r="D326" s="969" t="s">
        <v>2792</v>
      </c>
      <c r="E326" s="961" t="s">
        <v>41</v>
      </c>
      <c r="F326" s="970">
        <v>1</v>
      </c>
      <c r="G326" s="970">
        <v>561.31000000000006</v>
      </c>
      <c r="H326" s="962">
        <f t="shared" si="19"/>
        <v>561.30999999999995</v>
      </c>
      <c r="I326" s="963">
        <f t="shared" si="23"/>
        <v>0</v>
      </c>
      <c r="J326" s="964">
        <f t="shared" si="23"/>
        <v>0</v>
      </c>
      <c r="K326" s="964">
        <f t="shared" si="23"/>
        <v>0</v>
      </c>
      <c r="L326" s="964">
        <f t="shared" si="23"/>
        <v>561.30999999999995</v>
      </c>
      <c r="M326" s="964">
        <f t="shared" si="23"/>
        <v>0</v>
      </c>
      <c r="N326" s="964">
        <f t="shared" si="23"/>
        <v>0</v>
      </c>
      <c r="O326" s="964">
        <f t="shared" si="23"/>
        <v>0</v>
      </c>
      <c r="P326" s="964">
        <f t="shared" si="23"/>
        <v>0</v>
      </c>
      <c r="Q326" s="962">
        <f t="shared" si="23"/>
        <v>0</v>
      </c>
      <c r="R326" s="843"/>
    </row>
    <row r="327" spans="2:18" s="842" customFormat="1" ht="12.4" customHeight="1">
      <c r="B327" s="974" t="s">
        <v>731</v>
      </c>
      <c r="C327" s="959"/>
      <c r="D327" s="975" t="s">
        <v>58</v>
      </c>
      <c r="E327" s="961"/>
      <c r="F327" s="961"/>
      <c r="G327" s="961"/>
      <c r="H327" s="962" t="str">
        <f t="shared" si="19"/>
        <v/>
      </c>
      <c r="I327" s="963" t="str">
        <f t="shared" si="23"/>
        <v/>
      </c>
      <c r="J327" s="964" t="str">
        <f t="shared" si="23"/>
        <v/>
      </c>
      <c r="K327" s="964" t="str">
        <f t="shared" si="23"/>
        <v/>
      </c>
      <c r="L327" s="964" t="str">
        <f t="shared" si="23"/>
        <v/>
      </c>
      <c r="M327" s="964" t="str">
        <f t="shared" si="23"/>
        <v/>
      </c>
      <c r="N327" s="964" t="str">
        <f t="shared" si="23"/>
        <v/>
      </c>
      <c r="O327" s="964" t="str">
        <f t="shared" si="23"/>
        <v/>
      </c>
      <c r="P327" s="964" t="str">
        <f t="shared" si="23"/>
        <v/>
      </c>
      <c r="Q327" s="962" t="str">
        <f t="shared" si="23"/>
        <v/>
      </c>
      <c r="R327" s="843"/>
    </row>
    <row r="328" spans="2:18" s="842" customFormat="1" ht="12.4" customHeight="1">
      <c r="B328" s="968" t="s">
        <v>732</v>
      </c>
      <c r="C328" s="959"/>
      <c r="D328" s="969" t="s">
        <v>2793</v>
      </c>
      <c r="E328" s="961" t="s">
        <v>41</v>
      </c>
      <c r="F328" s="970">
        <v>1</v>
      </c>
      <c r="G328" s="970">
        <v>64.19</v>
      </c>
      <c r="H328" s="962">
        <f t="shared" si="19"/>
        <v>64.19</v>
      </c>
      <c r="I328" s="963">
        <f t="shared" si="23"/>
        <v>0</v>
      </c>
      <c r="J328" s="964">
        <f t="shared" si="23"/>
        <v>0</v>
      </c>
      <c r="K328" s="964">
        <f t="shared" si="23"/>
        <v>0</v>
      </c>
      <c r="L328" s="964">
        <f t="shared" si="23"/>
        <v>5.48</v>
      </c>
      <c r="M328" s="964">
        <f t="shared" si="23"/>
        <v>58.71</v>
      </c>
      <c r="N328" s="964">
        <f t="shared" si="23"/>
        <v>0</v>
      </c>
      <c r="O328" s="964">
        <f t="shared" si="23"/>
        <v>0</v>
      </c>
      <c r="P328" s="964">
        <f t="shared" si="23"/>
        <v>0</v>
      </c>
      <c r="Q328" s="962">
        <f t="shared" si="23"/>
        <v>0</v>
      </c>
      <c r="R328" s="843"/>
    </row>
    <row r="329" spans="2:18" s="842" customFormat="1" ht="12.4" customHeight="1">
      <c r="B329" s="968" t="s">
        <v>733</v>
      </c>
      <c r="C329" s="959"/>
      <c r="D329" s="969" t="s">
        <v>2710</v>
      </c>
      <c r="E329" s="961" t="s">
        <v>41</v>
      </c>
      <c r="F329" s="970">
        <v>1</v>
      </c>
      <c r="G329" s="970">
        <v>163.59</v>
      </c>
      <c r="H329" s="962">
        <f t="shared" ref="H329:H392" si="24">+IF(E329="","",ROUND(F329*G329,2))</f>
        <v>163.59</v>
      </c>
      <c r="I329" s="963">
        <f t="shared" si="23"/>
        <v>0</v>
      </c>
      <c r="J329" s="964">
        <f t="shared" si="23"/>
        <v>0</v>
      </c>
      <c r="K329" s="964">
        <f t="shared" si="23"/>
        <v>0</v>
      </c>
      <c r="L329" s="964">
        <f t="shared" si="23"/>
        <v>163.59</v>
      </c>
      <c r="M329" s="964">
        <f t="shared" si="23"/>
        <v>0</v>
      </c>
      <c r="N329" s="964">
        <f t="shared" si="23"/>
        <v>0</v>
      </c>
      <c r="O329" s="964">
        <f t="shared" si="23"/>
        <v>0</v>
      </c>
      <c r="P329" s="964">
        <f t="shared" si="23"/>
        <v>0</v>
      </c>
      <c r="Q329" s="962">
        <f t="shared" si="23"/>
        <v>0</v>
      </c>
      <c r="R329" s="843"/>
    </row>
    <row r="330" spans="2:18" s="842" customFormat="1" ht="12.4" customHeight="1">
      <c r="B330" s="968" t="s">
        <v>734</v>
      </c>
      <c r="C330" s="959"/>
      <c r="D330" s="969" t="s">
        <v>2763</v>
      </c>
      <c r="E330" s="961" t="s">
        <v>41</v>
      </c>
      <c r="F330" s="970">
        <v>1</v>
      </c>
      <c r="G330" s="970">
        <v>93.95</v>
      </c>
      <c r="H330" s="962">
        <f t="shared" si="24"/>
        <v>93.95</v>
      </c>
      <c r="I330" s="963">
        <f t="shared" si="23"/>
        <v>0</v>
      </c>
      <c r="J330" s="964">
        <f t="shared" si="23"/>
        <v>0</v>
      </c>
      <c r="K330" s="964">
        <f t="shared" si="23"/>
        <v>0</v>
      </c>
      <c r="L330" s="964">
        <f t="shared" si="23"/>
        <v>93.95</v>
      </c>
      <c r="M330" s="964">
        <f t="shared" si="23"/>
        <v>0</v>
      </c>
      <c r="N330" s="964">
        <f t="shared" si="23"/>
        <v>0</v>
      </c>
      <c r="O330" s="964">
        <f t="shared" si="23"/>
        <v>0</v>
      </c>
      <c r="P330" s="964">
        <f t="shared" si="23"/>
        <v>0</v>
      </c>
      <c r="Q330" s="962">
        <f t="shared" si="23"/>
        <v>0</v>
      </c>
      <c r="R330" s="843"/>
    </row>
    <row r="331" spans="2:18" s="842" customFormat="1" ht="12.4" customHeight="1">
      <c r="B331" s="974" t="s">
        <v>735</v>
      </c>
      <c r="C331" s="959"/>
      <c r="D331" s="975" t="s">
        <v>64</v>
      </c>
      <c r="E331" s="961"/>
      <c r="F331" s="961"/>
      <c r="G331" s="961"/>
      <c r="H331" s="962" t="str">
        <f t="shared" si="24"/>
        <v/>
      </c>
      <c r="I331" s="963" t="str">
        <f t="shared" si="23"/>
        <v/>
      </c>
      <c r="J331" s="964" t="str">
        <f t="shared" si="23"/>
        <v/>
      </c>
      <c r="K331" s="964" t="str">
        <f t="shared" si="23"/>
        <v/>
      </c>
      <c r="L331" s="964" t="str">
        <f t="shared" si="23"/>
        <v/>
      </c>
      <c r="M331" s="964" t="str">
        <f t="shared" si="23"/>
        <v/>
      </c>
      <c r="N331" s="964" t="str">
        <f t="shared" si="23"/>
        <v/>
      </c>
      <c r="O331" s="964" t="str">
        <f t="shared" si="23"/>
        <v/>
      </c>
      <c r="P331" s="964" t="str">
        <f t="shared" si="23"/>
        <v/>
      </c>
      <c r="Q331" s="962" t="str">
        <f t="shared" si="23"/>
        <v/>
      </c>
      <c r="R331" s="843"/>
    </row>
    <row r="332" spans="2:18" s="842" customFormat="1" ht="12.4" customHeight="1">
      <c r="B332" s="968" t="s">
        <v>736</v>
      </c>
      <c r="C332" s="959"/>
      <c r="D332" s="969" t="s">
        <v>350</v>
      </c>
      <c r="E332" s="961" t="s">
        <v>51</v>
      </c>
      <c r="F332" s="970">
        <v>19.240000000000002</v>
      </c>
      <c r="G332" s="970">
        <v>11.85</v>
      </c>
      <c r="H332" s="962">
        <f t="shared" si="24"/>
        <v>227.99</v>
      </c>
      <c r="I332" s="963">
        <f t="shared" si="23"/>
        <v>0</v>
      </c>
      <c r="J332" s="964">
        <f t="shared" si="23"/>
        <v>0</v>
      </c>
      <c r="K332" s="964">
        <f t="shared" si="23"/>
        <v>0</v>
      </c>
      <c r="L332" s="964">
        <f t="shared" si="23"/>
        <v>0</v>
      </c>
      <c r="M332" s="964">
        <f t="shared" si="23"/>
        <v>227.99</v>
      </c>
      <c r="N332" s="964">
        <f t="shared" si="23"/>
        <v>0</v>
      </c>
      <c r="O332" s="964">
        <f t="shared" si="23"/>
        <v>0</v>
      </c>
      <c r="P332" s="964">
        <f t="shared" si="23"/>
        <v>0</v>
      </c>
      <c r="Q332" s="962">
        <f t="shared" si="23"/>
        <v>0</v>
      </c>
      <c r="R332" s="843"/>
    </row>
    <row r="333" spans="2:18" s="842" customFormat="1" ht="12.4" customHeight="1">
      <c r="B333" s="968" t="s">
        <v>737</v>
      </c>
      <c r="C333" s="959"/>
      <c r="D333" s="969" t="s">
        <v>351</v>
      </c>
      <c r="E333" s="961" t="s">
        <v>51</v>
      </c>
      <c r="F333" s="970">
        <v>1.0900000000000001</v>
      </c>
      <c r="G333" s="970">
        <v>20.48</v>
      </c>
      <c r="H333" s="962">
        <f t="shared" si="24"/>
        <v>22.32</v>
      </c>
      <c r="I333" s="963">
        <f t="shared" si="23"/>
        <v>0</v>
      </c>
      <c r="J333" s="964">
        <f t="shared" si="23"/>
        <v>0</v>
      </c>
      <c r="K333" s="964">
        <f t="shared" si="23"/>
        <v>0</v>
      </c>
      <c r="L333" s="964">
        <f t="shared" si="23"/>
        <v>0</v>
      </c>
      <c r="M333" s="964">
        <f t="shared" si="23"/>
        <v>22.32</v>
      </c>
      <c r="N333" s="964">
        <f t="shared" si="23"/>
        <v>0</v>
      </c>
      <c r="O333" s="964">
        <f t="shared" si="23"/>
        <v>0</v>
      </c>
      <c r="P333" s="964">
        <f t="shared" si="23"/>
        <v>0</v>
      </c>
      <c r="Q333" s="962">
        <f t="shared" si="23"/>
        <v>0</v>
      </c>
      <c r="R333" s="843"/>
    </row>
    <row r="334" spans="2:18" s="842" customFormat="1" ht="12.4" customHeight="1">
      <c r="B334" s="974" t="s">
        <v>738</v>
      </c>
      <c r="C334" s="959"/>
      <c r="D334" s="975" t="s">
        <v>2712</v>
      </c>
      <c r="E334" s="961"/>
      <c r="F334" s="961"/>
      <c r="G334" s="961"/>
      <c r="H334" s="962" t="str">
        <f t="shared" si="24"/>
        <v/>
      </c>
      <c r="I334" s="963" t="str">
        <f t="shared" si="23"/>
        <v/>
      </c>
      <c r="J334" s="964" t="str">
        <f t="shared" si="23"/>
        <v/>
      </c>
      <c r="K334" s="964" t="str">
        <f t="shared" si="23"/>
        <v/>
      </c>
      <c r="L334" s="964" t="str">
        <f t="shared" si="23"/>
        <v/>
      </c>
      <c r="M334" s="964" t="str">
        <f t="shared" si="23"/>
        <v/>
      </c>
      <c r="N334" s="964" t="str">
        <f t="shared" si="23"/>
        <v/>
      </c>
      <c r="O334" s="964" t="str">
        <f t="shared" si="23"/>
        <v/>
      </c>
      <c r="P334" s="964" t="str">
        <f t="shared" si="23"/>
        <v/>
      </c>
      <c r="Q334" s="962" t="str">
        <f t="shared" si="23"/>
        <v/>
      </c>
      <c r="R334" s="843"/>
    </row>
    <row r="335" spans="2:18" s="842" customFormat="1" ht="12.4" customHeight="1">
      <c r="B335" s="976" t="s">
        <v>739</v>
      </c>
      <c r="C335" s="959"/>
      <c r="D335" s="977" t="s">
        <v>52</v>
      </c>
      <c r="E335" s="961"/>
      <c r="F335" s="961"/>
      <c r="G335" s="961"/>
      <c r="H335" s="962" t="str">
        <f t="shared" si="24"/>
        <v/>
      </c>
      <c r="I335" s="963" t="str">
        <f t="shared" ref="I335:Q350" si="25">+IF($E335="","",I4225)</f>
        <v/>
      </c>
      <c r="J335" s="964" t="str">
        <f t="shared" si="25"/>
        <v/>
      </c>
      <c r="K335" s="964" t="str">
        <f t="shared" si="25"/>
        <v/>
      </c>
      <c r="L335" s="964" t="str">
        <f t="shared" si="25"/>
        <v/>
      </c>
      <c r="M335" s="964" t="str">
        <f t="shared" si="25"/>
        <v/>
      </c>
      <c r="N335" s="964" t="str">
        <f t="shared" si="25"/>
        <v/>
      </c>
      <c r="O335" s="964" t="str">
        <f t="shared" si="25"/>
        <v/>
      </c>
      <c r="P335" s="964" t="str">
        <f t="shared" si="25"/>
        <v/>
      </c>
      <c r="Q335" s="962" t="str">
        <f t="shared" si="25"/>
        <v/>
      </c>
      <c r="R335" s="843"/>
    </row>
    <row r="336" spans="2:18" s="842" customFormat="1" ht="12.4" customHeight="1">
      <c r="B336" s="968" t="s">
        <v>740</v>
      </c>
      <c r="C336" s="959"/>
      <c r="D336" s="969" t="s">
        <v>334</v>
      </c>
      <c r="E336" s="961" t="s">
        <v>385</v>
      </c>
      <c r="F336" s="970">
        <v>21.95</v>
      </c>
      <c r="G336" s="970">
        <v>1.05</v>
      </c>
      <c r="H336" s="962">
        <f t="shared" si="24"/>
        <v>23.05</v>
      </c>
      <c r="I336" s="963">
        <f t="shared" si="25"/>
        <v>0</v>
      </c>
      <c r="J336" s="964">
        <f t="shared" si="25"/>
        <v>0</v>
      </c>
      <c r="K336" s="964">
        <f t="shared" si="25"/>
        <v>0</v>
      </c>
      <c r="L336" s="964">
        <f t="shared" si="25"/>
        <v>23.05</v>
      </c>
      <c r="M336" s="964">
        <f t="shared" si="25"/>
        <v>0</v>
      </c>
      <c r="N336" s="964">
        <f t="shared" si="25"/>
        <v>0</v>
      </c>
      <c r="O336" s="964">
        <f t="shared" si="25"/>
        <v>0</v>
      </c>
      <c r="P336" s="964">
        <f t="shared" si="25"/>
        <v>0</v>
      </c>
      <c r="Q336" s="962">
        <f t="shared" si="25"/>
        <v>0</v>
      </c>
      <c r="R336" s="843"/>
    </row>
    <row r="337" spans="2:18" s="842" customFormat="1" ht="12.4" customHeight="1">
      <c r="B337" s="976" t="s">
        <v>741</v>
      </c>
      <c r="C337" s="959"/>
      <c r="D337" s="977" t="s">
        <v>54</v>
      </c>
      <c r="E337" s="961"/>
      <c r="F337" s="961"/>
      <c r="G337" s="961"/>
      <c r="H337" s="962" t="str">
        <f t="shared" si="24"/>
        <v/>
      </c>
      <c r="I337" s="963" t="str">
        <f t="shared" si="25"/>
        <v/>
      </c>
      <c r="J337" s="964" t="str">
        <f t="shared" si="25"/>
        <v/>
      </c>
      <c r="K337" s="964" t="str">
        <f t="shared" si="25"/>
        <v/>
      </c>
      <c r="L337" s="964" t="str">
        <f t="shared" si="25"/>
        <v/>
      </c>
      <c r="M337" s="964" t="str">
        <f t="shared" si="25"/>
        <v/>
      </c>
      <c r="N337" s="964" t="str">
        <f t="shared" si="25"/>
        <v/>
      </c>
      <c r="O337" s="964" t="str">
        <f t="shared" si="25"/>
        <v/>
      </c>
      <c r="P337" s="964" t="str">
        <f t="shared" si="25"/>
        <v/>
      </c>
      <c r="Q337" s="962" t="str">
        <f t="shared" si="25"/>
        <v/>
      </c>
      <c r="R337" s="843"/>
    </row>
    <row r="338" spans="2:18" s="842" customFormat="1" ht="12.4" customHeight="1">
      <c r="B338" s="968" t="s">
        <v>742</v>
      </c>
      <c r="C338" s="959"/>
      <c r="D338" s="969" t="s">
        <v>2696</v>
      </c>
      <c r="E338" s="961" t="s">
        <v>386</v>
      </c>
      <c r="F338" s="970">
        <v>1.56</v>
      </c>
      <c r="G338" s="970">
        <v>30.76</v>
      </c>
      <c r="H338" s="962">
        <f t="shared" si="24"/>
        <v>47.99</v>
      </c>
      <c r="I338" s="963">
        <f t="shared" si="25"/>
        <v>0</v>
      </c>
      <c r="J338" s="964">
        <f t="shared" si="25"/>
        <v>0</v>
      </c>
      <c r="K338" s="964">
        <f t="shared" si="25"/>
        <v>0</v>
      </c>
      <c r="L338" s="964">
        <f t="shared" si="25"/>
        <v>47.99</v>
      </c>
      <c r="M338" s="964">
        <f t="shared" si="25"/>
        <v>0</v>
      </c>
      <c r="N338" s="964">
        <f t="shared" si="25"/>
        <v>0</v>
      </c>
      <c r="O338" s="964">
        <f t="shared" si="25"/>
        <v>0</v>
      </c>
      <c r="P338" s="964">
        <f t="shared" si="25"/>
        <v>0</v>
      </c>
      <c r="Q338" s="962">
        <f t="shared" si="25"/>
        <v>0</v>
      </c>
      <c r="R338" s="843"/>
    </row>
    <row r="339" spans="2:18" s="842" customFormat="1" ht="12.4" customHeight="1">
      <c r="B339" s="968" t="s">
        <v>743</v>
      </c>
      <c r="C339" s="959"/>
      <c r="D339" s="969" t="s">
        <v>336</v>
      </c>
      <c r="E339" s="961" t="s">
        <v>386</v>
      </c>
      <c r="F339" s="970">
        <v>1.94</v>
      </c>
      <c r="G339" s="970">
        <v>20.51</v>
      </c>
      <c r="H339" s="962">
        <f t="shared" si="24"/>
        <v>39.79</v>
      </c>
      <c r="I339" s="963">
        <f t="shared" si="25"/>
        <v>0</v>
      </c>
      <c r="J339" s="964">
        <f t="shared" si="25"/>
        <v>0</v>
      </c>
      <c r="K339" s="964">
        <f t="shared" si="25"/>
        <v>0</v>
      </c>
      <c r="L339" s="964">
        <f t="shared" si="25"/>
        <v>39.79</v>
      </c>
      <c r="M339" s="964">
        <f t="shared" si="25"/>
        <v>0</v>
      </c>
      <c r="N339" s="964">
        <f t="shared" si="25"/>
        <v>0</v>
      </c>
      <c r="O339" s="964">
        <f t="shared" si="25"/>
        <v>0</v>
      </c>
      <c r="P339" s="964">
        <f t="shared" si="25"/>
        <v>0</v>
      </c>
      <c r="Q339" s="962">
        <f t="shared" si="25"/>
        <v>0</v>
      </c>
      <c r="R339" s="843"/>
    </row>
    <row r="340" spans="2:18" s="842" customFormat="1" ht="12.4" customHeight="1">
      <c r="B340" s="976" t="s">
        <v>744</v>
      </c>
      <c r="C340" s="959"/>
      <c r="D340" s="977" t="s">
        <v>2700</v>
      </c>
      <c r="E340" s="961"/>
      <c r="F340" s="961"/>
      <c r="G340" s="961"/>
      <c r="H340" s="962" t="str">
        <f t="shared" si="24"/>
        <v/>
      </c>
      <c r="I340" s="963" t="str">
        <f t="shared" si="25"/>
        <v/>
      </c>
      <c r="J340" s="964" t="str">
        <f t="shared" si="25"/>
        <v/>
      </c>
      <c r="K340" s="964" t="str">
        <f t="shared" si="25"/>
        <v/>
      </c>
      <c r="L340" s="964" t="str">
        <f t="shared" si="25"/>
        <v/>
      </c>
      <c r="M340" s="964" t="str">
        <f t="shared" si="25"/>
        <v/>
      </c>
      <c r="N340" s="964" t="str">
        <f t="shared" si="25"/>
        <v/>
      </c>
      <c r="O340" s="964" t="str">
        <f t="shared" si="25"/>
        <v/>
      </c>
      <c r="P340" s="964" t="str">
        <f t="shared" si="25"/>
        <v/>
      </c>
      <c r="Q340" s="962" t="str">
        <f t="shared" si="25"/>
        <v/>
      </c>
      <c r="R340" s="843"/>
    </row>
    <row r="341" spans="2:18" s="842" customFormat="1" ht="12.4" customHeight="1">
      <c r="B341" s="968" t="s">
        <v>745</v>
      </c>
      <c r="C341" s="959"/>
      <c r="D341" s="969" t="s">
        <v>2713</v>
      </c>
      <c r="E341" s="961" t="s">
        <v>51</v>
      </c>
      <c r="F341" s="970">
        <v>9.44</v>
      </c>
      <c r="G341" s="970">
        <v>44.230000000000004</v>
      </c>
      <c r="H341" s="962">
        <f t="shared" si="24"/>
        <v>417.53</v>
      </c>
      <c r="I341" s="963">
        <f t="shared" si="25"/>
        <v>0</v>
      </c>
      <c r="J341" s="964">
        <f t="shared" si="25"/>
        <v>0</v>
      </c>
      <c r="K341" s="964">
        <f t="shared" si="25"/>
        <v>0</v>
      </c>
      <c r="L341" s="964">
        <f t="shared" si="25"/>
        <v>417.53</v>
      </c>
      <c r="M341" s="964">
        <f t="shared" si="25"/>
        <v>0</v>
      </c>
      <c r="N341" s="964">
        <f t="shared" si="25"/>
        <v>0</v>
      </c>
      <c r="O341" s="964">
        <f t="shared" si="25"/>
        <v>0</v>
      </c>
      <c r="P341" s="964">
        <f t="shared" si="25"/>
        <v>0</v>
      </c>
      <c r="Q341" s="962">
        <f t="shared" si="25"/>
        <v>0</v>
      </c>
      <c r="R341" s="843"/>
    </row>
    <row r="342" spans="2:18" s="842" customFormat="1" ht="12.4" customHeight="1">
      <c r="B342" s="968" t="s">
        <v>746</v>
      </c>
      <c r="C342" s="959"/>
      <c r="D342" s="969" t="s">
        <v>2714</v>
      </c>
      <c r="E342" s="961" t="s">
        <v>386</v>
      </c>
      <c r="F342" s="970">
        <v>1.56</v>
      </c>
      <c r="G342" s="970">
        <v>391.01</v>
      </c>
      <c r="H342" s="962">
        <f t="shared" si="24"/>
        <v>609.98</v>
      </c>
      <c r="I342" s="963">
        <f t="shared" si="25"/>
        <v>0</v>
      </c>
      <c r="J342" s="964">
        <f t="shared" si="25"/>
        <v>0</v>
      </c>
      <c r="K342" s="964">
        <f t="shared" si="25"/>
        <v>0</v>
      </c>
      <c r="L342" s="964">
        <f t="shared" si="25"/>
        <v>609.98</v>
      </c>
      <c r="M342" s="964">
        <f t="shared" si="25"/>
        <v>0</v>
      </c>
      <c r="N342" s="964">
        <f t="shared" si="25"/>
        <v>0</v>
      </c>
      <c r="O342" s="964">
        <f t="shared" si="25"/>
        <v>0</v>
      </c>
      <c r="P342" s="964">
        <f t="shared" si="25"/>
        <v>0</v>
      </c>
      <c r="Q342" s="962">
        <f t="shared" si="25"/>
        <v>0</v>
      </c>
      <c r="R342" s="843"/>
    </row>
    <row r="343" spans="2:18" s="842" customFormat="1" ht="12.4" customHeight="1">
      <c r="B343" s="976" t="s">
        <v>747</v>
      </c>
      <c r="C343" s="959"/>
      <c r="D343" s="977" t="s">
        <v>359</v>
      </c>
      <c r="E343" s="961"/>
      <c r="F343" s="961"/>
      <c r="G343" s="961"/>
      <c r="H343" s="962" t="str">
        <f t="shared" si="24"/>
        <v/>
      </c>
      <c r="I343" s="963" t="str">
        <f t="shared" si="25"/>
        <v/>
      </c>
      <c r="J343" s="964" t="str">
        <f t="shared" si="25"/>
        <v/>
      </c>
      <c r="K343" s="964" t="str">
        <f t="shared" si="25"/>
        <v/>
      </c>
      <c r="L343" s="964" t="str">
        <f t="shared" si="25"/>
        <v/>
      </c>
      <c r="M343" s="964" t="str">
        <f t="shared" si="25"/>
        <v/>
      </c>
      <c r="N343" s="964" t="str">
        <f t="shared" si="25"/>
        <v/>
      </c>
      <c r="O343" s="964" t="str">
        <f t="shared" si="25"/>
        <v/>
      </c>
      <c r="P343" s="964" t="str">
        <f t="shared" si="25"/>
        <v/>
      </c>
      <c r="Q343" s="962" t="str">
        <f t="shared" si="25"/>
        <v/>
      </c>
      <c r="R343" s="843"/>
    </row>
    <row r="344" spans="2:18" s="842" customFormat="1" ht="12.4" customHeight="1">
      <c r="B344" s="968" t="s">
        <v>748</v>
      </c>
      <c r="C344" s="959"/>
      <c r="D344" s="969" t="s">
        <v>2685</v>
      </c>
      <c r="E344" s="961" t="s">
        <v>41</v>
      </c>
      <c r="F344" s="970">
        <v>14</v>
      </c>
      <c r="G344" s="970">
        <v>108.57000000000001</v>
      </c>
      <c r="H344" s="962">
        <f t="shared" si="24"/>
        <v>1519.98</v>
      </c>
      <c r="I344" s="963">
        <f t="shared" si="25"/>
        <v>0</v>
      </c>
      <c r="J344" s="964">
        <f t="shared" si="25"/>
        <v>0</v>
      </c>
      <c r="K344" s="964">
        <f t="shared" si="25"/>
        <v>0</v>
      </c>
      <c r="L344" s="964">
        <f t="shared" si="25"/>
        <v>1519.98</v>
      </c>
      <c r="M344" s="964">
        <f t="shared" si="25"/>
        <v>0</v>
      </c>
      <c r="N344" s="964">
        <f t="shared" si="25"/>
        <v>0</v>
      </c>
      <c r="O344" s="964">
        <f t="shared" si="25"/>
        <v>0</v>
      </c>
      <c r="P344" s="964">
        <f t="shared" si="25"/>
        <v>0</v>
      </c>
      <c r="Q344" s="962">
        <f t="shared" si="25"/>
        <v>0</v>
      </c>
      <c r="R344" s="843"/>
    </row>
    <row r="345" spans="2:18" s="842" customFormat="1" ht="12.4" customHeight="1">
      <c r="B345" s="968" t="s">
        <v>749</v>
      </c>
      <c r="C345" s="959"/>
      <c r="D345" s="969" t="s">
        <v>2715</v>
      </c>
      <c r="E345" s="961" t="s">
        <v>51</v>
      </c>
      <c r="F345" s="970">
        <v>37</v>
      </c>
      <c r="G345" s="970">
        <v>64.81</v>
      </c>
      <c r="H345" s="962">
        <f t="shared" si="24"/>
        <v>2397.9699999999998</v>
      </c>
      <c r="I345" s="963">
        <f t="shared" si="25"/>
        <v>0</v>
      </c>
      <c r="J345" s="964">
        <f t="shared" si="25"/>
        <v>0</v>
      </c>
      <c r="K345" s="964">
        <f t="shared" si="25"/>
        <v>0</v>
      </c>
      <c r="L345" s="964">
        <f t="shared" si="25"/>
        <v>2397.9699999999998</v>
      </c>
      <c r="M345" s="964">
        <f t="shared" si="25"/>
        <v>0</v>
      </c>
      <c r="N345" s="964">
        <f t="shared" si="25"/>
        <v>0</v>
      </c>
      <c r="O345" s="964">
        <f t="shared" si="25"/>
        <v>0</v>
      </c>
      <c r="P345" s="964">
        <f t="shared" si="25"/>
        <v>0</v>
      </c>
      <c r="Q345" s="962">
        <f t="shared" si="25"/>
        <v>0</v>
      </c>
      <c r="R345" s="843"/>
    </row>
    <row r="346" spans="2:18" s="842" customFormat="1" ht="12.4" customHeight="1">
      <c r="B346" s="968" t="s">
        <v>750</v>
      </c>
      <c r="C346" s="959"/>
      <c r="D346" s="969" t="s">
        <v>2716</v>
      </c>
      <c r="E346" s="961" t="s">
        <v>50</v>
      </c>
      <c r="F346" s="970">
        <v>82.600000000000009</v>
      </c>
      <c r="G346" s="970">
        <v>19.07</v>
      </c>
      <c r="H346" s="962">
        <f t="shared" si="24"/>
        <v>1575.18</v>
      </c>
      <c r="I346" s="963">
        <f t="shared" si="25"/>
        <v>0</v>
      </c>
      <c r="J346" s="964">
        <f t="shared" si="25"/>
        <v>0</v>
      </c>
      <c r="K346" s="964">
        <f t="shared" si="25"/>
        <v>0</v>
      </c>
      <c r="L346" s="964">
        <f t="shared" si="25"/>
        <v>1575.18</v>
      </c>
      <c r="M346" s="964">
        <f t="shared" si="25"/>
        <v>0</v>
      </c>
      <c r="N346" s="964">
        <f t="shared" si="25"/>
        <v>0</v>
      </c>
      <c r="O346" s="964">
        <f t="shared" si="25"/>
        <v>0</v>
      </c>
      <c r="P346" s="964">
        <f t="shared" si="25"/>
        <v>0</v>
      </c>
      <c r="Q346" s="962">
        <f t="shared" si="25"/>
        <v>0</v>
      </c>
      <c r="R346" s="843"/>
    </row>
    <row r="347" spans="2:18" s="842" customFormat="1" ht="12.4" customHeight="1">
      <c r="B347" s="968" t="s">
        <v>751</v>
      </c>
      <c r="C347" s="959"/>
      <c r="D347" s="969" t="s">
        <v>349</v>
      </c>
      <c r="E347" s="961" t="s">
        <v>50</v>
      </c>
      <c r="F347" s="970">
        <v>74</v>
      </c>
      <c r="G347" s="970">
        <v>3.47</v>
      </c>
      <c r="H347" s="962">
        <f t="shared" si="24"/>
        <v>256.77999999999997</v>
      </c>
      <c r="I347" s="963">
        <f t="shared" si="25"/>
        <v>0</v>
      </c>
      <c r="J347" s="964">
        <f t="shared" si="25"/>
        <v>0</v>
      </c>
      <c r="K347" s="964">
        <f t="shared" si="25"/>
        <v>0</v>
      </c>
      <c r="L347" s="964">
        <f t="shared" si="25"/>
        <v>256.77999999999997</v>
      </c>
      <c r="M347" s="964">
        <f t="shared" si="25"/>
        <v>0</v>
      </c>
      <c r="N347" s="964">
        <f t="shared" si="25"/>
        <v>0</v>
      </c>
      <c r="O347" s="964">
        <f t="shared" si="25"/>
        <v>0</v>
      </c>
      <c r="P347" s="964">
        <f t="shared" si="25"/>
        <v>0</v>
      </c>
      <c r="Q347" s="962">
        <f t="shared" si="25"/>
        <v>0</v>
      </c>
      <c r="R347" s="843"/>
    </row>
    <row r="348" spans="2:18" s="842" customFormat="1" ht="12.4" customHeight="1">
      <c r="B348" s="968" t="s">
        <v>752</v>
      </c>
      <c r="C348" s="959"/>
      <c r="D348" s="969" t="s">
        <v>2717</v>
      </c>
      <c r="E348" s="961" t="s">
        <v>41</v>
      </c>
      <c r="F348" s="970">
        <v>1</v>
      </c>
      <c r="G348" s="970">
        <v>212.69</v>
      </c>
      <c r="H348" s="962">
        <f t="shared" si="24"/>
        <v>212.69</v>
      </c>
      <c r="I348" s="963">
        <f t="shared" si="25"/>
        <v>0</v>
      </c>
      <c r="J348" s="964">
        <f t="shared" si="25"/>
        <v>0</v>
      </c>
      <c r="K348" s="964">
        <f t="shared" si="25"/>
        <v>0</v>
      </c>
      <c r="L348" s="964">
        <f t="shared" si="25"/>
        <v>212.69</v>
      </c>
      <c r="M348" s="964">
        <f t="shared" si="25"/>
        <v>0</v>
      </c>
      <c r="N348" s="964">
        <f t="shared" si="25"/>
        <v>0</v>
      </c>
      <c r="O348" s="964">
        <f t="shared" si="25"/>
        <v>0</v>
      </c>
      <c r="P348" s="964">
        <f t="shared" si="25"/>
        <v>0</v>
      </c>
      <c r="Q348" s="962">
        <f t="shared" si="25"/>
        <v>0</v>
      </c>
      <c r="R348" s="843"/>
    </row>
    <row r="349" spans="2:18" s="842" customFormat="1" ht="12.4" customHeight="1">
      <c r="B349" s="976" t="s">
        <v>753</v>
      </c>
      <c r="C349" s="959"/>
      <c r="D349" s="977" t="s">
        <v>2718</v>
      </c>
      <c r="E349" s="961"/>
      <c r="F349" s="961"/>
      <c r="G349" s="961"/>
      <c r="H349" s="962" t="str">
        <f t="shared" si="24"/>
        <v/>
      </c>
      <c r="I349" s="963" t="str">
        <f t="shared" si="25"/>
        <v/>
      </c>
      <c r="J349" s="964" t="str">
        <f t="shared" si="25"/>
        <v/>
      </c>
      <c r="K349" s="964" t="str">
        <f t="shared" si="25"/>
        <v/>
      </c>
      <c r="L349" s="964" t="str">
        <f t="shared" si="25"/>
        <v/>
      </c>
      <c r="M349" s="964" t="str">
        <f t="shared" si="25"/>
        <v/>
      </c>
      <c r="N349" s="964" t="str">
        <f t="shared" si="25"/>
        <v/>
      </c>
      <c r="O349" s="964" t="str">
        <f t="shared" si="25"/>
        <v/>
      </c>
      <c r="P349" s="964" t="str">
        <f t="shared" si="25"/>
        <v/>
      </c>
      <c r="Q349" s="962" t="str">
        <f t="shared" si="25"/>
        <v/>
      </c>
      <c r="R349" s="843"/>
    </row>
    <row r="350" spans="2:18" s="842" customFormat="1" ht="12.4" customHeight="1">
      <c r="B350" s="968" t="s">
        <v>754</v>
      </c>
      <c r="C350" s="959"/>
      <c r="D350" s="969" t="s">
        <v>2719</v>
      </c>
      <c r="E350" s="961" t="s">
        <v>51</v>
      </c>
      <c r="F350" s="970">
        <v>38.85</v>
      </c>
      <c r="G350" s="970">
        <v>11.56</v>
      </c>
      <c r="H350" s="962">
        <f t="shared" si="24"/>
        <v>449.11</v>
      </c>
      <c r="I350" s="963">
        <f t="shared" si="25"/>
        <v>0</v>
      </c>
      <c r="J350" s="964">
        <f t="shared" si="25"/>
        <v>0</v>
      </c>
      <c r="K350" s="964">
        <f t="shared" si="25"/>
        <v>0</v>
      </c>
      <c r="L350" s="964">
        <f t="shared" si="25"/>
        <v>0</v>
      </c>
      <c r="M350" s="964">
        <f t="shared" si="25"/>
        <v>449.11</v>
      </c>
      <c r="N350" s="964">
        <f t="shared" si="25"/>
        <v>0</v>
      </c>
      <c r="O350" s="964">
        <f t="shared" si="25"/>
        <v>0</v>
      </c>
      <c r="P350" s="964">
        <f t="shared" si="25"/>
        <v>0</v>
      </c>
      <c r="Q350" s="962">
        <f t="shared" si="25"/>
        <v>0</v>
      </c>
      <c r="R350" s="843"/>
    </row>
    <row r="351" spans="2:18" s="842" customFormat="1" ht="12.4" customHeight="1">
      <c r="B351" s="972" t="s">
        <v>755</v>
      </c>
      <c r="C351" s="959"/>
      <c r="D351" s="973" t="s">
        <v>2735</v>
      </c>
      <c r="E351" s="961"/>
      <c r="F351" s="961"/>
      <c r="G351" s="961"/>
      <c r="H351" s="962" t="str">
        <f t="shared" si="24"/>
        <v/>
      </c>
      <c r="I351" s="963" t="str">
        <f t="shared" ref="I351:Q366" si="26">+IF($E351="","",I4241)</f>
        <v/>
      </c>
      <c r="J351" s="964" t="str">
        <f t="shared" si="26"/>
        <v/>
      </c>
      <c r="K351" s="964" t="str">
        <f t="shared" si="26"/>
        <v/>
      </c>
      <c r="L351" s="964" t="str">
        <f t="shared" si="26"/>
        <v/>
      </c>
      <c r="M351" s="964" t="str">
        <f t="shared" si="26"/>
        <v/>
      </c>
      <c r="N351" s="964" t="str">
        <f t="shared" si="26"/>
        <v/>
      </c>
      <c r="O351" s="964" t="str">
        <f t="shared" si="26"/>
        <v/>
      </c>
      <c r="P351" s="964" t="str">
        <f t="shared" si="26"/>
        <v/>
      </c>
      <c r="Q351" s="962" t="str">
        <f t="shared" si="26"/>
        <v/>
      </c>
      <c r="R351" s="843"/>
    </row>
    <row r="352" spans="2:18" s="842" customFormat="1" ht="12.4" customHeight="1">
      <c r="B352" s="974" t="s">
        <v>756</v>
      </c>
      <c r="C352" s="959"/>
      <c r="D352" s="975" t="s">
        <v>52</v>
      </c>
      <c r="E352" s="961"/>
      <c r="F352" s="961"/>
      <c r="G352" s="961"/>
      <c r="H352" s="962" t="str">
        <f t="shared" si="24"/>
        <v/>
      </c>
      <c r="I352" s="963" t="str">
        <f t="shared" si="26"/>
        <v/>
      </c>
      <c r="J352" s="964" t="str">
        <f t="shared" si="26"/>
        <v/>
      </c>
      <c r="K352" s="964" t="str">
        <f t="shared" si="26"/>
        <v/>
      </c>
      <c r="L352" s="964" t="str">
        <f t="shared" si="26"/>
        <v/>
      </c>
      <c r="M352" s="964" t="str">
        <f t="shared" si="26"/>
        <v/>
      </c>
      <c r="N352" s="964" t="str">
        <f t="shared" si="26"/>
        <v/>
      </c>
      <c r="O352" s="964" t="str">
        <f t="shared" si="26"/>
        <v/>
      </c>
      <c r="P352" s="964" t="str">
        <f t="shared" si="26"/>
        <v/>
      </c>
      <c r="Q352" s="962" t="str">
        <f t="shared" si="26"/>
        <v/>
      </c>
      <c r="R352" s="843"/>
    </row>
    <row r="353" spans="2:18" s="842" customFormat="1" ht="12.4" customHeight="1">
      <c r="B353" s="968" t="s">
        <v>757</v>
      </c>
      <c r="C353" s="959"/>
      <c r="D353" s="969" t="s">
        <v>2689</v>
      </c>
      <c r="E353" s="961" t="s">
        <v>387</v>
      </c>
      <c r="F353" s="970">
        <v>439.40000000000003</v>
      </c>
      <c r="G353" s="970">
        <v>0.70000000000000007</v>
      </c>
      <c r="H353" s="962">
        <f t="shared" si="24"/>
        <v>307.58</v>
      </c>
      <c r="I353" s="963">
        <f t="shared" si="26"/>
        <v>0</v>
      </c>
      <c r="J353" s="964">
        <f t="shared" si="26"/>
        <v>0</v>
      </c>
      <c r="K353" s="964">
        <f t="shared" si="26"/>
        <v>0</v>
      </c>
      <c r="L353" s="964">
        <f t="shared" si="26"/>
        <v>307.58</v>
      </c>
      <c r="M353" s="964">
        <f t="shared" si="26"/>
        <v>0</v>
      </c>
      <c r="N353" s="964">
        <f t="shared" si="26"/>
        <v>0</v>
      </c>
      <c r="O353" s="964">
        <f t="shared" si="26"/>
        <v>0</v>
      </c>
      <c r="P353" s="964">
        <f t="shared" si="26"/>
        <v>0</v>
      </c>
      <c r="Q353" s="962">
        <f t="shared" si="26"/>
        <v>0</v>
      </c>
      <c r="R353" s="843"/>
    </row>
    <row r="354" spans="2:18" s="842" customFormat="1" ht="12.4" customHeight="1">
      <c r="B354" s="974" t="s">
        <v>758</v>
      </c>
      <c r="C354" s="959"/>
      <c r="D354" s="975" t="s">
        <v>54</v>
      </c>
      <c r="E354" s="961"/>
      <c r="F354" s="961"/>
      <c r="G354" s="961"/>
      <c r="H354" s="962" t="str">
        <f t="shared" si="24"/>
        <v/>
      </c>
      <c r="I354" s="963" t="str">
        <f t="shared" si="26"/>
        <v/>
      </c>
      <c r="J354" s="964" t="str">
        <f t="shared" si="26"/>
        <v/>
      </c>
      <c r="K354" s="964" t="str">
        <f t="shared" si="26"/>
        <v/>
      </c>
      <c r="L354" s="964" t="str">
        <f t="shared" si="26"/>
        <v/>
      </c>
      <c r="M354" s="964" t="str">
        <f t="shared" si="26"/>
        <v/>
      </c>
      <c r="N354" s="964" t="str">
        <f t="shared" si="26"/>
        <v/>
      </c>
      <c r="O354" s="964" t="str">
        <f t="shared" si="26"/>
        <v/>
      </c>
      <c r="P354" s="964" t="str">
        <f t="shared" si="26"/>
        <v/>
      </c>
      <c r="Q354" s="962" t="str">
        <f t="shared" si="26"/>
        <v/>
      </c>
      <c r="R354" s="843"/>
    </row>
    <row r="355" spans="2:18" s="842" customFormat="1" ht="12.4" customHeight="1">
      <c r="B355" s="968" t="s">
        <v>759</v>
      </c>
      <c r="C355" s="959"/>
      <c r="D355" s="969" t="s">
        <v>2690</v>
      </c>
      <c r="E355" s="961" t="s">
        <v>387</v>
      </c>
      <c r="F355" s="970">
        <v>386.67</v>
      </c>
      <c r="G355" s="970">
        <v>9.85</v>
      </c>
      <c r="H355" s="962">
        <f t="shared" si="24"/>
        <v>3808.7</v>
      </c>
      <c r="I355" s="963">
        <f t="shared" si="26"/>
        <v>0</v>
      </c>
      <c r="J355" s="964">
        <f t="shared" si="26"/>
        <v>0</v>
      </c>
      <c r="K355" s="964">
        <f t="shared" si="26"/>
        <v>0</v>
      </c>
      <c r="L355" s="964">
        <f t="shared" si="26"/>
        <v>3808.7</v>
      </c>
      <c r="M355" s="964">
        <f t="shared" si="26"/>
        <v>0</v>
      </c>
      <c r="N355" s="964">
        <f t="shared" si="26"/>
        <v>0</v>
      </c>
      <c r="O355" s="964">
        <f t="shared" si="26"/>
        <v>0</v>
      </c>
      <c r="P355" s="964">
        <f t="shared" si="26"/>
        <v>0</v>
      </c>
      <c r="Q355" s="962">
        <f t="shared" si="26"/>
        <v>0</v>
      </c>
      <c r="R355" s="843"/>
    </row>
    <row r="356" spans="2:18" s="842" customFormat="1" ht="12.4" customHeight="1">
      <c r="B356" s="968" t="s">
        <v>760</v>
      </c>
      <c r="C356" s="959"/>
      <c r="D356" s="969" t="s">
        <v>2736</v>
      </c>
      <c r="E356" s="961" t="s">
        <v>387</v>
      </c>
      <c r="F356" s="970">
        <v>52.730000000000004</v>
      </c>
      <c r="G356" s="970">
        <v>19.68</v>
      </c>
      <c r="H356" s="962">
        <f t="shared" si="24"/>
        <v>1037.73</v>
      </c>
      <c r="I356" s="963">
        <f t="shared" si="26"/>
        <v>0</v>
      </c>
      <c r="J356" s="964">
        <f t="shared" si="26"/>
        <v>0</v>
      </c>
      <c r="K356" s="964">
        <f t="shared" si="26"/>
        <v>0</v>
      </c>
      <c r="L356" s="964">
        <f t="shared" si="26"/>
        <v>1037.73</v>
      </c>
      <c r="M356" s="964">
        <f t="shared" si="26"/>
        <v>0</v>
      </c>
      <c r="N356" s="964">
        <f t="shared" si="26"/>
        <v>0</v>
      </c>
      <c r="O356" s="964">
        <f t="shared" si="26"/>
        <v>0</v>
      </c>
      <c r="P356" s="964">
        <f t="shared" si="26"/>
        <v>0</v>
      </c>
      <c r="Q356" s="962">
        <f t="shared" si="26"/>
        <v>0</v>
      </c>
      <c r="R356" s="843"/>
    </row>
    <row r="357" spans="2:18" s="842" customFormat="1" ht="12.4" customHeight="1">
      <c r="B357" s="968" t="s">
        <v>761</v>
      </c>
      <c r="C357" s="959"/>
      <c r="D357" s="969" t="s">
        <v>2691</v>
      </c>
      <c r="E357" s="961" t="s">
        <v>387</v>
      </c>
      <c r="F357" s="970">
        <v>439.40000000000003</v>
      </c>
      <c r="G357" s="970">
        <v>2.0499999999999998</v>
      </c>
      <c r="H357" s="962">
        <f t="shared" si="24"/>
        <v>900.77</v>
      </c>
      <c r="I357" s="963">
        <f t="shared" si="26"/>
        <v>0</v>
      </c>
      <c r="J357" s="964">
        <f t="shared" si="26"/>
        <v>0</v>
      </c>
      <c r="K357" s="964">
        <f t="shared" si="26"/>
        <v>0</v>
      </c>
      <c r="L357" s="964">
        <f t="shared" si="26"/>
        <v>900.77</v>
      </c>
      <c r="M357" s="964">
        <f t="shared" si="26"/>
        <v>0</v>
      </c>
      <c r="N357" s="964">
        <f t="shared" si="26"/>
        <v>0</v>
      </c>
      <c r="O357" s="964">
        <f t="shared" si="26"/>
        <v>0</v>
      </c>
      <c r="P357" s="964">
        <f t="shared" si="26"/>
        <v>0</v>
      </c>
      <c r="Q357" s="962">
        <f t="shared" si="26"/>
        <v>0</v>
      </c>
      <c r="R357" s="843"/>
    </row>
    <row r="358" spans="2:18" s="842" customFormat="1" ht="12.4" customHeight="1">
      <c r="B358" s="968" t="s">
        <v>762</v>
      </c>
      <c r="C358" s="959"/>
      <c r="D358" s="969" t="s">
        <v>354</v>
      </c>
      <c r="E358" s="961" t="s">
        <v>387</v>
      </c>
      <c r="F358" s="970">
        <v>439.40000000000003</v>
      </c>
      <c r="G358" s="970">
        <v>4.33</v>
      </c>
      <c r="H358" s="962">
        <f t="shared" si="24"/>
        <v>1902.6</v>
      </c>
      <c r="I358" s="963">
        <f t="shared" si="26"/>
        <v>0</v>
      </c>
      <c r="J358" s="964">
        <f t="shared" si="26"/>
        <v>0</v>
      </c>
      <c r="K358" s="964">
        <f t="shared" si="26"/>
        <v>0</v>
      </c>
      <c r="L358" s="964">
        <f t="shared" si="26"/>
        <v>162.51</v>
      </c>
      <c r="M358" s="964">
        <f t="shared" si="26"/>
        <v>1740.09</v>
      </c>
      <c r="N358" s="964">
        <f t="shared" si="26"/>
        <v>0</v>
      </c>
      <c r="O358" s="964">
        <f t="shared" si="26"/>
        <v>0</v>
      </c>
      <c r="P358" s="964">
        <f t="shared" si="26"/>
        <v>0</v>
      </c>
      <c r="Q358" s="962">
        <f t="shared" si="26"/>
        <v>0</v>
      </c>
      <c r="R358" s="843"/>
    </row>
    <row r="359" spans="2:18" s="842" customFormat="1" ht="12.4" customHeight="1">
      <c r="B359" s="968" t="s">
        <v>763</v>
      </c>
      <c r="C359" s="959"/>
      <c r="D359" s="969" t="s">
        <v>2692</v>
      </c>
      <c r="E359" s="961" t="s">
        <v>386</v>
      </c>
      <c r="F359" s="970">
        <v>35.15</v>
      </c>
      <c r="G359" s="970">
        <v>30.76</v>
      </c>
      <c r="H359" s="962">
        <f t="shared" si="24"/>
        <v>1081.21</v>
      </c>
      <c r="I359" s="963">
        <f t="shared" si="26"/>
        <v>0</v>
      </c>
      <c r="J359" s="964">
        <f t="shared" si="26"/>
        <v>0</v>
      </c>
      <c r="K359" s="964">
        <f t="shared" si="26"/>
        <v>0</v>
      </c>
      <c r="L359" s="964">
        <f t="shared" si="26"/>
        <v>0</v>
      </c>
      <c r="M359" s="964">
        <f t="shared" si="26"/>
        <v>1081.21</v>
      </c>
      <c r="N359" s="964">
        <f t="shared" si="26"/>
        <v>0</v>
      </c>
      <c r="O359" s="964">
        <f t="shared" si="26"/>
        <v>0</v>
      </c>
      <c r="P359" s="964">
        <f t="shared" si="26"/>
        <v>0</v>
      </c>
      <c r="Q359" s="962">
        <f t="shared" si="26"/>
        <v>0</v>
      </c>
      <c r="R359" s="843"/>
    </row>
    <row r="360" spans="2:18" s="842" customFormat="1" ht="12.4" customHeight="1">
      <c r="B360" s="968" t="s">
        <v>764</v>
      </c>
      <c r="C360" s="959"/>
      <c r="D360" s="969" t="s">
        <v>2693</v>
      </c>
      <c r="E360" s="961" t="s">
        <v>386</v>
      </c>
      <c r="F360" s="970">
        <v>87.88</v>
      </c>
      <c r="G360" s="970">
        <v>24.61</v>
      </c>
      <c r="H360" s="962">
        <f t="shared" si="24"/>
        <v>2162.73</v>
      </c>
      <c r="I360" s="963">
        <f t="shared" si="26"/>
        <v>0</v>
      </c>
      <c r="J360" s="964">
        <f t="shared" si="26"/>
        <v>0</v>
      </c>
      <c r="K360" s="964">
        <f t="shared" si="26"/>
        <v>0</v>
      </c>
      <c r="L360" s="964">
        <f t="shared" si="26"/>
        <v>0</v>
      </c>
      <c r="M360" s="964">
        <f t="shared" si="26"/>
        <v>2162.73</v>
      </c>
      <c r="N360" s="964">
        <f t="shared" si="26"/>
        <v>0</v>
      </c>
      <c r="O360" s="964">
        <f t="shared" si="26"/>
        <v>0</v>
      </c>
      <c r="P360" s="964">
        <f t="shared" si="26"/>
        <v>0</v>
      </c>
      <c r="Q360" s="962">
        <f t="shared" si="26"/>
        <v>0</v>
      </c>
      <c r="R360" s="843"/>
    </row>
    <row r="361" spans="2:18" s="842" customFormat="1" ht="12.4" customHeight="1">
      <c r="B361" s="974" t="s">
        <v>765</v>
      </c>
      <c r="C361" s="959"/>
      <c r="D361" s="975" t="s">
        <v>355</v>
      </c>
      <c r="E361" s="961"/>
      <c r="F361" s="961"/>
      <c r="G361" s="961"/>
      <c r="H361" s="962" t="str">
        <f t="shared" si="24"/>
        <v/>
      </c>
      <c r="I361" s="963" t="str">
        <f t="shared" si="26"/>
        <v/>
      </c>
      <c r="J361" s="964" t="str">
        <f t="shared" si="26"/>
        <v/>
      </c>
      <c r="K361" s="964" t="str">
        <f t="shared" si="26"/>
        <v/>
      </c>
      <c r="L361" s="964" t="str">
        <f t="shared" si="26"/>
        <v/>
      </c>
      <c r="M361" s="964" t="str">
        <f t="shared" si="26"/>
        <v/>
      </c>
      <c r="N361" s="964" t="str">
        <f t="shared" si="26"/>
        <v/>
      </c>
      <c r="O361" s="964" t="str">
        <f t="shared" si="26"/>
        <v/>
      </c>
      <c r="P361" s="964" t="str">
        <f t="shared" si="26"/>
        <v/>
      </c>
      <c r="Q361" s="962" t="str">
        <f t="shared" si="26"/>
        <v/>
      </c>
      <c r="R361" s="843"/>
    </row>
    <row r="362" spans="2:18" s="842" customFormat="1" ht="12.4" customHeight="1">
      <c r="B362" s="968" t="s">
        <v>766</v>
      </c>
      <c r="C362" s="959"/>
      <c r="D362" s="969" t="s">
        <v>2747</v>
      </c>
      <c r="E362" s="961" t="s">
        <v>387</v>
      </c>
      <c r="F362" s="970">
        <v>212.3</v>
      </c>
      <c r="G362" s="970">
        <v>5.88</v>
      </c>
      <c r="H362" s="962">
        <f t="shared" si="24"/>
        <v>1248.32</v>
      </c>
      <c r="I362" s="963">
        <f t="shared" si="26"/>
        <v>0</v>
      </c>
      <c r="J362" s="964">
        <f t="shared" si="26"/>
        <v>0</v>
      </c>
      <c r="K362" s="964">
        <f t="shared" si="26"/>
        <v>0</v>
      </c>
      <c r="L362" s="964">
        <f t="shared" si="26"/>
        <v>0</v>
      </c>
      <c r="M362" s="964">
        <f t="shared" si="26"/>
        <v>1248.32</v>
      </c>
      <c r="N362" s="964">
        <f t="shared" si="26"/>
        <v>0</v>
      </c>
      <c r="O362" s="964">
        <f t="shared" si="26"/>
        <v>0</v>
      </c>
      <c r="P362" s="964">
        <f t="shared" si="26"/>
        <v>0</v>
      </c>
      <c r="Q362" s="962">
        <f t="shared" si="26"/>
        <v>0</v>
      </c>
      <c r="R362" s="843"/>
    </row>
    <row r="363" spans="2:18" s="842" customFormat="1" ht="12.4" customHeight="1">
      <c r="B363" s="968" t="s">
        <v>767</v>
      </c>
      <c r="C363" s="959"/>
      <c r="D363" s="969" t="s">
        <v>2748</v>
      </c>
      <c r="E363" s="961" t="s">
        <v>387</v>
      </c>
      <c r="F363" s="970">
        <v>227.1</v>
      </c>
      <c r="G363" s="970">
        <v>5.08</v>
      </c>
      <c r="H363" s="962">
        <f t="shared" si="24"/>
        <v>1153.67</v>
      </c>
      <c r="I363" s="963">
        <f t="shared" si="26"/>
        <v>0</v>
      </c>
      <c r="J363" s="964">
        <f t="shared" si="26"/>
        <v>0</v>
      </c>
      <c r="K363" s="964">
        <f t="shared" si="26"/>
        <v>0</v>
      </c>
      <c r="L363" s="964">
        <f t="shared" si="26"/>
        <v>0</v>
      </c>
      <c r="M363" s="964">
        <f t="shared" si="26"/>
        <v>1153.67</v>
      </c>
      <c r="N363" s="964">
        <f t="shared" si="26"/>
        <v>0</v>
      </c>
      <c r="O363" s="964">
        <f t="shared" si="26"/>
        <v>0</v>
      </c>
      <c r="P363" s="964">
        <f t="shared" si="26"/>
        <v>0</v>
      </c>
      <c r="Q363" s="962">
        <f t="shared" si="26"/>
        <v>0</v>
      </c>
      <c r="R363" s="843"/>
    </row>
    <row r="364" spans="2:18" s="842" customFormat="1" ht="12.4" customHeight="1">
      <c r="B364" s="968" t="s">
        <v>768</v>
      </c>
      <c r="C364" s="959"/>
      <c r="D364" s="969" t="s">
        <v>356</v>
      </c>
      <c r="E364" s="961" t="s">
        <v>387</v>
      </c>
      <c r="F364" s="970">
        <v>439.40000000000003</v>
      </c>
      <c r="G364" s="970">
        <v>1.06</v>
      </c>
      <c r="H364" s="962">
        <f t="shared" si="24"/>
        <v>465.76</v>
      </c>
      <c r="I364" s="963">
        <f t="shared" si="26"/>
        <v>0</v>
      </c>
      <c r="J364" s="964">
        <f t="shared" si="26"/>
        <v>0</v>
      </c>
      <c r="K364" s="964">
        <f t="shared" si="26"/>
        <v>0</v>
      </c>
      <c r="L364" s="964">
        <f t="shared" si="26"/>
        <v>0</v>
      </c>
      <c r="M364" s="964">
        <f t="shared" si="26"/>
        <v>465.76</v>
      </c>
      <c r="N364" s="964">
        <f t="shared" si="26"/>
        <v>0</v>
      </c>
      <c r="O364" s="964">
        <f t="shared" si="26"/>
        <v>0</v>
      </c>
      <c r="P364" s="964">
        <f t="shared" si="26"/>
        <v>0</v>
      </c>
      <c r="Q364" s="962">
        <f t="shared" si="26"/>
        <v>0</v>
      </c>
      <c r="R364" s="843"/>
    </row>
    <row r="365" spans="2:18" s="842" customFormat="1" ht="12.4" customHeight="1">
      <c r="B365" s="974" t="s">
        <v>769</v>
      </c>
      <c r="C365" s="959"/>
      <c r="D365" s="975" t="s">
        <v>2749</v>
      </c>
      <c r="E365" s="961"/>
      <c r="F365" s="961"/>
      <c r="G365" s="961"/>
      <c r="H365" s="962" t="str">
        <f t="shared" si="24"/>
        <v/>
      </c>
      <c r="I365" s="963" t="str">
        <f t="shared" si="26"/>
        <v/>
      </c>
      <c r="J365" s="964" t="str">
        <f t="shared" si="26"/>
        <v/>
      </c>
      <c r="K365" s="964" t="str">
        <f t="shared" si="26"/>
        <v/>
      </c>
      <c r="L365" s="964" t="str">
        <f t="shared" si="26"/>
        <v/>
      </c>
      <c r="M365" s="964" t="str">
        <f t="shared" si="26"/>
        <v/>
      </c>
      <c r="N365" s="964" t="str">
        <f t="shared" si="26"/>
        <v/>
      </c>
      <c r="O365" s="964" t="str">
        <f t="shared" si="26"/>
        <v/>
      </c>
      <c r="P365" s="964" t="str">
        <f t="shared" si="26"/>
        <v/>
      </c>
      <c r="Q365" s="962" t="str">
        <f t="shared" si="26"/>
        <v/>
      </c>
      <c r="R365" s="843"/>
    </row>
    <row r="366" spans="2:18" s="842" customFormat="1" ht="12.4" customHeight="1">
      <c r="B366" s="968" t="s">
        <v>770</v>
      </c>
      <c r="C366" s="959"/>
      <c r="D366" s="969" t="s">
        <v>2750</v>
      </c>
      <c r="E366" s="961" t="s">
        <v>53</v>
      </c>
      <c r="F366" s="970">
        <v>1</v>
      </c>
      <c r="G366" s="970">
        <v>72.42</v>
      </c>
      <c r="H366" s="962">
        <f t="shared" si="24"/>
        <v>72.42</v>
      </c>
      <c r="I366" s="963">
        <f t="shared" si="26"/>
        <v>0</v>
      </c>
      <c r="J366" s="964">
        <f t="shared" si="26"/>
        <v>0</v>
      </c>
      <c r="K366" s="964">
        <f t="shared" si="26"/>
        <v>0</v>
      </c>
      <c r="L366" s="964">
        <f t="shared" si="26"/>
        <v>0</v>
      </c>
      <c r="M366" s="964">
        <f t="shared" si="26"/>
        <v>72.42</v>
      </c>
      <c r="N366" s="964">
        <f t="shared" si="26"/>
        <v>0</v>
      </c>
      <c r="O366" s="964">
        <f t="shared" si="26"/>
        <v>0</v>
      </c>
      <c r="P366" s="964">
        <f t="shared" si="26"/>
        <v>0</v>
      </c>
      <c r="Q366" s="962">
        <f t="shared" si="26"/>
        <v>0</v>
      </c>
      <c r="R366" s="843"/>
    </row>
    <row r="367" spans="2:18" s="842" customFormat="1" ht="12.4" customHeight="1">
      <c r="B367" s="972" t="s">
        <v>771</v>
      </c>
      <c r="C367" s="959"/>
      <c r="D367" s="973" t="s">
        <v>2794</v>
      </c>
      <c r="E367" s="961"/>
      <c r="F367" s="961"/>
      <c r="G367" s="961"/>
      <c r="H367" s="962" t="str">
        <f t="shared" si="24"/>
        <v/>
      </c>
      <c r="I367" s="963" t="str">
        <f t="shared" ref="I367:Q382" si="27">+IF($E367="","",I4257)</f>
        <v/>
      </c>
      <c r="J367" s="964" t="str">
        <f t="shared" si="27"/>
        <v/>
      </c>
      <c r="K367" s="964" t="str">
        <f t="shared" si="27"/>
        <v/>
      </c>
      <c r="L367" s="964" t="str">
        <f t="shared" si="27"/>
        <v/>
      </c>
      <c r="M367" s="964" t="str">
        <f t="shared" si="27"/>
        <v/>
      </c>
      <c r="N367" s="964" t="str">
        <f t="shared" si="27"/>
        <v/>
      </c>
      <c r="O367" s="964" t="str">
        <f t="shared" si="27"/>
        <v/>
      </c>
      <c r="P367" s="964" t="str">
        <f t="shared" si="27"/>
        <v/>
      </c>
      <c r="Q367" s="962" t="str">
        <f t="shared" si="27"/>
        <v/>
      </c>
      <c r="R367" s="843"/>
    </row>
    <row r="368" spans="2:18" s="842" customFormat="1" ht="12.4" customHeight="1">
      <c r="B368" s="974" t="s">
        <v>772</v>
      </c>
      <c r="C368" s="959"/>
      <c r="D368" s="975" t="s">
        <v>52</v>
      </c>
      <c r="E368" s="961"/>
      <c r="F368" s="961"/>
      <c r="G368" s="961"/>
      <c r="H368" s="962" t="str">
        <f t="shared" si="24"/>
        <v/>
      </c>
      <c r="I368" s="963" t="str">
        <f t="shared" si="27"/>
        <v/>
      </c>
      <c r="J368" s="964" t="str">
        <f t="shared" si="27"/>
        <v/>
      </c>
      <c r="K368" s="964" t="str">
        <f t="shared" si="27"/>
        <v/>
      </c>
      <c r="L368" s="964" t="str">
        <f t="shared" si="27"/>
        <v/>
      </c>
      <c r="M368" s="964" t="str">
        <f t="shared" si="27"/>
        <v/>
      </c>
      <c r="N368" s="964" t="str">
        <f t="shared" si="27"/>
        <v/>
      </c>
      <c r="O368" s="964" t="str">
        <f t="shared" si="27"/>
        <v/>
      </c>
      <c r="P368" s="964" t="str">
        <f t="shared" si="27"/>
        <v/>
      </c>
      <c r="Q368" s="962" t="str">
        <f t="shared" si="27"/>
        <v/>
      </c>
      <c r="R368" s="843"/>
    </row>
    <row r="369" spans="2:18" s="842" customFormat="1" ht="12.4" customHeight="1">
      <c r="B369" s="968" t="s">
        <v>773</v>
      </c>
      <c r="C369" s="959"/>
      <c r="D369" s="969" t="s">
        <v>333</v>
      </c>
      <c r="E369" s="961" t="s">
        <v>385</v>
      </c>
      <c r="F369" s="970">
        <v>4.55</v>
      </c>
      <c r="G369" s="970">
        <v>3.5300000000000002</v>
      </c>
      <c r="H369" s="962">
        <f t="shared" si="24"/>
        <v>16.059999999999999</v>
      </c>
      <c r="I369" s="963">
        <f t="shared" si="27"/>
        <v>0</v>
      </c>
      <c r="J369" s="964">
        <f t="shared" si="27"/>
        <v>0</v>
      </c>
      <c r="K369" s="964">
        <f t="shared" si="27"/>
        <v>0</v>
      </c>
      <c r="L369" s="964">
        <f t="shared" si="27"/>
        <v>0</v>
      </c>
      <c r="M369" s="964">
        <f t="shared" si="27"/>
        <v>16.059999999999999</v>
      </c>
      <c r="N369" s="964">
        <f t="shared" si="27"/>
        <v>0</v>
      </c>
      <c r="O369" s="964">
        <f t="shared" si="27"/>
        <v>0</v>
      </c>
      <c r="P369" s="964">
        <f t="shared" si="27"/>
        <v>0</v>
      </c>
      <c r="Q369" s="962">
        <f t="shared" si="27"/>
        <v>0</v>
      </c>
      <c r="R369" s="843"/>
    </row>
    <row r="370" spans="2:18" s="842" customFormat="1" ht="12.4" customHeight="1">
      <c r="B370" s="968" t="s">
        <v>774</v>
      </c>
      <c r="C370" s="959"/>
      <c r="D370" s="969" t="s">
        <v>334</v>
      </c>
      <c r="E370" s="961" t="s">
        <v>385</v>
      </c>
      <c r="F370" s="970">
        <v>4.55</v>
      </c>
      <c r="G370" s="970">
        <v>1.05</v>
      </c>
      <c r="H370" s="962">
        <f t="shared" si="24"/>
        <v>4.78</v>
      </c>
      <c r="I370" s="963">
        <f t="shared" si="27"/>
        <v>0</v>
      </c>
      <c r="J370" s="964">
        <f t="shared" si="27"/>
        <v>0</v>
      </c>
      <c r="K370" s="964">
        <f t="shared" si="27"/>
        <v>0</v>
      </c>
      <c r="L370" s="964">
        <f t="shared" si="27"/>
        <v>0</v>
      </c>
      <c r="M370" s="964">
        <f t="shared" si="27"/>
        <v>4.78</v>
      </c>
      <c r="N370" s="964">
        <f t="shared" si="27"/>
        <v>0</v>
      </c>
      <c r="O370" s="964">
        <f t="shared" si="27"/>
        <v>0</v>
      </c>
      <c r="P370" s="964">
        <f t="shared" si="27"/>
        <v>0</v>
      </c>
      <c r="Q370" s="962">
        <f t="shared" si="27"/>
        <v>0</v>
      </c>
      <c r="R370" s="843"/>
    </row>
    <row r="371" spans="2:18" s="842" customFormat="1" ht="12.4" customHeight="1">
      <c r="B371" s="974" t="s">
        <v>775</v>
      </c>
      <c r="C371" s="959"/>
      <c r="D371" s="975" t="s">
        <v>54</v>
      </c>
      <c r="E371" s="961"/>
      <c r="F371" s="961"/>
      <c r="G371" s="961"/>
      <c r="H371" s="962" t="str">
        <f t="shared" si="24"/>
        <v/>
      </c>
      <c r="I371" s="963" t="str">
        <f t="shared" si="27"/>
        <v/>
      </c>
      <c r="J371" s="964" t="str">
        <f t="shared" si="27"/>
        <v/>
      </c>
      <c r="K371" s="964" t="str">
        <f t="shared" si="27"/>
        <v/>
      </c>
      <c r="L371" s="964" t="str">
        <f t="shared" si="27"/>
        <v/>
      </c>
      <c r="M371" s="964" t="str">
        <f t="shared" si="27"/>
        <v/>
      </c>
      <c r="N371" s="964" t="str">
        <f t="shared" si="27"/>
        <v/>
      </c>
      <c r="O371" s="964" t="str">
        <f t="shared" si="27"/>
        <v/>
      </c>
      <c r="P371" s="964" t="str">
        <f t="shared" si="27"/>
        <v/>
      </c>
      <c r="Q371" s="962" t="str">
        <f t="shared" si="27"/>
        <v/>
      </c>
      <c r="R371" s="843"/>
    </row>
    <row r="372" spans="2:18" s="842" customFormat="1" ht="12.4" customHeight="1">
      <c r="B372" s="968" t="s">
        <v>776</v>
      </c>
      <c r="C372" s="959"/>
      <c r="D372" s="969" t="s">
        <v>365</v>
      </c>
      <c r="E372" s="961" t="s">
        <v>386</v>
      </c>
      <c r="F372" s="970">
        <v>0.65</v>
      </c>
      <c r="G372" s="970">
        <v>30.76</v>
      </c>
      <c r="H372" s="962">
        <f t="shared" si="24"/>
        <v>19.989999999999998</v>
      </c>
      <c r="I372" s="963">
        <f t="shared" si="27"/>
        <v>0</v>
      </c>
      <c r="J372" s="964">
        <f t="shared" si="27"/>
        <v>0</v>
      </c>
      <c r="K372" s="964">
        <f t="shared" si="27"/>
        <v>0</v>
      </c>
      <c r="L372" s="964">
        <f t="shared" si="27"/>
        <v>0</v>
      </c>
      <c r="M372" s="964">
        <f t="shared" si="27"/>
        <v>19.989999999999998</v>
      </c>
      <c r="N372" s="964">
        <f t="shared" si="27"/>
        <v>0</v>
      </c>
      <c r="O372" s="964">
        <f t="shared" si="27"/>
        <v>0</v>
      </c>
      <c r="P372" s="964">
        <f t="shared" si="27"/>
        <v>0</v>
      </c>
      <c r="Q372" s="962">
        <f t="shared" si="27"/>
        <v>0</v>
      </c>
      <c r="R372" s="843"/>
    </row>
    <row r="373" spans="2:18" s="842" customFormat="1" ht="12.4" customHeight="1">
      <c r="B373" s="968" t="s">
        <v>777</v>
      </c>
      <c r="C373" s="959"/>
      <c r="D373" s="969" t="s">
        <v>336</v>
      </c>
      <c r="E373" s="961" t="s">
        <v>386</v>
      </c>
      <c r="F373" s="970">
        <v>0.81</v>
      </c>
      <c r="G373" s="970">
        <v>20.51</v>
      </c>
      <c r="H373" s="962">
        <f t="shared" si="24"/>
        <v>16.61</v>
      </c>
      <c r="I373" s="963">
        <f t="shared" si="27"/>
        <v>0</v>
      </c>
      <c r="J373" s="964">
        <f t="shared" si="27"/>
        <v>0</v>
      </c>
      <c r="K373" s="964">
        <f t="shared" si="27"/>
        <v>0</v>
      </c>
      <c r="L373" s="964">
        <f t="shared" si="27"/>
        <v>0</v>
      </c>
      <c r="M373" s="964">
        <f t="shared" si="27"/>
        <v>16.61</v>
      </c>
      <c r="N373" s="964">
        <f t="shared" si="27"/>
        <v>0</v>
      </c>
      <c r="O373" s="964">
        <f t="shared" si="27"/>
        <v>0</v>
      </c>
      <c r="P373" s="964">
        <f t="shared" si="27"/>
        <v>0</v>
      </c>
      <c r="Q373" s="962">
        <f t="shared" si="27"/>
        <v>0</v>
      </c>
      <c r="R373" s="843"/>
    </row>
    <row r="374" spans="2:18" s="842" customFormat="1" ht="12.4" customHeight="1">
      <c r="B374" s="968" t="s">
        <v>778</v>
      </c>
      <c r="C374" s="959"/>
      <c r="D374" s="969" t="s">
        <v>337</v>
      </c>
      <c r="E374" s="961" t="s">
        <v>51</v>
      </c>
      <c r="F374" s="970">
        <v>5.68</v>
      </c>
      <c r="G374" s="970">
        <v>22.990000000000002</v>
      </c>
      <c r="H374" s="962">
        <f t="shared" si="24"/>
        <v>130.58000000000001</v>
      </c>
      <c r="I374" s="963">
        <f t="shared" si="27"/>
        <v>0</v>
      </c>
      <c r="J374" s="964">
        <f t="shared" si="27"/>
        <v>0</v>
      </c>
      <c r="K374" s="964">
        <f t="shared" si="27"/>
        <v>0</v>
      </c>
      <c r="L374" s="964">
        <f t="shared" si="27"/>
        <v>0</v>
      </c>
      <c r="M374" s="964">
        <f t="shared" si="27"/>
        <v>130.58000000000001</v>
      </c>
      <c r="N374" s="964">
        <f t="shared" si="27"/>
        <v>0</v>
      </c>
      <c r="O374" s="964">
        <f t="shared" si="27"/>
        <v>0</v>
      </c>
      <c r="P374" s="964">
        <f t="shared" si="27"/>
        <v>0</v>
      </c>
      <c r="Q374" s="962">
        <f t="shared" si="27"/>
        <v>0</v>
      </c>
      <c r="R374" s="843"/>
    </row>
    <row r="375" spans="2:18" s="842" customFormat="1" ht="12.4" customHeight="1">
      <c r="B375" s="968" t="s">
        <v>779</v>
      </c>
      <c r="C375" s="959"/>
      <c r="D375" s="969" t="s">
        <v>2766</v>
      </c>
      <c r="E375" s="961" t="s">
        <v>51</v>
      </c>
      <c r="F375" s="970">
        <v>0.53</v>
      </c>
      <c r="G375" s="970">
        <v>6.94</v>
      </c>
      <c r="H375" s="962">
        <f t="shared" si="24"/>
        <v>3.68</v>
      </c>
      <c r="I375" s="963">
        <f t="shared" si="27"/>
        <v>0</v>
      </c>
      <c r="J375" s="964">
        <f t="shared" si="27"/>
        <v>0</v>
      </c>
      <c r="K375" s="964">
        <f t="shared" si="27"/>
        <v>0</v>
      </c>
      <c r="L375" s="964">
        <f t="shared" si="27"/>
        <v>0</v>
      </c>
      <c r="M375" s="964">
        <f t="shared" si="27"/>
        <v>3.68</v>
      </c>
      <c r="N375" s="964">
        <f t="shared" si="27"/>
        <v>0</v>
      </c>
      <c r="O375" s="964">
        <f t="shared" si="27"/>
        <v>0</v>
      </c>
      <c r="P375" s="964">
        <f t="shared" si="27"/>
        <v>0</v>
      </c>
      <c r="Q375" s="962">
        <f t="shared" si="27"/>
        <v>0</v>
      </c>
      <c r="R375" s="843"/>
    </row>
    <row r="376" spans="2:18" s="842" customFormat="1" ht="12.4" customHeight="1">
      <c r="B376" s="974" t="s">
        <v>780</v>
      </c>
      <c r="C376" s="959"/>
      <c r="D376" s="975" t="s">
        <v>2767</v>
      </c>
      <c r="E376" s="961"/>
      <c r="F376" s="961"/>
      <c r="G376" s="961"/>
      <c r="H376" s="962" t="str">
        <f t="shared" si="24"/>
        <v/>
      </c>
      <c r="I376" s="963" t="str">
        <f t="shared" si="27"/>
        <v/>
      </c>
      <c r="J376" s="964" t="str">
        <f t="shared" si="27"/>
        <v/>
      </c>
      <c r="K376" s="964" t="str">
        <f t="shared" si="27"/>
        <v/>
      </c>
      <c r="L376" s="964" t="str">
        <f t="shared" si="27"/>
        <v/>
      </c>
      <c r="M376" s="964" t="str">
        <f t="shared" si="27"/>
        <v/>
      </c>
      <c r="N376" s="964" t="str">
        <f t="shared" si="27"/>
        <v/>
      </c>
      <c r="O376" s="964" t="str">
        <f t="shared" si="27"/>
        <v/>
      </c>
      <c r="P376" s="964" t="str">
        <f t="shared" si="27"/>
        <v/>
      </c>
      <c r="Q376" s="962" t="str">
        <f t="shared" si="27"/>
        <v/>
      </c>
      <c r="R376" s="843"/>
    </row>
    <row r="377" spans="2:18" s="842" customFormat="1" ht="12.4" customHeight="1">
      <c r="B377" s="968" t="s">
        <v>781</v>
      </c>
      <c r="C377" s="959"/>
      <c r="D377" s="969" t="s">
        <v>368</v>
      </c>
      <c r="E377" s="961" t="s">
        <v>386</v>
      </c>
      <c r="F377" s="970">
        <v>0.52</v>
      </c>
      <c r="G377" s="970">
        <v>115.5</v>
      </c>
      <c r="H377" s="962">
        <f t="shared" si="24"/>
        <v>60.06</v>
      </c>
      <c r="I377" s="963">
        <f t="shared" si="27"/>
        <v>0</v>
      </c>
      <c r="J377" s="964">
        <f t="shared" si="27"/>
        <v>0</v>
      </c>
      <c r="K377" s="964">
        <f t="shared" si="27"/>
        <v>0</v>
      </c>
      <c r="L377" s="964">
        <f t="shared" si="27"/>
        <v>0</v>
      </c>
      <c r="M377" s="964">
        <f t="shared" si="27"/>
        <v>60.06</v>
      </c>
      <c r="N377" s="964">
        <f t="shared" si="27"/>
        <v>0</v>
      </c>
      <c r="O377" s="964">
        <f t="shared" si="27"/>
        <v>0</v>
      </c>
      <c r="P377" s="964">
        <f t="shared" si="27"/>
        <v>0</v>
      </c>
      <c r="Q377" s="962">
        <f t="shared" si="27"/>
        <v>0</v>
      </c>
      <c r="R377" s="843"/>
    </row>
    <row r="378" spans="2:18" s="842" customFormat="1" ht="12.4" customHeight="1">
      <c r="B378" s="968" t="s">
        <v>782</v>
      </c>
      <c r="C378" s="959"/>
      <c r="D378" s="969" t="s">
        <v>364</v>
      </c>
      <c r="E378" s="961" t="s">
        <v>386</v>
      </c>
      <c r="F378" s="970">
        <v>1.0900000000000001</v>
      </c>
      <c r="G378" s="970">
        <v>401.90000000000003</v>
      </c>
      <c r="H378" s="962">
        <f t="shared" si="24"/>
        <v>438.07</v>
      </c>
      <c r="I378" s="963">
        <f t="shared" si="27"/>
        <v>0</v>
      </c>
      <c r="J378" s="964">
        <f t="shared" si="27"/>
        <v>0</v>
      </c>
      <c r="K378" s="964">
        <f t="shared" si="27"/>
        <v>0</v>
      </c>
      <c r="L378" s="964">
        <f t="shared" si="27"/>
        <v>0</v>
      </c>
      <c r="M378" s="964">
        <f t="shared" si="27"/>
        <v>438.07</v>
      </c>
      <c r="N378" s="964">
        <f t="shared" si="27"/>
        <v>0</v>
      </c>
      <c r="O378" s="964">
        <f t="shared" si="27"/>
        <v>0</v>
      </c>
      <c r="P378" s="964">
        <f t="shared" si="27"/>
        <v>0</v>
      </c>
      <c r="Q378" s="962">
        <f t="shared" si="27"/>
        <v>0</v>
      </c>
      <c r="R378" s="843"/>
    </row>
    <row r="379" spans="2:18" s="842" customFormat="1" ht="12.4" customHeight="1">
      <c r="B379" s="968" t="s">
        <v>783</v>
      </c>
      <c r="C379" s="959"/>
      <c r="D379" s="969" t="s">
        <v>2702</v>
      </c>
      <c r="E379" s="961" t="s">
        <v>55</v>
      </c>
      <c r="F379" s="970">
        <v>42.5</v>
      </c>
      <c r="G379" s="970">
        <v>4.2</v>
      </c>
      <c r="H379" s="962">
        <f t="shared" si="24"/>
        <v>178.5</v>
      </c>
      <c r="I379" s="963">
        <f t="shared" si="27"/>
        <v>0</v>
      </c>
      <c r="J379" s="964">
        <f t="shared" si="27"/>
        <v>0</v>
      </c>
      <c r="K379" s="964">
        <f t="shared" si="27"/>
        <v>0</v>
      </c>
      <c r="L379" s="964">
        <f t="shared" si="27"/>
        <v>0</v>
      </c>
      <c r="M379" s="964">
        <f t="shared" si="27"/>
        <v>178.5</v>
      </c>
      <c r="N379" s="964">
        <f t="shared" si="27"/>
        <v>0</v>
      </c>
      <c r="O379" s="964">
        <f t="shared" si="27"/>
        <v>0</v>
      </c>
      <c r="P379" s="964">
        <f t="shared" si="27"/>
        <v>0</v>
      </c>
      <c r="Q379" s="962">
        <f t="shared" si="27"/>
        <v>0</v>
      </c>
      <c r="R379" s="843"/>
    </row>
    <row r="380" spans="2:18" s="842" customFormat="1" ht="12.4" customHeight="1">
      <c r="B380" s="968" t="s">
        <v>784</v>
      </c>
      <c r="C380" s="959"/>
      <c r="D380" s="969" t="s">
        <v>342</v>
      </c>
      <c r="E380" s="961" t="s">
        <v>51</v>
      </c>
      <c r="F380" s="970">
        <v>26.77</v>
      </c>
      <c r="G380" s="970">
        <v>43.65</v>
      </c>
      <c r="H380" s="962">
        <f t="shared" si="24"/>
        <v>1168.51</v>
      </c>
      <c r="I380" s="963">
        <f t="shared" si="27"/>
        <v>0</v>
      </c>
      <c r="J380" s="964">
        <f t="shared" si="27"/>
        <v>0</v>
      </c>
      <c r="K380" s="964">
        <f t="shared" si="27"/>
        <v>0</v>
      </c>
      <c r="L380" s="964">
        <f t="shared" si="27"/>
        <v>0</v>
      </c>
      <c r="M380" s="964">
        <f t="shared" si="27"/>
        <v>1168.51</v>
      </c>
      <c r="N380" s="964">
        <f t="shared" si="27"/>
        <v>0</v>
      </c>
      <c r="O380" s="964">
        <f t="shared" si="27"/>
        <v>0</v>
      </c>
      <c r="P380" s="964">
        <f t="shared" si="27"/>
        <v>0</v>
      </c>
      <c r="Q380" s="962">
        <f t="shared" si="27"/>
        <v>0</v>
      </c>
      <c r="R380" s="843"/>
    </row>
    <row r="381" spans="2:18" s="842" customFormat="1" ht="12.4" customHeight="1">
      <c r="B381" s="974" t="s">
        <v>785</v>
      </c>
      <c r="C381" s="959"/>
      <c r="D381" s="975" t="s">
        <v>362</v>
      </c>
      <c r="E381" s="961"/>
      <c r="F381" s="961"/>
      <c r="G381" s="961"/>
      <c r="H381" s="962" t="str">
        <f t="shared" si="24"/>
        <v/>
      </c>
      <c r="I381" s="963" t="str">
        <f t="shared" si="27"/>
        <v/>
      </c>
      <c r="J381" s="964" t="str">
        <f t="shared" si="27"/>
        <v/>
      </c>
      <c r="K381" s="964" t="str">
        <f t="shared" si="27"/>
        <v/>
      </c>
      <c r="L381" s="964" t="str">
        <f t="shared" si="27"/>
        <v/>
      </c>
      <c r="M381" s="964" t="str">
        <f t="shared" si="27"/>
        <v/>
      </c>
      <c r="N381" s="964" t="str">
        <f t="shared" si="27"/>
        <v/>
      </c>
      <c r="O381" s="964" t="str">
        <f t="shared" si="27"/>
        <v/>
      </c>
      <c r="P381" s="964" t="str">
        <f t="shared" si="27"/>
        <v/>
      </c>
      <c r="Q381" s="962" t="str">
        <f t="shared" si="27"/>
        <v/>
      </c>
      <c r="R381" s="843"/>
    </row>
    <row r="382" spans="2:18" s="842" customFormat="1" ht="12.4" customHeight="1">
      <c r="B382" s="968" t="s">
        <v>786</v>
      </c>
      <c r="C382" s="959"/>
      <c r="D382" s="969" t="s">
        <v>2768</v>
      </c>
      <c r="E382" s="961" t="s">
        <v>51</v>
      </c>
      <c r="F382" s="970">
        <v>2.75</v>
      </c>
      <c r="G382" s="970">
        <v>52.49</v>
      </c>
      <c r="H382" s="962">
        <f t="shared" si="24"/>
        <v>144.35</v>
      </c>
      <c r="I382" s="963">
        <f t="shared" si="27"/>
        <v>0</v>
      </c>
      <c r="J382" s="964">
        <f t="shared" si="27"/>
        <v>0</v>
      </c>
      <c r="K382" s="964">
        <f t="shared" si="27"/>
        <v>0</v>
      </c>
      <c r="L382" s="964">
        <f t="shared" si="27"/>
        <v>0</v>
      </c>
      <c r="M382" s="964">
        <f t="shared" si="27"/>
        <v>144.35</v>
      </c>
      <c r="N382" s="964">
        <f t="shared" si="27"/>
        <v>0</v>
      </c>
      <c r="O382" s="964">
        <f t="shared" si="27"/>
        <v>0</v>
      </c>
      <c r="P382" s="964">
        <f t="shared" si="27"/>
        <v>0</v>
      </c>
      <c r="Q382" s="962">
        <f t="shared" si="27"/>
        <v>0</v>
      </c>
      <c r="R382" s="843"/>
    </row>
    <row r="383" spans="2:18" s="842" customFormat="1" ht="12.4" customHeight="1">
      <c r="B383" s="968" t="s">
        <v>787</v>
      </c>
      <c r="C383" s="959"/>
      <c r="D383" s="969" t="s">
        <v>2769</v>
      </c>
      <c r="E383" s="961" t="s">
        <v>51</v>
      </c>
      <c r="F383" s="970">
        <v>6.33</v>
      </c>
      <c r="G383" s="970">
        <v>48.01</v>
      </c>
      <c r="H383" s="962">
        <f t="shared" si="24"/>
        <v>303.89999999999998</v>
      </c>
      <c r="I383" s="963">
        <f t="shared" ref="I383:Q398" si="28">+IF($E383="","",I4273)</f>
        <v>0</v>
      </c>
      <c r="J383" s="964">
        <f t="shared" si="28"/>
        <v>0</v>
      </c>
      <c r="K383" s="964">
        <f t="shared" si="28"/>
        <v>0</v>
      </c>
      <c r="L383" s="964">
        <f t="shared" si="28"/>
        <v>0</v>
      </c>
      <c r="M383" s="964">
        <f t="shared" si="28"/>
        <v>303.89999999999998</v>
      </c>
      <c r="N383" s="964">
        <f t="shared" si="28"/>
        <v>0</v>
      </c>
      <c r="O383" s="964">
        <f t="shared" si="28"/>
        <v>0</v>
      </c>
      <c r="P383" s="964">
        <f t="shared" si="28"/>
        <v>0</v>
      </c>
      <c r="Q383" s="962">
        <f t="shared" si="28"/>
        <v>0</v>
      </c>
      <c r="R383" s="843"/>
    </row>
    <row r="384" spans="2:18" s="842" customFormat="1" ht="12.4" customHeight="1">
      <c r="B384" s="974" t="s">
        <v>788</v>
      </c>
      <c r="C384" s="959"/>
      <c r="D384" s="975" t="s">
        <v>343</v>
      </c>
      <c r="E384" s="961"/>
      <c r="F384" s="961"/>
      <c r="G384" s="961"/>
      <c r="H384" s="962" t="str">
        <f t="shared" si="24"/>
        <v/>
      </c>
      <c r="I384" s="963" t="str">
        <f t="shared" si="28"/>
        <v/>
      </c>
      <c r="J384" s="964" t="str">
        <f t="shared" si="28"/>
        <v/>
      </c>
      <c r="K384" s="964" t="str">
        <f t="shared" si="28"/>
        <v/>
      </c>
      <c r="L384" s="964" t="str">
        <f t="shared" si="28"/>
        <v/>
      </c>
      <c r="M384" s="964" t="str">
        <f t="shared" si="28"/>
        <v/>
      </c>
      <c r="N384" s="964" t="str">
        <f t="shared" si="28"/>
        <v/>
      </c>
      <c r="O384" s="964" t="str">
        <f t="shared" si="28"/>
        <v/>
      </c>
      <c r="P384" s="964" t="str">
        <f t="shared" si="28"/>
        <v/>
      </c>
      <c r="Q384" s="962" t="str">
        <f t="shared" si="28"/>
        <v/>
      </c>
      <c r="R384" s="843"/>
    </row>
    <row r="385" spans="2:18" s="842" customFormat="1" ht="12.4" customHeight="1">
      <c r="B385" s="968" t="s">
        <v>789</v>
      </c>
      <c r="C385" s="959"/>
      <c r="D385" s="969" t="s">
        <v>367</v>
      </c>
      <c r="E385" s="961" t="s">
        <v>51</v>
      </c>
      <c r="F385" s="970">
        <v>29.55</v>
      </c>
      <c r="G385" s="970">
        <v>23.35</v>
      </c>
      <c r="H385" s="962">
        <f t="shared" si="24"/>
        <v>689.99</v>
      </c>
      <c r="I385" s="963">
        <f t="shared" si="28"/>
        <v>0</v>
      </c>
      <c r="J385" s="964">
        <f t="shared" si="28"/>
        <v>0</v>
      </c>
      <c r="K385" s="964">
        <f t="shared" si="28"/>
        <v>0</v>
      </c>
      <c r="L385" s="964">
        <f t="shared" si="28"/>
        <v>0</v>
      </c>
      <c r="M385" s="964">
        <f t="shared" si="28"/>
        <v>689.99</v>
      </c>
      <c r="N385" s="964">
        <f t="shared" si="28"/>
        <v>0</v>
      </c>
      <c r="O385" s="964">
        <f t="shared" si="28"/>
        <v>0</v>
      </c>
      <c r="P385" s="964">
        <f t="shared" si="28"/>
        <v>0</v>
      </c>
      <c r="Q385" s="962">
        <f t="shared" si="28"/>
        <v>0</v>
      </c>
      <c r="R385" s="843"/>
    </row>
    <row r="386" spans="2:18" s="842" customFormat="1" ht="12.4" customHeight="1">
      <c r="B386" s="974" t="s">
        <v>790</v>
      </c>
      <c r="C386" s="959"/>
      <c r="D386" s="975" t="s">
        <v>344</v>
      </c>
      <c r="E386" s="961"/>
      <c r="F386" s="961"/>
      <c r="G386" s="961"/>
      <c r="H386" s="962" t="str">
        <f t="shared" si="24"/>
        <v/>
      </c>
      <c r="I386" s="963" t="str">
        <f t="shared" si="28"/>
        <v/>
      </c>
      <c r="J386" s="964" t="str">
        <f t="shared" si="28"/>
        <v/>
      </c>
      <c r="K386" s="964" t="str">
        <f t="shared" si="28"/>
        <v/>
      </c>
      <c r="L386" s="964" t="str">
        <f t="shared" si="28"/>
        <v/>
      </c>
      <c r="M386" s="964" t="str">
        <f t="shared" si="28"/>
        <v/>
      </c>
      <c r="N386" s="964" t="str">
        <f t="shared" si="28"/>
        <v/>
      </c>
      <c r="O386" s="964" t="str">
        <f t="shared" si="28"/>
        <v/>
      </c>
      <c r="P386" s="964" t="str">
        <f t="shared" si="28"/>
        <v/>
      </c>
      <c r="Q386" s="962" t="str">
        <f t="shared" si="28"/>
        <v/>
      </c>
      <c r="R386" s="843"/>
    </row>
    <row r="387" spans="2:18" s="842" customFormat="1" ht="12.4" customHeight="1">
      <c r="B387" s="968" t="s">
        <v>791</v>
      </c>
      <c r="C387" s="959"/>
      <c r="D387" s="969" t="s">
        <v>2770</v>
      </c>
      <c r="E387" s="961" t="s">
        <v>41</v>
      </c>
      <c r="F387" s="970">
        <v>5</v>
      </c>
      <c r="G387" s="970">
        <v>72.44</v>
      </c>
      <c r="H387" s="962">
        <f t="shared" si="24"/>
        <v>362.2</v>
      </c>
      <c r="I387" s="963">
        <f t="shared" si="28"/>
        <v>0</v>
      </c>
      <c r="J387" s="964">
        <f t="shared" si="28"/>
        <v>0</v>
      </c>
      <c r="K387" s="964">
        <f t="shared" si="28"/>
        <v>0</v>
      </c>
      <c r="L387" s="964">
        <f t="shared" si="28"/>
        <v>0</v>
      </c>
      <c r="M387" s="964">
        <f t="shared" si="28"/>
        <v>362.2</v>
      </c>
      <c r="N387" s="964">
        <f t="shared" si="28"/>
        <v>0</v>
      </c>
      <c r="O387" s="964">
        <f t="shared" si="28"/>
        <v>0</v>
      </c>
      <c r="P387" s="964">
        <f t="shared" si="28"/>
        <v>0</v>
      </c>
      <c r="Q387" s="962">
        <f t="shared" si="28"/>
        <v>0</v>
      </c>
      <c r="R387" s="843"/>
    </row>
    <row r="388" spans="2:18" s="842" customFormat="1" ht="12.4" customHeight="1">
      <c r="B388" s="968" t="s">
        <v>792</v>
      </c>
      <c r="C388" s="959"/>
      <c r="D388" s="969" t="s">
        <v>2771</v>
      </c>
      <c r="E388" s="961" t="s">
        <v>41</v>
      </c>
      <c r="F388" s="970">
        <v>5</v>
      </c>
      <c r="G388" s="970">
        <v>32.72</v>
      </c>
      <c r="H388" s="962">
        <f t="shared" si="24"/>
        <v>163.6</v>
      </c>
      <c r="I388" s="963">
        <f t="shared" si="28"/>
        <v>0</v>
      </c>
      <c r="J388" s="964">
        <f t="shared" si="28"/>
        <v>0</v>
      </c>
      <c r="K388" s="964">
        <f t="shared" si="28"/>
        <v>0</v>
      </c>
      <c r="L388" s="964">
        <f t="shared" si="28"/>
        <v>0</v>
      </c>
      <c r="M388" s="964">
        <f t="shared" si="28"/>
        <v>163.6</v>
      </c>
      <c r="N388" s="964">
        <f t="shared" si="28"/>
        <v>0</v>
      </c>
      <c r="O388" s="964">
        <f t="shared" si="28"/>
        <v>0</v>
      </c>
      <c r="P388" s="964">
        <f t="shared" si="28"/>
        <v>0</v>
      </c>
      <c r="Q388" s="962">
        <f t="shared" si="28"/>
        <v>0</v>
      </c>
      <c r="R388" s="843"/>
    </row>
    <row r="389" spans="2:18" s="842" customFormat="1" ht="12.4" customHeight="1">
      <c r="B389" s="968" t="s">
        <v>793</v>
      </c>
      <c r="C389" s="959"/>
      <c r="D389" s="969" t="s">
        <v>2772</v>
      </c>
      <c r="E389" s="961" t="s">
        <v>41</v>
      </c>
      <c r="F389" s="970">
        <v>5</v>
      </c>
      <c r="G389" s="970">
        <v>63.58</v>
      </c>
      <c r="H389" s="962">
        <f t="shared" si="24"/>
        <v>317.89999999999998</v>
      </c>
      <c r="I389" s="963">
        <f t="shared" si="28"/>
        <v>0</v>
      </c>
      <c r="J389" s="964">
        <f t="shared" si="28"/>
        <v>0</v>
      </c>
      <c r="K389" s="964">
        <f t="shared" si="28"/>
        <v>0</v>
      </c>
      <c r="L389" s="964">
        <f t="shared" si="28"/>
        <v>0</v>
      </c>
      <c r="M389" s="964">
        <f t="shared" si="28"/>
        <v>317.89999999999998</v>
      </c>
      <c r="N389" s="964">
        <f t="shared" si="28"/>
        <v>0</v>
      </c>
      <c r="O389" s="964">
        <f t="shared" si="28"/>
        <v>0</v>
      </c>
      <c r="P389" s="964">
        <f t="shared" si="28"/>
        <v>0</v>
      </c>
      <c r="Q389" s="962">
        <f t="shared" si="28"/>
        <v>0</v>
      </c>
      <c r="R389" s="843"/>
    </row>
    <row r="390" spans="2:18" s="842" customFormat="1" ht="12.4" customHeight="1">
      <c r="B390" s="966" t="s">
        <v>794</v>
      </c>
      <c r="C390" s="959"/>
      <c r="D390" s="967" t="s">
        <v>2795</v>
      </c>
      <c r="E390" s="961"/>
      <c r="F390" s="961"/>
      <c r="G390" s="961"/>
      <c r="H390" s="962" t="str">
        <f t="shared" si="24"/>
        <v/>
      </c>
      <c r="I390" s="963" t="str">
        <f t="shared" si="28"/>
        <v/>
      </c>
      <c r="J390" s="964" t="str">
        <f t="shared" si="28"/>
        <v/>
      </c>
      <c r="K390" s="964" t="str">
        <f t="shared" si="28"/>
        <v/>
      </c>
      <c r="L390" s="964" t="str">
        <f t="shared" si="28"/>
        <v/>
      </c>
      <c r="M390" s="964" t="str">
        <f t="shared" si="28"/>
        <v/>
      </c>
      <c r="N390" s="964" t="str">
        <f t="shared" si="28"/>
        <v/>
      </c>
      <c r="O390" s="964" t="str">
        <f t="shared" si="28"/>
        <v/>
      </c>
      <c r="P390" s="964" t="str">
        <f t="shared" si="28"/>
        <v/>
      </c>
      <c r="Q390" s="962" t="str">
        <f t="shared" si="28"/>
        <v/>
      </c>
      <c r="R390" s="843"/>
    </row>
    <row r="391" spans="2:18" s="842" customFormat="1" ht="12.4" customHeight="1">
      <c r="B391" s="972" t="s">
        <v>795</v>
      </c>
      <c r="C391" s="959"/>
      <c r="D391" s="973" t="s">
        <v>2796</v>
      </c>
      <c r="E391" s="961"/>
      <c r="F391" s="961"/>
      <c r="G391" s="961"/>
      <c r="H391" s="962" t="str">
        <f t="shared" si="24"/>
        <v/>
      </c>
      <c r="I391" s="963" t="str">
        <f t="shared" si="28"/>
        <v/>
      </c>
      <c r="J391" s="964" t="str">
        <f t="shared" si="28"/>
        <v/>
      </c>
      <c r="K391" s="964" t="str">
        <f t="shared" si="28"/>
        <v/>
      </c>
      <c r="L391" s="964" t="str">
        <f t="shared" si="28"/>
        <v/>
      </c>
      <c r="M391" s="964" t="str">
        <f t="shared" si="28"/>
        <v/>
      </c>
      <c r="N391" s="964" t="str">
        <f t="shared" si="28"/>
        <v/>
      </c>
      <c r="O391" s="964" t="str">
        <f t="shared" si="28"/>
        <v/>
      </c>
      <c r="P391" s="964" t="str">
        <f t="shared" si="28"/>
        <v/>
      </c>
      <c r="Q391" s="962" t="str">
        <f t="shared" si="28"/>
        <v/>
      </c>
      <c r="R391" s="843"/>
    </row>
    <row r="392" spans="2:18" s="842" customFormat="1" ht="12.4" customHeight="1">
      <c r="B392" s="974" t="s">
        <v>796</v>
      </c>
      <c r="C392" s="959"/>
      <c r="D392" s="975" t="s">
        <v>52</v>
      </c>
      <c r="E392" s="961"/>
      <c r="F392" s="961"/>
      <c r="G392" s="961"/>
      <c r="H392" s="962" t="str">
        <f t="shared" si="24"/>
        <v/>
      </c>
      <c r="I392" s="963" t="str">
        <f t="shared" si="28"/>
        <v/>
      </c>
      <c r="J392" s="964" t="str">
        <f t="shared" si="28"/>
        <v/>
      </c>
      <c r="K392" s="964" t="str">
        <f t="shared" si="28"/>
        <v/>
      </c>
      <c r="L392" s="964" t="str">
        <f t="shared" si="28"/>
        <v/>
      </c>
      <c r="M392" s="964" t="str">
        <f t="shared" si="28"/>
        <v/>
      </c>
      <c r="N392" s="964" t="str">
        <f t="shared" si="28"/>
        <v/>
      </c>
      <c r="O392" s="964" t="str">
        <f t="shared" si="28"/>
        <v/>
      </c>
      <c r="P392" s="964" t="str">
        <f t="shared" si="28"/>
        <v/>
      </c>
      <c r="Q392" s="962" t="str">
        <f t="shared" si="28"/>
        <v/>
      </c>
      <c r="R392" s="843"/>
    </row>
    <row r="393" spans="2:18" s="842" customFormat="1" ht="12.4" customHeight="1">
      <c r="B393" s="968" t="s">
        <v>797</v>
      </c>
      <c r="C393" s="959"/>
      <c r="D393" s="969" t="s">
        <v>334</v>
      </c>
      <c r="E393" s="961" t="s">
        <v>385</v>
      </c>
      <c r="F393" s="970">
        <v>16</v>
      </c>
      <c r="G393" s="970">
        <v>1.05</v>
      </c>
      <c r="H393" s="962">
        <f t="shared" ref="H393:H456" si="29">+IF(E393="","",ROUND(F393*G393,2))</f>
        <v>16.8</v>
      </c>
      <c r="I393" s="963">
        <f t="shared" si="28"/>
        <v>0</v>
      </c>
      <c r="J393" s="964">
        <f t="shared" si="28"/>
        <v>0</v>
      </c>
      <c r="K393" s="964">
        <f t="shared" si="28"/>
        <v>0</v>
      </c>
      <c r="L393" s="964">
        <f t="shared" si="28"/>
        <v>16.8</v>
      </c>
      <c r="M393" s="964">
        <f t="shared" si="28"/>
        <v>0</v>
      </c>
      <c r="N393" s="964">
        <f t="shared" si="28"/>
        <v>0</v>
      </c>
      <c r="O393" s="964">
        <f t="shared" si="28"/>
        <v>0</v>
      </c>
      <c r="P393" s="964">
        <f t="shared" si="28"/>
        <v>0</v>
      </c>
      <c r="Q393" s="962">
        <f t="shared" si="28"/>
        <v>0</v>
      </c>
      <c r="R393" s="843"/>
    </row>
    <row r="394" spans="2:18" s="842" customFormat="1" ht="12.4" customHeight="1">
      <c r="B394" s="974" t="s">
        <v>798</v>
      </c>
      <c r="C394" s="959"/>
      <c r="D394" s="975" t="s">
        <v>54</v>
      </c>
      <c r="E394" s="961"/>
      <c r="F394" s="961"/>
      <c r="G394" s="961"/>
      <c r="H394" s="962" t="str">
        <f t="shared" si="29"/>
        <v/>
      </c>
      <c r="I394" s="963" t="str">
        <f t="shared" si="28"/>
        <v/>
      </c>
      <c r="J394" s="964" t="str">
        <f t="shared" si="28"/>
        <v/>
      </c>
      <c r="K394" s="964" t="str">
        <f t="shared" si="28"/>
        <v/>
      </c>
      <c r="L394" s="964" t="str">
        <f t="shared" si="28"/>
        <v/>
      </c>
      <c r="M394" s="964" t="str">
        <f t="shared" si="28"/>
        <v/>
      </c>
      <c r="N394" s="964" t="str">
        <f t="shared" si="28"/>
        <v/>
      </c>
      <c r="O394" s="964" t="str">
        <f t="shared" si="28"/>
        <v/>
      </c>
      <c r="P394" s="964" t="str">
        <f t="shared" si="28"/>
        <v/>
      </c>
      <c r="Q394" s="962" t="str">
        <f t="shared" si="28"/>
        <v/>
      </c>
      <c r="R394" s="843"/>
    </row>
    <row r="395" spans="2:18" s="842" customFormat="1" ht="12.4" customHeight="1">
      <c r="B395" s="968" t="s">
        <v>799</v>
      </c>
      <c r="C395" s="959"/>
      <c r="D395" s="969" t="s">
        <v>365</v>
      </c>
      <c r="E395" s="961" t="s">
        <v>386</v>
      </c>
      <c r="F395" s="970">
        <v>9.69</v>
      </c>
      <c r="G395" s="970">
        <v>30.76</v>
      </c>
      <c r="H395" s="962">
        <f t="shared" si="29"/>
        <v>298.06</v>
      </c>
      <c r="I395" s="963">
        <f t="shared" si="28"/>
        <v>0</v>
      </c>
      <c r="J395" s="964">
        <f t="shared" si="28"/>
        <v>0</v>
      </c>
      <c r="K395" s="964">
        <f t="shared" si="28"/>
        <v>0</v>
      </c>
      <c r="L395" s="964">
        <f t="shared" si="28"/>
        <v>298.06</v>
      </c>
      <c r="M395" s="964">
        <f t="shared" si="28"/>
        <v>0</v>
      </c>
      <c r="N395" s="964">
        <f t="shared" si="28"/>
        <v>0</v>
      </c>
      <c r="O395" s="964">
        <f t="shared" si="28"/>
        <v>0</v>
      </c>
      <c r="P395" s="964">
        <f t="shared" si="28"/>
        <v>0</v>
      </c>
      <c r="Q395" s="962">
        <f t="shared" si="28"/>
        <v>0</v>
      </c>
      <c r="R395" s="843"/>
    </row>
    <row r="396" spans="2:18" s="842" customFormat="1" ht="12.4" customHeight="1">
      <c r="B396" s="968" t="s">
        <v>800</v>
      </c>
      <c r="C396" s="959"/>
      <c r="D396" s="969" t="s">
        <v>336</v>
      </c>
      <c r="E396" s="961" t="s">
        <v>386</v>
      </c>
      <c r="F396" s="970">
        <v>12.11</v>
      </c>
      <c r="G396" s="970">
        <v>20.51</v>
      </c>
      <c r="H396" s="962">
        <f t="shared" si="29"/>
        <v>248.38</v>
      </c>
      <c r="I396" s="963">
        <f t="shared" si="28"/>
        <v>0</v>
      </c>
      <c r="J396" s="964">
        <f t="shared" si="28"/>
        <v>0</v>
      </c>
      <c r="K396" s="964">
        <f t="shared" si="28"/>
        <v>0</v>
      </c>
      <c r="L396" s="964">
        <f t="shared" si="28"/>
        <v>248.38</v>
      </c>
      <c r="M396" s="964">
        <f t="shared" si="28"/>
        <v>0</v>
      </c>
      <c r="N396" s="964">
        <f t="shared" si="28"/>
        <v>0</v>
      </c>
      <c r="O396" s="964">
        <f t="shared" si="28"/>
        <v>0</v>
      </c>
      <c r="P396" s="964">
        <f t="shared" si="28"/>
        <v>0</v>
      </c>
      <c r="Q396" s="962">
        <f t="shared" si="28"/>
        <v>0</v>
      </c>
      <c r="R396" s="843"/>
    </row>
    <row r="397" spans="2:18" s="842" customFormat="1" ht="12.4" customHeight="1">
      <c r="B397" s="968" t="s">
        <v>801</v>
      </c>
      <c r="C397" s="959"/>
      <c r="D397" s="969" t="s">
        <v>2664</v>
      </c>
      <c r="E397" s="961" t="s">
        <v>387</v>
      </c>
      <c r="F397" s="970">
        <v>16</v>
      </c>
      <c r="G397" s="970">
        <v>6.83</v>
      </c>
      <c r="H397" s="962">
        <f t="shared" si="29"/>
        <v>109.28</v>
      </c>
      <c r="I397" s="963">
        <f t="shared" si="28"/>
        <v>0</v>
      </c>
      <c r="J397" s="964">
        <f t="shared" si="28"/>
        <v>0</v>
      </c>
      <c r="K397" s="964">
        <f t="shared" si="28"/>
        <v>0</v>
      </c>
      <c r="L397" s="964">
        <f t="shared" si="28"/>
        <v>109.28</v>
      </c>
      <c r="M397" s="964">
        <f t="shared" si="28"/>
        <v>0</v>
      </c>
      <c r="N397" s="964">
        <f t="shared" si="28"/>
        <v>0</v>
      </c>
      <c r="O397" s="964">
        <f t="shared" si="28"/>
        <v>0</v>
      </c>
      <c r="P397" s="964">
        <f t="shared" si="28"/>
        <v>0</v>
      </c>
      <c r="Q397" s="962">
        <f t="shared" si="28"/>
        <v>0</v>
      </c>
      <c r="R397" s="843"/>
    </row>
    <row r="398" spans="2:18" s="842" customFormat="1" ht="12.4" customHeight="1">
      <c r="B398" s="974" t="s">
        <v>802</v>
      </c>
      <c r="C398" s="959"/>
      <c r="D398" s="975" t="s">
        <v>338</v>
      </c>
      <c r="E398" s="961"/>
      <c r="F398" s="961"/>
      <c r="G398" s="961"/>
      <c r="H398" s="962" t="str">
        <f t="shared" si="29"/>
        <v/>
      </c>
      <c r="I398" s="963" t="str">
        <f t="shared" si="28"/>
        <v/>
      </c>
      <c r="J398" s="964" t="str">
        <f t="shared" si="28"/>
        <v/>
      </c>
      <c r="K398" s="964" t="str">
        <f t="shared" si="28"/>
        <v/>
      </c>
      <c r="L398" s="964" t="str">
        <f t="shared" si="28"/>
        <v/>
      </c>
      <c r="M398" s="964" t="str">
        <f t="shared" si="28"/>
        <v/>
      </c>
      <c r="N398" s="964" t="str">
        <f t="shared" si="28"/>
        <v/>
      </c>
      <c r="O398" s="964" t="str">
        <f t="shared" si="28"/>
        <v/>
      </c>
      <c r="P398" s="964" t="str">
        <f t="shared" si="28"/>
        <v/>
      </c>
      <c r="Q398" s="962" t="str">
        <f t="shared" si="28"/>
        <v/>
      </c>
      <c r="R398" s="843"/>
    </row>
    <row r="399" spans="2:18" s="842" customFormat="1" ht="12.4" customHeight="1">
      <c r="B399" s="968" t="s">
        <v>803</v>
      </c>
      <c r="C399" s="959"/>
      <c r="D399" s="969" t="s">
        <v>2665</v>
      </c>
      <c r="E399" s="961" t="s">
        <v>386</v>
      </c>
      <c r="F399" s="970">
        <v>0.2</v>
      </c>
      <c r="G399" s="970">
        <v>387.72</v>
      </c>
      <c r="H399" s="962">
        <f t="shared" si="29"/>
        <v>77.540000000000006</v>
      </c>
      <c r="I399" s="963">
        <f t="shared" ref="I399:Q414" si="30">+IF($E399="","",I4289)</f>
        <v>0</v>
      </c>
      <c r="J399" s="964">
        <f t="shared" si="30"/>
        <v>0</v>
      </c>
      <c r="K399" s="964">
        <f t="shared" si="30"/>
        <v>0</v>
      </c>
      <c r="L399" s="964">
        <f t="shared" si="30"/>
        <v>77.540000000000006</v>
      </c>
      <c r="M399" s="964">
        <f t="shared" si="30"/>
        <v>0</v>
      </c>
      <c r="N399" s="964">
        <f t="shared" si="30"/>
        <v>0</v>
      </c>
      <c r="O399" s="964">
        <f t="shared" si="30"/>
        <v>0</v>
      </c>
      <c r="P399" s="964">
        <f t="shared" si="30"/>
        <v>0</v>
      </c>
      <c r="Q399" s="962">
        <f t="shared" si="30"/>
        <v>0</v>
      </c>
      <c r="R399" s="843"/>
    </row>
    <row r="400" spans="2:18" s="842" customFormat="1" ht="12.4" customHeight="1">
      <c r="B400" s="968" t="s">
        <v>804</v>
      </c>
      <c r="C400" s="959"/>
      <c r="D400" s="969" t="s">
        <v>2666</v>
      </c>
      <c r="E400" s="961" t="s">
        <v>386</v>
      </c>
      <c r="F400" s="970">
        <v>0.89</v>
      </c>
      <c r="G400" s="970">
        <v>300.5</v>
      </c>
      <c r="H400" s="962">
        <f t="shared" si="29"/>
        <v>267.45</v>
      </c>
      <c r="I400" s="963">
        <f t="shared" si="30"/>
        <v>0</v>
      </c>
      <c r="J400" s="964">
        <f t="shared" si="30"/>
        <v>0</v>
      </c>
      <c r="K400" s="964">
        <f t="shared" si="30"/>
        <v>0</v>
      </c>
      <c r="L400" s="964">
        <f t="shared" si="30"/>
        <v>267.45</v>
      </c>
      <c r="M400" s="964">
        <f t="shared" si="30"/>
        <v>0</v>
      </c>
      <c r="N400" s="964">
        <f t="shared" si="30"/>
        <v>0</v>
      </c>
      <c r="O400" s="964">
        <f t="shared" si="30"/>
        <v>0</v>
      </c>
      <c r="P400" s="964">
        <f t="shared" si="30"/>
        <v>0</v>
      </c>
      <c r="Q400" s="962">
        <f t="shared" si="30"/>
        <v>0</v>
      </c>
      <c r="R400" s="843"/>
    </row>
    <row r="401" spans="2:18" s="842" customFormat="1" ht="12.4" customHeight="1">
      <c r="B401" s="974" t="s">
        <v>805</v>
      </c>
      <c r="C401" s="959"/>
      <c r="D401" s="975" t="s">
        <v>340</v>
      </c>
      <c r="E401" s="961"/>
      <c r="F401" s="961"/>
      <c r="G401" s="961"/>
      <c r="H401" s="962" t="str">
        <f t="shared" si="29"/>
        <v/>
      </c>
      <c r="I401" s="963" t="str">
        <f t="shared" si="30"/>
        <v/>
      </c>
      <c r="J401" s="964" t="str">
        <f t="shared" si="30"/>
        <v/>
      </c>
      <c r="K401" s="964" t="str">
        <f t="shared" si="30"/>
        <v/>
      </c>
      <c r="L401" s="964" t="str">
        <f t="shared" si="30"/>
        <v/>
      </c>
      <c r="M401" s="964" t="str">
        <f t="shared" si="30"/>
        <v/>
      </c>
      <c r="N401" s="964" t="str">
        <f t="shared" si="30"/>
        <v/>
      </c>
      <c r="O401" s="964" t="str">
        <f t="shared" si="30"/>
        <v/>
      </c>
      <c r="P401" s="964" t="str">
        <f t="shared" si="30"/>
        <v/>
      </c>
      <c r="Q401" s="962" t="str">
        <f t="shared" si="30"/>
        <v/>
      </c>
      <c r="R401" s="843"/>
    </row>
    <row r="402" spans="2:18" s="842" customFormat="1" ht="12.4" customHeight="1">
      <c r="B402" s="968" t="s">
        <v>806</v>
      </c>
      <c r="C402" s="959"/>
      <c r="D402" s="969" t="s">
        <v>2667</v>
      </c>
      <c r="E402" s="961" t="s">
        <v>386</v>
      </c>
      <c r="F402" s="970">
        <v>1.82</v>
      </c>
      <c r="G402" s="970">
        <v>401.94</v>
      </c>
      <c r="H402" s="962">
        <f t="shared" si="29"/>
        <v>731.53</v>
      </c>
      <c r="I402" s="963">
        <f t="shared" si="30"/>
        <v>0</v>
      </c>
      <c r="J402" s="964">
        <f t="shared" si="30"/>
        <v>0</v>
      </c>
      <c r="K402" s="964">
        <f t="shared" si="30"/>
        <v>0</v>
      </c>
      <c r="L402" s="964">
        <f t="shared" si="30"/>
        <v>731.53</v>
      </c>
      <c r="M402" s="964">
        <f t="shared" si="30"/>
        <v>0</v>
      </c>
      <c r="N402" s="964">
        <f t="shared" si="30"/>
        <v>0</v>
      </c>
      <c r="O402" s="964">
        <f t="shared" si="30"/>
        <v>0</v>
      </c>
      <c r="P402" s="964">
        <f t="shared" si="30"/>
        <v>0</v>
      </c>
      <c r="Q402" s="962">
        <f t="shared" si="30"/>
        <v>0</v>
      </c>
      <c r="R402" s="843"/>
    </row>
    <row r="403" spans="2:18" s="842" customFormat="1" ht="12.4" customHeight="1">
      <c r="B403" s="968" t="s">
        <v>807</v>
      </c>
      <c r="C403" s="959"/>
      <c r="D403" s="969" t="s">
        <v>2668</v>
      </c>
      <c r="E403" s="961" t="s">
        <v>386</v>
      </c>
      <c r="F403" s="970">
        <v>0.51</v>
      </c>
      <c r="G403" s="970">
        <v>422.55</v>
      </c>
      <c r="H403" s="962">
        <f t="shared" si="29"/>
        <v>215.5</v>
      </c>
      <c r="I403" s="963">
        <f t="shared" si="30"/>
        <v>0</v>
      </c>
      <c r="J403" s="964">
        <f t="shared" si="30"/>
        <v>0</v>
      </c>
      <c r="K403" s="964">
        <f t="shared" si="30"/>
        <v>0</v>
      </c>
      <c r="L403" s="964">
        <f t="shared" si="30"/>
        <v>215.5</v>
      </c>
      <c r="M403" s="964">
        <f t="shared" si="30"/>
        <v>0</v>
      </c>
      <c r="N403" s="964">
        <f t="shared" si="30"/>
        <v>0</v>
      </c>
      <c r="O403" s="964">
        <f t="shared" si="30"/>
        <v>0</v>
      </c>
      <c r="P403" s="964">
        <f t="shared" si="30"/>
        <v>0</v>
      </c>
      <c r="Q403" s="962">
        <f t="shared" si="30"/>
        <v>0</v>
      </c>
      <c r="R403" s="843"/>
    </row>
    <row r="404" spans="2:18" s="842" customFormat="1" ht="12.4" customHeight="1">
      <c r="B404" s="968" t="s">
        <v>808</v>
      </c>
      <c r="C404" s="959"/>
      <c r="D404" s="969" t="s">
        <v>2669</v>
      </c>
      <c r="E404" s="961" t="s">
        <v>385</v>
      </c>
      <c r="F404" s="970">
        <v>14.14</v>
      </c>
      <c r="G404" s="970">
        <v>43.85</v>
      </c>
      <c r="H404" s="962">
        <f t="shared" si="29"/>
        <v>620.04</v>
      </c>
      <c r="I404" s="963">
        <f t="shared" si="30"/>
        <v>0</v>
      </c>
      <c r="J404" s="964">
        <f t="shared" si="30"/>
        <v>0</v>
      </c>
      <c r="K404" s="964">
        <f t="shared" si="30"/>
        <v>0</v>
      </c>
      <c r="L404" s="964">
        <f t="shared" si="30"/>
        <v>620.04</v>
      </c>
      <c r="M404" s="964">
        <f t="shared" si="30"/>
        <v>0</v>
      </c>
      <c r="N404" s="964">
        <f t="shared" si="30"/>
        <v>0</v>
      </c>
      <c r="O404" s="964">
        <f t="shared" si="30"/>
        <v>0</v>
      </c>
      <c r="P404" s="964">
        <f t="shared" si="30"/>
        <v>0</v>
      </c>
      <c r="Q404" s="962">
        <f t="shared" si="30"/>
        <v>0</v>
      </c>
      <c r="R404" s="843"/>
    </row>
    <row r="405" spans="2:18" s="842" customFormat="1" ht="12.4" customHeight="1">
      <c r="B405" s="968" t="s">
        <v>809</v>
      </c>
      <c r="C405" s="959"/>
      <c r="D405" s="969" t="s">
        <v>2670</v>
      </c>
      <c r="E405" s="961" t="s">
        <v>385</v>
      </c>
      <c r="F405" s="970">
        <v>1.61</v>
      </c>
      <c r="G405" s="970">
        <v>45.08</v>
      </c>
      <c r="H405" s="962">
        <f t="shared" si="29"/>
        <v>72.58</v>
      </c>
      <c r="I405" s="963">
        <f t="shared" si="30"/>
        <v>0</v>
      </c>
      <c r="J405" s="964">
        <f t="shared" si="30"/>
        <v>0</v>
      </c>
      <c r="K405" s="964">
        <f t="shared" si="30"/>
        <v>0</v>
      </c>
      <c r="L405" s="964">
        <f t="shared" si="30"/>
        <v>72.58</v>
      </c>
      <c r="M405" s="964">
        <f t="shared" si="30"/>
        <v>0</v>
      </c>
      <c r="N405" s="964">
        <f t="shared" si="30"/>
        <v>0</v>
      </c>
      <c r="O405" s="964">
        <f t="shared" si="30"/>
        <v>0</v>
      </c>
      <c r="P405" s="964">
        <f t="shared" si="30"/>
        <v>0</v>
      </c>
      <c r="Q405" s="962">
        <f t="shared" si="30"/>
        <v>0</v>
      </c>
      <c r="R405" s="843"/>
    </row>
    <row r="406" spans="2:18" s="842" customFormat="1" ht="12.4" customHeight="1">
      <c r="B406" s="968" t="s">
        <v>810</v>
      </c>
      <c r="C406" s="959"/>
      <c r="D406" s="969" t="s">
        <v>341</v>
      </c>
      <c r="E406" s="961" t="s">
        <v>55</v>
      </c>
      <c r="F406" s="970">
        <v>97.29</v>
      </c>
      <c r="G406" s="970">
        <v>4.2</v>
      </c>
      <c r="H406" s="962">
        <f t="shared" si="29"/>
        <v>408.62</v>
      </c>
      <c r="I406" s="963">
        <f t="shared" si="30"/>
        <v>0</v>
      </c>
      <c r="J406" s="964">
        <f t="shared" si="30"/>
        <v>0</v>
      </c>
      <c r="K406" s="964">
        <f t="shared" si="30"/>
        <v>0</v>
      </c>
      <c r="L406" s="964">
        <f t="shared" si="30"/>
        <v>408.62</v>
      </c>
      <c r="M406" s="964">
        <f t="shared" si="30"/>
        <v>0</v>
      </c>
      <c r="N406" s="964">
        <f t="shared" si="30"/>
        <v>0</v>
      </c>
      <c r="O406" s="964">
        <f t="shared" si="30"/>
        <v>0</v>
      </c>
      <c r="P406" s="964">
        <f t="shared" si="30"/>
        <v>0</v>
      </c>
      <c r="Q406" s="962">
        <f t="shared" si="30"/>
        <v>0</v>
      </c>
      <c r="R406" s="843"/>
    </row>
    <row r="407" spans="2:18" s="842" customFormat="1" ht="12.4" customHeight="1">
      <c r="B407" s="974" t="s">
        <v>811</v>
      </c>
      <c r="C407" s="959"/>
      <c r="D407" s="975" t="s">
        <v>343</v>
      </c>
      <c r="E407" s="961"/>
      <c r="F407" s="961"/>
      <c r="G407" s="961"/>
      <c r="H407" s="962" t="str">
        <f t="shared" si="29"/>
        <v/>
      </c>
      <c r="I407" s="963" t="str">
        <f t="shared" si="30"/>
        <v/>
      </c>
      <c r="J407" s="964" t="str">
        <f t="shared" si="30"/>
        <v/>
      </c>
      <c r="K407" s="964" t="str">
        <f t="shared" si="30"/>
        <v/>
      </c>
      <c r="L407" s="964" t="str">
        <f t="shared" si="30"/>
        <v/>
      </c>
      <c r="M407" s="964" t="str">
        <f t="shared" si="30"/>
        <v/>
      </c>
      <c r="N407" s="964" t="str">
        <f t="shared" si="30"/>
        <v/>
      </c>
      <c r="O407" s="964" t="str">
        <f t="shared" si="30"/>
        <v/>
      </c>
      <c r="P407" s="964" t="str">
        <f t="shared" si="30"/>
        <v/>
      </c>
      <c r="Q407" s="962" t="str">
        <f t="shared" si="30"/>
        <v/>
      </c>
      <c r="R407" s="843"/>
    </row>
    <row r="408" spans="2:18" s="842" customFormat="1" ht="12.4" customHeight="1">
      <c r="B408" s="968" t="s">
        <v>812</v>
      </c>
      <c r="C408" s="959"/>
      <c r="D408" s="969" t="s">
        <v>2671</v>
      </c>
      <c r="E408" s="961" t="s">
        <v>51</v>
      </c>
      <c r="F408" s="970">
        <v>10.14</v>
      </c>
      <c r="G408" s="970">
        <v>27.810000000000002</v>
      </c>
      <c r="H408" s="962">
        <f t="shared" si="29"/>
        <v>281.99</v>
      </c>
      <c r="I408" s="963">
        <f t="shared" si="30"/>
        <v>0</v>
      </c>
      <c r="J408" s="964">
        <f t="shared" si="30"/>
        <v>0</v>
      </c>
      <c r="K408" s="964">
        <f t="shared" si="30"/>
        <v>0</v>
      </c>
      <c r="L408" s="964">
        <f t="shared" si="30"/>
        <v>281.99</v>
      </c>
      <c r="M408" s="964">
        <f t="shared" si="30"/>
        <v>0</v>
      </c>
      <c r="N408" s="964">
        <f t="shared" si="30"/>
        <v>0</v>
      </c>
      <c r="O408" s="964">
        <f t="shared" si="30"/>
        <v>0</v>
      </c>
      <c r="P408" s="964">
        <f t="shared" si="30"/>
        <v>0</v>
      </c>
      <c r="Q408" s="962">
        <f t="shared" si="30"/>
        <v>0</v>
      </c>
      <c r="R408" s="843"/>
    </row>
    <row r="409" spans="2:18" s="842" customFormat="1" ht="12.4" customHeight="1">
      <c r="B409" s="968" t="s">
        <v>813</v>
      </c>
      <c r="C409" s="959"/>
      <c r="D409" s="969" t="s">
        <v>2672</v>
      </c>
      <c r="E409" s="961" t="s">
        <v>51</v>
      </c>
      <c r="F409" s="970">
        <v>2.21</v>
      </c>
      <c r="G409" s="970">
        <v>23.35</v>
      </c>
      <c r="H409" s="962">
        <f t="shared" si="29"/>
        <v>51.6</v>
      </c>
      <c r="I409" s="963">
        <f t="shared" si="30"/>
        <v>0</v>
      </c>
      <c r="J409" s="964">
        <f t="shared" si="30"/>
        <v>0</v>
      </c>
      <c r="K409" s="964">
        <f t="shared" si="30"/>
        <v>0</v>
      </c>
      <c r="L409" s="964">
        <f t="shared" si="30"/>
        <v>51.6</v>
      </c>
      <c r="M409" s="964">
        <f t="shared" si="30"/>
        <v>0</v>
      </c>
      <c r="N409" s="964">
        <f t="shared" si="30"/>
        <v>0</v>
      </c>
      <c r="O409" s="964">
        <f t="shared" si="30"/>
        <v>0</v>
      </c>
      <c r="P409" s="964">
        <f t="shared" si="30"/>
        <v>0</v>
      </c>
      <c r="Q409" s="962">
        <f t="shared" si="30"/>
        <v>0</v>
      </c>
      <c r="R409" s="843"/>
    </row>
    <row r="410" spans="2:18" s="842" customFormat="1" ht="12.4" customHeight="1">
      <c r="B410" s="968" t="s">
        <v>814</v>
      </c>
      <c r="C410" s="959"/>
      <c r="D410" s="969" t="s">
        <v>2673</v>
      </c>
      <c r="E410" s="961" t="s">
        <v>385</v>
      </c>
      <c r="F410" s="970">
        <v>0.64</v>
      </c>
      <c r="G410" s="970">
        <v>24.78</v>
      </c>
      <c r="H410" s="962">
        <f t="shared" si="29"/>
        <v>15.86</v>
      </c>
      <c r="I410" s="963">
        <f t="shared" si="30"/>
        <v>0</v>
      </c>
      <c r="J410" s="964">
        <f t="shared" si="30"/>
        <v>0</v>
      </c>
      <c r="K410" s="964">
        <f t="shared" si="30"/>
        <v>0</v>
      </c>
      <c r="L410" s="964">
        <f t="shared" si="30"/>
        <v>15.86</v>
      </c>
      <c r="M410" s="964">
        <f t="shared" si="30"/>
        <v>0</v>
      </c>
      <c r="N410" s="964">
        <f t="shared" si="30"/>
        <v>0</v>
      </c>
      <c r="O410" s="964">
        <f t="shared" si="30"/>
        <v>0</v>
      </c>
      <c r="P410" s="964">
        <f t="shared" si="30"/>
        <v>0</v>
      </c>
      <c r="Q410" s="962">
        <f t="shared" si="30"/>
        <v>0</v>
      </c>
      <c r="R410" s="843"/>
    </row>
    <row r="411" spans="2:18" s="842" customFormat="1" ht="12.4" customHeight="1">
      <c r="B411" s="974" t="s">
        <v>815</v>
      </c>
      <c r="C411" s="959"/>
      <c r="D411" s="975" t="s">
        <v>345</v>
      </c>
      <c r="E411" s="961"/>
      <c r="F411" s="961"/>
      <c r="G411" s="961"/>
      <c r="H411" s="962" t="str">
        <f t="shared" si="29"/>
        <v/>
      </c>
      <c r="I411" s="963" t="str">
        <f t="shared" si="30"/>
        <v/>
      </c>
      <c r="J411" s="964" t="str">
        <f t="shared" si="30"/>
        <v/>
      </c>
      <c r="K411" s="964" t="str">
        <f t="shared" si="30"/>
        <v/>
      </c>
      <c r="L411" s="964" t="str">
        <f t="shared" si="30"/>
        <v/>
      </c>
      <c r="M411" s="964" t="str">
        <f t="shared" si="30"/>
        <v/>
      </c>
      <c r="N411" s="964" t="str">
        <f t="shared" si="30"/>
        <v/>
      </c>
      <c r="O411" s="964" t="str">
        <f t="shared" si="30"/>
        <v/>
      </c>
      <c r="P411" s="964" t="str">
        <f t="shared" si="30"/>
        <v/>
      </c>
      <c r="Q411" s="962" t="str">
        <f t="shared" si="30"/>
        <v/>
      </c>
      <c r="R411" s="843"/>
    </row>
    <row r="412" spans="2:18" s="842" customFormat="1" ht="12.4" customHeight="1">
      <c r="B412" s="968" t="s">
        <v>816</v>
      </c>
      <c r="C412" s="959"/>
      <c r="D412" s="969" t="s">
        <v>2674</v>
      </c>
      <c r="E412" s="961" t="s">
        <v>386</v>
      </c>
      <c r="F412" s="970">
        <v>0.87</v>
      </c>
      <c r="G412" s="970">
        <v>100.78</v>
      </c>
      <c r="H412" s="962">
        <f t="shared" si="29"/>
        <v>87.68</v>
      </c>
      <c r="I412" s="963">
        <f t="shared" si="30"/>
        <v>0</v>
      </c>
      <c r="J412" s="964">
        <f t="shared" si="30"/>
        <v>0</v>
      </c>
      <c r="K412" s="964">
        <f t="shared" si="30"/>
        <v>0</v>
      </c>
      <c r="L412" s="964">
        <f t="shared" si="30"/>
        <v>87.68</v>
      </c>
      <c r="M412" s="964">
        <f t="shared" si="30"/>
        <v>0</v>
      </c>
      <c r="N412" s="964">
        <f t="shared" si="30"/>
        <v>0</v>
      </c>
      <c r="O412" s="964">
        <f t="shared" si="30"/>
        <v>0</v>
      </c>
      <c r="P412" s="964">
        <f t="shared" si="30"/>
        <v>0</v>
      </c>
      <c r="Q412" s="962">
        <f t="shared" si="30"/>
        <v>0</v>
      </c>
      <c r="R412" s="843"/>
    </row>
    <row r="413" spans="2:18" s="842" customFormat="1" ht="12.4" customHeight="1">
      <c r="B413" s="968" t="s">
        <v>817</v>
      </c>
      <c r="C413" s="959"/>
      <c r="D413" s="969" t="s">
        <v>352</v>
      </c>
      <c r="E413" s="961" t="s">
        <v>386</v>
      </c>
      <c r="F413" s="970">
        <v>0.66</v>
      </c>
      <c r="G413" s="970">
        <v>85.03</v>
      </c>
      <c r="H413" s="962">
        <f t="shared" si="29"/>
        <v>56.12</v>
      </c>
      <c r="I413" s="963">
        <f t="shared" si="30"/>
        <v>0</v>
      </c>
      <c r="J413" s="964">
        <f t="shared" si="30"/>
        <v>0</v>
      </c>
      <c r="K413" s="964">
        <f t="shared" si="30"/>
        <v>0</v>
      </c>
      <c r="L413" s="964">
        <f t="shared" si="30"/>
        <v>56.12</v>
      </c>
      <c r="M413" s="964">
        <f t="shared" si="30"/>
        <v>0</v>
      </c>
      <c r="N413" s="964">
        <f t="shared" si="30"/>
        <v>0</v>
      </c>
      <c r="O413" s="964">
        <f t="shared" si="30"/>
        <v>0</v>
      </c>
      <c r="P413" s="964">
        <f t="shared" si="30"/>
        <v>0</v>
      </c>
      <c r="Q413" s="962">
        <f t="shared" si="30"/>
        <v>0</v>
      </c>
      <c r="R413" s="843"/>
    </row>
    <row r="414" spans="2:18" s="842" customFormat="1" ht="12.4" customHeight="1">
      <c r="B414" s="968" t="s">
        <v>818</v>
      </c>
      <c r="C414" s="959"/>
      <c r="D414" s="969" t="s">
        <v>346</v>
      </c>
      <c r="E414" s="961" t="s">
        <v>386</v>
      </c>
      <c r="F414" s="970">
        <v>0.57000000000000006</v>
      </c>
      <c r="G414" s="970">
        <v>85.03</v>
      </c>
      <c r="H414" s="962">
        <f t="shared" si="29"/>
        <v>48.47</v>
      </c>
      <c r="I414" s="963">
        <f t="shared" si="30"/>
        <v>0</v>
      </c>
      <c r="J414" s="964">
        <f t="shared" si="30"/>
        <v>0</v>
      </c>
      <c r="K414" s="964">
        <f t="shared" si="30"/>
        <v>0</v>
      </c>
      <c r="L414" s="964">
        <f t="shared" si="30"/>
        <v>48.47</v>
      </c>
      <c r="M414" s="964">
        <f t="shared" si="30"/>
        <v>0</v>
      </c>
      <c r="N414" s="964">
        <f t="shared" si="30"/>
        <v>0</v>
      </c>
      <c r="O414" s="964">
        <f t="shared" si="30"/>
        <v>0</v>
      </c>
      <c r="P414" s="964">
        <f t="shared" si="30"/>
        <v>0</v>
      </c>
      <c r="Q414" s="962">
        <f t="shared" si="30"/>
        <v>0</v>
      </c>
      <c r="R414" s="843"/>
    </row>
    <row r="415" spans="2:18" s="842" customFormat="1" ht="12.4" customHeight="1">
      <c r="B415" s="968" t="s">
        <v>819</v>
      </c>
      <c r="C415" s="959"/>
      <c r="D415" s="969" t="s">
        <v>2675</v>
      </c>
      <c r="E415" s="961" t="s">
        <v>386</v>
      </c>
      <c r="F415" s="970">
        <v>0.03</v>
      </c>
      <c r="G415" s="970">
        <v>51.03</v>
      </c>
      <c r="H415" s="962">
        <f t="shared" si="29"/>
        <v>1.53</v>
      </c>
      <c r="I415" s="963">
        <f t="shared" ref="I415:Q430" si="31">+IF($E415="","",I4305)</f>
        <v>0</v>
      </c>
      <c r="J415" s="964">
        <f t="shared" si="31"/>
        <v>0</v>
      </c>
      <c r="K415" s="964">
        <f t="shared" si="31"/>
        <v>0</v>
      </c>
      <c r="L415" s="964">
        <f t="shared" si="31"/>
        <v>1.53</v>
      </c>
      <c r="M415" s="964">
        <f t="shared" si="31"/>
        <v>0</v>
      </c>
      <c r="N415" s="964">
        <f t="shared" si="31"/>
        <v>0</v>
      </c>
      <c r="O415" s="964">
        <f t="shared" si="31"/>
        <v>0</v>
      </c>
      <c r="P415" s="964">
        <f t="shared" si="31"/>
        <v>0</v>
      </c>
      <c r="Q415" s="962">
        <f t="shared" si="31"/>
        <v>0</v>
      </c>
      <c r="R415" s="843"/>
    </row>
    <row r="416" spans="2:18" s="842" customFormat="1" ht="12.4" customHeight="1">
      <c r="B416" s="974" t="s">
        <v>820</v>
      </c>
      <c r="C416" s="959"/>
      <c r="D416" s="975" t="s">
        <v>2676</v>
      </c>
      <c r="E416" s="961"/>
      <c r="F416" s="961"/>
      <c r="G416" s="961"/>
      <c r="H416" s="962" t="str">
        <f t="shared" si="29"/>
        <v/>
      </c>
      <c r="I416" s="963" t="str">
        <f t="shared" si="31"/>
        <v/>
      </c>
      <c r="J416" s="964" t="str">
        <f t="shared" si="31"/>
        <v/>
      </c>
      <c r="K416" s="964" t="str">
        <f t="shared" si="31"/>
        <v/>
      </c>
      <c r="L416" s="964" t="str">
        <f t="shared" si="31"/>
        <v/>
      </c>
      <c r="M416" s="964" t="str">
        <f t="shared" si="31"/>
        <v/>
      </c>
      <c r="N416" s="964" t="str">
        <f t="shared" si="31"/>
        <v/>
      </c>
      <c r="O416" s="964" t="str">
        <f t="shared" si="31"/>
        <v/>
      </c>
      <c r="P416" s="964" t="str">
        <f t="shared" si="31"/>
        <v/>
      </c>
      <c r="Q416" s="962" t="str">
        <f t="shared" si="31"/>
        <v/>
      </c>
      <c r="R416" s="843"/>
    </row>
    <row r="417" spans="2:18" s="842" customFormat="1" ht="12.4" customHeight="1">
      <c r="B417" s="968" t="s">
        <v>821</v>
      </c>
      <c r="C417" s="959"/>
      <c r="D417" s="969" t="s">
        <v>2677</v>
      </c>
      <c r="E417" s="961" t="s">
        <v>386</v>
      </c>
      <c r="F417" s="970">
        <v>0.01</v>
      </c>
      <c r="G417" s="970">
        <v>358.91</v>
      </c>
      <c r="H417" s="962">
        <f t="shared" si="29"/>
        <v>3.59</v>
      </c>
      <c r="I417" s="963">
        <f t="shared" si="31"/>
        <v>0</v>
      </c>
      <c r="J417" s="964">
        <f t="shared" si="31"/>
        <v>0</v>
      </c>
      <c r="K417" s="964">
        <f t="shared" si="31"/>
        <v>0</v>
      </c>
      <c r="L417" s="964">
        <f t="shared" si="31"/>
        <v>3.59</v>
      </c>
      <c r="M417" s="964">
        <f t="shared" si="31"/>
        <v>0</v>
      </c>
      <c r="N417" s="964">
        <f t="shared" si="31"/>
        <v>0</v>
      </c>
      <c r="O417" s="964">
        <f t="shared" si="31"/>
        <v>0</v>
      </c>
      <c r="P417" s="964">
        <f t="shared" si="31"/>
        <v>0</v>
      </c>
      <c r="Q417" s="962">
        <f t="shared" si="31"/>
        <v>0</v>
      </c>
      <c r="R417" s="843"/>
    </row>
    <row r="418" spans="2:18" s="842" customFormat="1" ht="12.4" customHeight="1">
      <c r="B418" s="974" t="s">
        <v>822</v>
      </c>
      <c r="C418" s="959"/>
      <c r="D418" s="975" t="s">
        <v>344</v>
      </c>
      <c r="E418" s="961"/>
      <c r="F418" s="961"/>
      <c r="G418" s="961"/>
      <c r="H418" s="962" t="str">
        <f t="shared" si="29"/>
        <v/>
      </c>
      <c r="I418" s="963" t="str">
        <f t="shared" si="31"/>
        <v/>
      </c>
      <c r="J418" s="964" t="str">
        <f t="shared" si="31"/>
        <v/>
      </c>
      <c r="K418" s="964" t="str">
        <f t="shared" si="31"/>
        <v/>
      </c>
      <c r="L418" s="964" t="str">
        <f t="shared" si="31"/>
        <v/>
      </c>
      <c r="M418" s="964" t="str">
        <f t="shared" si="31"/>
        <v/>
      </c>
      <c r="N418" s="964" t="str">
        <f t="shared" si="31"/>
        <v/>
      </c>
      <c r="O418" s="964" t="str">
        <f t="shared" si="31"/>
        <v/>
      </c>
      <c r="P418" s="964" t="str">
        <f t="shared" si="31"/>
        <v/>
      </c>
      <c r="Q418" s="962" t="str">
        <f t="shared" si="31"/>
        <v/>
      </c>
      <c r="R418" s="843"/>
    </row>
    <row r="419" spans="2:18" s="842" customFormat="1" ht="12.4" customHeight="1">
      <c r="B419" s="968" t="s">
        <v>823</v>
      </c>
      <c r="C419" s="959"/>
      <c r="D419" s="969" t="s">
        <v>2797</v>
      </c>
      <c r="E419" s="961" t="s">
        <v>41</v>
      </c>
      <c r="F419" s="970">
        <v>1</v>
      </c>
      <c r="G419" s="970">
        <v>364.04</v>
      </c>
      <c r="H419" s="962">
        <f t="shared" si="29"/>
        <v>364.04</v>
      </c>
      <c r="I419" s="963">
        <f t="shared" si="31"/>
        <v>0</v>
      </c>
      <c r="J419" s="964">
        <f t="shared" si="31"/>
        <v>0</v>
      </c>
      <c r="K419" s="964">
        <f t="shared" si="31"/>
        <v>0</v>
      </c>
      <c r="L419" s="964">
        <f t="shared" si="31"/>
        <v>364.04</v>
      </c>
      <c r="M419" s="964">
        <f t="shared" si="31"/>
        <v>0</v>
      </c>
      <c r="N419" s="964">
        <f t="shared" si="31"/>
        <v>0</v>
      </c>
      <c r="O419" s="964">
        <f t="shared" si="31"/>
        <v>0</v>
      </c>
      <c r="P419" s="964">
        <f t="shared" si="31"/>
        <v>0</v>
      </c>
      <c r="Q419" s="962">
        <f t="shared" si="31"/>
        <v>0</v>
      </c>
      <c r="R419" s="843"/>
    </row>
    <row r="420" spans="2:18" s="842" customFormat="1" ht="12.4" customHeight="1">
      <c r="B420" s="974" t="s">
        <v>824</v>
      </c>
      <c r="C420" s="959"/>
      <c r="D420" s="975" t="s">
        <v>2679</v>
      </c>
      <c r="E420" s="961"/>
      <c r="F420" s="961"/>
      <c r="G420" s="961"/>
      <c r="H420" s="962" t="str">
        <f t="shared" si="29"/>
        <v/>
      </c>
      <c r="I420" s="963" t="str">
        <f t="shared" si="31"/>
        <v/>
      </c>
      <c r="J420" s="964" t="str">
        <f t="shared" si="31"/>
        <v/>
      </c>
      <c r="K420" s="964" t="str">
        <f t="shared" si="31"/>
        <v/>
      </c>
      <c r="L420" s="964" t="str">
        <f t="shared" si="31"/>
        <v/>
      </c>
      <c r="M420" s="964" t="str">
        <f t="shared" si="31"/>
        <v/>
      </c>
      <c r="N420" s="964" t="str">
        <f t="shared" si="31"/>
        <v/>
      </c>
      <c r="O420" s="964" t="str">
        <f t="shared" si="31"/>
        <v/>
      </c>
      <c r="P420" s="964" t="str">
        <f t="shared" si="31"/>
        <v/>
      </c>
      <c r="Q420" s="962" t="str">
        <f t="shared" si="31"/>
        <v/>
      </c>
      <c r="R420" s="843"/>
    </row>
    <row r="421" spans="2:18" s="842" customFormat="1" ht="12.4" customHeight="1">
      <c r="B421" s="968" t="s">
        <v>825</v>
      </c>
      <c r="C421" s="959"/>
      <c r="D421" s="969" t="s">
        <v>2680</v>
      </c>
      <c r="E421" s="961" t="s">
        <v>41</v>
      </c>
      <c r="F421" s="970">
        <v>1</v>
      </c>
      <c r="G421" s="970">
        <v>71.180000000000007</v>
      </c>
      <c r="H421" s="962">
        <f t="shared" si="29"/>
        <v>71.180000000000007</v>
      </c>
      <c r="I421" s="963">
        <f t="shared" si="31"/>
        <v>0</v>
      </c>
      <c r="J421" s="964">
        <f t="shared" si="31"/>
        <v>0</v>
      </c>
      <c r="K421" s="964">
        <f t="shared" si="31"/>
        <v>0</v>
      </c>
      <c r="L421" s="964">
        <f t="shared" si="31"/>
        <v>71.180000000000007</v>
      </c>
      <c r="M421" s="964">
        <f t="shared" si="31"/>
        <v>0</v>
      </c>
      <c r="N421" s="964">
        <f t="shared" si="31"/>
        <v>0</v>
      </c>
      <c r="O421" s="964">
        <f t="shared" si="31"/>
        <v>0</v>
      </c>
      <c r="P421" s="964">
        <f t="shared" si="31"/>
        <v>0</v>
      </c>
      <c r="Q421" s="962">
        <f t="shared" si="31"/>
        <v>0</v>
      </c>
      <c r="R421" s="843"/>
    </row>
    <row r="422" spans="2:18" s="842" customFormat="1" ht="12.4" customHeight="1">
      <c r="B422" s="974" t="s">
        <v>826</v>
      </c>
      <c r="C422" s="959"/>
      <c r="D422" s="975" t="s">
        <v>2681</v>
      </c>
      <c r="E422" s="961"/>
      <c r="F422" s="961"/>
      <c r="G422" s="961"/>
      <c r="H422" s="962" t="str">
        <f t="shared" si="29"/>
        <v/>
      </c>
      <c r="I422" s="963" t="str">
        <f t="shared" si="31"/>
        <v/>
      </c>
      <c r="J422" s="964" t="str">
        <f t="shared" si="31"/>
        <v/>
      </c>
      <c r="K422" s="964" t="str">
        <f t="shared" si="31"/>
        <v/>
      </c>
      <c r="L422" s="964" t="str">
        <f t="shared" si="31"/>
        <v/>
      </c>
      <c r="M422" s="964" t="str">
        <f t="shared" si="31"/>
        <v/>
      </c>
      <c r="N422" s="964" t="str">
        <f t="shared" si="31"/>
        <v/>
      </c>
      <c r="O422" s="964" t="str">
        <f t="shared" si="31"/>
        <v/>
      </c>
      <c r="P422" s="964" t="str">
        <f t="shared" si="31"/>
        <v/>
      </c>
      <c r="Q422" s="962" t="str">
        <f t="shared" si="31"/>
        <v/>
      </c>
      <c r="R422" s="843"/>
    </row>
    <row r="423" spans="2:18" s="842" customFormat="1" ht="12.4" customHeight="1">
      <c r="B423" s="968" t="s">
        <v>827</v>
      </c>
      <c r="C423" s="959"/>
      <c r="D423" s="969" t="s">
        <v>347</v>
      </c>
      <c r="E423" s="961" t="s">
        <v>41</v>
      </c>
      <c r="F423" s="970">
        <v>2</v>
      </c>
      <c r="G423" s="970">
        <v>164.32</v>
      </c>
      <c r="H423" s="962">
        <f t="shared" si="29"/>
        <v>328.64</v>
      </c>
      <c r="I423" s="963">
        <f t="shared" si="31"/>
        <v>0</v>
      </c>
      <c r="J423" s="964">
        <f t="shared" si="31"/>
        <v>0</v>
      </c>
      <c r="K423" s="964">
        <f t="shared" si="31"/>
        <v>0</v>
      </c>
      <c r="L423" s="964">
        <f t="shared" si="31"/>
        <v>328.64</v>
      </c>
      <c r="M423" s="964">
        <f t="shared" si="31"/>
        <v>0</v>
      </c>
      <c r="N423" s="964">
        <f t="shared" si="31"/>
        <v>0</v>
      </c>
      <c r="O423" s="964">
        <f t="shared" si="31"/>
        <v>0</v>
      </c>
      <c r="P423" s="964">
        <f t="shared" si="31"/>
        <v>0</v>
      </c>
      <c r="Q423" s="962">
        <f t="shared" si="31"/>
        <v>0</v>
      </c>
      <c r="R423" s="843"/>
    </row>
    <row r="424" spans="2:18" s="842" customFormat="1" ht="12.4" customHeight="1">
      <c r="B424" s="968" t="s">
        <v>828</v>
      </c>
      <c r="C424" s="959"/>
      <c r="D424" s="969" t="s">
        <v>348</v>
      </c>
      <c r="E424" s="961" t="s">
        <v>41</v>
      </c>
      <c r="F424" s="970">
        <v>1</v>
      </c>
      <c r="G424" s="970">
        <v>108.32000000000001</v>
      </c>
      <c r="H424" s="962">
        <f t="shared" si="29"/>
        <v>108.32</v>
      </c>
      <c r="I424" s="963">
        <f t="shared" si="31"/>
        <v>0</v>
      </c>
      <c r="J424" s="964">
        <f t="shared" si="31"/>
        <v>0</v>
      </c>
      <c r="K424" s="964">
        <f t="shared" si="31"/>
        <v>0</v>
      </c>
      <c r="L424" s="964">
        <f t="shared" si="31"/>
        <v>108.32</v>
      </c>
      <c r="M424" s="964">
        <f t="shared" si="31"/>
        <v>0</v>
      </c>
      <c r="N424" s="964">
        <f t="shared" si="31"/>
        <v>0</v>
      </c>
      <c r="O424" s="964">
        <f t="shared" si="31"/>
        <v>0</v>
      </c>
      <c r="P424" s="964">
        <f t="shared" si="31"/>
        <v>0</v>
      </c>
      <c r="Q424" s="962">
        <f t="shared" si="31"/>
        <v>0</v>
      </c>
      <c r="R424" s="843"/>
    </row>
    <row r="425" spans="2:18" s="842" customFormat="1" ht="12.4" customHeight="1">
      <c r="B425" s="974" t="s">
        <v>829</v>
      </c>
      <c r="C425" s="959"/>
      <c r="D425" s="975" t="s">
        <v>58</v>
      </c>
      <c r="E425" s="961"/>
      <c r="F425" s="961"/>
      <c r="G425" s="961"/>
      <c r="H425" s="962" t="str">
        <f t="shared" si="29"/>
        <v/>
      </c>
      <c r="I425" s="963" t="str">
        <f t="shared" si="31"/>
        <v/>
      </c>
      <c r="J425" s="964" t="str">
        <f t="shared" si="31"/>
        <v/>
      </c>
      <c r="K425" s="964" t="str">
        <f t="shared" si="31"/>
        <v/>
      </c>
      <c r="L425" s="964" t="str">
        <f t="shared" si="31"/>
        <v/>
      </c>
      <c r="M425" s="964" t="str">
        <f t="shared" si="31"/>
        <v/>
      </c>
      <c r="N425" s="964" t="str">
        <f t="shared" si="31"/>
        <v/>
      </c>
      <c r="O425" s="964" t="str">
        <f t="shared" si="31"/>
        <v/>
      </c>
      <c r="P425" s="964" t="str">
        <f t="shared" si="31"/>
        <v/>
      </c>
      <c r="Q425" s="962" t="str">
        <f t="shared" si="31"/>
        <v/>
      </c>
      <c r="R425" s="843"/>
    </row>
    <row r="426" spans="2:18" s="842" customFormat="1" ht="12.4" customHeight="1">
      <c r="B426" s="968" t="s">
        <v>830</v>
      </c>
      <c r="C426" s="959"/>
      <c r="D426" s="969" t="s">
        <v>2682</v>
      </c>
      <c r="E426" s="961" t="s">
        <v>51</v>
      </c>
      <c r="F426" s="970">
        <v>6.94</v>
      </c>
      <c r="G426" s="970">
        <v>15.88</v>
      </c>
      <c r="H426" s="962">
        <f t="shared" si="29"/>
        <v>110.21</v>
      </c>
      <c r="I426" s="963">
        <f t="shared" si="31"/>
        <v>0</v>
      </c>
      <c r="J426" s="964">
        <f t="shared" si="31"/>
        <v>0</v>
      </c>
      <c r="K426" s="964">
        <f t="shared" si="31"/>
        <v>0</v>
      </c>
      <c r="L426" s="964">
        <f t="shared" si="31"/>
        <v>110.21</v>
      </c>
      <c r="M426" s="964">
        <f t="shared" si="31"/>
        <v>0</v>
      </c>
      <c r="N426" s="964">
        <f t="shared" si="31"/>
        <v>0</v>
      </c>
      <c r="O426" s="964">
        <f t="shared" si="31"/>
        <v>0</v>
      </c>
      <c r="P426" s="964">
        <f t="shared" si="31"/>
        <v>0</v>
      </c>
      <c r="Q426" s="962">
        <f t="shared" si="31"/>
        <v>0</v>
      </c>
      <c r="R426" s="843"/>
    </row>
    <row r="427" spans="2:18" s="842" customFormat="1" ht="12.4" customHeight="1">
      <c r="B427" s="968" t="s">
        <v>831</v>
      </c>
      <c r="C427" s="959"/>
      <c r="D427" s="969" t="s">
        <v>2798</v>
      </c>
      <c r="E427" s="961" t="s">
        <v>51</v>
      </c>
      <c r="F427" s="970">
        <v>5.29</v>
      </c>
      <c r="G427" s="970">
        <v>24.77</v>
      </c>
      <c r="H427" s="962">
        <f t="shared" si="29"/>
        <v>131.03</v>
      </c>
      <c r="I427" s="963">
        <f t="shared" si="31"/>
        <v>0</v>
      </c>
      <c r="J427" s="964">
        <f t="shared" si="31"/>
        <v>0</v>
      </c>
      <c r="K427" s="964">
        <f t="shared" si="31"/>
        <v>0</v>
      </c>
      <c r="L427" s="964">
        <f t="shared" si="31"/>
        <v>131.03</v>
      </c>
      <c r="M427" s="964">
        <f t="shared" si="31"/>
        <v>0</v>
      </c>
      <c r="N427" s="964">
        <f t="shared" si="31"/>
        <v>0</v>
      </c>
      <c r="O427" s="964">
        <f t="shared" si="31"/>
        <v>0</v>
      </c>
      <c r="P427" s="964">
        <f t="shared" si="31"/>
        <v>0</v>
      </c>
      <c r="Q427" s="962">
        <f t="shared" si="31"/>
        <v>0</v>
      </c>
      <c r="R427" s="843"/>
    </row>
    <row r="428" spans="2:18" s="842" customFormat="1" ht="12.4" customHeight="1">
      <c r="B428" s="974" t="s">
        <v>832</v>
      </c>
      <c r="C428" s="959"/>
      <c r="D428" s="975" t="s">
        <v>2683</v>
      </c>
      <c r="E428" s="961"/>
      <c r="F428" s="961"/>
      <c r="G428" s="961"/>
      <c r="H428" s="962" t="str">
        <f t="shared" si="29"/>
        <v/>
      </c>
      <c r="I428" s="963" t="str">
        <f t="shared" si="31"/>
        <v/>
      </c>
      <c r="J428" s="964" t="str">
        <f t="shared" si="31"/>
        <v/>
      </c>
      <c r="K428" s="964" t="str">
        <f t="shared" si="31"/>
        <v/>
      </c>
      <c r="L428" s="964" t="str">
        <f t="shared" si="31"/>
        <v/>
      </c>
      <c r="M428" s="964" t="str">
        <f t="shared" si="31"/>
        <v/>
      </c>
      <c r="N428" s="964" t="str">
        <f t="shared" si="31"/>
        <v/>
      </c>
      <c r="O428" s="964" t="str">
        <f t="shared" si="31"/>
        <v/>
      </c>
      <c r="P428" s="964" t="str">
        <f t="shared" si="31"/>
        <v/>
      </c>
      <c r="Q428" s="962" t="str">
        <f t="shared" si="31"/>
        <v/>
      </c>
      <c r="R428" s="843"/>
    </row>
    <row r="429" spans="2:18" s="842" customFormat="1" ht="12.4" customHeight="1">
      <c r="B429" s="968" t="s">
        <v>833</v>
      </c>
      <c r="C429" s="959"/>
      <c r="D429" s="969" t="s">
        <v>334</v>
      </c>
      <c r="E429" s="961" t="s">
        <v>385</v>
      </c>
      <c r="F429" s="970">
        <v>16</v>
      </c>
      <c r="G429" s="970">
        <v>1.05</v>
      </c>
      <c r="H429" s="962">
        <f t="shared" si="29"/>
        <v>16.8</v>
      </c>
      <c r="I429" s="963">
        <f t="shared" si="31"/>
        <v>0</v>
      </c>
      <c r="J429" s="964">
        <f t="shared" si="31"/>
        <v>0</v>
      </c>
      <c r="K429" s="964">
        <f t="shared" si="31"/>
        <v>0</v>
      </c>
      <c r="L429" s="964">
        <f t="shared" si="31"/>
        <v>16.8</v>
      </c>
      <c r="M429" s="964">
        <f t="shared" si="31"/>
        <v>0</v>
      </c>
      <c r="N429" s="964">
        <f t="shared" si="31"/>
        <v>0</v>
      </c>
      <c r="O429" s="964">
        <f t="shared" si="31"/>
        <v>0</v>
      </c>
      <c r="P429" s="964">
        <f t="shared" si="31"/>
        <v>0</v>
      </c>
      <c r="Q429" s="962">
        <f t="shared" si="31"/>
        <v>0</v>
      </c>
      <c r="R429" s="843"/>
    </row>
    <row r="430" spans="2:18" s="842" customFormat="1" ht="12.4" customHeight="1">
      <c r="B430" s="968" t="s">
        <v>834</v>
      </c>
      <c r="C430" s="959"/>
      <c r="D430" s="969" t="s">
        <v>365</v>
      </c>
      <c r="E430" s="961" t="s">
        <v>386</v>
      </c>
      <c r="F430" s="970">
        <v>0.69000000000000006</v>
      </c>
      <c r="G430" s="970">
        <v>30.76</v>
      </c>
      <c r="H430" s="962">
        <f t="shared" si="29"/>
        <v>21.22</v>
      </c>
      <c r="I430" s="963">
        <f t="shared" si="31"/>
        <v>0</v>
      </c>
      <c r="J430" s="964">
        <f t="shared" si="31"/>
        <v>0</v>
      </c>
      <c r="K430" s="964">
        <f t="shared" si="31"/>
        <v>0</v>
      </c>
      <c r="L430" s="964">
        <f t="shared" si="31"/>
        <v>21.22</v>
      </c>
      <c r="M430" s="964">
        <f t="shared" si="31"/>
        <v>0</v>
      </c>
      <c r="N430" s="964">
        <f t="shared" si="31"/>
        <v>0</v>
      </c>
      <c r="O430" s="964">
        <f t="shared" si="31"/>
        <v>0</v>
      </c>
      <c r="P430" s="964">
        <f t="shared" si="31"/>
        <v>0</v>
      </c>
      <c r="Q430" s="962">
        <f t="shared" si="31"/>
        <v>0</v>
      </c>
      <c r="R430" s="843"/>
    </row>
    <row r="431" spans="2:18" s="842" customFormat="1" ht="12.4" customHeight="1">
      <c r="B431" s="968" t="s">
        <v>835</v>
      </c>
      <c r="C431" s="959"/>
      <c r="D431" s="969" t="s">
        <v>336</v>
      </c>
      <c r="E431" s="961" t="s">
        <v>386</v>
      </c>
      <c r="F431" s="970">
        <v>0.87</v>
      </c>
      <c r="G431" s="970">
        <v>20.51</v>
      </c>
      <c r="H431" s="962">
        <f t="shared" si="29"/>
        <v>17.84</v>
      </c>
      <c r="I431" s="963">
        <f t="shared" ref="I431:Q446" si="32">+IF($E431="","",I4321)</f>
        <v>0</v>
      </c>
      <c r="J431" s="964">
        <f t="shared" si="32"/>
        <v>0</v>
      </c>
      <c r="K431" s="964">
        <f t="shared" si="32"/>
        <v>0</v>
      </c>
      <c r="L431" s="964">
        <f t="shared" si="32"/>
        <v>17.84</v>
      </c>
      <c r="M431" s="964">
        <f t="shared" si="32"/>
        <v>0</v>
      </c>
      <c r="N431" s="964">
        <f t="shared" si="32"/>
        <v>0</v>
      </c>
      <c r="O431" s="964">
        <f t="shared" si="32"/>
        <v>0</v>
      </c>
      <c r="P431" s="964">
        <f t="shared" si="32"/>
        <v>0</v>
      </c>
      <c r="Q431" s="962">
        <f t="shared" si="32"/>
        <v>0</v>
      </c>
      <c r="R431" s="843"/>
    </row>
    <row r="432" spans="2:18" s="842" customFormat="1" ht="12.4" customHeight="1">
      <c r="B432" s="968" t="s">
        <v>836</v>
      </c>
      <c r="C432" s="959"/>
      <c r="D432" s="969" t="s">
        <v>2684</v>
      </c>
      <c r="E432" s="961" t="s">
        <v>386</v>
      </c>
      <c r="F432" s="970">
        <v>0.69000000000000006</v>
      </c>
      <c r="G432" s="970">
        <v>394.23</v>
      </c>
      <c r="H432" s="962">
        <f t="shared" si="29"/>
        <v>272.02</v>
      </c>
      <c r="I432" s="963">
        <f t="shared" si="32"/>
        <v>0</v>
      </c>
      <c r="J432" s="964">
        <f t="shared" si="32"/>
        <v>0</v>
      </c>
      <c r="K432" s="964">
        <f t="shared" si="32"/>
        <v>0</v>
      </c>
      <c r="L432" s="964">
        <f t="shared" si="32"/>
        <v>272.02</v>
      </c>
      <c r="M432" s="964">
        <f t="shared" si="32"/>
        <v>0</v>
      </c>
      <c r="N432" s="964">
        <f t="shared" si="32"/>
        <v>0</v>
      </c>
      <c r="O432" s="964">
        <f t="shared" si="32"/>
        <v>0</v>
      </c>
      <c r="P432" s="964">
        <f t="shared" si="32"/>
        <v>0</v>
      </c>
      <c r="Q432" s="962">
        <f t="shared" si="32"/>
        <v>0</v>
      </c>
      <c r="R432" s="843"/>
    </row>
    <row r="433" spans="2:18" s="842" customFormat="1" ht="12.4" customHeight="1">
      <c r="B433" s="968" t="s">
        <v>837</v>
      </c>
      <c r="C433" s="959"/>
      <c r="D433" s="969" t="s">
        <v>2685</v>
      </c>
      <c r="E433" s="961" t="s">
        <v>41</v>
      </c>
      <c r="F433" s="970">
        <v>9</v>
      </c>
      <c r="G433" s="970">
        <v>108.57000000000001</v>
      </c>
      <c r="H433" s="962">
        <f t="shared" si="29"/>
        <v>977.13</v>
      </c>
      <c r="I433" s="963">
        <f t="shared" si="32"/>
        <v>0</v>
      </c>
      <c r="J433" s="964">
        <f t="shared" si="32"/>
        <v>0</v>
      </c>
      <c r="K433" s="964">
        <f t="shared" si="32"/>
        <v>0</v>
      </c>
      <c r="L433" s="964">
        <f t="shared" si="32"/>
        <v>977.13</v>
      </c>
      <c r="M433" s="964">
        <f t="shared" si="32"/>
        <v>0</v>
      </c>
      <c r="N433" s="964">
        <f t="shared" si="32"/>
        <v>0</v>
      </c>
      <c r="O433" s="964">
        <f t="shared" si="32"/>
        <v>0</v>
      </c>
      <c r="P433" s="964">
        <f t="shared" si="32"/>
        <v>0</v>
      </c>
      <c r="Q433" s="962">
        <f t="shared" si="32"/>
        <v>0</v>
      </c>
      <c r="R433" s="843"/>
    </row>
    <row r="434" spans="2:18" s="842" customFormat="1" ht="12.4" customHeight="1">
      <c r="B434" s="968" t="s">
        <v>838</v>
      </c>
      <c r="C434" s="959"/>
      <c r="D434" s="969" t="s">
        <v>349</v>
      </c>
      <c r="E434" s="961" t="s">
        <v>50</v>
      </c>
      <c r="F434" s="970">
        <v>64</v>
      </c>
      <c r="G434" s="970">
        <v>3.47</v>
      </c>
      <c r="H434" s="962">
        <f t="shared" si="29"/>
        <v>222.08</v>
      </c>
      <c r="I434" s="963">
        <f t="shared" si="32"/>
        <v>0</v>
      </c>
      <c r="J434" s="964">
        <f t="shared" si="32"/>
        <v>0</v>
      </c>
      <c r="K434" s="964">
        <f t="shared" si="32"/>
        <v>0</v>
      </c>
      <c r="L434" s="964">
        <f t="shared" si="32"/>
        <v>222.08</v>
      </c>
      <c r="M434" s="964">
        <f t="shared" si="32"/>
        <v>0</v>
      </c>
      <c r="N434" s="964">
        <f t="shared" si="32"/>
        <v>0</v>
      </c>
      <c r="O434" s="964">
        <f t="shared" si="32"/>
        <v>0</v>
      </c>
      <c r="P434" s="964">
        <f t="shared" si="32"/>
        <v>0</v>
      </c>
      <c r="Q434" s="962">
        <f t="shared" si="32"/>
        <v>0</v>
      </c>
      <c r="R434" s="843"/>
    </row>
    <row r="435" spans="2:18" s="842" customFormat="1" ht="12.4" customHeight="1">
      <c r="B435" s="968" t="s">
        <v>839</v>
      </c>
      <c r="C435" s="959"/>
      <c r="D435" s="969" t="s">
        <v>2686</v>
      </c>
      <c r="E435" s="961" t="s">
        <v>41</v>
      </c>
      <c r="F435" s="970">
        <v>1</v>
      </c>
      <c r="G435" s="970">
        <v>3421.36</v>
      </c>
      <c r="H435" s="962">
        <f t="shared" si="29"/>
        <v>3421.36</v>
      </c>
      <c r="I435" s="963">
        <f t="shared" si="32"/>
        <v>0</v>
      </c>
      <c r="J435" s="964">
        <f t="shared" si="32"/>
        <v>0</v>
      </c>
      <c r="K435" s="964">
        <f t="shared" si="32"/>
        <v>0</v>
      </c>
      <c r="L435" s="964">
        <f t="shared" si="32"/>
        <v>2639.08</v>
      </c>
      <c r="M435" s="964">
        <f t="shared" si="32"/>
        <v>782.28</v>
      </c>
      <c r="N435" s="964">
        <f t="shared" si="32"/>
        <v>0</v>
      </c>
      <c r="O435" s="964">
        <f t="shared" si="32"/>
        <v>0</v>
      </c>
      <c r="P435" s="964">
        <f t="shared" si="32"/>
        <v>0</v>
      </c>
      <c r="Q435" s="962">
        <f t="shared" si="32"/>
        <v>0</v>
      </c>
      <c r="R435" s="843"/>
    </row>
    <row r="436" spans="2:18" s="842" customFormat="1" ht="12.4" customHeight="1">
      <c r="B436" s="974" t="s">
        <v>840</v>
      </c>
      <c r="C436" s="959"/>
      <c r="D436" s="975" t="s">
        <v>64</v>
      </c>
      <c r="E436" s="961"/>
      <c r="F436" s="961"/>
      <c r="G436" s="961"/>
      <c r="H436" s="962" t="str">
        <f t="shared" si="29"/>
        <v/>
      </c>
      <c r="I436" s="963" t="str">
        <f t="shared" si="32"/>
        <v/>
      </c>
      <c r="J436" s="964" t="str">
        <f t="shared" si="32"/>
        <v/>
      </c>
      <c r="K436" s="964" t="str">
        <f t="shared" si="32"/>
        <v/>
      </c>
      <c r="L436" s="964" t="str">
        <f t="shared" si="32"/>
        <v/>
      </c>
      <c r="M436" s="964" t="str">
        <f t="shared" si="32"/>
        <v/>
      </c>
      <c r="N436" s="964" t="str">
        <f t="shared" si="32"/>
        <v/>
      </c>
      <c r="O436" s="964" t="str">
        <f t="shared" si="32"/>
        <v/>
      </c>
      <c r="P436" s="964" t="str">
        <f t="shared" si="32"/>
        <v/>
      </c>
      <c r="Q436" s="962" t="str">
        <f t="shared" si="32"/>
        <v/>
      </c>
      <c r="R436" s="843"/>
    </row>
    <row r="437" spans="2:18" s="842" customFormat="1" ht="12.4" customHeight="1">
      <c r="B437" s="968" t="s">
        <v>841</v>
      </c>
      <c r="C437" s="959"/>
      <c r="D437" s="969" t="s">
        <v>350</v>
      </c>
      <c r="E437" s="961" t="s">
        <v>51</v>
      </c>
      <c r="F437" s="970">
        <v>2.21</v>
      </c>
      <c r="G437" s="970">
        <v>11.85</v>
      </c>
      <c r="H437" s="962">
        <f t="shared" si="29"/>
        <v>26.19</v>
      </c>
      <c r="I437" s="963">
        <f t="shared" si="32"/>
        <v>0</v>
      </c>
      <c r="J437" s="964">
        <f t="shared" si="32"/>
        <v>0</v>
      </c>
      <c r="K437" s="964">
        <f t="shared" si="32"/>
        <v>0</v>
      </c>
      <c r="L437" s="964">
        <f t="shared" si="32"/>
        <v>0</v>
      </c>
      <c r="M437" s="964">
        <f t="shared" si="32"/>
        <v>26.19</v>
      </c>
      <c r="N437" s="964">
        <f t="shared" si="32"/>
        <v>0</v>
      </c>
      <c r="O437" s="964">
        <f t="shared" si="32"/>
        <v>0</v>
      </c>
      <c r="P437" s="964">
        <f t="shared" si="32"/>
        <v>0</v>
      </c>
      <c r="Q437" s="962">
        <f t="shared" si="32"/>
        <v>0</v>
      </c>
      <c r="R437" s="843"/>
    </row>
    <row r="438" spans="2:18" s="842" customFormat="1" ht="12.4" customHeight="1">
      <c r="B438" s="968" t="s">
        <v>842</v>
      </c>
      <c r="C438" s="959"/>
      <c r="D438" s="969" t="s">
        <v>351</v>
      </c>
      <c r="E438" s="961" t="s">
        <v>51</v>
      </c>
      <c r="F438" s="970">
        <v>3.2</v>
      </c>
      <c r="G438" s="970">
        <v>20.48</v>
      </c>
      <c r="H438" s="962">
        <f t="shared" si="29"/>
        <v>65.540000000000006</v>
      </c>
      <c r="I438" s="963">
        <f t="shared" si="32"/>
        <v>0</v>
      </c>
      <c r="J438" s="964">
        <f t="shared" si="32"/>
        <v>0</v>
      </c>
      <c r="K438" s="964">
        <f t="shared" si="32"/>
        <v>0</v>
      </c>
      <c r="L438" s="964">
        <f t="shared" si="32"/>
        <v>0</v>
      </c>
      <c r="M438" s="964">
        <f t="shared" si="32"/>
        <v>65.540000000000006</v>
      </c>
      <c r="N438" s="964">
        <f t="shared" si="32"/>
        <v>0</v>
      </c>
      <c r="O438" s="964">
        <f t="shared" si="32"/>
        <v>0</v>
      </c>
      <c r="P438" s="964">
        <f t="shared" si="32"/>
        <v>0</v>
      </c>
      <c r="Q438" s="962">
        <f t="shared" si="32"/>
        <v>0</v>
      </c>
      <c r="R438" s="843"/>
    </row>
    <row r="439" spans="2:18" s="842" customFormat="1" ht="12.4" customHeight="1">
      <c r="B439" s="968" t="s">
        <v>843</v>
      </c>
      <c r="C439" s="959"/>
      <c r="D439" s="969" t="s">
        <v>2687</v>
      </c>
      <c r="E439" s="961" t="s">
        <v>51</v>
      </c>
      <c r="F439" s="970">
        <v>25.09</v>
      </c>
      <c r="G439" s="970">
        <v>25.25</v>
      </c>
      <c r="H439" s="962">
        <f t="shared" si="29"/>
        <v>633.52</v>
      </c>
      <c r="I439" s="963">
        <f t="shared" si="32"/>
        <v>0</v>
      </c>
      <c r="J439" s="964">
        <f t="shared" si="32"/>
        <v>0</v>
      </c>
      <c r="K439" s="964">
        <f t="shared" si="32"/>
        <v>0</v>
      </c>
      <c r="L439" s="964">
        <f t="shared" si="32"/>
        <v>0</v>
      </c>
      <c r="M439" s="964">
        <f t="shared" si="32"/>
        <v>633.52</v>
      </c>
      <c r="N439" s="964">
        <f t="shared" si="32"/>
        <v>0</v>
      </c>
      <c r="O439" s="964">
        <f t="shared" si="32"/>
        <v>0</v>
      </c>
      <c r="P439" s="964">
        <f t="shared" si="32"/>
        <v>0</v>
      </c>
      <c r="Q439" s="962">
        <f t="shared" si="32"/>
        <v>0</v>
      </c>
      <c r="R439" s="843"/>
    </row>
    <row r="440" spans="2:18" s="842" customFormat="1" ht="12.4" customHeight="1">
      <c r="B440" s="972" t="s">
        <v>844</v>
      </c>
      <c r="C440" s="959"/>
      <c r="D440" s="973" t="s">
        <v>2799</v>
      </c>
      <c r="E440" s="961"/>
      <c r="F440" s="961"/>
      <c r="G440" s="961"/>
      <c r="H440" s="962" t="str">
        <f t="shared" si="29"/>
        <v/>
      </c>
      <c r="I440" s="963" t="str">
        <f t="shared" si="32"/>
        <v/>
      </c>
      <c r="J440" s="964" t="str">
        <f t="shared" si="32"/>
        <v/>
      </c>
      <c r="K440" s="964" t="str">
        <f t="shared" si="32"/>
        <v/>
      </c>
      <c r="L440" s="964" t="str">
        <f t="shared" si="32"/>
        <v/>
      </c>
      <c r="M440" s="964" t="str">
        <f t="shared" si="32"/>
        <v/>
      </c>
      <c r="N440" s="964" t="str">
        <f t="shared" si="32"/>
        <v/>
      </c>
      <c r="O440" s="964" t="str">
        <f t="shared" si="32"/>
        <v/>
      </c>
      <c r="P440" s="964" t="str">
        <f t="shared" si="32"/>
        <v/>
      </c>
      <c r="Q440" s="962" t="str">
        <f t="shared" si="32"/>
        <v/>
      </c>
      <c r="R440" s="843"/>
    </row>
    <row r="441" spans="2:18" s="842" customFormat="1" ht="12.4" customHeight="1">
      <c r="B441" s="974" t="s">
        <v>845</v>
      </c>
      <c r="C441" s="959"/>
      <c r="D441" s="975" t="s">
        <v>52</v>
      </c>
      <c r="E441" s="961"/>
      <c r="F441" s="961"/>
      <c r="G441" s="961"/>
      <c r="H441" s="962" t="str">
        <f t="shared" si="29"/>
        <v/>
      </c>
      <c r="I441" s="963" t="str">
        <f t="shared" si="32"/>
        <v/>
      </c>
      <c r="J441" s="964" t="str">
        <f t="shared" si="32"/>
        <v/>
      </c>
      <c r="K441" s="964" t="str">
        <f t="shared" si="32"/>
        <v/>
      </c>
      <c r="L441" s="964" t="str">
        <f t="shared" si="32"/>
        <v/>
      </c>
      <c r="M441" s="964" t="str">
        <f t="shared" si="32"/>
        <v/>
      </c>
      <c r="N441" s="964" t="str">
        <f t="shared" si="32"/>
        <v/>
      </c>
      <c r="O441" s="964" t="str">
        <f t="shared" si="32"/>
        <v/>
      </c>
      <c r="P441" s="964" t="str">
        <f t="shared" si="32"/>
        <v/>
      </c>
      <c r="Q441" s="962" t="str">
        <f t="shared" si="32"/>
        <v/>
      </c>
      <c r="R441" s="843"/>
    </row>
    <row r="442" spans="2:18" s="842" customFormat="1" ht="12.4" customHeight="1">
      <c r="B442" s="968" t="s">
        <v>846</v>
      </c>
      <c r="C442" s="959"/>
      <c r="D442" s="969" t="s">
        <v>334</v>
      </c>
      <c r="E442" s="961" t="s">
        <v>385</v>
      </c>
      <c r="F442" s="970">
        <v>14.56</v>
      </c>
      <c r="G442" s="970">
        <v>1.05</v>
      </c>
      <c r="H442" s="962">
        <f t="shared" si="29"/>
        <v>15.29</v>
      </c>
      <c r="I442" s="963">
        <f t="shared" si="32"/>
        <v>0</v>
      </c>
      <c r="J442" s="964">
        <f t="shared" si="32"/>
        <v>0</v>
      </c>
      <c r="K442" s="964">
        <f t="shared" si="32"/>
        <v>0</v>
      </c>
      <c r="L442" s="964">
        <f t="shared" si="32"/>
        <v>15.29</v>
      </c>
      <c r="M442" s="964">
        <f t="shared" si="32"/>
        <v>0</v>
      </c>
      <c r="N442" s="964">
        <f t="shared" si="32"/>
        <v>0</v>
      </c>
      <c r="O442" s="964">
        <f t="shared" si="32"/>
        <v>0</v>
      </c>
      <c r="P442" s="964">
        <f t="shared" si="32"/>
        <v>0</v>
      </c>
      <c r="Q442" s="962">
        <f t="shared" si="32"/>
        <v>0</v>
      </c>
      <c r="R442" s="843"/>
    </row>
    <row r="443" spans="2:18" s="842" customFormat="1" ht="12.4" customHeight="1">
      <c r="B443" s="974" t="s">
        <v>847</v>
      </c>
      <c r="C443" s="959"/>
      <c r="D443" s="975" t="s">
        <v>54</v>
      </c>
      <c r="E443" s="961"/>
      <c r="F443" s="961"/>
      <c r="G443" s="961"/>
      <c r="H443" s="962" t="str">
        <f t="shared" si="29"/>
        <v/>
      </c>
      <c r="I443" s="963" t="str">
        <f t="shared" si="32"/>
        <v/>
      </c>
      <c r="J443" s="964" t="str">
        <f t="shared" si="32"/>
        <v/>
      </c>
      <c r="K443" s="964" t="str">
        <f t="shared" si="32"/>
        <v/>
      </c>
      <c r="L443" s="964" t="str">
        <f t="shared" si="32"/>
        <v/>
      </c>
      <c r="M443" s="964" t="str">
        <f t="shared" si="32"/>
        <v/>
      </c>
      <c r="N443" s="964" t="str">
        <f t="shared" si="32"/>
        <v/>
      </c>
      <c r="O443" s="964" t="str">
        <f t="shared" si="32"/>
        <v/>
      </c>
      <c r="P443" s="964" t="str">
        <f t="shared" si="32"/>
        <v/>
      </c>
      <c r="Q443" s="962" t="str">
        <f t="shared" si="32"/>
        <v/>
      </c>
      <c r="R443" s="843"/>
    </row>
    <row r="444" spans="2:18" s="842" customFormat="1" ht="12.4" customHeight="1">
      <c r="B444" s="968" t="s">
        <v>848</v>
      </c>
      <c r="C444" s="959"/>
      <c r="D444" s="969" t="s">
        <v>365</v>
      </c>
      <c r="E444" s="961" t="s">
        <v>386</v>
      </c>
      <c r="F444" s="970">
        <v>6.19</v>
      </c>
      <c r="G444" s="970">
        <v>30.76</v>
      </c>
      <c r="H444" s="962">
        <f t="shared" si="29"/>
        <v>190.4</v>
      </c>
      <c r="I444" s="963">
        <f t="shared" si="32"/>
        <v>0</v>
      </c>
      <c r="J444" s="964">
        <f t="shared" si="32"/>
        <v>0</v>
      </c>
      <c r="K444" s="964">
        <f t="shared" si="32"/>
        <v>0</v>
      </c>
      <c r="L444" s="964">
        <f t="shared" si="32"/>
        <v>190.4</v>
      </c>
      <c r="M444" s="964">
        <f t="shared" si="32"/>
        <v>0</v>
      </c>
      <c r="N444" s="964">
        <f t="shared" si="32"/>
        <v>0</v>
      </c>
      <c r="O444" s="964">
        <f t="shared" si="32"/>
        <v>0</v>
      </c>
      <c r="P444" s="964">
        <f t="shared" si="32"/>
        <v>0</v>
      </c>
      <c r="Q444" s="962">
        <f t="shared" si="32"/>
        <v>0</v>
      </c>
      <c r="R444" s="843"/>
    </row>
    <row r="445" spans="2:18" s="842" customFormat="1" ht="12.4" customHeight="1">
      <c r="B445" s="968" t="s">
        <v>849</v>
      </c>
      <c r="C445" s="959"/>
      <c r="D445" s="969" t="s">
        <v>336</v>
      </c>
      <c r="E445" s="961" t="s">
        <v>386</v>
      </c>
      <c r="F445" s="970">
        <v>7.73</v>
      </c>
      <c r="G445" s="970">
        <v>20.51</v>
      </c>
      <c r="H445" s="962">
        <f t="shared" si="29"/>
        <v>158.54</v>
      </c>
      <c r="I445" s="963">
        <f t="shared" si="32"/>
        <v>0</v>
      </c>
      <c r="J445" s="964">
        <f t="shared" si="32"/>
        <v>0</v>
      </c>
      <c r="K445" s="964">
        <f t="shared" si="32"/>
        <v>0</v>
      </c>
      <c r="L445" s="964">
        <f t="shared" si="32"/>
        <v>158.54</v>
      </c>
      <c r="M445" s="964">
        <f t="shared" si="32"/>
        <v>0</v>
      </c>
      <c r="N445" s="964">
        <f t="shared" si="32"/>
        <v>0</v>
      </c>
      <c r="O445" s="964">
        <f t="shared" si="32"/>
        <v>0</v>
      </c>
      <c r="P445" s="964">
        <f t="shared" si="32"/>
        <v>0</v>
      </c>
      <c r="Q445" s="962">
        <f t="shared" si="32"/>
        <v>0</v>
      </c>
      <c r="R445" s="843"/>
    </row>
    <row r="446" spans="2:18" s="842" customFormat="1" ht="12.4" customHeight="1">
      <c r="B446" s="968" t="s">
        <v>850</v>
      </c>
      <c r="C446" s="959"/>
      <c r="D446" s="969" t="s">
        <v>2800</v>
      </c>
      <c r="E446" s="961" t="s">
        <v>386</v>
      </c>
      <c r="F446" s="970">
        <v>2.2200000000000002</v>
      </c>
      <c r="G446" s="970">
        <v>49.07</v>
      </c>
      <c r="H446" s="962">
        <f t="shared" si="29"/>
        <v>108.94</v>
      </c>
      <c r="I446" s="963">
        <f t="shared" si="32"/>
        <v>0</v>
      </c>
      <c r="J446" s="964">
        <f t="shared" si="32"/>
        <v>0</v>
      </c>
      <c r="K446" s="964">
        <f t="shared" si="32"/>
        <v>0</v>
      </c>
      <c r="L446" s="964">
        <f t="shared" si="32"/>
        <v>108.94</v>
      </c>
      <c r="M446" s="964">
        <f t="shared" si="32"/>
        <v>0</v>
      </c>
      <c r="N446" s="964">
        <f t="shared" si="32"/>
        <v>0</v>
      </c>
      <c r="O446" s="964">
        <f t="shared" si="32"/>
        <v>0</v>
      </c>
      <c r="P446" s="964">
        <f t="shared" si="32"/>
        <v>0</v>
      </c>
      <c r="Q446" s="962">
        <f t="shared" si="32"/>
        <v>0</v>
      </c>
      <c r="R446" s="843"/>
    </row>
    <row r="447" spans="2:18" s="842" customFormat="1" ht="12.4" customHeight="1">
      <c r="B447" s="968" t="s">
        <v>851</v>
      </c>
      <c r="C447" s="959"/>
      <c r="D447" s="969" t="s">
        <v>2801</v>
      </c>
      <c r="E447" s="961" t="s">
        <v>51</v>
      </c>
      <c r="F447" s="970">
        <v>2.42</v>
      </c>
      <c r="G447" s="970">
        <v>56.57</v>
      </c>
      <c r="H447" s="962">
        <f t="shared" si="29"/>
        <v>136.9</v>
      </c>
      <c r="I447" s="963">
        <f t="shared" ref="I447:Q462" si="33">+IF($E447="","",I4337)</f>
        <v>0</v>
      </c>
      <c r="J447" s="964">
        <f t="shared" si="33"/>
        <v>0</v>
      </c>
      <c r="K447" s="964">
        <f t="shared" si="33"/>
        <v>0</v>
      </c>
      <c r="L447" s="964">
        <f t="shared" si="33"/>
        <v>136.9</v>
      </c>
      <c r="M447" s="964">
        <f t="shared" si="33"/>
        <v>0</v>
      </c>
      <c r="N447" s="964">
        <f t="shared" si="33"/>
        <v>0</v>
      </c>
      <c r="O447" s="964">
        <f t="shared" si="33"/>
        <v>0</v>
      </c>
      <c r="P447" s="964">
        <f t="shared" si="33"/>
        <v>0</v>
      </c>
      <c r="Q447" s="962">
        <f t="shared" si="33"/>
        <v>0</v>
      </c>
      <c r="R447" s="843"/>
    </row>
    <row r="448" spans="2:18" s="842" customFormat="1" ht="12.4" customHeight="1">
      <c r="B448" s="974" t="s">
        <v>852</v>
      </c>
      <c r="C448" s="959"/>
      <c r="D448" s="975" t="s">
        <v>2700</v>
      </c>
      <c r="E448" s="961"/>
      <c r="F448" s="961"/>
      <c r="G448" s="961"/>
      <c r="H448" s="962" t="str">
        <f t="shared" si="29"/>
        <v/>
      </c>
      <c r="I448" s="963" t="str">
        <f t="shared" si="33"/>
        <v/>
      </c>
      <c r="J448" s="964" t="str">
        <f t="shared" si="33"/>
        <v/>
      </c>
      <c r="K448" s="964" t="str">
        <f t="shared" si="33"/>
        <v/>
      </c>
      <c r="L448" s="964" t="str">
        <f t="shared" si="33"/>
        <v/>
      </c>
      <c r="M448" s="964" t="str">
        <f t="shared" si="33"/>
        <v/>
      </c>
      <c r="N448" s="964" t="str">
        <f t="shared" si="33"/>
        <v/>
      </c>
      <c r="O448" s="964" t="str">
        <f t="shared" si="33"/>
        <v/>
      </c>
      <c r="P448" s="964" t="str">
        <f t="shared" si="33"/>
        <v/>
      </c>
      <c r="Q448" s="962" t="str">
        <f t="shared" si="33"/>
        <v/>
      </c>
      <c r="R448" s="843"/>
    </row>
    <row r="449" spans="2:18" s="842" customFormat="1" ht="12.4" customHeight="1">
      <c r="B449" s="968" t="s">
        <v>853</v>
      </c>
      <c r="C449" s="959"/>
      <c r="D449" s="969" t="s">
        <v>339</v>
      </c>
      <c r="E449" s="961" t="s">
        <v>51</v>
      </c>
      <c r="F449" s="970">
        <v>1.68</v>
      </c>
      <c r="G449" s="970">
        <v>26.29</v>
      </c>
      <c r="H449" s="962">
        <f t="shared" si="29"/>
        <v>44.17</v>
      </c>
      <c r="I449" s="963">
        <f t="shared" si="33"/>
        <v>0</v>
      </c>
      <c r="J449" s="964">
        <f t="shared" si="33"/>
        <v>0</v>
      </c>
      <c r="K449" s="964">
        <f t="shared" si="33"/>
        <v>0</v>
      </c>
      <c r="L449" s="964">
        <f t="shared" si="33"/>
        <v>44.17</v>
      </c>
      <c r="M449" s="964">
        <f t="shared" si="33"/>
        <v>0</v>
      </c>
      <c r="N449" s="964">
        <f t="shared" si="33"/>
        <v>0</v>
      </c>
      <c r="O449" s="964">
        <f t="shared" si="33"/>
        <v>0</v>
      </c>
      <c r="P449" s="964">
        <f t="shared" si="33"/>
        <v>0</v>
      </c>
      <c r="Q449" s="962">
        <f t="shared" si="33"/>
        <v>0</v>
      </c>
      <c r="R449" s="843"/>
    </row>
    <row r="450" spans="2:18" s="842" customFormat="1" ht="12.4" customHeight="1">
      <c r="B450" s="974" t="s">
        <v>854</v>
      </c>
      <c r="C450" s="959"/>
      <c r="D450" s="975" t="s">
        <v>340</v>
      </c>
      <c r="E450" s="961"/>
      <c r="F450" s="961"/>
      <c r="G450" s="961"/>
      <c r="H450" s="962" t="str">
        <f t="shared" si="29"/>
        <v/>
      </c>
      <c r="I450" s="963" t="str">
        <f t="shared" si="33"/>
        <v/>
      </c>
      <c r="J450" s="964" t="str">
        <f t="shared" si="33"/>
        <v/>
      </c>
      <c r="K450" s="964" t="str">
        <f t="shared" si="33"/>
        <v/>
      </c>
      <c r="L450" s="964" t="str">
        <f t="shared" si="33"/>
        <v/>
      </c>
      <c r="M450" s="964" t="str">
        <f t="shared" si="33"/>
        <v/>
      </c>
      <c r="N450" s="964" t="str">
        <f t="shared" si="33"/>
        <v/>
      </c>
      <c r="O450" s="964" t="str">
        <f t="shared" si="33"/>
        <v/>
      </c>
      <c r="P450" s="964" t="str">
        <f t="shared" si="33"/>
        <v/>
      </c>
      <c r="Q450" s="962" t="str">
        <f t="shared" si="33"/>
        <v/>
      </c>
      <c r="R450" s="843"/>
    </row>
    <row r="451" spans="2:18" s="842" customFormat="1" ht="12.4" customHeight="1">
      <c r="B451" s="976" t="s">
        <v>855</v>
      </c>
      <c r="C451" s="959"/>
      <c r="D451" s="977" t="s">
        <v>2802</v>
      </c>
      <c r="E451" s="961"/>
      <c r="F451" s="961"/>
      <c r="G451" s="961"/>
      <c r="H451" s="962" t="str">
        <f t="shared" si="29"/>
        <v/>
      </c>
      <c r="I451" s="963" t="str">
        <f t="shared" si="33"/>
        <v/>
      </c>
      <c r="J451" s="964" t="str">
        <f t="shared" si="33"/>
        <v/>
      </c>
      <c r="K451" s="964" t="str">
        <f t="shared" si="33"/>
        <v/>
      </c>
      <c r="L451" s="964" t="str">
        <f t="shared" si="33"/>
        <v/>
      </c>
      <c r="M451" s="964" t="str">
        <f t="shared" si="33"/>
        <v/>
      </c>
      <c r="N451" s="964" t="str">
        <f t="shared" si="33"/>
        <v/>
      </c>
      <c r="O451" s="964" t="str">
        <f t="shared" si="33"/>
        <v/>
      </c>
      <c r="P451" s="964" t="str">
        <f t="shared" si="33"/>
        <v/>
      </c>
      <c r="Q451" s="962" t="str">
        <f t="shared" si="33"/>
        <v/>
      </c>
      <c r="R451" s="843"/>
    </row>
    <row r="452" spans="2:18" s="842" customFormat="1" ht="12.4" customHeight="1">
      <c r="B452" s="968" t="s">
        <v>856</v>
      </c>
      <c r="C452" s="959"/>
      <c r="D452" s="969" t="s">
        <v>357</v>
      </c>
      <c r="E452" s="961" t="s">
        <v>386</v>
      </c>
      <c r="F452" s="970">
        <v>2.48</v>
      </c>
      <c r="G452" s="970">
        <v>378.95</v>
      </c>
      <c r="H452" s="962">
        <f t="shared" si="29"/>
        <v>939.8</v>
      </c>
      <c r="I452" s="963">
        <f t="shared" si="33"/>
        <v>0</v>
      </c>
      <c r="J452" s="964">
        <f t="shared" si="33"/>
        <v>0</v>
      </c>
      <c r="K452" s="964">
        <f t="shared" si="33"/>
        <v>0</v>
      </c>
      <c r="L452" s="964">
        <f t="shared" si="33"/>
        <v>939.8</v>
      </c>
      <c r="M452" s="964">
        <f t="shared" si="33"/>
        <v>0</v>
      </c>
      <c r="N452" s="964">
        <f t="shared" si="33"/>
        <v>0</v>
      </c>
      <c r="O452" s="964">
        <f t="shared" si="33"/>
        <v>0</v>
      </c>
      <c r="P452" s="964">
        <f t="shared" si="33"/>
        <v>0</v>
      </c>
      <c r="Q452" s="962">
        <f t="shared" si="33"/>
        <v>0</v>
      </c>
      <c r="R452" s="843"/>
    </row>
    <row r="453" spans="2:18" s="842" customFormat="1" ht="12.4" customHeight="1">
      <c r="B453" s="968" t="s">
        <v>857</v>
      </c>
      <c r="C453" s="959"/>
      <c r="D453" s="969" t="s">
        <v>342</v>
      </c>
      <c r="E453" s="961" t="s">
        <v>51</v>
      </c>
      <c r="F453" s="970">
        <v>16.850000000000001</v>
      </c>
      <c r="G453" s="970">
        <v>43.65</v>
      </c>
      <c r="H453" s="962">
        <f t="shared" si="29"/>
        <v>735.5</v>
      </c>
      <c r="I453" s="963">
        <f t="shared" si="33"/>
        <v>0</v>
      </c>
      <c r="J453" s="964">
        <f t="shared" si="33"/>
        <v>0</v>
      </c>
      <c r="K453" s="964">
        <f t="shared" si="33"/>
        <v>0</v>
      </c>
      <c r="L453" s="964">
        <f t="shared" si="33"/>
        <v>735.5</v>
      </c>
      <c r="M453" s="964">
        <f t="shared" si="33"/>
        <v>0</v>
      </c>
      <c r="N453" s="964">
        <f t="shared" si="33"/>
        <v>0</v>
      </c>
      <c r="O453" s="964">
        <f t="shared" si="33"/>
        <v>0</v>
      </c>
      <c r="P453" s="964">
        <f t="shared" si="33"/>
        <v>0</v>
      </c>
      <c r="Q453" s="962">
        <f t="shared" si="33"/>
        <v>0</v>
      </c>
      <c r="R453" s="843"/>
    </row>
    <row r="454" spans="2:18" s="842" customFormat="1" ht="12.4" customHeight="1">
      <c r="B454" s="968" t="s">
        <v>858</v>
      </c>
      <c r="C454" s="959"/>
      <c r="D454" s="969" t="s">
        <v>2702</v>
      </c>
      <c r="E454" s="961" t="s">
        <v>55</v>
      </c>
      <c r="F454" s="970">
        <v>91.18</v>
      </c>
      <c r="G454" s="970">
        <v>4.2</v>
      </c>
      <c r="H454" s="962">
        <f t="shared" si="29"/>
        <v>382.96</v>
      </c>
      <c r="I454" s="963">
        <f t="shared" si="33"/>
        <v>0</v>
      </c>
      <c r="J454" s="964">
        <f t="shared" si="33"/>
        <v>0</v>
      </c>
      <c r="K454" s="964">
        <f t="shared" si="33"/>
        <v>0</v>
      </c>
      <c r="L454" s="964">
        <f t="shared" si="33"/>
        <v>382.96</v>
      </c>
      <c r="M454" s="964">
        <f t="shared" si="33"/>
        <v>0</v>
      </c>
      <c r="N454" s="964">
        <f t="shared" si="33"/>
        <v>0</v>
      </c>
      <c r="O454" s="964">
        <f t="shared" si="33"/>
        <v>0</v>
      </c>
      <c r="P454" s="964">
        <f t="shared" si="33"/>
        <v>0</v>
      </c>
      <c r="Q454" s="962">
        <f t="shared" si="33"/>
        <v>0</v>
      </c>
      <c r="R454" s="843"/>
    </row>
    <row r="455" spans="2:18" s="842" customFormat="1" ht="12.4" customHeight="1">
      <c r="B455" s="974" t="s">
        <v>859</v>
      </c>
      <c r="C455" s="959"/>
      <c r="D455" s="975" t="s">
        <v>343</v>
      </c>
      <c r="E455" s="961"/>
      <c r="F455" s="961"/>
      <c r="G455" s="961"/>
      <c r="H455" s="962" t="str">
        <f t="shared" si="29"/>
        <v/>
      </c>
      <c r="I455" s="963" t="str">
        <f t="shared" si="33"/>
        <v/>
      </c>
      <c r="J455" s="964" t="str">
        <f t="shared" si="33"/>
        <v/>
      </c>
      <c r="K455" s="964" t="str">
        <f t="shared" si="33"/>
        <v/>
      </c>
      <c r="L455" s="964" t="str">
        <f t="shared" si="33"/>
        <v/>
      </c>
      <c r="M455" s="964" t="str">
        <f t="shared" si="33"/>
        <v/>
      </c>
      <c r="N455" s="964" t="str">
        <f t="shared" si="33"/>
        <v/>
      </c>
      <c r="O455" s="964" t="str">
        <f t="shared" si="33"/>
        <v/>
      </c>
      <c r="P455" s="964" t="str">
        <f t="shared" si="33"/>
        <v/>
      </c>
      <c r="Q455" s="962" t="str">
        <f t="shared" si="33"/>
        <v/>
      </c>
      <c r="R455" s="843"/>
    </row>
    <row r="456" spans="2:18" s="842" customFormat="1" ht="12.4" customHeight="1">
      <c r="B456" s="968" t="s">
        <v>860</v>
      </c>
      <c r="C456" s="959"/>
      <c r="D456" s="969" t="s">
        <v>2671</v>
      </c>
      <c r="E456" s="961" t="s">
        <v>51</v>
      </c>
      <c r="F456" s="970">
        <v>7.54</v>
      </c>
      <c r="G456" s="970">
        <v>27.810000000000002</v>
      </c>
      <c r="H456" s="962">
        <f t="shared" si="29"/>
        <v>209.69</v>
      </c>
      <c r="I456" s="963">
        <f t="shared" si="33"/>
        <v>0</v>
      </c>
      <c r="J456" s="964">
        <f t="shared" si="33"/>
        <v>0</v>
      </c>
      <c r="K456" s="964">
        <f t="shared" si="33"/>
        <v>0</v>
      </c>
      <c r="L456" s="964">
        <f t="shared" si="33"/>
        <v>209.69</v>
      </c>
      <c r="M456" s="964">
        <f t="shared" si="33"/>
        <v>0</v>
      </c>
      <c r="N456" s="964">
        <f t="shared" si="33"/>
        <v>0</v>
      </c>
      <c r="O456" s="964">
        <f t="shared" si="33"/>
        <v>0</v>
      </c>
      <c r="P456" s="964">
        <f t="shared" si="33"/>
        <v>0</v>
      </c>
      <c r="Q456" s="962">
        <f t="shared" si="33"/>
        <v>0</v>
      </c>
      <c r="R456" s="843"/>
    </row>
    <row r="457" spans="2:18" s="842" customFormat="1" ht="12.4" customHeight="1">
      <c r="B457" s="968" t="s">
        <v>861</v>
      </c>
      <c r="C457" s="959"/>
      <c r="D457" s="969" t="s">
        <v>2703</v>
      </c>
      <c r="E457" s="961" t="s">
        <v>51</v>
      </c>
      <c r="F457" s="970">
        <v>15.08</v>
      </c>
      <c r="G457" s="970">
        <v>23.39</v>
      </c>
      <c r="H457" s="962">
        <f t="shared" ref="H457:H520" si="34">+IF(E457="","",ROUND(F457*G457,2))</f>
        <v>352.72</v>
      </c>
      <c r="I457" s="963">
        <f t="shared" si="33"/>
        <v>0</v>
      </c>
      <c r="J457" s="964">
        <f t="shared" si="33"/>
        <v>0</v>
      </c>
      <c r="K457" s="964">
        <f t="shared" si="33"/>
        <v>0</v>
      </c>
      <c r="L457" s="964">
        <f t="shared" si="33"/>
        <v>352.72</v>
      </c>
      <c r="M457" s="964">
        <f t="shared" si="33"/>
        <v>0</v>
      </c>
      <c r="N457" s="964">
        <f t="shared" si="33"/>
        <v>0</v>
      </c>
      <c r="O457" s="964">
        <f t="shared" si="33"/>
        <v>0</v>
      </c>
      <c r="P457" s="964">
        <f t="shared" si="33"/>
        <v>0</v>
      </c>
      <c r="Q457" s="962">
        <f t="shared" si="33"/>
        <v>0</v>
      </c>
      <c r="R457" s="843"/>
    </row>
    <row r="458" spans="2:18" s="842" customFormat="1" ht="12.4" customHeight="1">
      <c r="B458" s="968" t="s">
        <v>862</v>
      </c>
      <c r="C458" s="959"/>
      <c r="D458" s="969" t="s">
        <v>2673</v>
      </c>
      <c r="E458" s="961" t="s">
        <v>385</v>
      </c>
      <c r="F458" s="970">
        <v>0.8</v>
      </c>
      <c r="G458" s="970">
        <v>24.78</v>
      </c>
      <c r="H458" s="962">
        <f t="shared" si="34"/>
        <v>19.82</v>
      </c>
      <c r="I458" s="963">
        <f t="shared" si="33"/>
        <v>0</v>
      </c>
      <c r="J458" s="964">
        <f t="shared" si="33"/>
        <v>0</v>
      </c>
      <c r="K458" s="964">
        <f t="shared" si="33"/>
        <v>0</v>
      </c>
      <c r="L458" s="964">
        <f t="shared" si="33"/>
        <v>19.82</v>
      </c>
      <c r="M458" s="964">
        <f t="shared" si="33"/>
        <v>0</v>
      </c>
      <c r="N458" s="964">
        <f t="shared" si="33"/>
        <v>0</v>
      </c>
      <c r="O458" s="964">
        <f t="shared" si="33"/>
        <v>0</v>
      </c>
      <c r="P458" s="964">
        <f t="shared" si="33"/>
        <v>0</v>
      </c>
      <c r="Q458" s="962">
        <f t="shared" si="33"/>
        <v>0</v>
      </c>
      <c r="R458" s="843"/>
    </row>
    <row r="459" spans="2:18" s="842" customFormat="1" ht="12.4" customHeight="1">
      <c r="B459" s="974" t="s">
        <v>863</v>
      </c>
      <c r="C459" s="959"/>
      <c r="D459" s="975" t="s">
        <v>345</v>
      </c>
      <c r="E459" s="961"/>
      <c r="F459" s="961"/>
      <c r="G459" s="961"/>
      <c r="H459" s="962" t="str">
        <f t="shared" si="34"/>
        <v/>
      </c>
      <c r="I459" s="963" t="str">
        <f t="shared" si="33"/>
        <v/>
      </c>
      <c r="J459" s="964" t="str">
        <f t="shared" si="33"/>
        <v/>
      </c>
      <c r="K459" s="964" t="str">
        <f t="shared" si="33"/>
        <v/>
      </c>
      <c r="L459" s="964" t="str">
        <f t="shared" si="33"/>
        <v/>
      </c>
      <c r="M459" s="964" t="str">
        <f t="shared" si="33"/>
        <v/>
      </c>
      <c r="N459" s="964" t="str">
        <f t="shared" si="33"/>
        <v/>
      </c>
      <c r="O459" s="964" t="str">
        <f t="shared" si="33"/>
        <v/>
      </c>
      <c r="P459" s="964" t="str">
        <f t="shared" si="33"/>
        <v/>
      </c>
      <c r="Q459" s="962" t="str">
        <f t="shared" si="33"/>
        <v/>
      </c>
      <c r="R459" s="843"/>
    </row>
    <row r="460" spans="2:18" s="842" customFormat="1" ht="12.4" customHeight="1">
      <c r="B460" s="968" t="s">
        <v>864</v>
      </c>
      <c r="C460" s="959"/>
      <c r="D460" s="969" t="s">
        <v>2803</v>
      </c>
      <c r="E460" s="961" t="s">
        <v>386</v>
      </c>
      <c r="F460" s="970">
        <v>0.12</v>
      </c>
      <c r="G460" s="970">
        <v>96.73</v>
      </c>
      <c r="H460" s="962">
        <f t="shared" si="34"/>
        <v>11.61</v>
      </c>
      <c r="I460" s="963">
        <f t="shared" si="33"/>
        <v>0</v>
      </c>
      <c r="J460" s="964">
        <f t="shared" si="33"/>
        <v>0</v>
      </c>
      <c r="K460" s="964">
        <f t="shared" si="33"/>
        <v>0</v>
      </c>
      <c r="L460" s="964">
        <f t="shared" si="33"/>
        <v>11.61</v>
      </c>
      <c r="M460" s="964">
        <f t="shared" si="33"/>
        <v>0</v>
      </c>
      <c r="N460" s="964">
        <f t="shared" si="33"/>
        <v>0</v>
      </c>
      <c r="O460" s="964">
        <f t="shared" si="33"/>
        <v>0</v>
      </c>
      <c r="P460" s="964">
        <f t="shared" si="33"/>
        <v>0</v>
      </c>
      <c r="Q460" s="962">
        <f t="shared" si="33"/>
        <v>0</v>
      </c>
      <c r="R460" s="843"/>
    </row>
    <row r="461" spans="2:18" s="842" customFormat="1" ht="12.4" customHeight="1">
      <c r="B461" s="974" t="s">
        <v>865</v>
      </c>
      <c r="C461" s="959"/>
      <c r="D461" s="975" t="s">
        <v>2804</v>
      </c>
      <c r="E461" s="961"/>
      <c r="F461" s="961"/>
      <c r="G461" s="961"/>
      <c r="H461" s="962" t="str">
        <f t="shared" si="34"/>
        <v/>
      </c>
      <c r="I461" s="963" t="str">
        <f t="shared" si="33"/>
        <v/>
      </c>
      <c r="J461" s="964" t="str">
        <f t="shared" si="33"/>
        <v/>
      </c>
      <c r="K461" s="964" t="str">
        <f t="shared" si="33"/>
        <v/>
      </c>
      <c r="L461" s="964" t="str">
        <f t="shared" si="33"/>
        <v/>
      </c>
      <c r="M461" s="964" t="str">
        <f t="shared" si="33"/>
        <v/>
      </c>
      <c r="N461" s="964" t="str">
        <f t="shared" si="33"/>
        <v/>
      </c>
      <c r="O461" s="964" t="str">
        <f t="shared" si="33"/>
        <v/>
      </c>
      <c r="P461" s="964" t="str">
        <f t="shared" si="33"/>
        <v/>
      </c>
      <c r="Q461" s="962" t="str">
        <f t="shared" si="33"/>
        <v/>
      </c>
      <c r="R461" s="843"/>
    </row>
    <row r="462" spans="2:18" s="842" customFormat="1" ht="12.4" customHeight="1">
      <c r="B462" s="968" t="s">
        <v>866</v>
      </c>
      <c r="C462" s="959"/>
      <c r="D462" s="969" t="s">
        <v>2805</v>
      </c>
      <c r="E462" s="961" t="s">
        <v>41</v>
      </c>
      <c r="F462" s="970">
        <v>1</v>
      </c>
      <c r="G462" s="970">
        <v>210.62</v>
      </c>
      <c r="H462" s="962">
        <f t="shared" si="34"/>
        <v>210.62</v>
      </c>
      <c r="I462" s="963">
        <f t="shared" si="33"/>
        <v>0</v>
      </c>
      <c r="J462" s="964">
        <f t="shared" si="33"/>
        <v>0</v>
      </c>
      <c r="K462" s="964">
        <f t="shared" si="33"/>
        <v>0</v>
      </c>
      <c r="L462" s="964">
        <f t="shared" si="33"/>
        <v>210.62</v>
      </c>
      <c r="M462" s="964">
        <f t="shared" si="33"/>
        <v>0</v>
      </c>
      <c r="N462" s="964">
        <f t="shared" si="33"/>
        <v>0</v>
      </c>
      <c r="O462" s="964">
        <f t="shared" si="33"/>
        <v>0</v>
      </c>
      <c r="P462" s="964">
        <f t="shared" si="33"/>
        <v>0</v>
      </c>
      <c r="Q462" s="962">
        <f t="shared" si="33"/>
        <v>0</v>
      </c>
      <c r="R462" s="843"/>
    </row>
    <row r="463" spans="2:18" s="842" customFormat="1" ht="12.4" customHeight="1">
      <c r="B463" s="974" t="s">
        <v>867</v>
      </c>
      <c r="C463" s="959"/>
      <c r="D463" s="975" t="s">
        <v>2681</v>
      </c>
      <c r="E463" s="961"/>
      <c r="F463" s="961"/>
      <c r="G463" s="961"/>
      <c r="H463" s="962" t="str">
        <f t="shared" si="34"/>
        <v/>
      </c>
      <c r="I463" s="963" t="str">
        <f t="shared" ref="I463:Q478" si="35">+IF($E463="","",I4353)</f>
        <v/>
      </c>
      <c r="J463" s="964" t="str">
        <f t="shared" si="35"/>
        <v/>
      </c>
      <c r="K463" s="964" t="str">
        <f t="shared" si="35"/>
        <v/>
      </c>
      <c r="L463" s="964" t="str">
        <f t="shared" si="35"/>
        <v/>
      </c>
      <c r="M463" s="964" t="str">
        <f t="shared" si="35"/>
        <v/>
      </c>
      <c r="N463" s="964" t="str">
        <f t="shared" si="35"/>
        <v/>
      </c>
      <c r="O463" s="964" t="str">
        <f t="shared" si="35"/>
        <v/>
      </c>
      <c r="P463" s="964" t="str">
        <f t="shared" si="35"/>
        <v/>
      </c>
      <c r="Q463" s="962" t="str">
        <f t="shared" si="35"/>
        <v/>
      </c>
      <c r="R463" s="843"/>
    </row>
    <row r="464" spans="2:18" s="842" customFormat="1" ht="12.4" customHeight="1">
      <c r="B464" s="968" t="s">
        <v>868</v>
      </c>
      <c r="C464" s="959"/>
      <c r="D464" s="969" t="s">
        <v>347</v>
      </c>
      <c r="E464" s="961" t="s">
        <v>41</v>
      </c>
      <c r="F464" s="970">
        <v>1</v>
      </c>
      <c r="G464" s="970">
        <v>164.32</v>
      </c>
      <c r="H464" s="962">
        <f t="shared" si="34"/>
        <v>164.32</v>
      </c>
      <c r="I464" s="963">
        <f t="shared" si="35"/>
        <v>0</v>
      </c>
      <c r="J464" s="964">
        <f t="shared" si="35"/>
        <v>0</v>
      </c>
      <c r="K464" s="964">
        <f t="shared" si="35"/>
        <v>0</v>
      </c>
      <c r="L464" s="964">
        <f t="shared" si="35"/>
        <v>164.32</v>
      </c>
      <c r="M464" s="964">
        <f t="shared" si="35"/>
        <v>0</v>
      </c>
      <c r="N464" s="964">
        <f t="shared" si="35"/>
        <v>0</v>
      </c>
      <c r="O464" s="964">
        <f t="shared" si="35"/>
        <v>0</v>
      </c>
      <c r="P464" s="964">
        <f t="shared" si="35"/>
        <v>0</v>
      </c>
      <c r="Q464" s="962">
        <f t="shared" si="35"/>
        <v>0</v>
      </c>
      <c r="R464" s="843"/>
    </row>
    <row r="465" spans="2:18" s="842" customFormat="1" ht="12.4" customHeight="1">
      <c r="B465" s="968" t="s">
        <v>869</v>
      </c>
      <c r="C465" s="959"/>
      <c r="D465" s="969" t="s">
        <v>348</v>
      </c>
      <c r="E465" s="961" t="s">
        <v>41</v>
      </c>
      <c r="F465" s="970">
        <v>1</v>
      </c>
      <c r="G465" s="970">
        <v>108.32000000000001</v>
      </c>
      <c r="H465" s="962">
        <f t="shared" si="34"/>
        <v>108.32</v>
      </c>
      <c r="I465" s="963">
        <f t="shared" si="35"/>
        <v>0</v>
      </c>
      <c r="J465" s="964">
        <f t="shared" si="35"/>
        <v>0</v>
      </c>
      <c r="K465" s="964">
        <f t="shared" si="35"/>
        <v>0</v>
      </c>
      <c r="L465" s="964">
        <f t="shared" si="35"/>
        <v>108.32</v>
      </c>
      <c r="M465" s="964">
        <f t="shared" si="35"/>
        <v>0</v>
      </c>
      <c r="N465" s="964">
        <f t="shared" si="35"/>
        <v>0</v>
      </c>
      <c r="O465" s="964">
        <f t="shared" si="35"/>
        <v>0</v>
      </c>
      <c r="P465" s="964">
        <f t="shared" si="35"/>
        <v>0</v>
      </c>
      <c r="Q465" s="962">
        <f t="shared" si="35"/>
        <v>0</v>
      </c>
      <c r="R465" s="843"/>
    </row>
    <row r="466" spans="2:18" s="842" customFormat="1" ht="12.4" customHeight="1">
      <c r="B466" s="974" t="s">
        <v>870</v>
      </c>
      <c r="C466" s="959"/>
      <c r="D466" s="975" t="s">
        <v>58</v>
      </c>
      <c r="E466" s="961"/>
      <c r="F466" s="961"/>
      <c r="G466" s="961"/>
      <c r="H466" s="962" t="str">
        <f t="shared" si="34"/>
        <v/>
      </c>
      <c r="I466" s="963" t="str">
        <f t="shared" si="35"/>
        <v/>
      </c>
      <c r="J466" s="964" t="str">
        <f t="shared" si="35"/>
        <v/>
      </c>
      <c r="K466" s="964" t="str">
        <f t="shared" si="35"/>
        <v/>
      </c>
      <c r="L466" s="964" t="str">
        <f t="shared" si="35"/>
        <v/>
      </c>
      <c r="M466" s="964" t="str">
        <f t="shared" si="35"/>
        <v/>
      </c>
      <c r="N466" s="964" t="str">
        <f t="shared" si="35"/>
        <v/>
      </c>
      <c r="O466" s="964" t="str">
        <f t="shared" si="35"/>
        <v/>
      </c>
      <c r="P466" s="964" t="str">
        <f t="shared" si="35"/>
        <v/>
      </c>
      <c r="Q466" s="962" t="str">
        <f t="shared" si="35"/>
        <v/>
      </c>
      <c r="R466" s="843"/>
    </row>
    <row r="467" spans="2:18" s="842" customFormat="1" ht="12.4" customHeight="1">
      <c r="B467" s="968" t="s">
        <v>871</v>
      </c>
      <c r="C467" s="959"/>
      <c r="D467" s="969" t="s">
        <v>2682</v>
      </c>
      <c r="E467" s="961" t="s">
        <v>51</v>
      </c>
      <c r="F467" s="970">
        <v>0.6</v>
      </c>
      <c r="G467" s="970">
        <v>15.88</v>
      </c>
      <c r="H467" s="962">
        <f t="shared" si="34"/>
        <v>9.5299999999999994</v>
      </c>
      <c r="I467" s="963">
        <f t="shared" si="35"/>
        <v>0</v>
      </c>
      <c r="J467" s="964">
        <f t="shared" si="35"/>
        <v>0</v>
      </c>
      <c r="K467" s="964">
        <f t="shared" si="35"/>
        <v>0</v>
      </c>
      <c r="L467" s="964">
        <f t="shared" si="35"/>
        <v>9.5299999999999994</v>
      </c>
      <c r="M467" s="964">
        <f t="shared" si="35"/>
        <v>0</v>
      </c>
      <c r="N467" s="964">
        <f t="shared" si="35"/>
        <v>0</v>
      </c>
      <c r="O467" s="964">
        <f t="shared" si="35"/>
        <v>0</v>
      </c>
      <c r="P467" s="964">
        <f t="shared" si="35"/>
        <v>0</v>
      </c>
      <c r="Q467" s="962">
        <f t="shared" si="35"/>
        <v>0</v>
      </c>
      <c r="R467" s="843"/>
    </row>
    <row r="468" spans="2:18" s="842" customFormat="1" ht="12.4" customHeight="1">
      <c r="B468" s="968" t="s">
        <v>872</v>
      </c>
      <c r="C468" s="959"/>
      <c r="D468" s="969" t="s">
        <v>2806</v>
      </c>
      <c r="E468" s="961" t="s">
        <v>50</v>
      </c>
      <c r="F468" s="970">
        <v>6</v>
      </c>
      <c r="G468" s="970">
        <v>32.57</v>
      </c>
      <c r="H468" s="962">
        <f t="shared" si="34"/>
        <v>195.42</v>
      </c>
      <c r="I468" s="963">
        <f t="shared" si="35"/>
        <v>0</v>
      </c>
      <c r="J468" s="964">
        <f t="shared" si="35"/>
        <v>0</v>
      </c>
      <c r="K468" s="964">
        <f t="shared" si="35"/>
        <v>0</v>
      </c>
      <c r="L468" s="964">
        <f t="shared" si="35"/>
        <v>195.42</v>
      </c>
      <c r="M468" s="964">
        <f t="shared" si="35"/>
        <v>0</v>
      </c>
      <c r="N468" s="964">
        <f t="shared" si="35"/>
        <v>0</v>
      </c>
      <c r="O468" s="964">
        <f t="shared" si="35"/>
        <v>0</v>
      </c>
      <c r="P468" s="964">
        <f t="shared" si="35"/>
        <v>0</v>
      </c>
      <c r="Q468" s="962">
        <f t="shared" si="35"/>
        <v>0</v>
      </c>
      <c r="R468" s="843"/>
    </row>
    <row r="469" spans="2:18" s="842" customFormat="1" ht="12.4" customHeight="1">
      <c r="B469" s="974" t="s">
        <v>873</v>
      </c>
      <c r="C469" s="959"/>
      <c r="D469" s="975" t="s">
        <v>64</v>
      </c>
      <c r="E469" s="961"/>
      <c r="F469" s="961"/>
      <c r="G469" s="961"/>
      <c r="H469" s="962" t="str">
        <f t="shared" si="34"/>
        <v/>
      </c>
      <c r="I469" s="963" t="str">
        <f t="shared" si="35"/>
        <v/>
      </c>
      <c r="J469" s="964" t="str">
        <f t="shared" si="35"/>
        <v/>
      </c>
      <c r="K469" s="964" t="str">
        <f t="shared" si="35"/>
        <v/>
      </c>
      <c r="L469" s="964" t="str">
        <f t="shared" si="35"/>
        <v/>
      </c>
      <c r="M469" s="964" t="str">
        <f t="shared" si="35"/>
        <v/>
      </c>
      <c r="N469" s="964" t="str">
        <f t="shared" si="35"/>
        <v/>
      </c>
      <c r="O469" s="964" t="str">
        <f t="shared" si="35"/>
        <v/>
      </c>
      <c r="P469" s="964" t="str">
        <f t="shared" si="35"/>
        <v/>
      </c>
      <c r="Q469" s="962" t="str">
        <f t="shared" si="35"/>
        <v/>
      </c>
      <c r="R469" s="843"/>
    </row>
    <row r="470" spans="2:18" s="842" customFormat="1" ht="12.4" customHeight="1">
      <c r="B470" s="968" t="s">
        <v>874</v>
      </c>
      <c r="C470" s="959"/>
      <c r="D470" s="969" t="s">
        <v>350</v>
      </c>
      <c r="E470" s="961" t="s">
        <v>51</v>
      </c>
      <c r="F470" s="970">
        <v>15.08</v>
      </c>
      <c r="G470" s="970">
        <v>11.85</v>
      </c>
      <c r="H470" s="962">
        <f t="shared" si="34"/>
        <v>178.7</v>
      </c>
      <c r="I470" s="963">
        <f t="shared" si="35"/>
        <v>0</v>
      </c>
      <c r="J470" s="964">
        <f t="shared" si="35"/>
        <v>0</v>
      </c>
      <c r="K470" s="964">
        <f t="shared" si="35"/>
        <v>0</v>
      </c>
      <c r="L470" s="964">
        <f t="shared" si="35"/>
        <v>0</v>
      </c>
      <c r="M470" s="964">
        <f t="shared" si="35"/>
        <v>178.7</v>
      </c>
      <c r="N470" s="964">
        <f t="shared" si="35"/>
        <v>0</v>
      </c>
      <c r="O470" s="964">
        <f t="shared" si="35"/>
        <v>0</v>
      </c>
      <c r="P470" s="964">
        <f t="shared" si="35"/>
        <v>0</v>
      </c>
      <c r="Q470" s="962">
        <f t="shared" si="35"/>
        <v>0</v>
      </c>
      <c r="R470" s="843"/>
    </row>
    <row r="471" spans="2:18" s="842" customFormat="1" ht="12.4" customHeight="1">
      <c r="B471" s="968" t="s">
        <v>875</v>
      </c>
      <c r="C471" s="959"/>
      <c r="D471" s="969" t="s">
        <v>351</v>
      </c>
      <c r="E471" s="961" t="s">
        <v>51</v>
      </c>
      <c r="F471" s="970">
        <v>0.88</v>
      </c>
      <c r="G471" s="970">
        <v>20.48</v>
      </c>
      <c r="H471" s="962">
        <f t="shared" si="34"/>
        <v>18.02</v>
      </c>
      <c r="I471" s="963">
        <f t="shared" si="35"/>
        <v>0</v>
      </c>
      <c r="J471" s="964">
        <f t="shared" si="35"/>
        <v>0</v>
      </c>
      <c r="K471" s="964">
        <f t="shared" si="35"/>
        <v>0</v>
      </c>
      <c r="L471" s="964">
        <f t="shared" si="35"/>
        <v>0</v>
      </c>
      <c r="M471" s="964">
        <f t="shared" si="35"/>
        <v>18.02</v>
      </c>
      <c r="N471" s="964">
        <f t="shared" si="35"/>
        <v>0</v>
      </c>
      <c r="O471" s="964">
        <f t="shared" si="35"/>
        <v>0</v>
      </c>
      <c r="P471" s="964">
        <f t="shared" si="35"/>
        <v>0</v>
      </c>
      <c r="Q471" s="962">
        <f t="shared" si="35"/>
        <v>0</v>
      </c>
      <c r="R471" s="843"/>
    </row>
    <row r="472" spans="2:18" s="842" customFormat="1" ht="12.4" customHeight="1">
      <c r="B472" s="974" t="s">
        <v>876</v>
      </c>
      <c r="C472" s="959"/>
      <c r="D472" s="975" t="s">
        <v>2712</v>
      </c>
      <c r="E472" s="961"/>
      <c r="F472" s="961"/>
      <c r="G472" s="961"/>
      <c r="H472" s="962" t="str">
        <f t="shared" si="34"/>
        <v/>
      </c>
      <c r="I472" s="963" t="str">
        <f t="shared" si="35"/>
        <v/>
      </c>
      <c r="J472" s="964" t="str">
        <f t="shared" si="35"/>
        <v/>
      </c>
      <c r="K472" s="964" t="str">
        <f t="shared" si="35"/>
        <v/>
      </c>
      <c r="L472" s="964" t="str">
        <f t="shared" si="35"/>
        <v/>
      </c>
      <c r="M472" s="964" t="str">
        <f t="shared" si="35"/>
        <v/>
      </c>
      <c r="N472" s="964" t="str">
        <f t="shared" si="35"/>
        <v/>
      </c>
      <c r="O472" s="964" t="str">
        <f t="shared" si="35"/>
        <v/>
      </c>
      <c r="P472" s="964" t="str">
        <f t="shared" si="35"/>
        <v/>
      </c>
      <c r="Q472" s="962" t="str">
        <f t="shared" si="35"/>
        <v/>
      </c>
      <c r="R472" s="843"/>
    </row>
    <row r="473" spans="2:18" s="842" customFormat="1" ht="12.4" customHeight="1">
      <c r="B473" s="976" t="s">
        <v>877</v>
      </c>
      <c r="C473" s="959"/>
      <c r="D473" s="977" t="s">
        <v>52</v>
      </c>
      <c r="E473" s="961"/>
      <c r="F473" s="961"/>
      <c r="G473" s="961"/>
      <c r="H473" s="962" t="str">
        <f t="shared" si="34"/>
        <v/>
      </c>
      <c r="I473" s="963" t="str">
        <f t="shared" si="35"/>
        <v/>
      </c>
      <c r="J473" s="964" t="str">
        <f t="shared" si="35"/>
        <v/>
      </c>
      <c r="K473" s="964" t="str">
        <f t="shared" si="35"/>
        <v/>
      </c>
      <c r="L473" s="964" t="str">
        <f t="shared" si="35"/>
        <v/>
      </c>
      <c r="M473" s="964" t="str">
        <f t="shared" si="35"/>
        <v/>
      </c>
      <c r="N473" s="964" t="str">
        <f t="shared" si="35"/>
        <v/>
      </c>
      <c r="O473" s="964" t="str">
        <f t="shared" si="35"/>
        <v/>
      </c>
      <c r="P473" s="964" t="str">
        <f t="shared" si="35"/>
        <v/>
      </c>
      <c r="Q473" s="962" t="str">
        <f t="shared" si="35"/>
        <v/>
      </c>
      <c r="R473" s="843"/>
    </row>
    <row r="474" spans="2:18" s="842" customFormat="1" ht="12.4" customHeight="1">
      <c r="B474" s="968" t="s">
        <v>878</v>
      </c>
      <c r="C474" s="959"/>
      <c r="D474" s="969" t="s">
        <v>334</v>
      </c>
      <c r="E474" s="961" t="s">
        <v>385</v>
      </c>
      <c r="F474" s="970">
        <v>14.56</v>
      </c>
      <c r="G474" s="970">
        <v>1.05</v>
      </c>
      <c r="H474" s="962">
        <f t="shared" si="34"/>
        <v>15.29</v>
      </c>
      <c r="I474" s="963">
        <f t="shared" si="35"/>
        <v>0</v>
      </c>
      <c r="J474" s="964">
        <f t="shared" si="35"/>
        <v>0</v>
      </c>
      <c r="K474" s="964">
        <f t="shared" si="35"/>
        <v>0</v>
      </c>
      <c r="L474" s="964">
        <f t="shared" si="35"/>
        <v>15.29</v>
      </c>
      <c r="M474" s="964">
        <f t="shared" si="35"/>
        <v>0</v>
      </c>
      <c r="N474" s="964">
        <f t="shared" si="35"/>
        <v>0</v>
      </c>
      <c r="O474" s="964">
        <f t="shared" si="35"/>
        <v>0</v>
      </c>
      <c r="P474" s="964">
        <f t="shared" si="35"/>
        <v>0</v>
      </c>
      <c r="Q474" s="962">
        <f t="shared" si="35"/>
        <v>0</v>
      </c>
      <c r="R474" s="843"/>
    </row>
    <row r="475" spans="2:18" s="842" customFormat="1" ht="12.4" customHeight="1">
      <c r="B475" s="976" t="s">
        <v>879</v>
      </c>
      <c r="C475" s="959"/>
      <c r="D475" s="977" t="s">
        <v>54</v>
      </c>
      <c r="E475" s="961"/>
      <c r="F475" s="961"/>
      <c r="G475" s="961"/>
      <c r="H475" s="962" t="str">
        <f t="shared" si="34"/>
        <v/>
      </c>
      <c r="I475" s="963" t="str">
        <f t="shared" si="35"/>
        <v/>
      </c>
      <c r="J475" s="964" t="str">
        <f t="shared" si="35"/>
        <v/>
      </c>
      <c r="K475" s="964" t="str">
        <f t="shared" si="35"/>
        <v/>
      </c>
      <c r="L475" s="964" t="str">
        <f t="shared" si="35"/>
        <v/>
      </c>
      <c r="M475" s="964" t="str">
        <f t="shared" si="35"/>
        <v/>
      </c>
      <c r="N475" s="964" t="str">
        <f t="shared" si="35"/>
        <v/>
      </c>
      <c r="O475" s="964" t="str">
        <f t="shared" si="35"/>
        <v/>
      </c>
      <c r="P475" s="964" t="str">
        <f t="shared" si="35"/>
        <v/>
      </c>
      <c r="Q475" s="962" t="str">
        <f t="shared" si="35"/>
        <v/>
      </c>
      <c r="R475" s="843"/>
    </row>
    <row r="476" spans="2:18" s="842" customFormat="1" ht="12.4" customHeight="1">
      <c r="B476" s="968" t="s">
        <v>880</v>
      </c>
      <c r="C476" s="959"/>
      <c r="D476" s="969" t="s">
        <v>2696</v>
      </c>
      <c r="E476" s="961" t="s">
        <v>386</v>
      </c>
      <c r="F476" s="970">
        <v>1.23</v>
      </c>
      <c r="G476" s="970">
        <v>30.76</v>
      </c>
      <c r="H476" s="962">
        <f t="shared" si="34"/>
        <v>37.83</v>
      </c>
      <c r="I476" s="963">
        <f t="shared" si="35"/>
        <v>0</v>
      </c>
      <c r="J476" s="964">
        <f t="shared" si="35"/>
        <v>0</v>
      </c>
      <c r="K476" s="964">
        <f t="shared" si="35"/>
        <v>0</v>
      </c>
      <c r="L476" s="964">
        <f t="shared" si="35"/>
        <v>37.83</v>
      </c>
      <c r="M476" s="964">
        <f t="shared" si="35"/>
        <v>0</v>
      </c>
      <c r="N476" s="964">
        <f t="shared" si="35"/>
        <v>0</v>
      </c>
      <c r="O476" s="964">
        <f t="shared" si="35"/>
        <v>0</v>
      </c>
      <c r="P476" s="964">
        <f t="shared" si="35"/>
        <v>0</v>
      </c>
      <c r="Q476" s="962">
        <f t="shared" si="35"/>
        <v>0</v>
      </c>
      <c r="R476" s="843"/>
    </row>
    <row r="477" spans="2:18" s="842" customFormat="1" ht="12.4" customHeight="1">
      <c r="B477" s="968" t="s">
        <v>881</v>
      </c>
      <c r="C477" s="959"/>
      <c r="D477" s="969" t="s">
        <v>336</v>
      </c>
      <c r="E477" s="961" t="s">
        <v>386</v>
      </c>
      <c r="F477" s="970">
        <v>1.53</v>
      </c>
      <c r="G477" s="970">
        <v>20.51</v>
      </c>
      <c r="H477" s="962">
        <f t="shared" si="34"/>
        <v>31.38</v>
      </c>
      <c r="I477" s="963">
        <f t="shared" si="35"/>
        <v>0</v>
      </c>
      <c r="J477" s="964">
        <f t="shared" si="35"/>
        <v>0</v>
      </c>
      <c r="K477" s="964">
        <f t="shared" si="35"/>
        <v>0</v>
      </c>
      <c r="L477" s="964">
        <f t="shared" si="35"/>
        <v>31.38</v>
      </c>
      <c r="M477" s="964">
        <f t="shared" si="35"/>
        <v>0</v>
      </c>
      <c r="N477" s="964">
        <f t="shared" si="35"/>
        <v>0</v>
      </c>
      <c r="O477" s="964">
        <f t="shared" si="35"/>
        <v>0</v>
      </c>
      <c r="P477" s="964">
        <f t="shared" si="35"/>
        <v>0</v>
      </c>
      <c r="Q477" s="962">
        <f t="shared" si="35"/>
        <v>0</v>
      </c>
      <c r="R477" s="843"/>
    </row>
    <row r="478" spans="2:18" s="842" customFormat="1" ht="12.4" customHeight="1">
      <c r="B478" s="976" t="s">
        <v>882</v>
      </c>
      <c r="C478" s="959"/>
      <c r="D478" s="977" t="s">
        <v>2700</v>
      </c>
      <c r="E478" s="961"/>
      <c r="F478" s="961"/>
      <c r="G478" s="961"/>
      <c r="H478" s="962" t="str">
        <f t="shared" si="34"/>
        <v/>
      </c>
      <c r="I478" s="963" t="str">
        <f t="shared" si="35"/>
        <v/>
      </c>
      <c r="J478" s="964" t="str">
        <f t="shared" si="35"/>
        <v/>
      </c>
      <c r="K478" s="964" t="str">
        <f t="shared" si="35"/>
        <v/>
      </c>
      <c r="L478" s="964" t="str">
        <f t="shared" si="35"/>
        <v/>
      </c>
      <c r="M478" s="964" t="str">
        <f t="shared" si="35"/>
        <v/>
      </c>
      <c r="N478" s="964" t="str">
        <f t="shared" si="35"/>
        <v/>
      </c>
      <c r="O478" s="964" t="str">
        <f t="shared" si="35"/>
        <v/>
      </c>
      <c r="P478" s="964" t="str">
        <f t="shared" si="35"/>
        <v/>
      </c>
      <c r="Q478" s="962" t="str">
        <f t="shared" si="35"/>
        <v/>
      </c>
      <c r="R478" s="843"/>
    </row>
    <row r="479" spans="2:18" s="842" customFormat="1" ht="12.4" customHeight="1">
      <c r="B479" s="968" t="s">
        <v>883</v>
      </c>
      <c r="C479" s="959"/>
      <c r="D479" s="969" t="s">
        <v>2713</v>
      </c>
      <c r="E479" s="961" t="s">
        <v>51</v>
      </c>
      <c r="F479" s="970">
        <v>8</v>
      </c>
      <c r="G479" s="970">
        <v>44.230000000000004</v>
      </c>
      <c r="H479" s="962">
        <f t="shared" si="34"/>
        <v>353.84</v>
      </c>
      <c r="I479" s="963">
        <f t="shared" ref="I479:Q494" si="36">+IF($E479="","",I4369)</f>
        <v>0</v>
      </c>
      <c r="J479" s="964">
        <f t="shared" si="36"/>
        <v>0</v>
      </c>
      <c r="K479" s="964">
        <f t="shared" si="36"/>
        <v>0</v>
      </c>
      <c r="L479" s="964">
        <f t="shared" si="36"/>
        <v>353.84</v>
      </c>
      <c r="M479" s="964">
        <f t="shared" si="36"/>
        <v>0</v>
      </c>
      <c r="N479" s="964">
        <f t="shared" si="36"/>
        <v>0</v>
      </c>
      <c r="O479" s="964">
        <f t="shared" si="36"/>
        <v>0</v>
      </c>
      <c r="P479" s="964">
        <f t="shared" si="36"/>
        <v>0</v>
      </c>
      <c r="Q479" s="962">
        <f t="shared" si="36"/>
        <v>0</v>
      </c>
      <c r="R479" s="843"/>
    </row>
    <row r="480" spans="2:18" s="842" customFormat="1" ht="12.4" customHeight="1">
      <c r="B480" s="968" t="s">
        <v>884</v>
      </c>
      <c r="C480" s="959"/>
      <c r="D480" s="969" t="s">
        <v>2714</v>
      </c>
      <c r="E480" s="961" t="s">
        <v>386</v>
      </c>
      <c r="F480" s="970">
        <v>1.23</v>
      </c>
      <c r="G480" s="970">
        <v>391.01</v>
      </c>
      <c r="H480" s="962">
        <f t="shared" si="34"/>
        <v>480.94</v>
      </c>
      <c r="I480" s="963">
        <f t="shared" si="36"/>
        <v>0</v>
      </c>
      <c r="J480" s="964">
        <f t="shared" si="36"/>
        <v>0</v>
      </c>
      <c r="K480" s="964">
        <f t="shared" si="36"/>
        <v>0</v>
      </c>
      <c r="L480" s="964">
        <f t="shared" si="36"/>
        <v>480.94</v>
      </c>
      <c r="M480" s="964">
        <f t="shared" si="36"/>
        <v>0</v>
      </c>
      <c r="N480" s="964">
        <f t="shared" si="36"/>
        <v>0</v>
      </c>
      <c r="O480" s="964">
        <f t="shared" si="36"/>
        <v>0</v>
      </c>
      <c r="P480" s="964">
        <f t="shared" si="36"/>
        <v>0</v>
      </c>
      <c r="Q480" s="962">
        <f t="shared" si="36"/>
        <v>0</v>
      </c>
      <c r="R480" s="843"/>
    </row>
    <row r="481" spans="2:18" s="842" customFormat="1" ht="12.4" customHeight="1">
      <c r="B481" s="976" t="s">
        <v>885</v>
      </c>
      <c r="C481" s="959"/>
      <c r="D481" s="977" t="s">
        <v>359</v>
      </c>
      <c r="E481" s="961"/>
      <c r="F481" s="961"/>
      <c r="G481" s="961"/>
      <c r="H481" s="962" t="str">
        <f t="shared" si="34"/>
        <v/>
      </c>
      <c r="I481" s="963" t="str">
        <f t="shared" si="36"/>
        <v/>
      </c>
      <c r="J481" s="964" t="str">
        <f t="shared" si="36"/>
        <v/>
      </c>
      <c r="K481" s="964" t="str">
        <f t="shared" si="36"/>
        <v/>
      </c>
      <c r="L481" s="964" t="str">
        <f t="shared" si="36"/>
        <v/>
      </c>
      <c r="M481" s="964" t="str">
        <f t="shared" si="36"/>
        <v/>
      </c>
      <c r="N481" s="964" t="str">
        <f t="shared" si="36"/>
        <v/>
      </c>
      <c r="O481" s="964" t="str">
        <f t="shared" si="36"/>
        <v/>
      </c>
      <c r="P481" s="964" t="str">
        <f t="shared" si="36"/>
        <v/>
      </c>
      <c r="Q481" s="962" t="str">
        <f t="shared" si="36"/>
        <v/>
      </c>
      <c r="R481" s="843"/>
    </row>
    <row r="482" spans="2:18" s="842" customFormat="1" ht="12.4" customHeight="1">
      <c r="B482" s="968" t="s">
        <v>886</v>
      </c>
      <c r="C482" s="959"/>
      <c r="D482" s="969" t="s">
        <v>2685</v>
      </c>
      <c r="E482" s="961" t="s">
        <v>41</v>
      </c>
      <c r="F482" s="970">
        <v>16</v>
      </c>
      <c r="G482" s="970">
        <v>108.57000000000001</v>
      </c>
      <c r="H482" s="962">
        <f t="shared" si="34"/>
        <v>1737.12</v>
      </c>
      <c r="I482" s="963">
        <f t="shared" si="36"/>
        <v>0</v>
      </c>
      <c r="J482" s="964">
        <f t="shared" si="36"/>
        <v>0</v>
      </c>
      <c r="K482" s="964">
        <f t="shared" si="36"/>
        <v>0</v>
      </c>
      <c r="L482" s="964">
        <f t="shared" si="36"/>
        <v>1737.12</v>
      </c>
      <c r="M482" s="964">
        <f t="shared" si="36"/>
        <v>0</v>
      </c>
      <c r="N482" s="964">
        <f t="shared" si="36"/>
        <v>0</v>
      </c>
      <c r="O482" s="964">
        <f t="shared" si="36"/>
        <v>0</v>
      </c>
      <c r="P482" s="964">
        <f t="shared" si="36"/>
        <v>0</v>
      </c>
      <c r="Q482" s="962">
        <f t="shared" si="36"/>
        <v>0</v>
      </c>
      <c r="R482" s="843"/>
    </row>
    <row r="483" spans="2:18" s="842" customFormat="1" ht="12.4" customHeight="1">
      <c r="B483" s="968" t="s">
        <v>887</v>
      </c>
      <c r="C483" s="959"/>
      <c r="D483" s="969" t="s">
        <v>2715</v>
      </c>
      <c r="E483" s="961" t="s">
        <v>51</v>
      </c>
      <c r="F483" s="970">
        <v>27.55</v>
      </c>
      <c r="G483" s="970">
        <v>64.81</v>
      </c>
      <c r="H483" s="962">
        <f t="shared" si="34"/>
        <v>1785.52</v>
      </c>
      <c r="I483" s="963">
        <f t="shared" si="36"/>
        <v>0</v>
      </c>
      <c r="J483" s="964">
        <f t="shared" si="36"/>
        <v>0</v>
      </c>
      <c r="K483" s="964">
        <f t="shared" si="36"/>
        <v>0</v>
      </c>
      <c r="L483" s="964">
        <f t="shared" si="36"/>
        <v>76.260000000000005</v>
      </c>
      <c r="M483" s="964">
        <f t="shared" si="36"/>
        <v>1709.26</v>
      </c>
      <c r="N483" s="964">
        <f t="shared" si="36"/>
        <v>0</v>
      </c>
      <c r="O483" s="964">
        <f t="shared" si="36"/>
        <v>0</v>
      </c>
      <c r="P483" s="964">
        <f t="shared" si="36"/>
        <v>0</v>
      </c>
      <c r="Q483" s="962">
        <f t="shared" si="36"/>
        <v>0</v>
      </c>
      <c r="R483" s="843"/>
    </row>
    <row r="484" spans="2:18" s="842" customFormat="1" ht="12.4" customHeight="1">
      <c r="B484" s="968" t="s">
        <v>888</v>
      </c>
      <c r="C484" s="959"/>
      <c r="D484" s="969" t="s">
        <v>2716</v>
      </c>
      <c r="E484" s="961" t="s">
        <v>50</v>
      </c>
      <c r="F484" s="970">
        <v>59.4</v>
      </c>
      <c r="G484" s="970">
        <v>19.07</v>
      </c>
      <c r="H484" s="962">
        <f t="shared" si="34"/>
        <v>1132.76</v>
      </c>
      <c r="I484" s="963">
        <f t="shared" si="36"/>
        <v>0</v>
      </c>
      <c r="J484" s="964">
        <f t="shared" si="36"/>
        <v>0</v>
      </c>
      <c r="K484" s="964">
        <f t="shared" si="36"/>
        <v>0</v>
      </c>
      <c r="L484" s="964">
        <f t="shared" si="36"/>
        <v>48.38</v>
      </c>
      <c r="M484" s="964">
        <f t="shared" si="36"/>
        <v>1084.3800000000001</v>
      </c>
      <c r="N484" s="964">
        <f t="shared" si="36"/>
        <v>0</v>
      </c>
      <c r="O484" s="964">
        <f t="shared" si="36"/>
        <v>0</v>
      </c>
      <c r="P484" s="964">
        <f t="shared" si="36"/>
        <v>0</v>
      </c>
      <c r="Q484" s="962">
        <f t="shared" si="36"/>
        <v>0</v>
      </c>
      <c r="R484" s="843"/>
    </row>
    <row r="485" spans="2:18" s="842" customFormat="1" ht="12.4" customHeight="1">
      <c r="B485" s="968" t="s">
        <v>889</v>
      </c>
      <c r="C485" s="959"/>
      <c r="D485" s="969" t="s">
        <v>349</v>
      </c>
      <c r="E485" s="961" t="s">
        <v>50</v>
      </c>
      <c r="F485" s="970">
        <v>58</v>
      </c>
      <c r="G485" s="970">
        <v>3.47</v>
      </c>
      <c r="H485" s="962">
        <f t="shared" si="34"/>
        <v>201.26</v>
      </c>
      <c r="I485" s="963">
        <f t="shared" si="36"/>
        <v>0</v>
      </c>
      <c r="J485" s="964">
        <f t="shared" si="36"/>
        <v>0</v>
      </c>
      <c r="K485" s="964">
        <f t="shared" si="36"/>
        <v>0</v>
      </c>
      <c r="L485" s="964">
        <f t="shared" si="36"/>
        <v>0</v>
      </c>
      <c r="M485" s="964">
        <f t="shared" si="36"/>
        <v>201.26</v>
      </c>
      <c r="N485" s="964">
        <f t="shared" si="36"/>
        <v>0</v>
      </c>
      <c r="O485" s="964">
        <f t="shared" si="36"/>
        <v>0</v>
      </c>
      <c r="P485" s="964">
        <f t="shared" si="36"/>
        <v>0</v>
      </c>
      <c r="Q485" s="962">
        <f t="shared" si="36"/>
        <v>0</v>
      </c>
      <c r="R485" s="843"/>
    </row>
    <row r="486" spans="2:18" s="842" customFormat="1" ht="12.4" customHeight="1">
      <c r="B486" s="978" t="s">
        <v>890</v>
      </c>
      <c r="C486" s="959"/>
      <c r="D486" s="979" t="s">
        <v>2717</v>
      </c>
      <c r="E486" s="961" t="s">
        <v>41</v>
      </c>
      <c r="F486" s="970">
        <v>1</v>
      </c>
      <c r="G486" s="970">
        <v>212.69</v>
      </c>
      <c r="H486" s="980">
        <f t="shared" si="34"/>
        <v>212.69</v>
      </c>
      <c r="I486" s="981">
        <f t="shared" si="36"/>
        <v>0</v>
      </c>
      <c r="J486" s="982">
        <f t="shared" si="36"/>
        <v>0</v>
      </c>
      <c r="K486" s="982">
        <f t="shared" si="36"/>
        <v>0</v>
      </c>
      <c r="L486" s="982">
        <f t="shared" si="36"/>
        <v>0</v>
      </c>
      <c r="M486" s="982">
        <f t="shared" si="36"/>
        <v>212.69</v>
      </c>
      <c r="N486" s="982">
        <f t="shared" si="36"/>
        <v>0</v>
      </c>
      <c r="O486" s="982">
        <f t="shared" si="36"/>
        <v>0</v>
      </c>
      <c r="P486" s="982">
        <f t="shared" si="36"/>
        <v>0</v>
      </c>
      <c r="Q486" s="980">
        <f t="shared" si="36"/>
        <v>0</v>
      </c>
      <c r="R486" s="843"/>
    </row>
    <row r="487" spans="2:18" s="842" customFormat="1" ht="12.4" customHeight="1">
      <c r="B487" s="976" t="s">
        <v>891</v>
      </c>
      <c r="C487" s="959"/>
      <c r="D487" s="977" t="s">
        <v>2718</v>
      </c>
      <c r="E487" s="961"/>
      <c r="F487" s="961"/>
      <c r="G487" s="961"/>
      <c r="H487" s="962" t="str">
        <f t="shared" si="34"/>
        <v/>
      </c>
      <c r="I487" s="963" t="str">
        <f t="shared" si="36"/>
        <v/>
      </c>
      <c r="J487" s="964" t="str">
        <f t="shared" si="36"/>
        <v/>
      </c>
      <c r="K487" s="964" t="str">
        <f t="shared" si="36"/>
        <v/>
      </c>
      <c r="L487" s="964" t="str">
        <f t="shared" si="36"/>
        <v/>
      </c>
      <c r="M487" s="964" t="str">
        <f t="shared" si="36"/>
        <v/>
      </c>
      <c r="N487" s="964" t="str">
        <f t="shared" si="36"/>
        <v/>
      </c>
      <c r="O487" s="964" t="str">
        <f t="shared" si="36"/>
        <v/>
      </c>
      <c r="P487" s="964" t="str">
        <f t="shared" si="36"/>
        <v/>
      </c>
      <c r="Q487" s="962" t="str">
        <f t="shared" si="36"/>
        <v/>
      </c>
      <c r="R487" s="843"/>
    </row>
    <row r="488" spans="2:18" s="842" customFormat="1" ht="12.4" customHeight="1">
      <c r="B488" s="968" t="s">
        <v>892</v>
      </c>
      <c r="C488" s="959"/>
      <c r="D488" s="969" t="s">
        <v>2719</v>
      </c>
      <c r="E488" s="961" t="s">
        <v>51</v>
      </c>
      <c r="F488" s="970">
        <v>30.45</v>
      </c>
      <c r="G488" s="970">
        <v>11.56</v>
      </c>
      <c r="H488" s="962">
        <f t="shared" si="34"/>
        <v>352</v>
      </c>
      <c r="I488" s="963">
        <f t="shared" si="36"/>
        <v>0</v>
      </c>
      <c r="J488" s="964">
        <f t="shared" si="36"/>
        <v>0</v>
      </c>
      <c r="K488" s="964">
        <f t="shared" si="36"/>
        <v>0</v>
      </c>
      <c r="L488" s="964">
        <f t="shared" si="36"/>
        <v>0</v>
      </c>
      <c r="M488" s="964">
        <f t="shared" si="36"/>
        <v>352</v>
      </c>
      <c r="N488" s="964">
        <f t="shared" si="36"/>
        <v>0</v>
      </c>
      <c r="O488" s="964">
        <f t="shared" si="36"/>
        <v>0</v>
      </c>
      <c r="P488" s="964">
        <f t="shared" si="36"/>
        <v>0</v>
      </c>
      <c r="Q488" s="962">
        <f t="shared" si="36"/>
        <v>0</v>
      </c>
      <c r="R488" s="843"/>
    </row>
    <row r="489" spans="2:18" s="842" customFormat="1" ht="12.4" customHeight="1">
      <c r="B489" s="972" t="s">
        <v>893</v>
      </c>
      <c r="C489" s="959"/>
      <c r="D489" s="973" t="s">
        <v>2807</v>
      </c>
      <c r="E489" s="961"/>
      <c r="F489" s="961"/>
      <c r="G489" s="961"/>
      <c r="H489" s="962" t="str">
        <f t="shared" si="34"/>
        <v/>
      </c>
      <c r="I489" s="963" t="str">
        <f t="shared" si="36"/>
        <v/>
      </c>
      <c r="J489" s="964" t="str">
        <f t="shared" si="36"/>
        <v/>
      </c>
      <c r="K489" s="964" t="str">
        <f t="shared" si="36"/>
        <v/>
      </c>
      <c r="L489" s="964" t="str">
        <f t="shared" si="36"/>
        <v/>
      </c>
      <c r="M489" s="964" t="str">
        <f t="shared" si="36"/>
        <v/>
      </c>
      <c r="N489" s="964" t="str">
        <f t="shared" si="36"/>
        <v/>
      </c>
      <c r="O489" s="964" t="str">
        <f t="shared" si="36"/>
        <v/>
      </c>
      <c r="P489" s="964" t="str">
        <f t="shared" si="36"/>
        <v/>
      </c>
      <c r="Q489" s="962" t="str">
        <f t="shared" si="36"/>
        <v/>
      </c>
      <c r="R489" s="843"/>
    </row>
    <row r="490" spans="2:18" s="842" customFormat="1" ht="12.4" customHeight="1">
      <c r="B490" s="974" t="s">
        <v>894</v>
      </c>
      <c r="C490" s="959"/>
      <c r="D490" s="975" t="s">
        <v>52</v>
      </c>
      <c r="E490" s="961"/>
      <c r="F490" s="961"/>
      <c r="G490" s="961"/>
      <c r="H490" s="962" t="str">
        <f t="shared" si="34"/>
        <v/>
      </c>
      <c r="I490" s="963" t="str">
        <f t="shared" si="36"/>
        <v/>
      </c>
      <c r="J490" s="964" t="str">
        <f t="shared" si="36"/>
        <v/>
      </c>
      <c r="K490" s="964" t="str">
        <f t="shared" si="36"/>
        <v/>
      </c>
      <c r="L490" s="964" t="str">
        <f t="shared" si="36"/>
        <v/>
      </c>
      <c r="M490" s="964" t="str">
        <f t="shared" si="36"/>
        <v/>
      </c>
      <c r="N490" s="964" t="str">
        <f t="shared" si="36"/>
        <v/>
      </c>
      <c r="O490" s="964" t="str">
        <f t="shared" si="36"/>
        <v/>
      </c>
      <c r="P490" s="964" t="str">
        <f t="shared" si="36"/>
        <v/>
      </c>
      <c r="Q490" s="962" t="str">
        <f t="shared" si="36"/>
        <v/>
      </c>
      <c r="R490" s="843"/>
    </row>
    <row r="491" spans="2:18" s="842" customFormat="1" ht="12.4" customHeight="1">
      <c r="B491" s="968" t="s">
        <v>895</v>
      </c>
      <c r="C491" s="959"/>
      <c r="D491" s="969" t="s">
        <v>2689</v>
      </c>
      <c r="E491" s="961" t="s">
        <v>387</v>
      </c>
      <c r="F491" s="970">
        <v>895.27</v>
      </c>
      <c r="G491" s="970">
        <v>0.70000000000000007</v>
      </c>
      <c r="H491" s="962">
        <f t="shared" si="34"/>
        <v>626.69000000000005</v>
      </c>
      <c r="I491" s="963">
        <f t="shared" si="36"/>
        <v>0</v>
      </c>
      <c r="J491" s="964">
        <f t="shared" si="36"/>
        <v>0</v>
      </c>
      <c r="K491" s="964">
        <f t="shared" si="36"/>
        <v>0</v>
      </c>
      <c r="L491" s="964">
        <f t="shared" si="36"/>
        <v>626.69000000000005</v>
      </c>
      <c r="M491" s="964">
        <f t="shared" si="36"/>
        <v>0</v>
      </c>
      <c r="N491" s="964">
        <f t="shared" si="36"/>
        <v>0</v>
      </c>
      <c r="O491" s="964">
        <f t="shared" si="36"/>
        <v>0</v>
      </c>
      <c r="P491" s="964">
        <f t="shared" si="36"/>
        <v>0</v>
      </c>
      <c r="Q491" s="962">
        <f t="shared" si="36"/>
        <v>0</v>
      </c>
      <c r="R491" s="843"/>
    </row>
    <row r="492" spans="2:18" s="842" customFormat="1" ht="12.4" customHeight="1">
      <c r="B492" s="974" t="s">
        <v>896</v>
      </c>
      <c r="C492" s="959"/>
      <c r="D492" s="975" t="s">
        <v>54</v>
      </c>
      <c r="E492" s="961"/>
      <c r="F492" s="961"/>
      <c r="G492" s="961"/>
      <c r="H492" s="962" t="str">
        <f t="shared" si="34"/>
        <v/>
      </c>
      <c r="I492" s="963" t="str">
        <f t="shared" si="36"/>
        <v/>
      </c>
      <c r="J492" s="964" t="str">
        <f t="shared" si="36"/>
        <v/>
      </c>
      <c r="K492" s="964" t="str">
        <f t="shared" si="36"/>
        <v/>
      </c>
      <c r="L492" s="964" t="str">
        <f t="shared" si="36"/>
        <v/>
      </c>
      <c r="M492" s="964" t="str">
        <f t="shared" si="36"/>
        <v/>
      </c>
      <c r="N492" s="964" t="str">
        <f t="shared" si="36"/>
        <v/>
      </c>
      <c r="O492" s="964" t="str">
        <f t="shared" si="36"/>
        <v/>
      </c>
      <c r="P492" s="964" t="str">
        <f t="shared" si="36"/>
        <v/>
      </c>
      <c r="Q492" s="962" t="str">
        <f t="shared" si="36"/>
        <v/>
      </c>
      <c r="R492" s="843"/>
    </row>
    <row r="493" spans="2:18" s="842" customFormat="1" ht="12.4" customHeight="1">
      <c r="B493" s="968" t="s">
        <v>897</v>
      </c>
      <c r="C493" s="959"/>
      <c r="D493" s="969" t="s">
        <v>2690</v>
      </c>
      <c r="E493" s="961" t="s">
        <v>387</v>
      </c>
      <c r="F493" s="970">
        <v>251.79</v>
      </c>
      <c r="G493" s="970">
        <v>9.85</v>
      </c>
      <c r="H493" s="962">
        <f t="shared" si="34"/>
        <v>2480.13</v>
      </c>
      <c r="I493" s="963">
        <f t="shared" si="36"/>
        <v>0</v>
      </c>
      <c r="J493" s="964">
        <f t="shared" si="36"/>
        <v>0</v>
      </c>
      <c r="K493" s="964">
        <f t="shared" si="36"/>
        <v>0</v>
      </c>
      <c r="L493" s="964">
        <f t="shared" si="36"/>
        <v>1757.28</v>
      </c>
      <c r="M493" s="964">
        <f t="shared" si="36"/>
        <v>722.85</v>
      </c>
      <c r="N493" s="964">
        <f t="shared" si="36"/>
        <v>0</v>
      </c>
      <c r="O493" s="964">
        <f t="shared" si="36"/>
        <v>0</v>
      </c>
      <c r="P493" s="964">
        <f t="shared" si="36"/>
        <v>0</v>
      </c>
      <c r="Q493" s="962">
        <f t="shared" si="36"/>
        <v>0</v>
      </c>
      <c r="R493" s="843"/>
    </row>
    <row r="494" spans="2:18" s="842" customFormat="1" ht="12.4" customHeight="1">
      <c r="B494" s="968" t="s">
        <v>898</v>
      </c>
      <c r="C494" s="959"/>
      <c r="D494" s="969" t="s">
        <v>2736</v>
      </c>
      <c r="E494" s="961" t="s">
        <v>387</v>
      </c>
      <c r="F494" s="970">
        <v>643.48</v>
      </c>
      <c r="G494" s="970">
        <v>19.68</v>
      </c>
      <c r="H494" s="962">
        <f t="shared" si="34"/>
        <v>12663.69</v>
      </c>
      <c r="I494" s="963">
        <f t="shared" si="36"/>
        <v>0</v>
      </c>
      <c r="J494" s="964">
        <f t="shared" si="36"/>
        <v>0</v>
      </c>
      <c r="K494" s="964">
        <f t="shared" si="36"/>
        <v>0</v>
      </c>
      <c r="L494" s="964">
        <f t="shared" si="36"/>
        <v>6512.13</v>
      </c>
      <c r="M494" s="964">
        <f t="shared" si="36"/>
        <v>6151.56</v>
      </c>
      <c r="N494" s="964">
        <f t="shared" si="36"/>
        <v>0</v>
      </c>
      <c r="O494" s="964">
        <f t="shared" si="36"/>
        <v>0</v>
      </c>
      <c r="P494" s="964">
        <f t="shared" si="36"/>
        <v>0</v>
      </c>
      <c r="Q494" s="962">
        <f t="shared" si="36"/>
        <v>0</v>
      </c>
      <c r="R494" s="843"/>
    </row>
    <row r="495" spans="2:18" s="842" customFormat="1" ht="12.4" customHeight="1">
      <c r="B495" s="968" t="s">
        <v>899</v>
      </c>
      <c r="C495" s="959"/>
      <c r="D495" s="969" t="s">
        <v>2691</v>
      </c>
      <c r="E495" s="961" t="s">
        <v>387</v>
      </c>
      <c r="F495" s="970">
        <v>895.27</v>
      </c>
      <c r="G495" s="970">
        <v>2.0499999999999998</v>
      </c>
      <c r="H495" s="962">
        <f t="shared" si="34"/>
        <v>1835.3</v>
      </c>
      <c r="I495" s="963">
        <f t="shared" ref="I495:Q510" si="37">+IF($E495="","",I4385)</f>
        <v>0</v>
      </c>
      <c r="J495" s="964">
        <f t="shared" si="37"/>
        <v>0</v>
      </c>
      <c r="K495" s="964">
        <f t="shared" si="37"/>
        <v>0</v>
      </c>
      <c r="L495" s="964">
        <f t="shared" si="37"/>
        <v>52.26</v>
      </c>
      <c r="M495" s="964">
        <f t="shared" si="37"/>
        <v>1783.04</v>
      </c>
      <c r="N495" s="964">
        <f t="shared" si="37"/>
        <v>0</v>
      </c>
      <c r="O495" s="964">
        <f t="shared" si="37"/>
        <v>0</v>
      </c>
      <c r="P495" s="964">
        <f t="shared" si="37"/>
        <v>0</v>
      </c>
      <c r="Q495" s="962">
        <f t="shared" si="37"/>
        <v>0</v>
      </c>
      <c r="R495" s="843"/>
    </row>
    <row r="496" spans="2:18" s="842" customFormat="1" ht="12.4" customHeight="1">
      <c r="B496" s="968" t="s">
        <v>900</v>
      </c>
      <c r="C496" s="959"/>
      <c r="D496" s="969" t="s">
        <v>354</v>
      </c>
      <c r="E496" s="961" t="s">
        <v>387</v>
      </c>
      <c r="F496" s="970">
        <v>895.27</v>
      </c>
      <c r="G496" s="970">
        <v>4.33</v>
      </c>
      <c r="H496" s="962">
        <f t="shared" si="34"/>
        <v>3876.52</v>
      </c>
      <c r="I496" s="963">
        <f t="shared" si="37"/>
        <v>0</v>
      </c>
      <c r="J496" s="964">
        <f t="shared" si="37"/>
        <v>0</v>
      </c>
      <c r="K496" s="964">
        <f t="shared" si="37"/>
        <v>0</v>
      </c>
      <c r="L496" s="964">
        <f t="shared" si="37"/>
        <v>55.19</v>
      </c>
      <c r="M496" s="964">
        <f t="shared" si="37"/>
        <v>3821.33</v>
      </c>
      <c r="N496" s="964">
        <f t="shared" si="37"/>
        <v>0</v>
      </c>
      <c r="O496" s="964">
        <f t="shared" si="37"/>
        <v>0</v>
      </c>
      <c r="P496" s="964">
        <f t="shared" si="37"/>
        <v>0</v>
      </c>
      <c r="Q496" s="962">
        <f t="shared" si="37"/>
        <v>0</v>
      </c>
      <c r="R496" s="843"/>
    </row>
    <row r="497" spans="2:18" s="842" customFormat="1" ht="12.4" customHeight="1">
      <c r="B497" s="968" t="s">
        <v>901</v>
      </c>
      <c r="C497" s="959"/>
      <c r="D497" s="969" t="s">
        <v>2692</v>
      </c>
      <c r="E497" s="961" t="s">
        <v>386</v>
      </c>
      <c r="F497" s="970">
        <v>71.62</v>
      </c>
      <c r="G497" s="970">
        <v>30.76</v>
      </c>
      <c r="H497" s="962">
        <f t="shared" si="34"/>
        <v>2203.0300000000002</v>
      </c>
      <c r="I497" s="963">
        <f t="shared" si="37"/>
        <v>0</v>
      </c>
      <c r="J497" s="964">
        <f t="shared" si="37"/>
        <v>0</v>
      </c>
      <c r="K497" s="964">
        <f t="shared" si="37"/>
        <v>0</v>
      </c>
      <c r="L497" s="964">
        <f t="shared" si="37"/>
        <v>0</v>
      </c>
      <c r="M497" s="964">
        <f t="shared" si="37"/>
        <v>2203.0300000000002</v>
      </c>
      <c r="N497" s="964">
        <f t="shared" si="37"/>
        <v>0</v>
      </c>
      <c r="O497" s="964">
        <f t="shared" si="37"/>
        <v>0</v>
      </c>
      <c r="P497" s="964">
        <f t="shared" si="37"/>
        <v>0</v>
      </c>
      <c r="Q497" s="962">
        <f t="shared" si="37"/>
        <v>0</v>
      </c>
      <c r="R497" s="843"/>
    </row>
    <row r="498" spans="2:18" s="842" customFormat="1" ht="12.4" customHeight="1">
      <c r="B498" s="968" t="s">
        <v>902</v>
      </c>
      <c r="C498" s="959"/>
      <c r="D498" s="969" t="s">
        <v>2693</v>
      </c>
      <c r="E498" s="961" t="s">
        <v>386</v>
      </c>
      <c r="F498" s="970">
        <v>179.05</v>
      </c>
      <c r="G498" s="970">
        <v>24.61</v>
      </c>
      <c r="H498" s="962">
        <f t="shared" si="34"/>
        <v>4406.42</v>
      </c>
      <c r="I498" s="963">
        <f t="shared" si="37"/>
        <v>0</v>
      </c>
      <c r="J498" s="964">
        <f t="shared" si="37"/>
        <v>0</v>
      </c>
      <c r="K498" s="964">
        <f t="shared" si="37"/>
        <v>0</v>
      </c>
      <c r="L498" s="964">
        <f t="shared" si="37"/>
        <v>0</v>
      </c>
      <c r="M498" s="964">
        <f t="shared" si="37"/>
        <v>4406.42</v>
      </c>
      <c r="N498" s="964">
        <f t="shared" si="37"/>
        <v>0</v>
      </c>
      <c r="O498" s="964">
        <f t="shared" si="37"/>
        <v>0</v>
      </c>
      <c r="P498" s="964">
        <f t="shared" si="37"/>
        <v>0</v>
      </c>
      <c r="Q498" s="962">
        <f t="shared" si="37"/>
        <v>0</v>
      </c>
      <c r="R498" s="843"/>
    </row>
    <row r="499" spans="2:18" s="842" customFormat="1" ht="12.4" customHeight="1">
      <c r="B499" s="974" t="s">
        <v>903</v>
      </c>
      <c r="C499" s="959"/>
      <c r="D499" s="975" t="s">
        <v>355</v>
      </c>
      <c r="E499" s="961"/>
      <c r="F499" s="961"/>
      <c r="G499" s="961"/>
      <c r="H499" s="962" t="str">
        <f t="shared" si="34"/>
        <v/>
      </c>
      <c r="I499" s="963" t="str">
        <f t="shared" si="37"/>
        <v/>
      </c>
      <c r="J499" s="964" t="str">
        <f t="shared" si="37"/>
        <v/>
      </c>
      <c r="K499" s="964" t="str">
        <f t="shared" si="37"/>
        <v/>
      </c>
      <c r="L499" s="964" t="str">
        <f t="shared" si="37"/>
        <v/>
      </c>
      <c r="M499" s="964" t="str">
        <f t="shared" si="37"/>
        <v/>
      </c>
      <c r="N499" s="964" t="str">
        <f t="shared" si="37"/>
        <v/>
      </c>
      <c r="O499" s="964" t="str">
        <f t="shared" si="37"/>
        <v/>
      </c>
      <c r="P499" s="964" t="str">
        <f t="shared" si="37"/>
        <v/>
      </c>
      <c r="Q499" s="962" t="str">
        <f t="shared" si="37"/>
        <v/>
      </c>
      <c r="R499" s="843"/>
    </row>
    <row r="500" spans="2:18" s="842" customFormat="1" ht="12.4" customHeight="1">
      <c r="B500" s="968" t="s">
        <v>904</v>
      </c>
      <c r="C500" s="959"/>
      <c r="D500" s="969" t="s">
        <v>2808</v>
      </c>
      <c r="E500" s="961" t="s">
        <v>387</v>
      </c>
      <c r="F500" s="970">
        <v>313.10000000000002</v>
      </c>
      <c r="G500" s="970">
        <v>9.92</v>
      </c>
      <c r="H500" s="962">
        <f t="shared" si="34"/>
        <v>3105.95</v>
      </c>
      <c r="I500" s="963">
        <f t="shared" si="37"/>
        <v>0</v>
      </c>
      <c r="J500" s="964">
        <f t="shared" si="37"/>
        <v>0</v>
      </c>
      <c r="K500" s="964">
        <f t="shared" si="37"/>
        <v>0</v>
      </c>
      <c r="L500" s="964">
        <f t="shared" si="37"/>
        <v>0</v>
      </c>
      <c r="M500" s="964">
        <f t="shared" si="37"/>
        <v>3105.95</v>
      </c>
      <c r="N500" s="964">
        <f t="shared" si="37"/>
        <v>0</v>
      </c>
      <c r="O500" s="964">
        <f t="shared" si="37"/>
        <v>0</v>
      </c>
      <c r="P500" s="964">
        <f t="shared" si="37"/>
        <v>0</v>
      </c>
      <c r="Q500" s="962">
        <f t="shared" si="37"/>
        <v>0</v>
      </c>
      <c r="R500" s="843"/>
    </row>
    <row r="501" spans="2:18" s="842" customFormat="1" ht="12.4" customHeight="1">
      <c r="B501" s="968" t="s">
        <v>905</v>
      </c>
      <c r="C501" s="959"/>
      <c r="D501" s="969" t="s">
        <v>2809</v>
      </c>
      <c r="E501" s="961" t="s">
        <v>387</v>
      </c>
      <c r="F501" s="970">
        <v>168.92000000000002</v>
      </c>
      <c r="G501" s="970">
        <v>7.91</v>
      </c>
      <c r="H501" s="962">
        <f t="shared" si="34"/>
        <v>1336.16</v>
      </c>
      <c r="I501" s="963">
        <f t="shared" si="37"/>
        <v>0</v>
      </c>
      <c r="J501" s="964">
        <f t="shared" si="37"/>
        <v>0</v>
      </c>
      <c r="K501" s="964">
        <f t="shared" si="37"/>
        <v>0</v>
      </c>
      <c r="L501" s="964">
        <f t="shared" si="37"/>
        <v>0</v>
      </c>
      <c r="M501" s="964">
        <f t="shared" si="37"/>
        <v>1336.16</v>
      </c>
      <c r="N501" s="964">
        <f t="shared" si="37"/>
        <v>0</v>
      </c>
      <c r="O501" s="964">
        <f t="shared" si="37"/>
        <v>0</v>
      </c>
      <c r="P501" s="964">
        <f t="shared" si="37"/>
        <v>0</v>
      </c>
      <c r="Q501" s="962">
        <f t="shared" si="37"/>
        <v>0</v>
      </c>
      <c r="R501" s="843"/>
    </row>
    <row r="502" spans="2:18" s="842" customFormat="1" ht="12.4" customHeight="1">
      <c r="B502" s="968" t="s">
        <v>906</v>
      </c>
      <c r="C502" s="959"/>
      <c r="D502" s="969" t="s">
        <v>2810</v>
      </c>
      <c r="E502" s="961" t="s">
        <v>387</v>
      </c>
      <c r="F502" s="970">
        <v>413.25</v>
      </c>
      <c r="G502" s="970">
        <v>6.76</v>
      </c>
      <c r="H502" s="962">
        <f t="shared" si="34"/>
        <v>2793.57</v>
      </c>
      <c r="I502" s="963">
        <f t="shared" si="37"/>
        <v>0</v>
      </c>
      <c r="J502" s="964">
        <f t="shared" si="37"/>
        <v>0</v>
      </c>
      <c r="K502" s="964">
        <f t="shared" si="37"/>
        <v>0</v>
      </c>
      <c r="L502" s="964">
        <f t="shared" si="37"/>
        <v>0</v>
      </c>
      <c r="M502" s="964">
        <f t="shared" si="37"/>
        <v>2793.57</v>
      </c>
      <c r="N502" s="964">
        <f t="shared" si="37"/>
        <v>0</v>
      </c>
      <c r="O502" s="964">
        <f t="shared" si="37"/>
        <v>0</v>
      </c>
      <c r="P502" s="964">
        <f t="shared" si="37"/>
        <v>0</v>
      </c>
      <c r="Q502" s="962">
        <f t="shared" si="37"/>
        <v>0</v>
      </c>
      <c r="R502" s="843"/>
    </row>
    <row r="503" spans="2:18" s="842" customFormat="1" ht="12.4" customHeight="1">
      <c r="B503" s="968" t="s">
        <v>907</v>
      </c>
      <c r="C503" s="959"/>
      <c r="D503" s="969" t="s">
        <v>356</v>
      </c>
      <c r="E503" s="961" t="s">
        <v>387</v>
      </c>
      <c r="F503" s="970">
        <v>895.27</v>
      </c>
      <c r="G503" s="970">
        <v>1.06</v>
      </c>
      <c r="H503" s="962">
        <f t="shared" si="34"/>
        <v>948.99</v>
      </c>
      <c r="I503" s="963">
        <f t="shared" si="37"/>
        <v>0</v>
      </c>
      <c r="J503" s="964">
        <f t="shared" si="37"/>
        <v>0</v>
      </c>
      <c r="K503" s="964">
        <f t="shared" si="37"/>
        <v>0</v>
      </c>
      <c r="L503" s="964">
        <f t="shared" si="37"/>
        <v>0</v>
      </c>
      <c r="M503" s="964">
        <f t="shared" si="37"/>
        <v>948.99</v>
      </c>
      <c r="N503" s="964">
        <f t="shared" si="37"/>
        <v>0</v>
      </c>
      <c r="O503" s="964">
        <f t="shared" si="37"/>
        <v>0</v>
      </c>
      <c r="P503" s="964">
        <f t="shared" si="37"/>
        <v>0</v>
      </c>
      <c r="Q503" s="962">
        <f t="shared" si="37"/>
        <v>0</v>
      </c>
      <c r="R503" s="843"/>
    </row>
    <row r="504" spans="2:18" s="842" customFormat="1" ht="12.4" customHeight="1">
      <c r="B504" s="972" t="s">
        <v>908</v>
      </c>
      <c r="C504" s="959"/>
      <c r="D504" s="973" t="s">
        <v>2811</v>
      </c>
      <c r="E504" s="961"/>
      <c r="F504" s="961"/>
      <c r="G504" s="961"/>
      <c r="H504" s="962" t="str">
        <f t="shared" si="34"/>
        <v/>
      </c>
      <c r="I504" s="963" t="str">
        <f t="shared" si="37"/>
        <v/>
      </c>
      <c r="J504" s="964" t="str">
        <f t="shared" si="37"/>
        <v/>
      </c>
      <c r="K504" s="964" t="str">
        <f t="shared" si="37"/>
        <v/>
      </c>
      <c r="L504" s="964" t="str">
        <f t="shared" si="37"/>
        <v/>
      </c>
      <c r="M504" s="964" t="str">
        <f t="shared" si="37"/>
        <v/>
      </c>
      <c r="N504" s="964" t="str">
        <f t="shared" si="37"/>
        <v/>
      </c>
      <c r="O504" s="964" t="str">
        <f t="shared" si="37"/>
        <v/>
      </c>
      <c r="P504" s="964" t="str">
        <f t="shared" si="37"/>
        <v/>
      </c>
      <c r="Q504" s="962" t="str">
        <f t="shared" si="37"/>
        <v/>
      </c>
      <c r="R504" s="843"/>
    </row>
    <row r="505" spans="2:18" s="842" customFormat="1" ht="12.4" customHeight="1">
      <c r="B505" s="974" t="s">
        <v>909</v>
      </c>
      <c r="C505" s="959"/>
      <c r="D505" s="975" t="s">
        <v>52</v>
      </c>
      <c r="E505" s="961"/>
      <c r="F505" s="961"/>
      <c r="G505" s="961"/>
      <c r="H505" s="962" t="str">
        <f t="shared" si="34"/>
        <v/>
      </c>
      <c r="I505" s="963" t="str">
        <f t="shared" si="37"/>
        <v/>
      </c>
      <c r="J505" s="964" t="str">
        <f t="shared" si="37"/>
        <v/>
      </c>
      <c r="K505" s="964" t="str">
        <f t="shared" si="37"/>
        <v/>
      </c>
      <c r="L505" s="964" t="str">
        <f t="shared" si="37"/>
        <v/>
      </c>
      <c r="M505" s="964" t="str">
        <f t="shared" si="37"/>
        <v/>
      </c>
      <c r="N505" s="964" t="str">
        <f t="shared" si="37"/>
        <v/>
      </c>
      <c r="O505" s="964" t="str">
        <f t="shared" si="37"/>
        <v/>
      </c>
      <c r="P505" s="964" t="str">
        <f t="shared" si="37"/>
        <v/>
      </c>
      <c r="Q505" s="962" t="str">
        <f t="shared" si="37"/>
        <v/>
      </c>
      <c r="R505" s="843"/>
    </row>
    <row r="506" spans="2:18" s="842" customFormat="1" ht="12.4" customHeight="1">
      <c r="B506" s="968" t="s">
        <v>910</v>
      </c>
      <c r="C506" s="959"/>
      <c r="D506" s="969" t="s">
        <v>334</v>
      </c>
      <c r="E506" s="961" t="s">
        <v>385</v>
      </c>
      <c r="F506" s="970">
        <v>3.75</v>
      </c>
      <c r="G506" s="970">
        <v>1.05</v>
      </c>
      <c r="H506" s="962">
        <f t="shared" si="34"/>
        <v>3.94</v>
      </c>
      <c r="I506" s="963">
        <f t="shared" si="37"/>
        <v>0</v>
      </c>
      <c r="J506" s="964">
        <f t="shared" si="37"/>
        <v>0</v>
      </c>
      <c r="K506" s="964">
        <f t="shared" si="37"/>
        <v>0</v>
      </c>
      <c r="L506" s="964">
        <f t="shared" si="37"/>
        <v>0</v>
      </c>
      <c r="M506" s="964">
        <f t="shared" si="37"/>
        <v>3.94</v>
      </c>
      <c r="N506" s="964">
        <f t="shared" si="37"/>
        <v>0</v>
      </c>
      <c r="O506" s="964">
        <f t="shared" si="37"/>
        <v>0</v>
      </c>
      <c r="P506" s="964">
        <f t="shared" si="37"/>
        <v>0</v>
      </c>
      <c r="Q506" s="962">
        <f t="shared" si="37"/>
        <v>0</v>
      </c>
      <c r="R506" s="843"/>
    </row>
    <row r="507" spans="2:18" s="842" customFormat="1" ht="12.4" customHeight="1">
      <c r="B507" s="974" t="s">
        <v>911</v>
      </c>
      <c r="C507" s="959"/>
      <c r="D507" s="975" t="s">
        <v>54</v>
      </c>
      <c r="E507" s="961"/>
      <c r="F507" s="961"/>
      <c r="G507" s="961"/>
      <c r="H507" s="962" t="str">
        <f t="shared" si="34"/>
        <v/>
      </c>
      <c r="I507" s="963" t="str">
        <f t="shared" si="37"/>
        <v/>
      </c>
      <c r="J507" s="964" t="str">
        <f t="shared" si="37"/>
        <v/>
      </c>
      <c r="K507" s="964" t="str">
        <f t="shared" si="37"/>
        <v/>
      </c>
      <c r="L507" s="964" t="str">
        <f t="shared" si="37"/>
        <v/>
      </c>
      <c r="M507" s="964" t="str">
        <f t="shared" si="37"/>
        <v/>
      </c>
      <c r="N507" s="964" t="str">
        <f t="shared" si="37"/>
        <v/>
      </c>
      <c r="O507" s="964" t="str">
        <f t="shared" si="37"/>
        <v/>
      </c>
      <c r="P507" s="964" t="str">
        <f t="shared" si="37"/>
        <v/>
      </c>
      <c r="Q507" s="962" t="str">
        <f t="shared" si="37"/>
        <v/>
      </c>
      <c r="R507" s="843"/>
    </row>
    <row r="508" spans="2:18" s="842" customFormat="1" ht="12.4" customHeight="1">
      <c r="B508" s="968" t="s">
        <v>912</v>
      </c>
      <c r="C508" s="959"/>
      <c r="D508" s="969" t="s">
        <v>365</v>
      </c>
      <c r="E508" s="961" t="s">
        <v>386</v>
      </c>
      <c r="F508" s="970">
        <v>2.25</v>
      </c>
      <c r="G508" s="970">
        <v>30.76</v>
      </c>
      <c r="H508" s="962">
        <f t="shared" si="34"/>
        <v>69.209999999999994</v>
      </c>
      <c r="I508" s="963">
        <f t="shared" si="37"/>
        <v>0</v>
      </c>
      <c r="J508" s="964">
        <f t="shared" si="37"/>
        <v>0</v>
      </c>
      <c r="K508" s="964">
        <f t="shared" si="37"/>
        <v>0</v>
      </c>
      <c r="L508" s="964">
        <f t="shared" si="37"/>
        <v>0</v>
      </c>
      <c r="M508" s="964">
        <f t="shared" si="37"/>
        <v>69.209999999999994</v>
      </c>
      <c r="N508" s="964">
        <f t="shared" si="37"/>
        <v>0</v>
      </c>
      <c r="O508" s="964">
        <f t="shared" si="37"/>
        <v>0</v>
      </c>
      <c r="P508" s="964">
        <f t="shared" si="37"/>
        <v>0</v>
      </c>
      <c r="Q508" s="962">
        <f t="shared" si="37"/>
        <v>0</v>
      </c>
      <c r="R508" s="843"/>
    </row>
    <row r="509" spans="2:18" s="842" customFormat="1" ht="12.4" customHeight="1">
      <c r="B509" s="968" t="s">
        <v>913</v>
      </c>
      <c r="C509" s="959"/>
      <c r="D509" s="969" t="s">
        <v>336</v>
      </c>
      <c r="E509" s="961" t="s">
        <v>386</v>
      </c>
      <c r="F509" s="970">
        <v>2.81</v>
      </c>
      <c r="G509" s="970">
        <v>20.51</v>
      </c>
      <c r="H509" s="962">
        <f t="shared" si="34"/>
        <v>57.63</v>
      </c>
      <c r="I509" s="963">
        <f t="shared" si="37"/>
        <v>0</v>
      </c>
      <c r="J509" s="964">
        <f t="shared" si="37"/>
        <v>0</v>
      </c>
      <c r="K509" s="964">
        <f t="shared" si="37"/>
        <v>0</v>
      </c>
      <c r="L509" s="964">
        <f t="shared" si="37"/>
        <v>0</v>
      </c>
      <c r="M509" s="964">
        <f t="shared" si="37"/>
        <v>57.63</v>
      </c>
      <c r="N509" s="964">
        <f t="shared" si="37"/>
        <v>0</v>
      </c>
      <c r="O509" s="964">
        <f t="shared" si="37"/>
        <v>0</v>
      </c>
      <c r="P509" s="964">
        <f t="shared" si="37"/>
        <v>0</v>
      </c>
      <c r="Q509" s="962">
        <f t="shared" si="37"/>
        <v>0</v>
      </c>
      <c r="R509" s="843"/>
    </row>
    <row r="510" spans="2:18" s="842" customFormat="1" ht="12.4" customHeight="1">
      <c r="B510" s="968" t="s">
        <v>914</v>
      </c>
      <c r="C510" s="959"/>
      <c r="D510" s="969" t="s">
        <v>2752</v>
      </c>
      <c r="E510" s="961" t="s">
        <v>51</v>
      </c>
      <c r="F510" s="970">
        <v>3.75</v>
      </c>
      <c r="G510" s="970">
        <v>2.5500000000000003</v>
      </c>
      <c r="H510" s="962">
        <f t="shared" si="34"/>
        <v>9.56</v>
      </c>
      <c r="I510" s="963">
        <f t="shared" si="37"/>
        <v>0</v>
      </c>
      <c r="J510" s="964">
        <f t="shared" si="37"/>
        <v>0</v>
      </c>
      <c r="K510" s="964">
        <f t="shared" si="37"/>
        <v>0</v>
      </c>
      <c r="L510" s="964">
        <f t="shared" si="37"/>
        <v>0</v>
      </c>
      <c r="M510" s="964">
        <f t="shared" si="37"/>
        <v>9.56</v>
      </c>
      <c r="N510" s="964">
        <f t="shared" si="37"/>
        <v>0</v>
      </c>
      <c r="O510" s="964">
        <f t="shared" si="37"/>
        <v>0</v>
      </c>
      <c r="P510" s="964">
        <f t="shared" si="37"/>
        <v>0</v>
      </c>
      <c r="Q510" s="962">
        <f t="shared" si="37"/>
        <v>0</v>
      </c>
      <c r="R510" s="843"/>
    </row>
    <row r="511" spans="2:18" s="842" customFormat="1" ht="12.4" customHeight="1">
      <c r="B511" s="974" t="s">
        <v>915</v>
      </c>
      <c r="C511" s="959"/>
      <c r="D511" s="975" t="s">
        <v>340</v>
      </c>
      <c r="E511" s="961"/>
      <c r="F511" s="961"/>
      <c r="G511" s="961"/>
      <c r="H511" s="962" t="str">
        <f t="shared" si="34"/>
        <v/>
      </c>
      <c r="I511" s="963" t="str">
        <f t="shared" ref="I511:Q526" si="38">+IF($E511="","",I4401)</f>
        <v/>
      </c>
      <c r="J511" s="964" t="str">
        <f t="shared" si="38"/>
        <v/>
      </c>
      <c r="K511" s="964" t="str">
        <f t="shared" si="38"/>
        <v/>
      </c>
      <c r="L511" s="964" t="str">
        <f t="shared" si="38"/>
        <v/>
      </c>
      <c r="M511" s="964" t="str">
        <f t="shared" si="38"/>
        <v/>
      </c>
      <c r="N511" s="964" t="str">
        <f t="shared" si="38"/>
        <v/>
      </c>
      <c r="O511" s="964" t="str">
        <f t="shared" si="38"/>
        <v/>
      </c>
      <c r="P511" s="964" t="str">
        <f t="shared" si="38"/>
        <v/>
      </c>
      <c r="Q511" s="962" t="str">
        <f t="shared" si="38"/>
        <v/>
      </c>
      <c r="R511" s="843"/>
    </row>
    <row r="512" spans="2:18" s="842" customFormat="1" ht="12.4" customHeight="1">
      <c r="B512" s="968" t="s">
        <v>916</v>
      </c>
      <c r="C512" s="959"/>
      <c r="D512" s="969" t="s">
        <v>342</v>
      </c>
      <c r="E512" s="961" t="s">
        <v>51</v>
      </c>
      <c r="F512" s="970">
        <v>20.2</v>
      </c>
      <c r="G512" s="970">
        <v>43.65</v>
      </c>
      <c r="H512" s="962">
        <f t="shared" si="34"/>
        <v>881.73</v>
      </c>
      <c r="I512" s="963">
        <f t="shared" si="38"/>
        <v>0</v>
      </c>
      <c r="J512" s="964">
        <f t="shared" si="38"/>
        <v>0</v>
      </c>
      <c r="K512" s="964">
        <f t="shared" si="38"/>
        <v>0</v>
      </c>
      <c r="L512" s="964">
        <f t="shared" si="38"/>
        <v>0</v>
      </c>
      <c r="M512" s="964">
        <f t="shared" si="38"/>
        <v>881.73</v>
      </c>
      <c r="N512" s="964">
        <f t="shared" si="38"/>
        <v>0</v>
      </c>
      <c r="O512" s="964">
        <f t="shared" si="38"/>
        <v>0</v>
      </c>
      <c r="P512" s="964">
        <f t="shared" si="38"/>
        <v>0</v>
      </c>
      <c r="Q512" s="962">
        <f t="shared" si="38"/>
        <v>0</v>
      </c>
      <c r="R512" s="843"/>
    </row>
    <row r="513" spans="2:18" s="842" customFormat="1" ht="12.4" customHeight="1">
      <c r="B513" s="968" t="s">
        <v>917</v>
      </c>
      <c r="C513" s="959"/>
      <c r="D513" s="969" t="s">
        <v>364</v>
      </c>
      <c r="E513" s="961" t="s">
        <v>386</v>
      </c>
      <c r="F513" s="970">
        <v>1.51</v>
      </c>
      <c r="G513" s="970">
        <v>401.90000000000003</v>
      </c>
      <c r="H513" s="962">
        <f t="shared" si="34"/>
        <v>606.87</v>
      </c>
      <c r="I513" s="963">
        <f t="shared" si="38"/>
        <v>0</v>
      </c>
      <c r="J513" s="964">
        <f t="shared" si="38"/>
        <v>0</v>
      </c>
      <c r="K513" s="964">
        <f t="shared" si="38"/>
        <v>0</v>
      </c>
      <c r="L513" s="964">
        <f t="shared" si="38"/>
        <v>0</v>
      </c>
      <c r="M513" s="964">
        <f t="shared" si="38"/>
        <v>606.87</v>
      </c>
      <c r="N513" s="964">
        <f t="shared" si="38"/>
        <v>0</v>
      </c>
      <c r="O513" s="964">
        <f t="shared" si="38"/>
        <v>0</v>
      </c>
      <c r="P513" s="964">
        <f t="shared" si="38"/>
        <v>0</v>
      </c>
      <c r="Q513" s="962">
        <f t="shared" si="38"/>
        <v>0</v>
      </c>
      <c r="R513" s="843"/>
    </row>
    <row r="514" spans="2:18" s="842" customFormat="1" ht="12.4" customHeight="1">
      <c r="B514" s="968" t="s">
        <v>918</v>
      </c>
      <c r="C514" s="959"/>
      <c r="D514" s="969" t="s">
        <v>2702</v>
      </c>
      <c r="E514" s="961" t="s">
        <v>55</v>
      </c>
      <c r="F514" s="970">
        <v>63.38</v>
      </c>
      <c r="G514" s="970">
        <v>4.2</v>
      </c>
      <c r="H514" s="962">
        <f t="shared" si="34"/>
        <v>266.2</v>
      </c>
      <c r="I514" s="963">
        <f t="shared" si="38"/>
        <v>0</v>
      </c>
      <c r="J514" s="964">
        <f t="shared" si="38"/>
        <v>0</v>
      </c>
      <c r="K514" s="964">
        <f t="shared" si="38"/>
        <v>0</v>
      </c>
      <c r="L514" s="964">
        <f t="shared" si="38"/>
        <v>0</v>
      </c>
      <c r="M514" s="964">
        <f t="shared" si="38"/>
        <v>266.2</v>
      </c>
      <c r="N514" s="964">
        <f t="shared" si="38"/>
        <v>0</v>
      </c>
      <c r="O514" s="964">
        <f t="shared" si="38"/>
        <v>0</v>
      </c>
      <c r="P514" s="964">
        <f t="shared" si="38"/>
        <v>0</v>
      </c>
      <c r="Q514" s="962">
        <f t="shared" si="38"/>
        <v>0</v>
      </c>
      <c r="R514" s="843"/>
    </row>
    <row r="515" spans="2:18" s="842" customFormat="1" ht="12.4" customHeight="1">
      <c r="B515" s="974" t="s">
        <v>919</v>
      </c>
      <c r="C515" s="959"/>
      <c r="D515" s="975" t="s">
        <v>343</v>
      </c>
      <c r="E515" s="961"/>
      <c r="F515" s="961"/>
      <c r="G515" s="961"/>
      <c r="H515" s="962" t="str">
        <f t="shared" si="34"/>
        <v/>
      </c>
      <c r="I515" s="963" t="str">
        <f t="shared" si="38"/>
        <v/>
      </c>
      <c r="J515" s="964" t="str">
        <f t="shared" si="38"/>
        <v/>
      </c>
      <c r="K515" s="964" t="str">
        <f t="shared" si="38"/>
        <v/>
      </c>
      <c r="L515" s="964" t="str">
        <f t="shared" si="38"/>
        <v/>
      </c>
      <c r="M515" s="964" t="str">
        <f t="shared" si="38"/>
        <v/>
      </c>
      <c r="N515" s="964" t="str">
        <f t="shared" si="38"/>
        <v/>
      </c>
      <c r="O515" s="964" t="str">
        <f t="shared" si="38"/>
        <v/>
      </c>
      <c r="P515" s="964" t="str">
        <f t="shared" si="38"/>
        <v/>
      </c>
      <c r="Q515" s="962" t="str">
        <f t="shared" si="38"/>
        <v/>
      </c>
      <c r="R515" s="843"/>
    </row>
    <row r="516" spans="2:18" s="842" customFormat="1" ht="12.4" customHeight="1">
      <c r="B516" s="968" t="s">
        <v>920</v>
      </c>
      <c r="C516" s="959"/>
      <c r="D516" s="969" t="s">
        <v>2671</v>
      </c>
      <c r="E516" s="961" t="s">
        <v>51</v>
      </c>
      <c r="F516" s="970">
        <v>10.220000000000001</v>
      </c>
      <c r="G516" s="970">
        <v>27.810000000000002</v>
      </c>
      <c r="H516" s="962">
        <f t="shared" si="34"/>
        <v>284.22000000000003</v>
      </c>
      <c r="I516" s="963">
        <f t="shared" si="38"/>
        <v>0</v>
      </c>
      <c r="J516" s="964">
        <f t="shared" si="38"/>
        <v>0</v>
      </c>
      <c r="K516" s="964">
        <f t="shared" si="38"/>
        <v>0</v>
      </c>
      <c r="L516" s="964">
        <f t="shared" si="38"/>
        <v>0</v>
      </c>
      <c r="M516" s="964">
        <f t="shared" si="38"/>
        <v>284.22000000000003</v>
      </c>
      <c r="N516" s="964">
        <f t="shared" si="38"/>
        <v>0</v>
      </c>
      <c r="O516" s="964">
        <f t="shared" si="38"/>
        <v>0</v>
      </c>
      <c r="P516" s="964">
        <f t="shared" si="38"/>
        <v>0</v>
      </c>
      <c r="Q516" s="962">
        <f t="shared" si="38"/>
        <v>0</v>
      </c>
      <c r="R516" s="843"/>
    </row>
    <row r="517" spans="2:18" s="842" customFormat="1" ht="12.4" customHeight="1">
      <c r="B517" s="968" t="s">
        <v>921</v>
      </c>
      <c r="C517" s="959"/>
      <c r="D517" s="969" t="s">
        <v>2703</v>
      </c>
      <c r="E517" s="961" t="s">
        <v>51</v>
      </c>
      <c r="F517" s="970">
        <v>10.72</v>
      </c>
      <c r="G517" s="970">
        <v>23.39</v>
      </c>
      <c r="H517" s="962">
        <f t="shared" si="34"/>
        <v>250.74</v>
      </c>
      <c r="I517" s="963">
        <f t="shared" si="38"/>
        <v>0</v>
      </c>
      <c r="J517" s="964">
        <f t="shared" si="38"/>
        <v>0</v>
      </c>
      <c r="K517" s="964">
        <f t="shared" si="38"/>
        <v>0</v>
      </c>
      <c r="L517" s="964">
        <f t="shared" si="38"/>
        <v>0</v>
      </c>
      <c r="M517" s="964">
        <f t="shared" si="38"/>
        <v>250.74</v>
      </c>
      <c r="N517" s="964">
        <f t="shared" si="38"/>
        <v>0</v>
      </c>
      <c r="O517" s="964">
        <f t="shared" si="38"/>
        <v>0</v>
      </c>
      <c r="P517" s="964">
        <f t="shared" si="38"/>
        <v>0</v>
      </c>
      <c r="Q517" s="962">
        <f t="shared" si="38"/>
        <v>0</v>
      </c>
      <c r="R517" s="843"/>
    </row>
    <row r="518" spans="2:18" s="842" customFormat="1" ht="12.4" customHeight="1">
      <c r="B518" s="974" t="s">
        <v>922</v>
      </c>
      <c r="C518" s="959"/>
      <c r="D518" s="975" t="s">
        <v>2676</v>
      </c>
      <c r="E518" s="961"/>
      <c r="F518" s="961"/>
      <c r="G518" s="961"/>
      <c r="H518" s="962" t="str">
        <f t="shared" si="34"/>
        <v/>
      </c>
      <c r="I518" s="963" t="str">
        <f t="shared" si="38"/>
        <v/>
      </c>
      <c r="J518" s="964" t="str">
        <f t="shared" si="38"/>
        <v/>
      </c>
      <c r="K518" s="964" t="str">
        <f t="shared" si="38"/>
        <v/>
      </c>
      <c r="L518" s="964" t="str">
        <f t="shared" si="38"/>
        <v/>
      </c>
      <c r="M518" s="964" t="str">
        <f t="shared" si="38"/>
        <v/>
      </c>
      <c r="N518" s="964" t="str">
        <f t="shared" si="38"/>
        <v/>
      </c>
      <c r="O518" s="964" t="str">
        <f t="shared" si="38"/>
        <v/>
      </c>
      <c r="P518" s="964" t="str">
        <f t="shared" si="38"/>
        <v/>
      </c>
      <c r="Q518" s="962" t="str">
        <f t="shared" si="38"/>
        <v/>
      </c>
      <c r="R518" s="843"/>
    </row>
    <row r="519" spans="2:18" s="842" customFormat="1" ht="12.4" customHeight="1">
      <c r="B519" s="968" t="s">
        <v>923</v>
      </c>
      <c r="C519" s="959"/>
      <c r="D519" s="969" t="s">
        <v>2677</v>
      </c>
      <c r="E519" s="961" t="s">
        <v>386</v>
      </c>
      <c r="F519" s="970">
        <v>0.02</v>
      </c>
      <c r="G519" s="970">
        <v>358.91</v>
      </c>
      <c r="H519" s="962">
        <f t="shared" si="34"/>
        <v>7.18</v>
      </c>
      <c r="I519" s="963">
        <f t="shared" si="38"/>
        <v>0</v>
      </c>
      <c r="J519" s="964">
        <f t="shared" si="38"/>
        <v>0</v>
      </c>
      <c r="K519" s="964">
        <f t="shared" si="38"/>
        <v>0</v>
      </c>
      <c r="L519" s="964">
        <f t="shared" si="38"/>
        <v>0</v>
      </c>
      <c r="M519" s="964">
        <f t="shared" si="38"/>
        <v>7.18</v>
      </c>
      <c r="N519" s="964">
        <f t="shared" si="38"/>
        <v>0</v>
      </c>
      <c r="O519" s="964">
        <f t="shared" si="38"/>
        <v>0</v>
      </c>
      <c r="P519" s="964">
        <f t="shared" si="38"/>
        <v>0</v>
      </c>
      <c r="Q519" s="962">
        <f t="shared" si="38"/>
        <v>0</v>
      </c>
      <c r="R519" s="843"/>
    </row>
    <row r="520" spans="2:18" s="842" customFormat="1" ht="12.4" customHeight="1">
      <c r="B520" s="974" t="s">
        <v>924</v>
      </c>
      <c r="C520" s="959"/>
      <c r="D520" s="975" t="s">
        <v>344</v>
      </c>
      <c r="E520" s="961"/>
      <c r="F520" s="961"/>
      <c r="G520" s="961"/>
      <c r="H520" s="962" t="str">
        <f t="shared" si="34"/>
        <v/>
      </c>
      <c r="I520" s="963" t="str">
        <f t="shared" si="38"/>
        <v/>
      </c>
      <c r="J520" s="964" t="str">
        <f t="shared" si="38"/>
        <v/>
      </c>
      <c r="K520" s="964" t="str">
        <f t="shared" si="38"/>
        <v/>
      </c>
      <c r="L520" s="964" t="str">
        <f t="shared" si="38"/>
        <v/>
      </c>
      <c r="M520" s="964" t="str">
        <f t="shared" si="38"/>
        <v/>
      </c>
      <c r="N520" s="964" t="str">
        <f t="shared" si="38"/>
        <v/>
      </c>
      <c r="O520" s="964" t="str">
        <f t="shared" si="38"/>
        <v/>
      </c>
      <c r="P520" s="964" t="str">
        <f t="shared" si="38"/>
        <v/>
      </c>
      <c r="Q520" s="962" t="str">
        <f t="shared" si="38"/>
        <v/>
      </c>
      <c r="R520" s="843"/>
    </row>
    <row r="521" spans="2:18" s="842" customFormat="1" ht="12.4" customHeight="1">
      <c r="B521" s="968" t="s">
        <v>925</v>
      </c>
      <c r="C521" s="959"/>
      <c r="D521" s="969" t="s">
        <v>2812</v>
      </c>
      <c r="E521" s="961" t="s">
        <v>53</v>
      </c>
      <c r="F521" s="970">
        <v>1</v>
      </c>
      <c r="G521" s="970">
        <v>360.53000000000003</v>
      </c>
      <c r="H521" s="962">
        <f t="shared" ref="H521:H584" si="39">+IF(E521="","",ROUND(F521*G521,2))</f>
        <v>360.53</v>
      </c>
      <c r="I521" s="963">
        <f t="shared" si="38"/>
        <v>0</v>
      </c>
      <c r="J521" s="964">
        <f t="shared" si="38"/>
        <v>0</v>
      </c>
      <c r="K521" s="964">
        <f t="shared" si="38"/>
        <v>0</v>
      </c>
      <c r="L521" s="964">
        <f t="shared" si="38"/>
        <v>0</v>
      </c>
      <c r="M521" s="964">
        <f t="shared" si="38"/>
        <v>360.53</v>
      </c>
      <c r="N521" s="964">
        <f t="shared" si="38"/>
        <v>0</v>
      </c>
      <c r="O521" s="964">
        <f t="shared" si="38"/>
        <v>0</v>
      </c>
      <c r="P521" s="964">
        <f t="shared" si="38"/>
        <v>0</v>
      </c>
      <c r="Q521" s="962">
        <f t="shared" si="38"/>
        <v>0</v>
      </c>
      <c r="R521" s="843"/>
    </row>
    <row r="522" spans="2:18" s="842" customFormat="1" ht="12.4" customHeight="1">
      <c r="B522" s="968" t="s">
        <v>926</v>
      </c>
      <c r="C522" s="959"/>
      <c r="D522" s="969" t="s">
        <v>2813</v>
      </c>
      <c r="E522" s="961" t="s">
        <v>50</v>
      </c>
      <c r="F522" s="970">
        <v>4</v>
      </c>
      <c r="G522" s="970">
        <v>6.29</v>
      </c>
      <c r="H522" s="962">
        <f t="shared" si="39"/>
        <v>25.16</v>
      </c>
      <c r="I522" s="963">
        <f t="shared" si="38"/>
        <v>0</v>
      </c>
      <c r="J522" s="964">
        <f t="shared" si="38"/>
        <v>0</v>
      </c>
      <c r="K522" s="964">
        <f t="shared" si="38"/>
        <v>0</v>
      </c>
      <c r="L522" s="964">
        <f t="shared" si="38"/>
        <v>0</v>
      </c>
      <c r="M522" s="964">
        <f t="shared" si="38"/>
        <v>25.16</v>
      </c>
      <c r="N522" s="964">
        <f t="shared" si="38"/>
        <v>0</v>
      </c>
      <c r="O522" s="964">
        <f t="shared" si="38"/>
        <v>0</v>
      </c>
      <c r="P522" s="964">
        <f t="shared" si="38"/>
        <v>0</v>
      </c>
      <c r="Q522" s="962">
        <f t="shared" si="38"/>
        <v>0</v>
      </c>
      <c r="R522" s="843"/>
    </row>
    <row r="523" spans="2:18" s="842" customFormat="1" ht="12.4" customHeight="1">
      <c r="B523" s="974" t="s">
        <v>927</v>
      </c>
      <c r="C523" s="959"/>
      <c r="D523" s="975" t="s">
        <v>2679</v>
      </c>
      <c r="E523" s="961"/>
      <c r="F523" s="961"/>
      <c r="G523" s="961"/>
      <c r="H523" s="962" t="str">
        <f t="shared" si="39"/>
        <v/>
      </c>
      <c r="I523" s="963" t="str">
        <f t="shared" si="38"/>
        <v/>
      </c>
      <c r="J523" s="964" t="str">
        <f t="shared" si="38"/>
        <v/>
      </c>
      <c r="K523" s="964" t="str">
        <f t="shared" si="38"/>
        <v/>
      </c>
      <c r="L523" s="964" t="str">
        <f t="shared" si="38"/>
        <v/>
      </c>
      <c r="M523" s="964" t="str">
        <f t="shared" si="38"/>
        <v/>
      </c>
      <c r="N523" s="964" t="str">
        <f t="shared" si="38"/>
        <v/>
      </c>
      <c r="O523" s="964" t="str">
        <f t="shared" si="38"/>
        <v/>
      </c>
      <c r="P523" s="964" t="str">
        <f t="shared" si="38"/>
        <v/>
      </c>
      <c r="Q523" s="962" t="str">
        <f t="shared" si="38"/>
        <v/>
      </c>
      <c r="R523" s="843"/>
    </row>
    <row r="524" spans="2:18" s="842" customFormat="1" ht="12.4" customHeight="1">
      <c r="B524" s="968" t="s">
        <v>928</v>
      </c>
      <c r="C524" s="959"/>
      <c r="D524" s="969" t="s">
        <v>2680</v>
      </c>
      <c r="E524" s="961" t="s">
        <v>41</v>
      </c>
      <c r="F524" s="970">
        <v>1</v>
      </c>
      <c r="G524" s="970">
        <v>71.180000000000007</v>
      </c>
      <c r="H524" s="962">
        <f t="shared" si="39"/>
        <v>71.180000000000007</v>
      </c>
      <c r="I524" s="963">
        <f t="shared" si="38"/>
        <v>0</v>
      </c>
      <c r="J524" s="964">
        <f t="shared" si="38"/>
        <v>0</v>
      </c>
      <c r="K524" s="964">
        <f t="shared" si="38"/>
        <v>0</v>
      </c>
      <c r="L524" s="964">
        <f t="shared" si="38"/>
        <v>0</v>
      </c>
      <c r="M524" s="964">
        <f t="shared" si="38"/>
        <v>0</v>
      </c>
      <c r="N524" s="964">
        <f t="shared" si="38"/>
        <v>71.180000000000007</v>
      </c>
      <c r="O524" s="964">
        <f t="shared" si="38"/>
        <v>0</v>
      </c>
      <c r="P524" s="964">
        <f t="shared" si="38"/>
        <v>0</v>
      </c>
      <c r="Q524" s="962">
        <f t="shared" si="38"/>
        <v>0</v>
      </c>
      <c r="R524" s="843"/>
    </row>
    <row r="525" spans="2:18" s="842" customFormat="1" ht="12.4" customHeight="1">
      <c r="B525" s="974" t="s">
        <v>929</v>
      </c>
      <c r="C525" s="959"/>
      <c r="D525" s="975" t="s">
        <v>2814</v>
      </c>
      <c r="E525" s="961"/>
      <c r="F525" s="961"/>
      <c r="G525" s="961"/>
      <c r="H525" s="962" t="str">
        <f t="shared" si="39"/>
        <v/>
      </c>
      <c r="I525" s="963" t="str">
        <f t="shared" si="38"/>
        <v/>
      </c>
      <c r="J525" s="964" t="str">
        <f t="shared" si="38"/>
        <v/>
      </c>
      <c r="K525" s="964" t="str">
        <f t="shared" si="38"/>
        <v/>
      </c>
      <c r="L525" s="964" t="str">
        <f t="shared" si="38"/>
        <v/>
      </c>
      <c r="M525" s="964" t="str">
        <f t="shared" si="38"/>
        <v/>
      </c>
      <c r="N525" s="964" t="str">
        <f t="shared" si="38"/>
        <v/>
      </c>
      <c r="O525" s="964" t="str">
        <f t="shared" si="38"/>
        <v/>
      </c>
      <c r="P525" s="964" t="str">
        <f t="shared" si="38"/>
        <v/>
      </c>
      <c r="Q525" s="962" t="str">
        <f t="shared" si="38"/>
        <v/>
      </c>
      <c r="R525" s="843"/>
    </row>
    <row r="526" spans="2:18" s="842" customFormat="1" ht="12.4" customHeight="1">
      <c r="B526" s="968" t="s">
        <v>930</v>
      </c>
      <c r="C526" s="959"/>
      <c r="D526" s="969" t="s">
        <v>334</v>
      </c>
      <c r="E526" s="961" t="s">
        <v>385</v>
      </c>
      <c r="F526" s="970">
        <v>11.200000000000001</v>
      </c>
      <c r="G526" s="970">
        <v>1.05</v>
      </c>
      <c r="H526" s="962">
        <f t="shared" si="39"/>
        <v>11.76</v>
      </c>
      <c r="I526" s="963">
        <f t="shared" si="38"/>
        <v>0</v>
      </c>
      <c r="J526" s="964">
        <f t="shared" si="38"/>
        <v>0</v>
      </c>
      <c r="K526" s="964">
        <f t="shared" si="38"/>
        <v>0</v>
      </c>
      <c r="L526" s="964">
        <f t="shared" si="38"/>
        <v>0</v>
      </c>
      <c r="M526" s="964">
        <f t="shared" si="38"/>
        <v>1.76</v>
      </c>
      <c r="N526" s="964">
        <f t="shared" si="38"/>
        <v>10</v>
      </c>
      <c r="O526" s="964">
        <f t="shared" si="38"/>
        <v>0</v>
      </c>
      <c r="P526" s="964">
        <f t="shared" si="38"/>
        <v>0</v>
      </c>
      <c r="Q526" s="962">
        <f t="shared" si="38"/>
        <v>0</v>
      </c>
      <c r="R526" s="843"/>
    </row>
    <row r="527" spans="2:18" s="842" customFormat="1" ht="12.4" customHeight="1">
      <c r="B527" s="968" t="s">
        <v>931</v>
      </c>
      <c r="C527" s="959"/>
      <c r="D527" s="969" t="s">
        <v>365</v>
      </c>
      <c r="E527" s="961" t="s">
        <v>386</v>
      </c>
      <c r="F527" s="970">
        <v>0.88</v>
      </c>
      <c r="G527" s="970">
        <v>30.76</v>
      </c>
      <c r="H527" s="962">
        <f t="shared" si="39"/>
        <v>27.07</v>
      </c>
      <c r="I527" s="963">
        <f t="shared" ref="I527:Q542" si="40">+IF($E527="","",I4417)</f>
        <v>0</v>
      </c>
      <c r="J527" s="964">
        <f t="shared" si="40"/>
        <v>0</v>
      </c>
      <c r="K527" s="964">
        <f t="shared" si="40"/>
        <v>0</v>
      </c>
      <c r="L527" s="964">
        <f t="shared" si="40"/>
        <v>0</v>
      </c>
      <c r="M527" s="964">
        <f t="shared" si="40"/>
        <v>4.0599999999999996</v>
      </c>
      <c r="N527" s="964">
        <f t="shared" si="40"/>
        <v>23.01</v>
      </c>
      <c r="O527" s="964">
        <f t="shared" si="40"/>
        <v>0</v>
      </c>
      <c r="P527" s="964">
        <f t="shared" si="40"/>
        <v>0</v>
      </c>
      <c r="Q527" s="962">
        <f t="shared" si="40"/>
        <v>0</v>
      </c>
      <c r="R527" s="843"/>
    </row>
    <row r="528" spans="2:18" s="842" customFormat="1" ht="12.4" customHeight="1">
      <c r="B528" s="968" t="s">
        <v>932</v>
      </c>
      <c r="C528" s="959"/>
      <c r="D528" s="969" t="s">
        <v>336</v>
      </c>
      <c r="E528" s="961" t="s">
        <v>386</v>
      </c>
      <c r="F528" s="970">
        <v>1.1000000000000001</v>
      </c>
      <c r="G528" s="970">
        <v>20.51</v>
      </c>
      <c r="H528" s="962">
        <f t="shared" si="39"/>
        <v>22.56</v>
      </c>
      <c r="I528" s="963">
        <f t="shared" si="40"/>
        <v>0</v>
      </c>
      <c r="J528" s="964">
        <f t="shared" si="40"/>
        <v>0</v>
      </c>
      <c r="K528" s="964">
        <f t="shared" si="40"/>
        <v>0</v>
      </c>
      <c r="L528" s="964">
        <f t="shared" si="40"/>
        <v>0</v>
      </c>
      <c r="M528" s="964">
        <f t="shared" si="40"/>
        <v>3.38</v>
      </c>
      <c r="N528" s="964">
        <f t="shared" si="40"/>
        <v>19.18</v>
      </c>
      <c r="O528" s="964">
        <f t="shared" si="40"/>
        <v>0</v>
      </c>
      <c r="P528" s="964">
        <f t="shared" si="40"/>
        <v>0</v>
      </c>
      <c r="Q528" s="962">
        <f t="shared" si="40"/>
        <v>0</v>
      </c>
      <c r="R528" s="843"/>
    </row>
    <row r="529" spans="2:18" s="842" customFormat="1" ht="12.4" customHeight="1">
      <c r="B529" s="968" t="s">
        <v>933</v>
      </c>
      <c r="C529" s="959"/>
      <c r="D529" s="969" t="s">
        <v>2755</v>
      </c>
      <c r="E529" s="961" t="s">
        <v>386</v>
      </c>
      <c r="F529" s="970">
        <v>0.88</v>
      </c>
      <c r="G529" s="970">
        <v>276.94</v>
      </c>
      <c r="H529" s="962">
        <f t="shared" si="39"/>
        <v>243.71</v>
      </c>
      <c r="I529" s="963">
        <f t="shared" si="40"/>
        <v>0</v>
      </c>
      <c r="J529" s="964">
        <f t="shared" si="40"/>
        <v>0</v>
      </c>
      <c r="K529" s="964">
        <f t="shared" si="40"/>
        <v>0</v>
      </c>
      <c r="L529" s="964">
        <f t="shared" si="40"/>
        <v>0</v>
      </c>
      <c r="M529" s="964">
        <f t="shared" si="40"/>
        <v>0</v>
      </c>
      <c r="N529" s="964">
        <f t="shared" si="40"/>
        <v>243.71</v>
      </c>
      <c r="O529" s="964">
        <f t="shared" si="40"/>
        <v>0</v>
      </c>
      <c r="P529" s="964">
        <f t="shared" si="40"/>
        <v>0</v>
      </c>
      <c r="Q529" s="962">
        <f t="shared" si="40"/>
        <v>0</v>
      </c>
      <c r="R529" s="843"/>
    </row>
    <row r="530" spans="2:18" s="842" customFormat="1" ht="12.4" customHeight="1">
      <c r="B530" s="968" t="s">
        <v>934</v>
      </c>
      <c r="C530" s="959"/>
      <c r="D530" s="969" t="s">
        <v>2756</v>
      </c>
      <c r="E530" s="961" t="s">
        <v>41</v>
      </c>
      <c r="F530" s="970">
        <v>11</v>
      </c>
      <c r="G530" s="970">
        <v>24.310000000000002</v>
      </c>
      <c r="H530" s="962">
        <f t="shared" si="39"/>
        <v>267.41000000000003</v>
      </c>
      <c r="I530" s="963">
        <f t="shared" si="40"/>
        <v>0</v>
      </c>
      <c r="J530" s="964">
        <f t="shared" si="40"/>
        <v>0</v>
      </c>
      <c r="K530" s="964">
        <f t="shared" si="40"/>
        <v>0</v>
      </c>
      <c r="L530" s="964">
        <f t="shared" si="40"/>
        <v>0</v>
      </c>
      <c r="M530" s="964">
        <f t="shared" si="40"/>
        <v>0</v>
      </c>
      <c r="N530" s="964">
        <f t="shared" si="40"/>
        <v>267.41000000000003</v>
      </c>
      <c r="O530" s="964">
        <f t="shared" si="40"/>
        <v>0</v>
      </c>
      <c r="P530" s="964">
        <f t="shared" si="40"/>
        <v>0</v>
      </c>
      <c r="Q530" s="962">
        <f t="shared" si="40"/>
        <v>0</v>
      </c>
      <c r="R530" s="843"/>
    </row>
    <row r="531" spans="2:18" s="842" customFormat="1" ht="12.4" customHeight="1">
      <c r="B531" s="968" t="s">
        <v>935</v>
      </c>
      <c r="C531" s="959"/>
      <c r="D531" s="969" t="s">
        <v>349</v>
      </c>
      <c r="E531" s="961" t="s">
        <v>50</v>
      </c>
      <c r="F531" s="970">
        <v>77.7</v>
      </c>
      <c r="G531" s="970">
        <v>3.47</v>
      </c>
      <c r="H531" s="962">
        <f t="shared" si="39"/>
        <v>269.62</v>
      </c>
      <c r="I531" s="963">
        <f t="shared" si="40"/>
        <v>0</v>
      </c>
      <c r="J531" s="964">
        <f t="shared" si="40"/>
        <v>0</v>
      </c>
      <c r="K531" s="964">
        <f t="shared" si="40"/>
        <v>0</v>
      </c>
      <c r="L531" s="964">
        <f t="shared" si="40"/>
        <v>0</v>
      </c>
      <c r="M531" s="964">
        <f t="shared" si="40"/>
        <v>0</v>
      </c>
      <c r="N531" s="964">
        <f t="shared" si="40"/>
        <v>269.62</v>
      </c>
      <c r="O531" s="964">
        <f t="shared" si="40"/>
        <v>0</v>
      </c>
      <c r="P531" s="964">
        <f t="shared" si="40"/>
        <v>0</v>
      </c>
      <c r="Q531" s="962">
        <f t="shared" si="40"/>
        <v>0</v>
      </c>
      <c r="R531" s="843"/>
    </row>
    <row r="532" spans="2:18" s="842" customFormat="1" ht="12.4" customHeight="1">
      <c r="B532" s="968" t="s">
        <v>936</v>
      </c>
      <c r="C532" s="959"/>
      <c r="D532" s="969" t="s">
        <v>2757</v>
      </c>
      <c r="E532" s="961" t="s">
        <v>41</v>
      </c>
      <c r="F532" s="970">
        <v>1</v>
      </c>
      <c r="G532" s="970">
        <v>175.04</v>
      </c>
      <c r="H532" s="962">
        <f t="shared" si="39"/>
        <v>175.04</v>
      </c>
      <c r="I532" s="963">
        <f t="shared" si="40"/>
        <v>0</v>
      </c>
      <c r="J532" s="964">
        <f t="shared" si="40"/>
        <v>0</v>
      </c>
      <c r="K532" s="964">
        <f t="shared" si="40"/>
        <v>0</v>
      </c>
      <c r="L532" s="964">
        <f t="shared" si="40"/>
        <v>0</v>
      </c>
      <c r="M532" s="964">
        <f t="shared" si="40"/>
        <v>0</v>
      </c>
      <c r="N532" s="964">
        <f t="shared" si="40"/>
        <v>175.04</v>
      </c>
      <c r="O532" s="964">
        <f t="shared" si="40"/>
        <v>0</v>
      </c>
      <c r="P532" s="964">
        <f t="shared" si="40"/>
        <v>0</v>
      </c>
      <c r="Q532" s="962">
        <f t="shared" si="40"/>
        <v>0</v>
      </c>
      <c r="R532" s="843"/>
    </row>
    <row r="533" spans="2:18" s="842" customFormat="1" ht="12.4" customHeight="1">
      <c r="B533" s="974" t="s">
        <v>937</v>
      </c>
      <c r="C533" s="959"/>
      <c r="D533" s="975" t="s">
        <v>2681</v>
      </c>
      <c r="E533" s="961"/>
      <c r="F533" s="961"/>
      <c r="G533" s="961"/>
      <c r="H533" s="962" t="str">
        <f t="shared" si="39"/>
        <v/>
      </c>
      <c r="I533" s="963" t="str">
        <f t="shared" si="40"/>
        <v/>
      </c>
      <c r="J533" s="964" t="str">
        <f t="shared" si="40"/>
        <v/>
      </c>
      <c r="K533" s="964" t="str">
        <f t="shared" si="40"/>
        <v/>
      </c>
      <c r="L533" s="964" t="str">
        <f t="shared" si="40"/>
        <v/>
      </c>
      <c r="M533" s="964" t="str">
        <f t="shared" si="40"/>
        <v/>
      </c>
      <c r="N533" s="964" t="str">
        <f t="shared" si="40"/>
        <v/>
      </c>
      <c r="O533" s="964" t="str">
        <f t="shared" si="40"/>
        <v/>
      </c>
      <c r="P533" s="964" t="str">
        <f t="shared" si="40"/>
        <v/>
      </c>
      <c r="Q533" s="962" t="str">
        <f t="shared" si="40"/>
        <v/>
      </c>
      <c r="R533" s="843"/>
    </row>
    <row r="534" spans="2:18" s="842" customFormat="1" ht="12.4" customHeight="1">
      <c r="B534" s="968" t="s">
        <v>938</v>
      </c>
      <c r="C534" s="959"/>
      <c r="D534" s="969" t="s">
        <v>2815</v>
      </c>
      <c r="E534" s="961" t="s">
        <v>41</v>
      </c>
      <c r="F534" s="970">
        <v>2</v>
      </c>
      <c r="G534" s="970">
        <v>183.56</v>
      </c>
      <c r="H534" s="962">
        <f t="shared" si="39"/>
        <v>367.12</v>
      </c>
      <c r="I534" s="963">
        <f t="shared" si="40"/>
        <v>0</v>
      </c>
      <c r="J534" s="964">
        <f t="shared" si="40"/>
        <v>0</v>
      </c>
      <c r="K534" s="964">
        <f t="shared" si="40"/>
        <v>0</v>
      </c>
      <c r="L534" s="964">
        <f t="shared" si="40"/>
        <v>0</v>
      </c>
      <c r="M534" s="964">
        <f t="shared" si="40"/>
        <v>367.12</v>
      </c>
      <c r="N534" s="964">
        <f t="shared" si="40"/>
        <v>0</v>
      </c>
      <c r="O534" s="964">
        <f t="shared" si="40"/>
        <v>0</v>
      </c>
      <c r="P534" s="964">
        <f t="shared" si="40"/>
        <v>0</v>
      </c>
      <c r="Q534" s="962">
        <f t="shared" si="40"/>
        <v>0</v>
      </c>
      <c r="R534" s="843"/>
    </row>
    <row r="535" spans="2:18" s="842" customFormat="1" ht="12.4" customHeight="1">
      <c r="B535" s="968" t="s">
        <v>939</v>
      </c>
      <c r="C535" s="959"/>
      <c r="D535" s="969" t="s">
        <v>2710</v>
      </c>
      <c r="E535" s="961" t="s">
        <v>41</v>
      </c>
      <c r="F535" s="970">
        <v>1</v>
      </c>
      <c r="G535" s="970">
        <v>163.59</v>
      </c>
      <c r="H535" s="962">
        <f t="shared" si="39"/>
        <v>163.59</v>
      </c>
      <c r="I535" s="963">
        <f t="shared" si="40"/>
        <v>0</v>
      </c>
      <c r="J535" s="964">
        <f t="shared" si="40"/>
        <v>0</v>
      </c>
      <c r="K535" s="964">
        <f t="shared" si="40"/>
        <v>0</v>
      </c>
      <c r="L535" s="964">
        <f t="shared" si="40"/>
        <v>0</v>
      </c>
      <c r="M535" s="964">
        <f t="shared" si="40"/>
        <v>163.59</v>
      </c>
      <c r="N535" s="964">
        <f t="shared" si="40"/>
        <v>0</v>
      </c>
      <c r="O535" s="964">
        <f t="shared" si="40"/>
        <v>0</v>
      </c>
      <c r="P535" s="964">
        <f t="shared" si="40"/>
        <v>0</v>
      </c>
      <c r="Q535" s="962">
        <f t="shared" si="40"/>
        <v>0</v>
      </c>
      <c r="R535" s="843"/>
    </row>
    <row r="536" spans="2:18" s="842" customFormat="1" ht="12.4" customHeight="1">
      <c r="B536" s="974" t="s">
        <v>940</v>
      </c>
      <c r="C536" s="959"/>
      <c r="D536" s="975" t="s">
        <v>64</v>
      </c>
      <c r="E536" s="961"/>
      <c r="F536" s="961"/>
      <c r="G536" s="961"/>
      <c r="H536" s="962" t="str">
        <f t="shared" si="39"/>
        <v/>
      </c>
      <c r="I536" s="963" t="str">
        <f t="shared" si="40"/>
        <v/>
      </c>
      <c r="J536" s="964" t="str">
        <f t="shared" si="40"/>
        <v/>
      </c>
      <c r="K536" s="964" t="str">
        <f t="shared" si="40"/>
        <v/>
      </c>
      <c r="L536" s="964" t="str">
        <f t="shared" si="40"/>
        <v/>
      </c>
      <c r="M536" s="964" t="str">
        <f t="shared" si="40"/>
        <v/>
      </c>
      <c r="N536" s="964" t="str">
        <f t="shared" si="40"/>
        <v/>
      </c>
      <c r="O536" s="964" t="str">
        <f t="shared" si="40"/>
        <v/>
      </c>
      <c r="P536" s="964" t="str">
        <f t="shared" si="40"/>
        <v/>
      </c>
      <c r="Q536" s="962" t="str">
        <f t="shared" si="40"/>
        <v/>
      </c>
      <c r="R536" s="843"/>
    </row>
    <row r="537" spans="2:18" s="842" customFormat="1" ht="12.4" customHeight="1">
      <c r="B537" s="968" t="s">
        <v>941</v>
      </c>
      <c r="C537" s="959"/>
      <c r="D537" s="969" t="s">
        <v>350</v>
      </c>
      <c r="E537" s="961" t="s">
        <v>51</v>
      </c>
      <c r="F537" s="970">
        <v>10.72</v>
      </c>
      <c r="G537" s="970">
        <v>11.85</v>
      </c>
      <c r="H537" s="962">
        <f t="shared" si="39"/>
        <v>127.03</v>
      </c>
      <c r="I537" s="963">
        <f t="shared" si="40"/>
        <v>0</v>
      </c>
      <c r="J537" s="964">
        <f t="shared" si="40"/>
        <v>0</v>
      </c>
      <c r="K537" s="964">
        <f t="shared" si="40"/>
        <v>0</v>
      </c>
      <c r="L537" s="964">
        <f t="shared" si="40"/>
        <v>0</v>
      </c>
      <c r="M537" s="964">
        <f t="shared" si="40"/>
        <v>0</v>
      </c>
      <c r="N537" s="964">
        <f t="shared" si="40"/>
        <v>127.03</v>
      </c>
      <c r="O537" s="964">
        <f t="shared" si="40"/>
        <v>0</v>
      </c>
      <c r="P537" s="964">
        <f t="shared" si="40"/>
        <v>0</v>
      </c>
      <c r="Q537" s="962">
        <f t="shared" si="40"/>
        <v>0</v>
      </c>
      <c r="R537" s="843"/>
    </row>
    <row r="538" spans="2:18" s="842" customFormat="1" ht="12.4" customHeight="1">
      <c r="B538" s="968" t="s">
        <v>942</v>
      </c>
      <c r="C538" s="959"/>
      <c r="D538" s="969" t="s">
        <v>351</v>
      </c>
      <c r="E538" s="961" t="s">
        <v>51</v>
      </c>
      <c r="F538" s="970">
        <v>1.67</v>
      </c>
      <c r="G538" s="970">
        <v>20.48</v>
      </c>
      <c r="H538" s="962">
        <f t="shared" si="39"/>
        <v>34.200000000000003</v>
      </c>
      <c r="I538" s="963">
        <f t="shared" si="40"/>
        <v>0</v>
      </c>
      <c r="J538" s="964">
        <f t="shared" si="40"/>
        <v>0</v>
      </c>
      <c r="K538" s="964">
        <f t="shared" si="40"/>
        <v>0</v>
      </c>
      <c r="L538" s="964">
        <f t="shared" si="40"/>
        <v>0</v>
      </c>
      <c r="M538" s="964">
        <f t="shared" si="40"/>
        <v>0</v>
      </c>
      <c r="N538" s="964">
        <f t="shared" si="40"/>
        <v>34.200000000000003</v>
      </c>
      <c r="O538" s="964">
        <f t="shared" si="40"/>
        <v>0</v>
      </c>
      <c r="P538" s="964">
        <f t="shared" si="40"/>
        <v>0</v>
      </c>
      <c r="Q538" s="962">
        <f t="shared" si="40"/>
        <v>0</v>
      </c>
      <c r="R538" s="843"/>
    </row>
    <row r="539" spans="2:18" s="842" customFormat="1" ht="12.4" customHeight="1">
      <c r="B539" s="974" t="s">
        <v>943</v>
      </c>
      <c r="C539" s="959"/>
      <c r="D539" s="975" t="s">
        <v>65</v>
      </c>
      <c r="E539" s="961"/>
      <c r="F539" s="961"/>
      <c r="G539" s="961"/>
      <c r="H539" s="962" t="str">
        <f t="shared" si="39"/>
        <v/>
      </c>
      <c r="I539" s="963" t="str">
        <f t="shared" si="40"/>
        <v/>
      </c>
      <c r="J539" s="964" t="str">
        <f t="shared" si="40"/>
        <v/>
      </c>
      <c r="K539" s="964" t="str">
        <f t="shared" si="40"/>
        <v/>
      </c>
      <c r="L539" s="964" t="str">
        <f t="shared" si="40"/>
        <v/>
      </c>
      <c r="M539" s="964" t="str">
        <f t="shared" si="40"/>
        <v/>
      </c>
      <c r="N539" s="964" t="str">
        <f t="shared" si="40"/>
        <v/>
      </c>
      <c r="O539" s="964" t="str">
        <f t="shared" si="40"/>
        <v/>
      </c>
      <c r="P539" s="964" t="str">
        <f t="shared" si="40"/>
        <v/>
      </c>
      <c r="Q539" s="962" t="str">
        <f t="shared" si="40"/>
        <v/>
      </c>
      <c r="R539" s="843"/>
    </row>
    <row r="540" spans="2:18" s="842" customFormat="1" ht="12.4" customHeight="1">
      <c r="B540" s="968" t="s">
        <v>944</v>
      </c>
      <c r="C540" s="959"/>
      <c r="D540" s="969" t="s">
        <v>2760</v>
      </c>
      <c r="E540" s="961" t="s">
        <v>51</v>
      </c>
      <c r="F540" s="970">
        <v>6.44</v>
      </c>
      <c r="G540" s="970">
        <v>8.6</v>
      </c>
      <c r="H540" s="962">
        <f t="shared" si="39"/>
        <v>55.38</v>
      </c>
      <c r="I540" s="963">
        <f t="shared" si="40"/>
        <v>0</v>
      </c>
      <c r="J540" s="964">
        <f t="shared" si="40"/>
        <v>0</v>
      </c>
      <c r="K540" s="964">
        <f t="shared" si="40"/>
        <v>0</v>
      </c>
      <c r="L540" s="964">
        <f t="shared" si="40"/>
        <v>0</v>
      </c>
      <c r="M540" s="964">
        <f t="shared" si="40"/>
        <v>0</v>
      </c>
      <c r="N540" s="964">
        <f t="shared" si="40"/>
        <v>55.38</v>
      </c>
      <c r="O540" s="964">
        <f t="shared" si="40"/>
        <v>0</v>
      </c>
      <c r="P540" s="964">
        <f t="shared" si="40"/>
        <v>0</v>
      </c>
      <c r="Q540" s="962">
        <f t="shared" si="40"/>
        <v>0</v>
      </c>
      <c r="R540" s="843"/>
    </row>
    <row r="541" spans="2:18" s="842" customFormat="1" ht="12.4" customHeight="1">
      <c r="B541" s="972" t="s">
        <v>945</v>
      </c>
      <c r="C541" s="959"/>
      <c r="D541" s="973" t="s">
        <v>2816</v>
      </c>
      <c r="E541" s="961"/>
      <c r="F541" s="961"/>
      <c r="G541" s="961"/>
      <c r="H541" s="962" t="str">
        <f t="shared" si="39"/>
        <v/>
      </c>
      <c r="I541" s="963" t="str">
        <f t="shared" si="40"/>
        <v/>
      </c>
      <c r="J541" s="964" t="str">
        <f t="shared" si="40"/>
        <v/>
      </c>
      <c r="K541" s="964" t="str">
        <f t="shared" si="40"/>
        <v/>
      </c>
      <c r="L541" s="964" t="str">
        <f t="shared" si="40"/>
        <v/>
      </c>
      <c r="M541" s="964" t="str">
        <f t="shared" si="40"/>
        <v/>
      </c>
      <c r="N541" s="964" t="str">
        <f t="shared" si="40"/>
        <v/>
      </c>
      <c r="O541" s="964" t="str">
        <f t="shared" si="40"/>
        <v/>
      </c>
      <c r="P541" s="964" t="str">
        <f t="shared" si="40"/>
        <v/>
      </c>
      <c r="Q541" s="962" t="str">
        <f t="shared" si="40"/>
        <v/>
      </c>
      <c r="R541" s="843"/>
    </row>
    <row r="542" spans="2:18" s="842" customFormat="1" ht="12.4" customHeight="1">
      <c r="B542" s="974" t="s">
        <v>946</v>
      </c>
      <c r="C542" s="959"/>
      <c r="D542" s="975" t="s">
        <v>52</v>
      </c>
      <c r="E542" s="961"/>
      <c r="F542" s="961"/>
      <c r="G542" s="961"/>
      <c r="H542" s="962" t="str">
        <f t="shared" si="39"/>
        <v/>
      </c>
      <c r="I542" s="963" t="str">
        <f t="shared" si="40"/>
        <v/>
      </c>
      <c r="J542" s="964" t="str">
        <f t="shared" si="40"/>
        <v/>
      </c>
      <c r="K542" s="964" t="str">
        <f t="shared" si="40"/>
        <v/>
      </c>
      <c r="L542" s="964" t="str">
        <f t="shared" si="40"/>
        <v/>
      </c>
      <c r="M542" s="964" t="str">
        <f t="shared" si="40"/>
        <v/>
      </c>
      <c r="N542" s="964" t="str">
        <f t="shared" si="40"/>
        <v/>
      </c>
      <c r="O542" s="964" t="str">
        <f t="shared" si="40"/>
        <v/>
      </c>
      <c r="P542" s="964" t="str">
        <f t="shared" si="40"/>
        <v/>
      </c>
      <c r="Q542" s="962" t="str">
        <f t="shared" si="40"/>
        <v/>
      </c>
      <c r="R542" s="843"/>
    </row>
    <row r="543" spans="2:18" s="842" customFormat="1" ht="12.4" customHeight="1">
      <c r="B543" s="968" t="s">
        <v>947</v>
      </c>
      <c r="C543" s="959"/>
      <c r="D543" s="969" t="s">
        <v>334</v>
      </c>
      <c r="E543" s="961" t="s">
        <v>385</v>
      </c>
      <c r="F543" s="970">
        <v>14.44</v>
      </c>
      <c r="G543" s="970">
        <v>1.05</v>
      </c>
      <c r="H543" s="962">
        <f t="shared" si="39"/>
        <v>15.16</v>
      </c>
      <c r="I543" s="963">
        <f t="shared" ref="I543:Q558" si="41">+IF($E543="","",I4433)</f>
        <v>0</v>
      </c>
      <c r="J543" s="964">
        <f t="shared" si="41"/>
        <v>0</v>
      </c>
      <c r="K543" s="964">
        <f t="shared" si="41"/>
        <v>0</v>
      </c>
      <c r="L543" s="964">
        <f t="shared" si="41"/>
        <v>0</v>
      </c>
      <c r="M543" s="964">
        <f t="shared" si="41"/>
        <v>0</v>
      </c>
      <c r="N543" s="964">
        <f t="shared" si="41"/>
        <v>15.16</v>
      </c>
      <c r="O543" s="964">
        <f t="shared" si="41"/>
        <v>0</v>
      </c>
      <c r="P543" s="964">
        <f t="shared" si="41"/>
        <v>0</v>
      </c>
      <c r="Q543" s="962">
        <f t="shared" si="41"/>
        <v>0</v>
      </c>
      <c r="R543" s="843"/>
    </row>
    <row r="544" spans="2:18" s="842" customFormat="1" ht="12.4" customHeight="1">
      <c r="B544" s="974" t="s">
        <v>948</v>
      </c>
      <c r="C544" s="959"/>
      <c r="D544" s="975" t="s">
        <v>54</v>
      </c>
      <c r="E544" s="961"/>
      <c r="F544" s="961"/>
      <c r="G544" s="961"/>
      <c r="H544" s="962" t="str">
        <f t="shared" si="39"/>
        <v/>
      </c>
      <c r="I544" s="963" t="str">
        <f t="shared" si="41"/>
        <v/>
      </c>
      <c r="J544" s="964" t="str">
        <f t="shared" si="41"/>
        <v/>
      </c>
      <c r="K544" s="964" t="str">
        <f t="shared" si="41"/>
        <v/>
      </c>
      <c r="L544" s="964" t="str">
        <f t="shared" si="41"/>
        <v/>
      </c>
      <c r="M544" s="964" t="str">
        <f t="shared" si="41"/>
        <v/>
      </c>
      <c r="N544" s="964" t="str">
        <f t="shared" si="41"/>
        <v/>
      </c>
      <c r="O544" s="964" t="str">
        <f t="shared" si="41"/>
        <v/>
      </c>
      <c r="P544" s="964" t="str">
        <f t="shared" si="41"/>
        <v/>
      </c>
      <c r="Q544" s="962" t="str">
        <f t="shared" si="41"/>
        <v/>
      </c>
      <c r="R544" s="843"/>
    </row>
    <row r="545" spans="2:18" s="842" customFormat="1" ht="12.4" customHeight="1">
      <c r="B545" s="968" t="s">
        <v>949</v>
      </c>
      <c r="C545" s="959"/>
      <c r="D545" s="969" t="s">
        <v>2696</v>
      </c>
      <c r="E545" s="961" t="s">
        <v>386</v>
      </c>
      <c r="F545" s="970">
        <v>4.12</v>
      </c>
      <c r="G545" s="970">
        <v>30.76</v>
      </c>
      <c r="H545" s="962">
        <f t="shared" si="39"/>
        <v>126.73</v>
      </c>
      <c r="I545" s="963">
        <f t="shared" si="41"/>
        <v>0</v>
      </c>
      <c r="J545" s="964">
        <f t="shared" si="41"/>
        <v>0</v>
      </c>
      <c r="K545" s="964">
        <f t="shared" si="41"/>
        <v>0</v>
      </c>
      <c r="L545" s="964">
        <f t="shared" si="41"/>
        <v>0</v>
      </c>
      <c r="M545" s="964">
        <f t="shared" si="41"/>
        <v>0</v>
      </c>
      <c r="N545" s="964">
        <f t="shared" si="41"/>
        <v>126.73</v>
      </c>
      <c r="O545" s="964">
        <f t="shared" si="41"/>
        <v>0</v>
      </c>
      <c r="P545" s="964">
        <f t="shared" si="41"/>
        <v>0</v>
      </c>
      <c r="Q545" s="962">
        <f t="shared" si="41"/>
        <v>0</v>
      </c>
      <c r="R545" s="843"/>
    </row>
    <row r="546" spans="2:18" s="842" customFormat="1" ht="12.4" customHeight="1">
      <c r="B546" s="968" t="s">
        <v>950</v>
      </c>
      <c r="C546" s="959"/>
      <c r="D546" s="969" t="s">
        <v>336</v>
      </c>
      <c r="E546" s="961" t="s">
        <v>386</v>
      </c>
      <c r="F546" s="970">
        <v>5.16</v>
      </c>
      <c r="G546" s="970">
        <v>20.51</v>
      </c>
      <c r="H546" s="962">
        <f t="shared" si="39"/>
        <v>105.83</v>
      </c>
      <c r="I546" s="963">
        <f t="shared" si="41"/>
        <v>0</v>
      </c>
      <c r="J546" s="964">
        <f t="shared" si="41"/>
        <v>0</v>
      </c>
      <c r="K546" s="964">
        <f t="shared" si="41"/>
        <v>0</v>
      </c>
      <c r="L546" s="964">
        <f t="shared" si="41"/>
        <v>0</v>
      </c>
      <c r="M546" s="964">
        <f t="shared" si="41"/>
        <v>0</v>
      </c>
      <c r="N546" s="964">
        <f t="shared" si="41"/>
        <v>105.83</v>
      </c>
      <c r="O546" s="964">
        <f t="shared" si="41"/>
        <v>0</v>
      </c>
      <c r="P546" s="964">
        <f t="shared" si="41"/>
        <v>0</v>
      </c>
      <c r="Q546" s="962">
        <f t="shared" si="41"/>
        <v>0</v>
      </c>
      <c r="R546" s="843"/>
    </row>
    <row r="547" spans="2:18" s="842" customFormat="1" ht="12.4" customHeight="1">
      <c r="B547" s="968" t="s">
        <v>951</v>
      </c>
      <c r="C547" s="959"/>
      <c r="D547" s="969" t="s">
        <v>2697</v>
      </c>
      <c r="E547" s="961" t="s">
        <v>51</v>
      </c>
      <c r="F547" s="970">
        <v>11.34</v>
      </c>
      <c r="G547" s="970">
        <v>2.5300000000000002</v>
      </c>
      <c r="H547" s="962">
        <f t="shared" si="39"/>
        <v>28.69</v>
      </c>
      <c r="I547" s="963">
        <f t="shared" si="41"/>
        <v>0</v>
      </c>
      <c r="J547" s="964">
        <f t="shared" si="41"/>
        <v>0</v>
      </c>
      <c r="K547" s="964">
        <f t="shared" si="41"/>
        <v>0</v>
      </c>
      <c r="L547" s="964">
        <f t="shared" si="41"/>
        <v>0</v>
      </c>
      <c r="M547" s="964">
        <f t="shared" si="41"/>
        <v>0</v>
      </c>
      <c r="N547" s="964">
        <f t="shared" si="41"/>
        <v>28.69</v>
      </c>
      <c r="O547" s="964">
        <f t="shared" si="41"/>
        <v>0</v>
      </c>
      <c r="P547" s="964">
        <f t="shared" si="41"/>
        <v>0</v>
      </c>
      <c r="Q547" s="962">
        <f t="shared" si="41"/>
        <v>0</v>
      </c>
      <c r="R547" s="843"/>
    </row>
    <row r="548" spans="2:18" s="842" customFormat="1" ht="12.4" customHeight="1">
      <c r="B548" s="968" t="s">
        <v>952</v>
      </c>
      <c r="C548" s="959"/>
      <c r="D548" s="969" t="s">
        <v>2698</v>
      </c>
      <c r="E548" s="961" t="s">
        <v>386</v>
      </c>
      <c r="F548" s="970">
        <v>1.41</v>
      </c>
      <c r="G548" s="970">
        <v>49.07</v>
      </c>
      <c r="H548" s="962">
        <f t="shared" si="39"/>
        <v>69.19</v>
      </c>
      <c r="I548" s="963">
        <f t="shared" si="41"/>
        <v>0</v>
      </c>
      <c r="J548" s="964">
        <f t="shared" si="41"/>
        <v>0</v>
      </c>
      <c r="K548" s="964">
        <f t="shared" si="41"/>
        <v>0</v>
      </c>
      <c r="L548" s="964">
        <f t="shared" si="41"/>
        <v>0</v>
      </c>
      <c r="M548" s="964">
        <f t="shared" si="41"/>
        <v>0</v>
      </c>
      <c r="N548" s="964">
        <f t="shared" si="41"/>
        <v>69.19</v>
      </c>
      <c r="O548" s="964">
        <f t="shared" si="41"/>
        <v>0</v>
      </c>
      <c r="P548" s="964">
        <f t="shared" si="41"/>
        <v>0</v>
      </c>
      <c r="Q548" s="962">
        <f t="shared" si="41"/>
        <v>0</v>
      </c>
      <c r="R548" s="843"/>
    </row>
    <row r="549" spans="2:18" s="842" customFormat="1" ht="12.4" customHeight="1">
      <c r="B549" s="968" t="s">
        <v>953</v>
      </c>
      <c r="C549" s="959"/>
      <c r="D549" s="969" t="s">
        <v>2699</v>
      </c>
      <c r="E549" s="961" t="s">
        <v>386</v>
      </c>
      <c r="F549" s="970">
        <v>1.1300000000000001</v>
      </c>
      <c r="G549" s="970">
        <v>56.57</v>
      </c>
      <c r="H549" s="962">
        <f t="shared" si="39"/>
        <v>63.92</v>
      </c>
      <c r="I549" s="963">
        <f t="shared" si="41"/>
        <v>0</v>
      </c>
      <c r="J549" s="964">
        <f t="shared" si="41"/>
        <v>0</v>
      </c>
      <c r="K549" s="964">
        <f t="shared" si="41"/>
        <v>0</v>
      </c>
      <c r="L549" s="964">
        <f t="shared" si="41"/>
        <v>0</v>
      </c>
      <c r="M549" s="964">
        <f t="shared" si="41"/>
        <v>0</v>
      </c>
      <c r="N549" s="964">
        <f t="shared" si="41"/>
        <v>63.92</v>
      </c>
      <c r="O549" s="964">
        <f t="shared" si="41"/>
        <v>0</v>
      </c>
      <c r="P549" s="964">
        <f t="shared" si="41"/>
        <v>0</v>
      </c>
      <c r="Q549" s="962">
        <f t="shared" si="41"/>
        <v>0</v>
      </c>
      <c r="R549" s="843"/>
    </row>
    <row r="550" spans="2:18" s="842" customFormat="1" ht="12.4" customHeight="1">
      <c r="B550" s="974" t="s">
        <v>954</v>
      </c>
      <c r="C550" s="959"/>
      <c r="D550" s="975" t="s">
        <v>2700</v>
      </c>
      <c r="E550" s="961"/>
      <c r="F550" s="961"/>
      <c r="G550" s="961"/>
      <c r="H550" s="962" t="str">
        <f t="shared" si="39"/>
        <v/>
      </c>
      <c r="I550" s="963" t="str">
        <f t="shared" si="41"/>
        <v/>
      </c>
      <c r="J550" s="964" t="str">
        <f t="shared" si="41"/>
        <v/>
      </c>
      <c r="K550" s="964" t="str">
        <f t="shared" si="41"/>
        <v/>
      </c>
      <c r="L550" s="964" t="str">
        <f t="shared" si="41"/>
        <v/>
      </c>
      <c r="M550" s="964" t="str">
        <f t="shared" si="41"/>
        <v/>
      </c>
      <c r="N550" s="964" t="str">
        <f t="shared" si="41"/>
        <v/>
      </c>
      <c r="O550" s="964" t="str">
        <f t="shared" si="41"/>
        <v/>
      </c>
      <c r="P550" s="964" t="str">
        <f t="shared" si="41"/>
        <v/>
      </c>
      <c r="Q550" s="962" t="str">
        <f t="shared" si="41"/>
        <v/>
      </c>
      <c r="R550" s="843"/>
    </row>
    <row r="551" spans="2:18" s="842" customFormat="1" ht="12.4" customHeight="1">
      <c r="B551" s="968" t="s">
        <v>955</v>
      </c>
      <c r="C551" s="959"/>
      <c r="D551" s="969" t="s">
        <v>339</v>
      </c>
      <c r="E551" s="961" t="s">
        <v>51</v>
      </c>
      <c r="F551" s="970">
        <v>0.71</v>
      </c>
      <c r="G551" s="970">
        <v>26.29</v>
      </c>
      <c r="H551" s="962">
        <f t="shared" si="39"/>
        <v>18.670000000000002</v>
      </c>
      <c r="I551" s="963">
        <f t="shared" si="41"/>
        <v>0</v>
      </c>
      <c r="J551" s="964">
        <f t="shared" si="41"/>
        <v>0</v>
      </c>
      <c r="K551" s="964">
        <f t="shared" si="41"/>
        <v>0</v>
      </c>
      <c r="L551" s="964">
        <f t="shared" si="41"/>
        <v>0</v>
      </c>
      <c r="M551" s="964">
        <f t="shared" si="41"/>
        <v>0</v>
      </c>
      <c r="N551" s="964">
        <f t="shared" si="41"/>
        <v>18.670000000000002</v>
      </c>
      <c r="O551" s="964">
        <f t="shared" si="41"/>
        <v>0</v>
      </c>
      <c r="P551" s="964">
        <f t="shared" si="41"/>
        <v>0</v>
      </c>
      <c r="Q551" s="962">
        <f t="shared" si="41"/>
        <v>0</v>
      </c>
      <c r="R551" s="843"/>
    </row>
    <row r="552" spans="2:18" s="842" customFormat="1" ht="12.4" customHeight="1">
      <c r="B552" s="968" t="s">
        <v>956</v>
      </c>
      <c r="C552" s="959"/>
      <c r="D552" s="969" t="s">
        <v>358</v>
      </c>
      <c r="E552" s="961" t="s">
        <v>51</v>
      </c>
      <c r="F552" s="970">
        <v>0.43</v>
      </c>
      <c r="G552" s="970">
        <v>41.7</v>
      </c>
      <c r="H552" s="962">
        <f t="shared" si="39"/>
        <v>17.93</v>
      </c>
      <c r="I552" s="963">
        <f t="shared" si="41"/>
        <v>0</v>
      </c>
      <c r="J552" s="964">
        <f t="shared" si="41"/>
        <v>0</v>
      </c>
      <c r="K552" s="964">
        <f t="shared" si="41"/>
        <v>0</v>
      </c>
      <c r="L552" s="964">
        <f t="shared" si="41"/>
        <v>0</v>
      </c>
      <c r="M552" s="964">
        <f t="shared" si="41"/>
        <v>0</v>
      </c>
      <c r="N552" s="964">
        <f t="shared" si="41"/>
        <v>17.93</v>
      </c>
      <c r="O552" s="964">
        <f t="shared" si="41"/>
        <v>0</v>
      </c>
      <c r="P552" s="964">
        <f t="shared" si="41"/>
        <v>0</v>
      </c>
      <c r="Q552" s="962">
        <f t="shared" si="41"/>
        <v>0</v>
      </c>
      <c r="R552" s="843"/>
    </row>
    <row r="553" spans="2:18" s="842" customFormat="1" ht="12.4" customHeight="1">
      <c r="B553" s="974" t="s">
        <v>957</v>
      </c>
      <c r="C553" s="959"/>
      <c r="D553" s="975" t="s">
        <v>340</v>
      </c>
      <c r="E553" s="961"/>
      <c r="F553" s="961"/>
      <c r="G553" s="961"/>
      <c r="H553" s="962" t="str">
        <f t="shared" si="39"/>
        <v/>
      </c>
      <c r="I553" s="963" t="str">
        <f t="shared" si="41"/>
        <v/>
      </c>
      <c r="J553" s="964" t="str">
        <f t="shared" si="41"/>
        <v/>
      </c>
      <c r="K553" s="964" t="str">
        <f t="shared" si="41"/>
        <v/>
      </c>
      <c r="L553" s="964" t="str">
        <f t="shared" si="41"/>
        <v/>
      </c>
      <c r="M553" s="964" t="str">
        <f t="shared" si="41"/>
        <v/>
      </c>
      <c r="N553" s="964" t="str">
        <f t="shared" si="41"/>
        <v/>
      </c>
      <c r="O553" s="964" t="str">
        <f t="shared" si="41"/>
        <v/>
      </c>
      <c r="P553" s="964" t="str">
        <f t="shared" si="41"/>
        <v/>
      </c>
      <c r="Q553" s="962" t="str">
        <f t="shared" si="41"/>
        <v/>
      </c>
      <c r="R553" s="843"/>
    </row>
    <row r="554" spans="2:18" s="842" customFormat="1" ht="12.4" customHeight="1">
      <c r="B554" s="968" t="s">
        <v>958</v>
      </c>
      <c r="C554" s="959"/>
      <c r="D554" s="969" t="s">
        <v>342</v>
      </c>
      <c r="E554" s="961" t="s">
        <v>51</v>
      </c>
      <c r="F554" s="970">
        <v>37.770000000000003</v>
      </c>
      <c r="G554" s="970">
        <v>43.65</v>
      </c>
      <c r="H554" s="962">
        <f t="shared" si="39"/>
        <v>1648.66</v>
      </c>
      <c r="I554" s="963">
        <f t="shared" si="41"/>
        <v>0</v>
      </c>
      <c r="J554" s="964">
        <f t="shared" si="41"/>
        <v>0</v>
      </c>
      <c r="K554" s="964">
        <f t="shared" si="41"/>
        <v>0</v>
      </c>
      <c r="L554" s="964">
        <f t="shared" si="41"/>
        <v>0</v>
      </c>
      <c r="M554" s="964">
        <f t="shared" si="41"/>
        <v>0</v>
      </c>
      <c r="N554" s="964">
        <f t="shared" si="41"/>
        <v>1648.66</v>
      </c>
      <c r="O554" s="964">
        <f t="shared" si="41"/>
        <v>0</v>
      </c>
      <c r="P554" s="964">
        <f t="shared" si="41"/>
        <v>0</v>
      </c>
      <c r="Q554" s="962">
        <f t="shared" si="41"/>
        <v>0</v>
      </c>
      <c r="R554" s="843"/>
    </row>
    <row r="555" spans="2:18" s="842" customFormat="1" ht="12.4" customHeight="1">
      <c r="B555" s="968" t="s">
        <v>959</v>
      </c>
      <c r="C555" s="959"/>
      <c r="D555" s="969" t="s">
        <v>2701</v>
      </c>
      <c r="E555" s="961" t="s">
        <v>386</v>
      </c>
      <c r="F555" s="970">
        <v>3.69</v>
      </c>
      <c r="G555" s="970">
        <v>450</v>
      </c>
      <c r="H555" s="962">
        <f t="shared" si="39"/>
        <v>1660.5</v>
      </c>
      <c r="I555" s="963">
        <f t="shared" si="41"/>
        <v>0</v>
      </c>
      <c r="J555" s="964">
        <f t="shared" si="41"/>
        <v>0</v>
      </c>
      <c r="K555" s="964">
        <f t="shared" si="41"/>
        <v>0</v>
      </c>
      <c r="L555" s="964">
        <f t="shared" si="41"/>
        <v>0</v>
      </c>
      <c r="M555" s="964">
        <f t="shared" si="41"/>
        <v>0</v>
      </c>
      <c r="N555" s="964">
        <f t="shared" si="41"/>
        <v>1660.5</v>
      </c>
      <c r="O555" s="964">
        <f t="shared" si="41"/>
        <v>0</v>
      </c>
      <c r="P555" s="964">
        <f t="shared" si="41"/>
        <v>0</v>
      </c>
      <c r="Q555" s="962">
        <f t="shared" si="41"/>
        <v>0</v>
      </c>
      <c r="R555" s="843"/>
    </row>
    <row r="556" spans="2:18" s="842" customFormat="1" ht="12.4" customHeight="1">
      <c r="B556" s="968" t="s">
        <v>960</v>
      </c>
      <c r="C556" s="959"/>
      <c r="D556" s="969" t="s">
        <v>2702</v>
      </c>
      <c r="E556" s="961" t="s">
        <v>55</v>
      </c>
      <c r="F556" s="970">
        <v>201.91</v>
      </c>
      <c r="G556" s="970">
        <v>4.2</v>
      </c>
      <c r="H556" s="962">
        <f t="shared" si="39"/>
        <v>848.02</v>
      </c>
      <c r="I556" s="963">
        <f t="shared" si="41"/>
        <v>0</v>
      </c>
      <c r="J556" s="964">
        <f t="shared" si="41"/>
        <v>0</v>
      </c>
      <c r="K556" s="964">
        <f t="shared" si="41"/>
        <v>0</v>
      </c>
      <c r="L556" s="964">
        <f t="shared" si="41"/>
        <v>0</v>
      </c>
      <c r="M556" s="964">
        <f t="shared" si="41"/>
        <v>0</v>
      </c>
      <c r="N556" s="964">
        <f t="shared" si="41"/>
        <v>848.02</v>
      </c>
      <c r="O556" s="964">
        <f t="shared" si="41"/>
        <v>0</v>
      </c>
      <c r="P556" s="964">
        <f t="shared" si="41"/>
        <v>0</v>
      </c>
      <c r="Q556" s="962">
        <f t="shared" si="41"/>
        <v>0</v>
      </c>
      <c r="R556" s="843"/>
    </row>
    <row r="557" spans="2:18" s="842" customFormat="1" ht="12.4" customHeight="1">
      <c r="B557" s="974" t="s">
        <v>961</v>
      </c>
      <c r="C557" s="959"/>
      <c r="D557" s="975" t="s">
        <v>343</v>
      </c>
      <c r="E557" s="961"/>
      <c r="F557" s="961"/>
      <c r="G557" s="961"/>
      <c r="H557" s="962" t="str">
        <f t="shared" si="39"/>
        <v/>
      </c>
      <c r="I557" s="963" t="str">
        <f t="shared" si="41"/>
        <v/>
      </c>
      <c r="J557" s="964" t="str">
        <f t="shared" si="41"/>
        <v/>
      </c>
      <c r="K557" s="964" t="str">
        <f t="shared" si="41"/>
        <v/>
      </c>
      <c r="L557" s="964" t="str">
        <f t="shared" si="41"/>
        <v/>
      </c>
      <c r="M557" s="964" t="str">
        <f t="shared" si="41"/>
        <v/>
      </c>
      <c r="N557" s="964" t="str">
        <f t="shared" si="41"/>
        <v/>
      </c>
      <c r="O557" s="964" t="str">
        <f t="shared" si="41"/>
        <v/>
      </c>
      <c r="P557" s="964" t="str">
        <f t="shared" si="41"/>
        <v/>
      </c>
      <c r="Q557" s="962" t="str">
        <f t="shared" si="41"/>
        <v/>
      </c>
      <c r="R557" s="843"/>
    </row>
    <row r="558" spans="2:18" s="842" customFormat="1" ht="12.4" customHeight="1">
      <c r="B558" s="968" t="s">
        <v>962</v>
      </c>
      <c r="C558" s="959"/>
      <c r="D558" s="969" t="s">
        <v>2671</v>
      </c>
      <c r="E558" s="961" t="s">
        <v>51</v>
      </c>
      <c r="F558" s="970">
        <v>24.91</v>
      </c>
      <c r="G558" s="970">
        <v>27.810000000000002</v>
      </c>
      <c r="H558" s="962">
        <f t="shared" si="39"/>
        <v>692.75</v>
      </c>
      <c r="I558" s="963">
        <f t="shared" si="41"/>
        <v>0</v>
      </c>
      <c r="J558" s="964">
        <f t="shared" si="41"/>
        <v>0</v>
      </c>
      <c r="K558" s="964">
        <f t="shared" si="41"/>
        <v>0</v>
      </c>
      <c r="L558" s="964">
        <f t="shared" si="41"/>
        <v>0</v>
      </c>
      <c r="M558" s="964">
        <f t="shared" si="41"/>
        <v>0</v>
      </c>
      <c r="N558" s="964">
        <f t="shared" si="41"/>
        <v>692.75</v>
      </c>
      <c r="O558" s="964">
        <f t="shared" si="41"/>
        <v>0</v>
      </c>
      <c r="P558" s="964">
        <f t="shared" si="41"/>
        <v>0</v>
      </c>
      <c r="Q558" s="962">
        <f t="shared" si="41"/>
        <v>0</v>
      </c>
      <c r="R558" s="843"/>
    </row>
    <row r="559" spans="2:18" s="842" customFormat="1" ht="12.4" customHeight="1">
      <c r="B559" s="968" t="s">
        <v>963</v>
      </c>
      <c r="C559" s="959"/>
      <c r="D559" s="969" t="s">
        <v>2703</v>
      </c>
      <c r="E559" s="961" t="s">
        <v>51</v>
      </c>
      <c r="F559" s="970">
        <v>26.57</v>
      </c>
      <c r="G559" s="970">
        <v>23.39</v>
      </c>
      <c r="H559" s="962">
        <f t="shared" si="39"/>
        <v>621.47</v>
      </c>
      <c r="I559" s="963">
        <f t="shared" ref="I559:Q574" si="42">+IF($E559="","",I4449)</f>
        <v>0</v>
      </c>
      <c r="J559" s="964">
        <f t="shared" si="42"/>
        <v>0</v>
      </c>
      <c r="K559" s="964">
        <f t="shared" si="42"/>
        <v>0</v>
      </c>
      <c r="L559" s="964">
        <f t="shared" si="42"/>
        <v>0</v>
      </c>
      <c r="M559" s="964">
        <f t="shared" si="42"/>
        <v>0</v>
      </c>
      <c r="N559" s="964">
        <f t="shared" si="42"/>
        <v>621.47</v>
      </c>
      <c r="O559" s="964">
        <f t="shared" si="42"/>
        <v>0</v>
      </c>
      <c r="P559" s="964">
        <f t="shared" si="42"/>
        <v>0</v>
      </c>
      <c r="Q559" s="962">
        <f t="shared" si="42"/>
        <v>0</v>
      </c>
      <c r="R559" s="843"/>
    </row>
    <row r="560" spans="2:18" s="842" customFormat="1" ht="12.4" customHeight="1">
      <c r="B560" s="968" t="s">
        <v>964</v>
      </c>
      <c r="C560" s="959"/>
      <c r="D560" s="969" t="s">
        <v>2673</v>
      </c>
      <c r="E560" s="961" t="s">
        <v>385</v>
      </c>
      <c r="F560" s="970">
        <v>5.3100000000000005</v>
      </c>
      <c r="G560" s="970">
        <v>24.78</v>
      </c>
      <c r="H560" s="962">
        <f t="shared" si="39"/>
        <v>131.58000000000001</v>
      </c>
      <c r="I560" s="963">
        <f t="shared" si="42"/>
        <v>0</v>
      </c>
      <c r="J560" s="964">
        <f t="shared" si="42"/>
        <v>0</v>
      </c>
      <c r="K560" s="964">
        <f t="shared" si="42"/>
        <v>0</v>
      </c>
      <c r="L560" s="964">
        <f t="shared" si="42"/>
        <v>0</v>
      </c>
      <c r="M560" s="964">
        <f t="shared" si="42"/>
        <v>0</v>
      </c>
      <c r="N560" s="964">
        <f t="shared" si="42"/>
        <v>131.58000000000001</v>
      </c>
      <c r="O560" s="964">
        <f t="shared" si="42"/>
        <v>0</v>
      </c>
      <c r="P560" s="964">
        <f t="shared" si="42"/>
        <v>0</v>
      </c>
      <c r="Q560" s="962">
        <f t="shared" si="42"/>
        <v>0</v>
      </c>
      <c r="R560" s="843"/>
    </row>
    <row r="561" spans="2:18" s="842" customFormat="1" ht="12.4" customHeight="1">
      <c r="B561" s="974" t="s">
        <v>965</v>
      </c>
      <c r="C561" s="959"/>
      <c r="D561" s="975" t="s">
        <v>58</v>
      </c>
      <c r="E561" s="961"/>
      <c r="F561" s="961"/>
      <c r="G561" s="961"/>
      <c r="H561" s="962" t="str">
        <f t="shared" si="39"/>
        <v/>
      </c>
      <c r="I561" s="963" t="str">
        <f t="shared" si="42"/>
        <v/>
      </c>
      <c r="J561" s="964" t="str">
        <f t="shared" si="42"/>
        <v/>
      </c>
      <c r="K561" s="964" t="str">
        <f t="shared" si="42"/>
        <v/>
      </c>
      <c r="L561" s="964" t="str">
        <f t="shared" si="42"/>
        <v/>
      </c>
      <c r="M561" s="964" t="str">
        <f t="shared" si="42"/>
        <v/>
      </c>
      <c r="N561" s="964" t="str">
        <f t="shared" si="42"/>
        <v/>
      </c>
      <c r="O561" s="964" t="str">
        <f t="shared" si="42"/>
        <v/>
      </c>
      <c r="P561" s="964" t="str">
        <f t="shared" si="42"/>
        <v/>
      </c>
      <c r="Q561" s="962" t="str">
        <f t="shared" si="42"/>
        <v/>
      </c>
      <c r="R561" s="843"/>
    </row>
    <row r="562" spans="2:18" s="842" customFormat="1" ht="12.4" customHeight="1">
      <c r="B562" s="968" t="s">
        <v>966</v>
      </c>
      <c r="C562" s="959"/>
      <c r="D562" s="969" t="s">
        <v>2704</v>
      </c>
      <c r="E562" s="961" t="s">
        <v>41</v>
      </c>
      <c r="F562" s="970">
        <v>1</v>
      </c>
      <c r="G562" s="970">
        <v>33.72</v>
      </c>
      <c r="H562" s="962">
        <f t="shared" si="39"/>
        <v>33.72</v>
      </c>
      <c r="I562" s="963">
        <f t="shared" si="42"/>
        <v>0</v>
      </c>
      <c r="J562" s="964">
        <f t="shared" si="42"/>
        <v>0</v>
      </c>
      <c r="K562" s="964">
        <f t="shared" si="42"/>
        <v>0</v>
      </c>
      <c r="L562" s="964">
        <f t="shared" si="42"/>
        <v>0</v>
      </c>
      <c r="M562" s="964">
        <f t="shared" si="42"/>
        <v>0</v>
      </c>
      <c r="N562" s="964">
        <f t="shared" si="42"/>
        <v>33.72</v>
      </c>
      <c r="O562" s="964">
        <f t="shared" si="42"/>
        <v>0</v>
      </c>
      <c r="P562" s="964">
        <f t="shared" si="42"/>
        <v>0</v>
      </c>
      <c r="Q562" s="962">
        <f t="shared" si="42"/>
        <v>0</v>
      </c>
      <c r="R562" s="843"/>
    </row>
    <row r="563" spans="2:18" s="842" customFormat="1" ht="12.4" customHeight="1">
      <c r="B563" s="968" t="s">
        <v>967</v>
      </c>
      <c r="C563" s="959"/>
      <c r="D563" s="969" t="s">
        <v>2705</v>
      </c>
      <c r="E563" s="961" t="s">
        <v>53</v>
      </c>
      <c r="F563" s="970">
        <v>1</v>
      </c>
      <c r="G563" s="970">
        <v>197.13</v>
      </c>
      <c r="H563" s="962">
        <f t="shared" si="39"/>
        <v>197.13</v>
      </c>
      <c r="I563" s="963">
        <f t="shared" si="42"/>
        <v>0</v>
      </c>
      <c r="J563" s="964">
        <f t="shared" si="42"/>
        <v>0</v>
      </c>
      <c r="K563" s="964">
        <f t="shared" si="42"/>
        <v>0</v>
      </c>
      <c r="L563" s="964">
        <f t="shared" si="42"/>
        <v>0</v>
      </c>
      <c r="M563" s="964">
        <f t="shared" si="42"/>
        <v>0</v>
      </c>
      <c r="N563" s="964">
        <f t="shared" si="42"/>
        <v>0</v>
      </c>
      <c r="O563" s="964">
        <f t="shared" si="42"/>
        <v>197.13</v>
      </c>
      <c r="P563" s="964">
        <f t="shared" si="42"/>
        <v>0</v>
      </c>
      <c r="Q563" s="962">
        <f t="shared" si="42"/>
        <v>0</v>
      </c>
      <c r="R563" s="843"/>
    </row>
    <row r="564" spans="2:18" s="842" customFormat="1" ht="12.4" customHeight="1">
      <c r="B564" s="974" t="s">
        <v>968</v>
      </c>
      <c r="C564" s="959"/>
      <c r="D564" s="975" t="s">
        <v>2706</v>
      </c>
      <c r="E564" s="961"/>
      <c r="F564" s="961"/>
      <c r="G564" s="961"/>
      <c r="H564" s="962" t="str">
        <f t="shared" si="39"/>
        <v/>
      </c>
      <c r="I564" s="963" t="str">
        <f t="shared" si="42"/>
        <v/>
      </c>
      <c r="J564" s="964" t="str">
        <f t="shared" si="42"/>
        <v/>
      </c>
      <c r="K564" s="964" t="str">
        <f t="shared" si="42"/>
        <v/>
      </c>
      <c r="L564" s="964" t="str">
        <f t="shared" si="42"/>
        <v/>
      </c>
      <c r="M564" s="964" t="str">
        <f t="shared" si="42"/>
        <v/>
      </c>
      <c r="N564" s="964" t="str">
        <f t="shared" si="42"/>
        <v/>
      </c>
      <c r="O564" s="964" t="str">
        <f t="shared" si="42"/>
        <v/>
      </c>
      <c r="P564" s="964" t="str">
        <f t="shared" si="42"/>
        <v/>
      </c>
      <c r="Q564" s="962" t="str">
        <f t="shared" si="42"/>
        <v/>
      </c>
      <c r="R564" s="843"/>
    </row>
    <row r="565" spans="2:18" s="842" customFormat="1" ht="12.4" customHeight="1">
      <c r="B565" s="968" t="s">
        <v>969</v>
      </c>
      <c r="C565" s="959"/>
      <c r="D565" s="969" t="s">
        <v>2707</v>
      </c>
      <c r="E565" s="961" t="s">
        <v>50</v>
      </c>
      <c r="F565" s="970">
        <v>8.8000000000000007</v>
      </c>
      <c r="G565" s="970">
        <v>32.57</v>
      </c>
      <c r="H565" s="962">
        <f t="shared" si="39"/>
        <v>286.62</v>
      </c>
      <c r="I565" s="963">
        <f t="shared" si="42"/>
        <v>0</v>
      </c>
      <c r="J565" s="964">
        <f t="shared" si="42"/>
        <v>0</v>
      </c>
      <c r="K565" s="964">
        <f t="shared" si="42"/>
        <v>0</v>
      </c>
      <c r="L565" s="964">
        <f t="shared" si="42"/>
        <v>0</v>
      </c>
      <c r="M565" s="964">
        <f t="shared" si="42"/>
        <v>0</v>
      </c>
      <c r="N565" s="964">
        <f t="shared" si="42"/>
        <v>286.62</v>
      </c>
      <c r="O565" s="964">
        <f t="shared" si="42"/>
        <v>0</v>
      </c>
      <c r="P565" s="964">
        <f t="shared" si="42"/>
        <v>0</v>
      </c>
      <c r="Q565" s="962">
        <f t="shared" si="42"/>
        <v>0</v>
      </c>
      <c r="R565" s="843"/>
    </row>
    <row r="566" spans="2:18" s="842" customFormat="1" ht="12.4" customHeight="1">
      <c r="B566" s="974" t="s">
        <v>970</v>
      </c>
      <c r="C566" s="959"/>
      <c r="D566" s="975" t="s">
        <v>359</v>
      </c>
      <c r="E566" s="961"/>
      <c r="F566" s="961"/>
      <c r="G566" s="961"/>
      <c r="H566" s="962" t="str">
        <f t="shared" si="39"/>
        <v/>
      </c>
      <c r="I566" s="963" t="str">
        <f t="shared" si="42"/>
        <v/>
      </c>
      <c r="J566" s="964" t="str">
        <f t="shared" si="42"/>
        <v/>
      </c>
      <c r="K566" s="964" t="str">
        <f t="shared" si="42"/>
        <v/>
      </c>
      <c r="L566" s="964" t="str">
        <f t="shared" si="42"/>
        <v/>
      </c>
      <c r="M566" s="964" t="str">
        <f t="shared" si="42"/>
        <v/>
      </c>
      <c r="N566" s="964" t="str">
        <f t="shared" si="42"/>
        <v/>
      </c>
      <c r="O566" s="964" t="str">
        <f t="shared" si="42"/>
        <v/>
      </c>
      <c r="P566" s="964" t="str">
        <f t="shared" si="42"/>
        <v/>
      </c>
      <c r="Q566" s="962" t="str">
        <f t="shared" si="42"/>
        <v/>
      </c>
      <c r="R566" s="843"/>
    </row>
    <row r="567" spans="2:18" s="842" customFormat="1" ht="12.4" customHeight="1">
      <c r="B567" s="968" t="s">
        <v>971</v>
      </c>
      <c r="C567" s="959"/>
      <c r="D567" s="969" t="s">
        <v>2708</v>
      </c>
      <c r="E567" s="961" t="s">
        <v>41</v>
      </c>
      <c r="F567" s="970">
        <v>1</v>
      </c>
      <c r="G567" s="970">
        <v>216.11</v>
      </c>
      <c r="H567" s="962">
        <f t="shared" si="39"/>
        <v>216.11</v>
      </c>
      <c r="I567" s="963">
        <f t="shared" si="42"/>
        <v>0</v>
      </c>
      <c r="J567" s="964">
        <f t="shared" si="42"/>
        <v>0</v>
      </c>
      <c r="K567" s="964">
        <f t="shared" si="42"/>
        <v>0</v>
      </c>
      <c r="L567" s="964">
        <f t="shared" si="42"/>
        <v>0</v>
      </c>
      <c r="M567" s="964">
        <f t="shared" si="42"/>
        <v>0</v>
      </c>
      <c r="N567" s="964">
        <f t="shared" si="42"/>
        <v>216.11</v>
      </c>
      <c r="O567" s="964">
        <f t="shared" si="42"/>
        <v>0</v>
      </c>
      <c r="P567" s="964">
        <f t="shared" si="42"/>
        <v>0</v>
      </c>
      <c r="Q567" s="962">
        <f t="shared" si="42"/>
        <v>0</v>
      </c>
      <c r="R567" s="843"/>
    </row>
    <row r="568" spans="2:18" s="842" customFormat="1" ht="12.4" customHeight="1">
      <c r="B568" s="968" t="s">
        <v>972</v>
      </c>
      <c r="C568" s="959"/>
      <c r="D568" s="969" t="s">
        <v>2709</v>
      </c>
      <c r="E568" s="961" t="s">
        <v>41</v>
      </c>
      <c r="F568" s="970">
        <v>1</v>
      </c>
      <c r="G568" s="970">
        <v>158.11000000000001</v>
      </c>
      <c r="H568" s="962">
        <f t="shared" si="39"/>
        <v>158.11000000000001</v>
      </c>
      <c r="I568" s="963">
        <f t="shared" si="42"/>
        <v>0</v>
      </c>
      <c r="J568" s="964">
        <f t="shared" si="42"/>
        <v>0</v>
      </c>
      <c r="K568" s="964">
        <f t="shared" si="42"/>
        <v>0</v>
      </c>
      <c r="L568" s="964">
        <f t="shared" si="42"/>
        <v>0</v>
      </c>
      <c r="M568" s="964">
        <f t="shared" si="42"/>
        <v>0</v>
      </c>
      <c r="N568" s="964">
        <f t="shared" si="42"/>
        <v>158.11000000000001</v>
      </c>
      <c r="O568" s="964">
        <f t="shared" si="42"/>
        <v>0</v>
      </c>
      <c r="P568" s="964">
        <f t="shared" si="42"/>
        <v>0</v>
      </c>
      <c r="Q568" s="962">
        <f t="shared" si="42"/>
        <v>0</v>
      </c>
      <c r="R568" s="843"/>
    </row>
    <row r="569" spans="2:18" s="842" customFormat="1" ht="12.4" customHeight="1">
      <c r="B569" s="968" t="s">
        <v>973</v>
      </c>
      <c r="C569" s="959"/>
      <c r="D569" s="969" t="s">
        <v>2710</v>
      </c>
      <c r="E569" s="961" t="s">
        <v>41</v>
      </c>
      <c r="F569" s="970">
        <v>1</v>
      </c>
      <c r="G569" s="970">
        <v>163.59</v>
      </c>
      <c r="H569" s="962">
        <f t="shared" si="39"/>
        <v>163.59</v>
      </c>
      <c r="I569" s="963">
        <f t="shared" si="42"/>
        <v>0</v>
      </c>
      <c r="J569" s="964">
        <f t="shared" si="42"/>
        <v>0</v>
      </c>
      <c r="K569" s="964">
        <f t="shared" si="42"/>
        <v>0</v>
      </c>
      <c r="L569" s="964">
        <f t="shared" si="42"/>
        <v>0</v>
      </c>
      <c r="M569" s="964">
        <f t="shared" si="42"/>
        <v>0</v>
      </c>
      <c r="N569" s="964">
        <f t="shared" si="42"/>
        <v>163.59</v>
      </c>
      <c r="O569" s="964">
        <f t="shared" si="42"/>
        <v>0</v>
      </c>
      <c r="P569" s="964">
        <f t="shared" si="42"/>
        <v>0</v>
      </c>
      <c r="Q569" s="962">
        <f t="shared" si="42"/>
        <v>0</v>
      </c>
      <c r="R569" s="843"/>
    </row>
    <row r="570" spans="2:18" s="842" customFormat="1" ht="12.4" customHeight="1">
      <c r="B570" s="974" t="s">
        <v>974</v>
      </c>
      <c r="C570" s="959"/>
      <c r="D570" s="975" t="s">
        <v>64</v>
      </c>
      <c r="E570" s="961"/>
      <c r="F570" s="961"/>
      <c r="G570" s="961"/>
      <c r="H570" s="962" t="str">
        <f t="shared" si="39"/>
        <v/>
      </c>
      <c r="I570" s="963" t="str">
        <f t="shared" si="42"/>
        <v/>
      </c>
      <c r="J570" s="964" t="str">
        <f t="shared" si="42"/>
        <v/>
      </c>
      <c r="K570" s="964" t="str">
        <f t="shared" si="42"/>
        <v/>
      </c>
      <c r="L570" s="964" t="str">
        <f t="shared" si="42"/>
        <v/>
      </c>
      <c r="M570" s="964" t="str">
        <f t="shared" si="42"/>
        <v/>
      </c>
      <c r="N570" s="964" t="str">
        <f t="shared" si="42"/>
        <v/>
      </c>
      <c r="O570" s="964" t="str">
        <f t="shared" si="42"/>
        <v/>
      </c>
      <c r="P570" s="964" t="str">
        <f t="shared" si="42"/>
        <v/>
      </c>
      <c r="Q570" s="962" t="str">
        <f t="shared" si="42"/>
        <v/>
      </c>
      <c r="R570" s="843"/>
    </row>
    <row r="571" spans="2:18" s="842" customFormat="1" ht="12.4" customHeight="1">
      <c r="B571" s="968" t="s">
        <v>975</v>
      </c>
      <c r="C571" s="959"/>
      <c r="D571" s="969" t="s">
        <v>2711</v>
      </c>
      <c r="E571" s="961" t="s">
        <v>51</v>
      </c>
      <c r="F571" s="970">
        <v>26.57</v>
      </c>
      <c r="G571" s="970">
        <v>11.85</v>
      </c>
      <c r="H571" s="962">
        <f t="shared" si="39"/>
        <v>314.85000000000002</v>
      </c>
      <c r="I571" s="963">
        <f t="shared" si="42"/>
        <v>0</v>
      </c>
      <c r="J571" s="964">
        <f t="shared" si="42"/>
        <v>0</v>
      </c>
      <c r="K571" s="964">
        <f t="shared" si="42"/>
        <v>0</v>
      </c>
      <c r="L571" s="964">
        <f t="shared" si="42"/>
        <v>0</v>
      </c>
      <c r="M571" s="964">
        <f t="shared" si="42"/>
        <v>0</v>
      </c>
      <c r="N571" s="964">
        <f t="shared" si="42"/>
        <v>0</v>
      </c>
      <c r="O571" s="964">
        <f t="shared" si="42"/>
        <v>314.85000000000002</v>
      </c>
      <c r="P571" s="964">
        <f t="shared" si="42"/>
        <v>0</v>
      </c>
      <c r="Q571" s="962">
        <f t="shared" si="42"/>
        <v>0</v>
      </c>
      <c r="R571" s="843"/>
    </row>
    <row r="572" spans="2:18" s="842" customFormat="1" ht="12.4" customHeight="1">
      <c r="B572" s="968" t="s">
        <v>976</v>
      </c>
      <c r="C572" s="959"/>
      <c r="D572" s="969" t="s">
        <v>351</v>
      </c>
      <c r="E572" s="961" t="s">
        <v>51</v>
      </c>
      <c r="F572" s="970">
        <v>0.72</v>
      </c>
      <c r="G572" s="970">
        <v>20.48</v>
      </c>
      <c r="H572" s="962">
        <f t="shared" si="39"/>
        <v>14.75</v>
      </c>
      <c r="I572" s="963">
        <f t="shared" si="42"/>
        <v>0</v>
      </c>
      <c r="J572" s="964">
        <f t="shared" si="42"/>
        <v>0</v>
      </c>
      <c r="K572" s="964">
        <f t="shared" si="42"/>
        <v>0</v>
      </c>
      <c r="L572" s="964">
        <f t="shared" si="42"/>
        <v>0</v>
      </c>
      <c r="M572" s="964">
        <f t="shared" si="42"/>
        <v>0</v>
      </c>
      <c r="N572" s="964">
        <f t="shared" si="42"/>
        <v>0</v>
      </c>
      <c r="O572" s="964">
        <f t="shared" si="42"/>
        <v>14.75</v>
      </c>
      <c r="P572" s="964">
        <f t="shared" si="42"/>
        <v>0</v>
      </c>
      <c r="Q572" s="962">
        <f t="shared" si="42"/>
        <v>0</v>
      </c>
      <c r="R572" s="843"/>
    </row>
    <row r="573" spans="2:18" s="842" customFormat="1" ht="12.4" customHeight="1">
      <c r="B573" s="974" t="s">
        <v>977</v>
      </c>
      <c r="C573" s="959"/>
      <c r="D573" s="975" t="s">
        <v>2712</v>
      </c>
      <c r="E573" s="961"/>
      <c r="F573" s="961"/>
      <c r="G573" s="961"/>
      <c r="H573" s="962" t="str">
        <f t="shared" si="39"/>
        <v/>
      </c>
      <c r="I573" s="963" t="str">
        <f t="shared" si="42"/>
        <v/>
      </c>
      <c r="J573" s="964" t="str">
        <f t="shared" si="42"/>
        <v/>
      </c>
      <c r="K573" s="964" t="str">
        <f t="shared" si="42"/>
        <v/>
      </c>
      <c r="L573" s="964" t="str">
        <f t="shared" si="42"/>
        <v/>
      </c>
      <c r="M573" s="964" t="str">
        <f t="shared" si="42"/>
        <v/>
      </c>
      <c r="N573" s="964" t="str">
        <f t="shared" si="42"/>
        <v/>
      </c>
      <c r="O573" s="964" t="str">
        <f t="shared" si="42"/>
        <v/>
      </c>
      <c r="P573" s="964" t="str">
        <f t="shared" si="42"/>
        <v/>
      </c>
      <c r="Q573" s="962" t="str">
        <f t="shared" si="42"/>
        <v/>
      </c>
      <c r="R573" s="843"/>
    </row>
    <row r="574" spans="2:18" s="842" customFormat="1" ht="12.4" customHeight="1">
      <c r="B574" s="976" t="s">
        <v>978</v>
      </c>
      <c r="C574" s="959"/>
      <c r="D574" s="977" t="s">
        <v>52</v>
      </c>
      <c r="E574" s="961"/>
      <c r="F574" s="961"/>
      <c r="G574" s="961"/>
      <c r="H574" s="962" t="str">
        <f t="shared" si="39"/>
        <v/>
      </c>
      <c r="I574" s="963" t="str">
        <f t="shared" si="42"/>
        <v/>
      </c>
      <c r="J574" s="964" t="str">
        <f t="shared" si="42"/>
        <v/>
      </c>
      <c r="K574" s="964" t="str">
        <f t="shared" si="42"/>
        <v/>
      </c>
      <c r="L574" s="964" t="str">
        <f t="shared" si="42"/>
        <v/>
      </c>
      <c r="M574" s="964" t="str">
        <f t="shared" si="42"/>
        <v/>
      </c>
      <c r="N574" s="964" t="str">
        <f t="shared" si="42"/>
        <v/>
      </c>
      <c r="O574" s="964" t="str">
        <f t="shared" si="42"/>
        <v/>
      </c>
      <c r="P574" s="964" t="str">
        <f t="shared" si="42"/>
        <v/>
      </c>
      <c r="Q574" s="962" t="str">
        <f t="shared" si="42"/>
        <v/>
      </c>
      <c r="R574" s="843"/>
    </row>
    <row r="575" spans="2:18" s="842" customFormat="1" ht="12.4" customHeight="1">
      <c r="B575" s="968" t="s">
        <v>979</v>
      </c>
      <c r="C575" s="959"/>
      <c r="D575" s="969" t="s">
        <v>334</v>
      </c>
      <c r="E575" s="961" t="s">
        <v>385</v>
      </c>
      <c r="F575" s="970">
        <v>30</v>
      </c>
      <c r="G575" s="970">
        <v>1.05</v>
      </c>
      <c r="H575" s="962">
        <f t="shared" si="39"/>
        <v>31.5</v>
      </c>
      <c r="I575" s="963">
        <f t="shared" ref="I575:Q590" si="43">+IF($E575="","",I4465)</f>
        <v>0</v>
      </c>
      <c r="J575" s="964">
        <f t="shared" si="43"/>
        <v>0</v>
      </c>
      <c r="K575" s="964">
        <f t="shared" si="43"/>
        <v>0</v>
      </c>
      <c r="L575" s="964">
        <f t="shared" si="43"/>
        <v>0</v>
      </c>
      <c r="M575" s="964">
        <f t="shared" si="43"/>
        <v>0</v>
      </c>
      <c r="N575" s="964">
        <f t="shared" si="43"/>
        <v>31.5</v>
      </c>
      <c r="O575" s="964">
        <f t="shared" si="43"/>
        <v>0</v>
      </c>
      <c r="P575" s="964">
        <f t="shared" si="43"/>
        <v>0</v>
      </c>
      <c r="Q575" s="962">
        <f t="shared" si="43"/>
        <v>0</v>
      </c>
      <c r="R575" s="843"/>
    </row>
    <row r="576" spans="2:18" s="842" customFormat="1" ht="12.4" customHeight="1">
      <c r="B576" s="976" t="s">
        <v>980</v>
      </c>
      <c r="C576" s="959"/>
      <c r="D576" s="977" t="s">
        <v>54</v>
      </c>
      <c r="E576" s="961"/>
      <c r="F576" s="961"/>
      <c r="G576" s="961"/>
      <c r="H576" s="962" t="str">
        <f t="shared" si="39"/>
        <v/>
      </c>
      <c r="I576" s="963" t="str">
        <f t="shared" si="43"/>
        <v/>
      </c>
      <c r="J576" s="964" t="str">
        <f t="shared" si="43"/>
        <v/>
      </c>
      <c r="K576" s="964" t="str">
        <f t="shared" si="43"/>
        <v/>
      </c>
      <c r="L576" s="964" t="str">
        <f t="shared" si="43"/>
        <v/>
      </c>
      <c r="M576" s="964" t="str">
        <f t="shared" si="43"/>
        <v/>
      </c>
      <c r="N576" s="964" t="str">
        <f t="shared" si="43"/>
        <v/>
      </c>
      <c r="O576" s="964" t="str">
        <f t="shared" si="43"/>
        <v/>
      </c>
      <c r="P576" s="964" t="str">
        <f t="shared" si="43"/>
        <v/>
      </c>
      <c r="Q576" s="962" t="str">
        <f t="shared" si="43"/>
        <v/>
      </c>
      <c r="R576" s="843"/>
    </row>
    <row r="577" spans="2:18" s="842" customFormat="1" ht="12.4" customHeight="1">
      <c r="B577" s="968" t="s">
        <v>981</v>
      </c>
      <c r="C577" s="959"/>
      <c r="D577" s="969" t="s">
        <v>2696</v>
      </c>
      <c r="E577" s="961" t="s">
        <v>386</v>
      </c>
      <c r="F577" s="970">
        <v>1.7</v>
      </c>
      <c r="G577" s="970">
        <v>30.76</v>
      </c>
      <c r="H577" s="962">
        <f t="shared" si="39"/>
        <v>52.29</v>
      </c>
      <c r="I577" s="963">
        <f t="shared" si="43"/>
        <v>0</v>
      </c>
      <c r="J577" s="964">
        <f t="shared" si="43"/>
        <v>0</v>
      </c>
      <c r="K577" s="964">
        <f t="shared" si="43"/>
        <v>0</v>
      </c>
      <c r="L577" s="964">
        <f t="shared" si="43"/>
        <v>0</v>
      </c>
      <c r="M577" s="964">
        <f t="shared" si="43"/>
        <v>0</v>
      </c>
      <c r="N577" s="964">
        <f t="shared" si="43"/>
        <v>52.29</v>
      </c>
      <c r="O577" s="964">
        <f t="shared" si="43"/>
        <v>0</v>
      </c>
      <c r="P577" s="964">
        <f t="shared" si="43"/>
        <v>0</v>
      </c>
      <c r="Q577" s="962">
        <f t="shared" si="43"/>
        <v>0</v>
      </c>
      <c r="R577" s="843"/>
    </row>
    <row r="578" spans="2:18" s="842" customFormat="1" ht="12.4" customHeight="1">
      <c r="B578" s="968" t="s">
        <v>982</v>
      </c>
      <c r="C578" s="959"/>
      <c r="D578" s="969" t="s">
        <v>336</v>
      </c>
      <c r="E578" s="961" t="s">
        <v>386</v>
      </c>
      <c r="F578" s="970">
        <v>2.13</v>
      </c>
      <c r="G578" s="970">
        <v>20.51</v>
      </c>
      <c r="H578" s="962">
        <f t="shared" si="39"/>
        <v>43.69</v>
      </c>
      <c r="I578" s="963">
        <f t="shared" si="43"/>
        <v>0</v>
      </c>
      <c r="J578" s="964">
        <f t="shared" si="43"/>
        <v>0</v>
      </c>
      <c r="K578" s="964">
        <f t="shared" si="43"/>
        <v>0</v>
      </c>
      <c r="L578" s="964">
        <f t="shared" si="43"/>
        <v>0</v>
      </c>
      <c r="M578" s="964">
        <f t="shared" si="43"/>
        <v>0</v>
      </c>
      <c r="N578" s="964">
        <f t="shared" si="43"/>
        <v>43.69</v>
      </c>
      <c r="O578" s="964">
        <f t="shared" si="43"/>
        <v>0</v>
      </c>
      <c r="P578" s="964">
        <f t="shared" si="43"/>
        <v>0</v>
      </c>
      <c r="Q578" s="962">
        <f t="shared" si="43"/>
        <v>0</v>
      </c>
      <c r="R578" s="843"/>
    </row>
    <row r="579" spans="2:18" s="842" customFormat="1" ht="12.4" customHeight="1">
      <c r="B579" s="976" t="s">
        <v>983</v>
      </c>
      <c r="C579" s="959"/>
      <c r="D579" s="977" t="s">
        <v>2700</v>
      </c>
      <c r="E579" s="961"/>
      <c r="F579" s="961"/>
      <c r="G579" s="961"/>
      <c r="H579" s="962" t="str">
        <f t="shared" si="39"/>
        <v/>
      </c>
      <c r="I579" s="963" t="str">
        <f t="shared" si="43"/>
        <v/>
      </c>
      <c r="J579" s="964" t="str">
        <f t="shared" si="43"/>
        <v/>
      </c>
      <c r="K579" s="964" t="str">
        <f t="shared" si="43"/>
        <v/>
      </c>
      <c r="L579" s="964" t="str">
        <f t="shared" si="43"/>
        <v/>
      </c>
      <c r="M579" s="964" t="str">
        <f t="shared" si="43"/>
        <v/>
      </c>
      <c r="N579" s="964" t="str">
        <f t="shared" si="43"/>
        <v/>
      </c>
      <c r="O579" s="964" t="str">
        <f t="shared" si="43"/>
        <v/>
      </c>
      <c r="P579" s="964" t="str">
        <f t="shared" si="43"/>
        <v/>
      </c>
      <c r="Q579" s="962" t="str">
        <f t="shared" si="43"/>
        <v/>
      </c>
      <c r="R579" s="843"/>
    </row>
    <row r="580" spans="2:18" s="842" customFormat="1" ht="12.4" customHeight="1">
      <c r="B580" s="968" t="s">
        <v>984</v>
      </c>
      <c r="C580" s="959"/>
      <c r="D580" s="969" t="s">
        <v>2713</v>
      </c>
      <c r="E580" s="961" t="s">
        <v>51</v>
      </c>
      <c r="F580" s="970">
        <v>10.6</v>
      </c>
      <c r="G580" s="970">
        <v>44.230000000000004</v>
      </c>
      <c r="H580" s="962">
        <f t="shared" si="39"/>
        <v>468.84</v>
      </c>
      <c r="I580" s="963">
        <f t="shared" si="43"/>
        <v>0</v>
      </c>
      <c r="J580" s="964">
        <f t="shared" si="43"/>
        <v>0</v>
      </c>
      <c r="K580" s="964">
        <f t="shared" si="43"/>
        <v>0</v>
      </c>
      <c r="L580" s="964">
        <f t="shared" si="43"/>
        <v>0</v>
      </c>
      <c r="M580" s="964">
        <f t="shared" si="43"/>
        <v>0</v>
      </c>
      <c r="N580" s="964">
        <f t="shared" si="43"/>
        <v>468.84</v>
      </c>
      <c r="O580" s="964">
        <f t="shared" si="43"/>
        <v>0</v>
      </c>
      <c r="P580" s="964">
        <f t="shared" si="43"/>
        <v>0</v>
      </c>
      <c r="Q580" s="962">
        <f t="shared" si="43"/>
        <v>0</v>
      </c>
      <c r="R580" s="843"/>
    </row>
    <row r="581" spans="2:18" s="842" customFormat="1" ht="12.4" customHeight="1">
      <c r="B581" s="968" t="s">
        <v>985</v>
      </c>
      <c r="C581" s="959"/>
      <c r="D581" s="969" t="s">
        <v>2714</v>
      </c>
      <c r="E581" s="961" t="s">
        <v>386</v>
      </c>
      <c r="F581" s="970">
        <v>1.7</v>
      </c>
      <c r="G581" s="970">
        <v>391.01</v>
      </c>
      <c r="H581" s="962">
        <f t="shared" si="39"/>
        <v>664.72</v>
      </c>
      <c r="I581" s="963">
        <f t="shared" si="43"/>
        <v>0</v>
      </c>
      <c r="J581" s="964">
        <f t="shared" si="43"/>
        <v>0</v>
      </c>
      <c r="K581" s="964">
        <f t="shared" si="43"/>
        <v>0</v>
      </c>
      <c r="L581" s="964">
        <f t="shared" si="43"/>
        <v>0</v>
      </c>
      <c r="M581" s="964">
        <f t="shared" si="43"/>
        <v>0</v>
      </c>
      <c r="N581" s="964">
        <f t="shared" si="43"/>
        <v>0</v>
      </c>
      <c r="O581" s="964">
        <f t="shared" si="43"/>
        <v>664.72</v>
      </c>
      <c r="P581" s="964">
        <f t="shared" si="43"/>
        <v>0</v>
      </c>
      <c r="Q581" s="962">
        <f t="shared" si="43"/>
        <v>0</v>
      </c>
      <c r="R581" s="843"/>
    </row>
    <row r="582" spans="2:18" s="842" customFormat="1" ht="12.4" customHeight="1">
      <c r="B582" s="976" t="s">
        <v>986</v>
      </c>
      <c r="C582" s="959"/>
      <c r="D582" s="977" t="s">
        <v>359</v>
      </c>
      <c r="E582" s="961"/>
      <c r="F582" s="961"/>
      <c r="G582" s="961"/>
      <c r="H582" s="962" t="str">
        <f t="shared" si="39"/>
        <v/>
      </c>
      <c r="I582" s="963" t="str">
        <f t="shared" si="43"/>
        <v/>
      </c>
      <c r="J582" s="964" t="str">
        <f t="shared" si="43"/>
        <v/>
      </c>
      <c r="K582" s="964" t="str">
        <f t="shared" si="43"/>
        <v/>
      </c>
      <c r="L582" s="964" t="str">
        <f t="shared" si="43"/>
        <v/>
      </c>
      <c r="M582" s="964" t="str">
        <f t="shared" si="43"/>
        <v/>
      </c>
      <c r="N582" s="964" t="str">
        <f t="shared" si="43"/>
        <v/>
      </c>
      <c r="O582" s="964" t="str">
        <f t="shared" si="43"/>
        <v/>
      </c>
      <c r="P582" s="964" t="str">
        <f t="shared" si="43"/>
        <v/>
      </c>
      <c r="Q582" s="962" t="str">
        <f t="shared" si="43"/>
        <v/>
      </c>
      <c r="R582" s="843"/>
    </row>
    <row r="583" spans="2:18" s="842" customFormat="1" ht="12.4" customHeight="1">
      <c r="B583" s="968" t="s">
        <v>987</v>
      </c>
      <c r="C583" s="959"/>
      <c r="D583" s="969" t="s">
        <v>2685</v>
      </c>
      <c r="E583" s="961" t="s">
        <v>41</v>
      </c>
      <c r="F583" s="970">
        <v>12</v>
      </c>
      <c r="G583" s="970">
        <v>108.57000000000001</v>
      </c>
      <c r="H583" s="962">
        <f t="shared" si="39"/>
        <v>1302.8399999999999</v>
      </c>
      <c r="I583" s="963">
        <f t="shared" si="43"/>
        <v>0</v>
      </c>
      <c r="J583" s="964">
        <f t="shared" si="43"/>
        <v>0</v>
      </c>
      <c r="K583" s="964">
        <f t="shared" si="43"/>
        <v>0</v>
      </c>
      <c r="L583" s="964">
        <f t="shared" si="43"/>
        <v>0</v>
      </c>
      <c r="M583" s="964">
        <f t="shared" si="43"/>
        <v>0</v>
      </c>
      <c r="N583" s="964">
        <f t="shared" si="43"/>
        <v>138.43</v>
      </c>
      <c r="O583" s="964">
        <f t="shared" si="43"/>
        <v>1164.4100000000001</v>
      </c>
      <c r="P583" s="964">
        <f t="shared" si="43"/>
        <v>0</v>
      </c>
      <c r="Q583" s="962">
        <f t="shared" si="43"/>
        <v>0</v>
      </c>
      <c r="R583" s="843"/>
    </row>
    <row r="584" spans="2:18" s="842" customFormat="1" ht="12.4" customHeight="1">
      <c r="B584" s="968" t="s">
        <v>988</v>
      </c>
      <c r="C584" s="959"/>
      <c r="D584" s="969" t="s">
        <v>2715</v>
      </c>
      <c r="E584" s="961" t="s">
        <v>51</v>
      </c>
      <c r="F584" s="970">
        <v>41.14</v>
      </c>
      <c r="G584" s="970">
        <v>64.81</v>
      </c>
      <c r="H584" s="962">
        <f t="shared" si="39"/>
        <v>2666.28</v>
      </c>
      <c r="I584" s="963">
        <f t="shared" si="43"/>
        <v>0</v>
      </c>
      <c r="J584" s="964">
        <f t="shared" si="43"/>
        <v>0</v>
      </c>
      <c r="K584" s="964">
        <f t="shared" si="43"/>
        <v>0</v>
      </c>
      <c r="L584" s="964">
        <f t="shared" si="43"/>
        <v>0</v>
      </c>
      <c r="M584" s="964">
        <f t="shared" si="43"/>
        <v>0</v>
      </c>
      <c r="N584" s="964">
        <f t="shared" si="43"/>
        <v>0</v>
      </c>
      <c r="O584" s="964">
        <f t="shared" si="43"/>
        <v>2666.28</v>
      </c>
      <c r="P584" s="964">
        <f t="shared" si="43"/>
        <v>0</v>
      </c>
      <c r="Q584" s="962">
        <f t="shared" si="43"/>
        <v>0</v>
      </c>
      <c r="R584" s="843"/>
    </row>
    <row r="585" spans="2:18" s="842" customFormat="1" ht="12.4" customHeight="1">
      <c r="B585" s="968" t="s">
        <v>989</v>
      </c>
      <c r="C585" s="959"/>
      <c r="D585" s="969" t="s">
        <v>2716</v>
      </c>
      <c r="E585" s="961" t="s">
        <v>50</v>
      </c>
      <c r="F585" s="970">
        <v>86.9</v>
      </c>
      <c r="G585" s="970">
        <v>19.07</v>
      </c>
      <c r="H585" s="962">
        <f t="shared" ref="H585:H648" si="44">+IF(E585="","",ROUND(F585*G585,2))</f>
        <v>1657.18</v>
      </c>
      <c r="I585" s="963">
        <f t="shared" si="43"/>
        <v>0</v>
      </c>
      <c r="J585" s="964">
        <f t="shared" si="43"/>
        <v>0</v>
      </c>
      <c r="K585" s="964">
        <f t="shared" si="43"/>
        <v>0</v>
      </c>
      <c r="L585" s="964">
        <f t="shared" si="43"/>
        <v>0</v>
      </c>
      <c r="M585" s="964">
        <f t="shared" si="43"/>
        <v>0</v>
      </c>
      <c r="N585" s="964">
        <f t="shared" si="43"/>
        <v>0</v>
      </c>
      <c r="O585" s="964">
        <f t="shared" si="43"/>
        <v>1657.18</v>
      </c>
      <c r="P585" s="964">
        <f t="shared" si="43"/>
        <v>0</v>
      </c>
      <c r="Q585" s="962">
        <f t="shared" si="43"/>
        <v>0</v>
      </c>
      <c r="R585" s="843"/>
    </row>
    <row r="586" spans="2:18" s="842" customFormat="1" ht="12.4" customHeight="1">
      <c r="B586" s="968" t="s">
        <v>990</v>
      </c>
      <c r="C586" s="959"/>
      <c r="D586" s="969" t="s">
        <v>349</v>
      </c>
      <c r="E586" s="961" t="s">
        <v>50</v>
      </c>
      <c r="F586" s="970">
        <v>88</v>
      </c>
      <c r="G586" s="970">
        <v>3.47</v>
      </c>
      <c r="H586" s="962">
        <f t="shared" si="44"/>
        <v>305.36</v>
      </c>
      <c r="I586" s="963">
        <f t="shared" si="43"/>
        <v>0</v>
      </c>
      <c r="J586" s="964">
        <f t="shared" si="43"/>
        <v>0</v>
      </c>
      <c r="K586" s="964">
        <f t="shared" si="43"/>
        <v>0</v>
      </c>
      <c r="L586" s="964">
        <f t="shared" si="43"/>
        <v>0</v>
      </c>
      <c r="M586" s="964">
        <f t="shared" si="43"/>
        <v>0</v>
      </c>
      <c r="N586" s="964">
        <f t="shared" si="43"/>
        <v>0</v>
      </c>
      <c r="O586" s="964">
        <f t="shared" si="43"/>
        <v>305.36</v>
      </c>
      <c r="P586" s="964">
        <f t="shared" si="43"/>
        <v>0</v>
      </c>
      <c r="Q586" s="962">
        <f t="shared" si="43"/>
        <v>0</v>
      </c>
      <c r="R586" s="843"/>
    </row>
    <row r="587" spans="2:18" s="842" customFormat="1" ht="12.4" customHeight="1">
      <c r="B587" s="978" t="s">
        <v>991</v>
      </c>
      <c r="C587" s="959"/>
      <c r="D587" s="979" t="s">
        <v>2717</v>
      </c>
      <c r="E587" s="961" t="s">
        <v>41</v>
      </c>
      <c r="F587" s="970">
        <v>1</v>
      </c>
      <c r="G587" s="970">
        <v>212.69</v>
      </c>
      <c r="H587" s="980">
        <f t="shared" si="44"/>
        <v>212.69</v>
      </c>
      <c r="I587" s="981">
        <f t="shared" si="43"/>
        <v>0</v>
      </c>
      <c r="J587" s="982">
        <f t="shared" si="43"/>
        <v>0</v>
      </c>
      <c r="K587" s="982">
        <f t="shared" si="43"/>
        <v>0</v>
      </c>
      <c r="L587" s="982">
        <f t="shared" si="43"/>
        <v>0</v>
      </c>
      <c r="M587" s="982">
        <f t="shared" si="43"/>
        <v>0</v>
      </c>
      <c r="N587" s="982">
        <f t="shared" si="43"/>
        <v>0</v>
      </c>
      <c r="O587" s="982">
        <f t="shared" si="43"/>
        <v>212.69</v>
      </c>
      <c r="P587" s="982">
        <f t="shared" si="43"/>
        <v>0</v>
      </c>
      <c r="Q587" s="980">
        <f t="shared" si="43"/>
        <v>0</v>
      </c>
      <c r="R587" s="843"/>
    </row>
    <row r="588" spans="2:18" s="842" customFormat="1" ht="12.4" customHeight="1">
      <c r="B588" s="976" t="s">
        <v>992</v>
      </c>
      <c r="C588" s="959"/>
      <c r="D588" s="977" t="s">
        <v>2718</v>
      </c>
      <c r="E588" s="961"/>
      <c r="F588" s="961"/>
      <c r="G588" s="961"/>
      <c r="H588" s="962" t="str">
        <f t="shared" si="44"/>
        <v/>
      </c>
      <c r="I588" s="963" t="str">
        <f t="shared" si="43"/>
        <v/>
      </c>
      <c r="J588" s="964" t="str">
        <f t="shared" si="43"/>
        <v/>
      </c>
      <c r="K588" s="964" t="str">
        <f t="shared" si="43"/>
        <v/>
      </c>
      <c r="L588" s="964" t="str">
        <f t="shared" si="43"/>
        <v/>
      </c>
      <c r="M588" s="964" t="str">
        <f t="shared" si="43"/>
        <v/>
      </c>
      <c r="N588" s="964" t="str">
        <f t="shared" si="43"/>
        <v/>
      </c>
      <c r="O588" s="964" t="str">
        <f t="shared" si="43"/>
        <v/>
      </c>
      <c r="P588" s="964" t="str">
        <f t="shared" si="43"/>
        <v/>
      </c>
      <c r="Q588" s="962" t="str">
        <f t="shared" si="43"/>
        <v/>
      </c>
      <c r="R588" s="843"/>
    </row>
    <row r="589" spans="2:18" s="842" customFormat="1" ht="12.4" customHeight="1">
      <c r="B589" s="968" t="s">
        <v>993</v>
      </c>
      <c r="C589" s="959"/>
      <c r="D589" s="969" t="s">
        <v>2719</v>
      </c>
      <c r="E589" s="961" t="s">
        <v>51</v>
      </c>
      <c r="F589" s="970">
        <v>46.2</v>
      </c>
      <c r="G589" s="970">
        <v>11.56</v>
      </c>
      <c r="H589" s="962">
        <f t="shared" si="44"/>
        <v>534.07000000000005</v>
      </c>
      <c r="I589" s="963">
        <f t="shared" si="43"/>
        <v>0</v>
      </c>
      <c r="J589" s="964">
        <f t="shared" si="43"/>
        <v>0</v>
      </c>
      <c r="K589" s="964">
        <f t="shared" si="43"/>
        <v>0</v>
      </c>
      <c r="L589" s="964">
        <f t="shared" si="43"/>
        <v>0</v>
      </c>
      <c r="M589" s="964">
        <f t="shared" si="43"/>
        <v>0</v>
      </c>
      <c r="N589" s="964">
        <f t="shared" si="43"/>
        <v>0</v>
      </c>
      <c r="O589" s="964">
        <f t="shared" si="43"/>
        <v>534.07000000000005</v>
      </c>
      <c r="P589" s="964">
        <f t="shared" si="43"/>
        <v>0</v>
      </c>
      <c r="Q589" s="962">
        <f t="shared" si="43"/>
        <v>0</v>
      </c>
      <c r="R589" s="843"/>
    </row>
    <row r="590" spans="2:18" s="842" customFormat="1" ht="12.4" customHeight="1">
      <c r="B590" s="972" t="s">
        <v>994</v>
      </c>
      <c r="C590" s="959"/>
      <c r="D590" s="973" t="s">
        <v>2817</v>
      </c>
      <c r="E590" s="961"/>
      <c r="F590" s="961"/>
      <c r="G590" s="961"/>
      <c r="H590" s="962" t="str">
        <f t="shared" si="44"/>
        <v/>
      </c>
      <c r="I590" s="963" t="str">
        <f t="shared" si="43"/>
        <v/>
      </c>
      <c r="J590" s="964" t="str">
        <f t="shared" si="43"/>
        <v/>
      </c>
      <c r="K590" s="964" t="str">
        <f t="shared" si="43"/>
        <v/>
      </c>
      <c r="L590" s="964" t="str">
        <f t="shared" si="43"/>
        <v/>
      </c>
      <c r="M590" s="964" t="str">
        <f t="shared" si="43"/>
        <v/>
      </c>
      <c r="N590" s="964" t="str">
        <f t="shared" si="43"/>
        <v/>
      </c>
      <c r="O590" s="964" t="str">
        <f t="shared" si="43"/>
        <v/>
      </c>
      <c r="P590" s="964" t="str">
        <f t="shared" si="43"/>
        <v/>
      </c>
      <c r="Q590" s="962" t="str">
        <f t="shared" si="43"/>
        <v/>
      </c>
      <c r="R590" s="843"/>
    </row>
    <row r="591" spans="2:18" s="842" customFormat="1" ht="12.4" customHeight="1">
      <c r="B591" s="974" t="s">
        <v>995</v>
      </c>
      <c r="C591" s="959"/>
      <c r="D591" s="975" t="s">
        <v>359</v>
      </c>
      <c r="E591" s="961"/>
      <c r="F591" s="961"/>
      <c r="G591" s="961"/>
      <c r="H591" s="962" t="str">
        <f t="shared" si="44"/>
        <v/>
      </c>
      <c r="I591" s="963" t="str">
        <f t="shared" ref="I591:Q606" si="45">+IF($E591="","",I4481)</f>
        <v/>
      </c>
      <c r="J591" s="964" t="str">
        <f t="shared" si="45"/>
        <v/>
      </c>
      <c r="K591" s="964" t="str">
        <f t="shared" si="45"/>
        <v/>
      </c>
      <c r="L591" s="964" t="str">
        <f t="shared" si="45"/>
        <v/>
      </c>
      <c r="M591" s="964" t="str">
        <f t="shared" si="45"/>
        <v/>
      </c>
      <c r="N591" s="964" t="str">
        <f t="shared" si="45"/>
        <v/>
      </c>
      <c r="O591" s="964" t="str">
        <f t="shared" si="45"/>
        <v/>
      </c>
      <c r="P591" s="964" t="str">
        <f t="shared" si="45"/>
        <v/>
      </c>
      <c r="Q591" s="962" t="str">
        <f t="shared" si="45"/>
        <v/>
      </c>
      <c r="R591" s="843"/>
    </row>
    <row r="592" spans="2:18" s="842" customFormat="1" ht="12.4" customHeight="1">
      <c r="B592" s="968" t="s">
        <v>996</v>
      </c>
      <c r="C592" s="959"/>
      <c r="D592" s="969" t="s">
        <v>2721</v>
      </c>
      <c r="E592" s="961" t="s">
        <v>41</v>
      </c>
      <c r="F592" s="970">
        <v>1</v>
      </c>
      <c r="G592" s="970">
        <v>345.33</v>
      </c>
      <c r="H592" s="962">
        <f t="shared" si="44"/>
        <v>345.33</v>
      </c>
      <c r="I592" s="963">
        <f t="shared" si="45"/>
        <v>0</v>
      </c>
      <c r="J592" s="964">
        <f t="shared" si="45"/>
        <v>0</v>
      </c>
      <c r="K592" s="964">
        <f t="shared" si="45"/>
        <v>0</v>
      </c>
      <c r="L592" s="964">
        <f t="shared" si="45"/>
        <v>0</v>
      </c>
      <c r="M592" s="964">
        <f t="shared" si="45"/>
        <v>0</v>
      </c>
      <c r="N592" s="964">
        <f t="shared" si="45"/>
        <v>345.33</v>
      </c>
      <c r="O592" s="964">
        <f t="shared" si="45"/>
        <v>0</v>
      </c>
      <c r="P592" s="964">
        <f t="shared" si="45"/>
        <v>0</v>
      </c>
      <c r="Q592" s="962">
        <f t="shared" si="45"/>
        <v>0</v>
      </c>
      <c r="R592" s="843"/>
    </row>
    <row r="593" spans="2:18" s="842" customFormat="1" ht="12.4" customHeight="1">
      <c r="B593" s="968" t="s">
        <v>997</v>
      </c>
      <c r="C593" s="959"/>
      <c r="D593" s="969" t="s">
        <v>2722</v>
      </c>
      <c r="E593" s="961" t="s">
        <v>41</v>
      </c>
      <c r="F593" s="970">
        <v>1</v>
      </c>
      <c r="G593" s="970">
        <v>1286.6200000000001</v>
      </c>
      <c r="H593" s="962">
        <f t="shared" si="44"/>
        <v>1286.6199999999999</v>
      </c>
      <c r="I593" s="963">
        <f t="shared" si="45"/>
        <v>0</v>
      </c>
      <c r="J593" s="964">
        <f t="shared" si="45"/>
        <v>0</v>
      </c>
      <c r="K593" s="964">
        <f t="shared" si="45"/>
        <v>0</v>
      </c>
      <c r="L593" s="964">
        <f t="shared" si="45"/>
        <v>0</v>
      </c>
      <c r="M593" s="964">
        <f t="shared" si="45"/>
        <v>0</v>
      </c>
      <c r="N593" s="964">
        <f t="shared" si="45"/>
        <v>1286.6199999999999</v>
      </c>
      <c r="O593" s="964">
        <f t="shared" si="45"/>
        <v>0</v>
      </c>
      <c r="P593" s="964">
        <f t="shared" si="45"/>
        <v>0</v>
      </c>
      <c r="Q593" s="962">
        <f t="shared" si="45"/>
        <v>0</v>
      </c>
      <c r="R593" s="843"/>
    </row>
    <row r="594" spans="2:18" s="842" customFormat="1" ht="12.4" customHeight="1">
      <c r="B594" s="968" t="s">
        <v>998</v>
      </c>
      <c r="C594" s="959"/>
      <c r="D594" s="969" t="s">
        <v>2723</v>
      </c>
      <c r="E594" s="961" t="s">
        <v>41</v>
      </c>
      <c r="F594" s="970">
        <v>1</v>
      </c>
      <c r="G594" s="970">
        <v>684.88</v>
      </c>
      <c r="H594" s="962">
        <f t="shared" si="44"/>
        <v>684.88</v>
      </c>
      <c r="I594" s="963">
        <f t="shared" si="45"/>
        <v>0</v>
      </c>
      <c r="J594" s="964">
        <f t="shared" si="45"/>
        <v>0</v>
      </c>
      <c r="K594" s="964">
        <f t="shared" si="45"/>
        <v>0</v>
      </c>
      <c r="L594" s="964">
        <f t="shared" si="45"/>
        <v>0</v>
      </c>
      <c r="M594" s="964">
        <f t="shared" si="45"/>
        <v>0</v>
      </c>
      <c r="N594" s="964">
        <f t="shared" si="45"/>
        <v>166.08</v>
      </c>
      <c r="O594" s="964">
        <f t="shared" si="45"/>
        <v>518.79999999999995</v>
      </c>
      <c r="P594" s="964">
        <f t="shared" si="45"/>
        <v>0</v>
      </c>
      <c r="Q594" s="962">
        <f t="shared" si="45"/>
        <v>0</v>
      </c>
      <c r="R594" s="843"/>
    </row>
    <row r="595" spans="2:18" s="842" customFormat="1" ht="12.4" customHeight="1">
      <c r="B595" s="968" t="s">
        <v>999</v>
      </c>
      <c r="C595" s="959"/>
      <c r="D595" s="969" t="s">
        <v>2724</v>
      </c>
      <c r="E595" s="961" t="s">
        <v>53</v>
      </c>
      <c r="F595" s="970">
        <v>1</v>
      </c>
      <c r="G595" s="970">
        <v>331.15000000000003</v>
      </c>
      <c r="H595" s="962">
        <f t="shared" si="44"/>
        <v>331.15</v>
      </c>
      <c r="I595" s="963">
        <f t="shared" si="45"/>
        <v>0</v>
      </c>
      <c r="J595" s="964">
        <f t="shared" si="45"/>
        <v>0</v>
      </c>
      <c r="K595" s="964">
        <f t="shared" si="45"/>
        <v>0</v>
      </c>
      <c r="L595" s="964">
        <f t="shared" si="45"/>
        <v>0</v>
      </c>
      <c r="M595" s="964">
        <f t="shared" si="45"/>
        <v>0</v>
      </c>
      <c r="N595" s="964">
        <f t="shared" si="45"/>
        <v>0</v>
      </c>
      <c r="O595" s="964">
        <f t="shared" si="45"/>
        <v>331.15</v>
      </c>
      <c r="P595" s="964">
        <f t="shared" si="45"/>
        <v>0</v>
      </c>
      <c r="Q595" s="962">
        <f t="shared" si="45"/>
        <v>0</v>
      </c>
      <c r="R595" s="843"/>
    </row>
    <row r="596" spans="2:18" s="842" customFormat="1" ht="12.4" customHeight="1">
      <c r="B596" s="974" t="s">
        <v>1000</v>
      </c>
      <c r="C596" s="959"/>
      <c r="D596" s="975" t="s">
        <v>2725</v>
      </c>
      <c r="E596" s="961"/>
      <c r="F596" s="961"/>
      <c r="G596" s="961"/>
      <c r="H596" s="962" t="str">
        <f t="shared" si="44"/>
        <v/>
      </c>
      <c r="I596" s="963" t="str">
        <f t="shared" si="45"/>
        <v/>
      </c>
      <c r="J596" s="964" t="str">
        <f t="shared" si="45"/>
        <v/>
      </c>
      <c r="K596" s="964" t="str">
        <f t="shared" si="45"/>
        <v/>
      </c>
      <c r="L596" s="964" t="str">
        <f t="shared" si="45"/>
        <v/>
      </c>
      <c r="M596" s="964" t="str">
        <f t="shared" si="45"/>
        <v/>
      </c>
      <c r="N596" s="964" t="str">
        <f t="shared" si="45"/>
        <v/>
      </c>
      <c r="O596" s="964" t="str">
        <f t="shared" si="45"/>
        <v/>
      </c>
      <c r="P596" s="964" t="str">
        <f t="shared" si="45"/>
        <v/>
      </c>
      <c r="Q596" s="962" t="str">
        <f t="shared" si="45"/>
        <v/>
      </c>
      <c r="R596" s="843"/>
    </row>
    <row r="597" spans="2:18" s="842" customFormat="1" ht="12.4" customHeight="1">
      <c r="B597" s="968" t="s">
        <v>1001</v>
      </c>
      <c r="C597" s="959"/>
      <c r="D597" s="969" t="s">
        <v>2726</v>
      </c>
      <c r="E597" s="961" t="s">
        <v>41</v>
      </c>
      <c r="F597" s="970">
        <v>1</v>
      </c>
      <c r="G597" s="970">
        <v>715.03</v>
      </c>
      <c r="H597" s="962">
        <f t="shared" si="44"/>
        <v>715.03</v>
      </c>
      <c r="I597" s="963">
        <f t="shared" si="45"/>
        <v>0</v>
      </c>
      <c r="J597" s="964">
        <f t="shared" si="45"/>
        <v>0</v>
      </c>
      <c r="K597" s="964">
        <f t="shared" si="45"/>
        <v>0</v>
      </c>
      <c r="L597" s="964">
        <f t="shared" si="45"/>
        <v>0</v>
      </c>
      <c r="M597" s="964">
        <f t="shared" si="45"/>
        <v>0</v>
      </c>
      <c r="N597" s="964">
        <f t="shared" si="45"/>
        <v>0</v>
      </c>
      <c r="O597" s="964">
        <f t="shared" si="45"/>
        <v>715.03</v>
      </c>
      <c r="P597" s="964">
        <f t="shared" si="45"/>
        <v>0</v>
      </c>
      <c r="Q597" s="962">
        <f t="shared" si="45"/>
        <v>0</v>
      </c>
      <c r="R597" s="843"/>
    </row>
    <row r="598" spans="2:18" s="842" customFormat="1" ht="12.4" customHeight="1">
      <c r="B598" s="968" t="s">
        <v>1002</v>
      </c>
      <c r="C598" s="959"/>
      <c r="D598" s="969" t="s">
        <v>2727</v>
      </c>
      <c r="E598" s="961" t="s">
        <v>53</v>
      </c>
      <c r="F598" s="970">
        <v>1</v>
      </c>
      <c r="G598" s="970">
        <v>551.21</v>
      </c>
      <c r="H598" s="962">
        <f t="shared" si="44"/>
        <v>551.21</v>
      </c>
      <c r="I598" s="963">
        <f t="shared" si="45"/>
        <v>0</v>
      </c>
      <c r="J598" s="964">
        <f t="shared" si="45"/>
        <v>0</v>
      </c>
      <c r="K598" s="964">
        <f t="shared" si="45"/>
        <v>0</v>
      </c>
      <c r="L598" s="964">
        <f t="shared" si="45"/>
        <v>0</v>
      </c>
      <c r="M598" s="964">
        <f t="shared" si="45"/>
        <v>0</v>
      </c>
      <c r="N598" s="964">
        <f t="shared" si="45"/>
        <v>0</v>
      </c>
      <c r="O598" s="964">
        <f t="shared" si="45"/>
        <v>551.21</v>
      </c>
      <c r="P598" s="964">
        <f t="shared" si="45"/>
        <v>0</v>
      </c>
      <c r="Q598" s="962">
        <f t="shared" si="45"/>
        <v>0</v>
      </c>
      <c r="R598" s="843"/>
    </row>
    <row r="599" spans="2:18" s="842" customFormat="1" ht="12.4" customHeight="1">
      <c r="B599" s="972" t="s">
        <v>1003</v>
      </c>
      <c r="C599" s="959"/>
      <c r="D599" s="973" t="s">
        <v>2818</v>
      </c>
      <c r="E599" s="961"/>
      <c r="F599" s="961"/>
      <c r="G599" s="961"/>
      <c r="H599" s="962" t="str">
        <f t="shared" si="44"/>
        <v/>
      </c>
      <c r="I599" s="963" t="str">
        <f t="shared" si="45"/>
        <v/>
      </c>
      <c r="J599" s="964" t="str">
        <f t="shared" si="45"/>
        <v/>
      </c>
      <c r="K599" s="964" t="str">
        <f t="shared" si="45"/>
        <v/>
      </c>
      <c r="L599" s="964" t="str">
        <f t="shared" si="45"/>
        <v/>
      </c>
      <c r="M599" s="964" t="str">
        <f t="shared" si="45"/>
        <v/>
      </c>
      <c r="N599" s="964" t="str">
        <f t="shared" si="45"/>
        <v/>
      </c>
      <c r="O599" s="964" t="str">
        <f t="shared" si="45"/>
        <v/>
      </c>
      <c r="P599" s="964" t="str">
        <f t="shared" si="45"/>
        <v/>
      </c>
      <c r="Q599" s="962" t="str">
        <f t="shared" si="45"/>
        <v/>
      </c>
      <c r="R599" s="843"/>
    </row>
    <row r="600" spans="2:18" s="842" customFormat="1" ht="12.4" customHeight="1">
      <c r="B600" s="974" t="s">
        <v>1004</v>
      </c>
      <c r="C600" s="959"/>
      <c r="D600" s="975" t="s">
        <v>52</v>
      </c>
      <c r="E600" s="961"/>
      <c r="F600" s="961"/>
      <c r="G600" s="961"/>
      <c r="H600" s="962" t="str">
        <f t="shared" si="44"/>
        <v/>
      </c>
      <c r="I600" s="963" t="str">
        <f t="shared" si="45"/>
        <v/>
      </c>
      <c r="J600" s="964" t="str">
        <f t="shared" si="45"/>
        <v/>
      </c>
      <c r="K600" s="964" t="str">
        <f t="shared" si="45"/>
        <v/>
      </c>
      <c r="L600" s="964" t="str">
        <f t="shared" si="45"/>
        <v/>
      </c>
      <c r="M600" s="964" t="str">
        <f t="shared" si="45"/>
        <v/>
      </c>
      <c r="N600" s="964" t="str">
        <f t="shared" si="45"/>
        <v/>
      </c>
      <c r="O600" s="964" t="str">
        <f t="shared" si="45"/>
        <v/>
      </c>
      <c r="P600" s="964" t="str">
        <f t="shared" si="45"/>
        <v/>
      </c>
      <c r="Q600" s="962" t="str">
        <f t="shared" si="45"/>
        <v/>
      </c>
      <c r="R600" s="843"/>
    </row>
    <row r="601" spans="2:18" s="842" customFormat="1" ht="12.4" customHeight="1">
      <c r="B601" s="968" t="s">
        <v>1005</v>
      </c>
      <c r="C601" s="959"/>
      <c r="D601" s="969" t="s">
        <v>334</v>
      </c>
      <c r="E601" s="961" t="s">
        <v>385</v>
      </c>
      <c r="F601" s="970">
        <v>1.8800000000000001</v>
      </c>
      <c r="G601" s="970">
        <v>1.05</v>
      </c>
      <c r="H601" s="962">
        <f t="shared" si="44"/>
        <v>1.97</v>
      </c>
      <c r="I601" s="963">
        <f t="shared" si="45"/>
        <v>0</v>
      </c>
      <c r="J601" s="964">
        <f t="shared" si="45"/>
        <v>0</v>
      </c>
      <c r="K601" s="964">
        <f t="shared" si="45"/>
        <v>0</v>
      </c>
      <c r="L601" s="964">
        <f t="shared" si="45"/>
        <v>0</v>
      </c>
      <c r="M601" s="964">
        <f t="shared" si="45"/>
        <v>0</v>
      </c>
      <c r="N601" s="964">
        <f t="shared" si="45"/>
        <v>1.97</v>
      </c>
      <c r="O601" s="964">
        <f t="shared" si="45"/>
        <v>0</v>
      </c>
      <c r="P601" s="964">
        <f t="shared" si="45"/>
        <v>0</v>
      </c>
      <c r="Q601" s="962">
        <f t="shared" si="45"/>
        <v>0</v>
      </c>
      <c r="R601" s="843"/>
    </row>
    <row r="602" spans="2:18" s="842" customFormat="1" ht="12.4" customHeight="1">
      <c r="B602" s="974" t="s">
        <v>1006</v>
      </c>
      <c r="C602" s="959"/>
      <c r="D602" s="975" t="s">
        <v>54</v>
      </c>
      <c r="E602" s="961"/>
      <c r="F602" s="961"/>
      <c r="G602" s="961"/>
      <c r="H602" s="962" t="str">
        <f t="shared" si="44"/>
        <v/>
      </c>
      <c r="I602" s="963" t="str">
        <f t="shared" si="45"/>
        <v/>
      </c>
      <c r="J602" s="964" t="str">
        <f t="shared" si="45"/>
        <v/>
      </c>
      <c r="K602" s="964" t="str">
        <f t="shared" si="45"/>
        <v/>
      </c>
      <c r="L602" s="964" t="str">
        <f t="shared" si="45"/>
        <v/>
      </c>
      <c r="M602" s="964" t="str">
        <f t="shared" si="45"/>
        <v/>
      </c>
      <c r="N602" s="964" t="str">
        <f t="shared" si="45"/>
        <v/>
      </c>
      <c r="O602" s="964" t="str">
        <f t="shared" si="45"/>
        <v/>
      </c>
      <c r="P602" s="964" t="str">
        <f t="shared" si="45"/>
        <v/>
      </c>
      <c r="Q602" s="962" t="str">
        <f t="shared" si="45"/>
        <v/>
      </c>
      <c r="R602" s="843"/>
    </row>
    <row r="603" spans="2:18" s="842" customFormat="1" ht="12.4" customHeight="1">
      <c r="B603" s="968" t="s">
        <v>1007</v>
      </c>
      <c r="C603" s="959"/>
      <c r="D603" s="969" t="s">
        <v>365</v>
      </c>
      <c r="E603" s="961" t="s">
        <v>386</v>
      </c>
      <c r="F603" s="970">
        <v>1.41</v>
      </c>
      <c r="G603" s="970">
        <v>30.76</v>
      </c>
      <c r="H603" s="962">
        <f t="shared" si="44"/>
        <v>43.37</v>
      </c>
      <c r="I603" s="963">
        <f t="shared" si="45"/>
        <v>0</v>
      </c>
      <c r="J603" s="964">
        <f t="shared" si="45"/>
        <v>0</v>
      </c>
      <c r="K603" s="964">
        <f t="shared" si="45"/>
        <v>0</v>
      </c>
      <c r="L603" s="964">
        <f t="shared" si="45"/>
        <v>0</v>
      </c>
      <c r="M603" s="964">
        <f t="shared" si="45"/>
        <v>0</v>
      </c>
      <c r="N603" s="964">
        <f t="shared" si="45"/>
        <v>43.37</v>
      </c>
      <c r="O603" s="964">
        <f t="shared" si="45"/>
        <v>0</v>
      </c>
      <c r="P603" s="964">
        <f t="shared" si="45"/>
        <v>0</v>
      </c>
      <c r="Q603" s="962">
        <f t="shared" si="45"/>
        <v>0</v>
      </c>
      <c r="R603" s="843"/>
    </row>
    <row r="604" spans="2:18" s="842" customFormat="1" ht="12.4" customHeight="1">
      <c r="B604" s="968" t="s">
        <v>1008</v>
      </c>
      <c r="C604" s="959"/>
      <c r="D604" s="969" t="s">
        <v>2729</v>
      </c>
      <c r="E604" s="961" t="s">
        <v>51</v>
      </c>
      <c r="F604" s="970">
        <v>1.8800000000000001</v>
      </c>
      <c r="G604" s="970">
        <v>41</v>
      </c>
      <c r="H604" s="962">
        <f t="shared" si="44"/>
        <v>77.08</v>
      </c>
      <c r="I604" s="963">
        <f t="shared" si="45"/>
        <v>0</v>
      </c>
      <c r="J604" s="964">
        <f t="shared" si="45"/>
        <v>0</v>
      </c>
      <c r="K604" s="964">
        <f t="shared" si="45"/>
        <v>0</v>
      </c>
      <c r="L604" s="964">
        <f t="shared" si="45"/>
        <v>0</v>
      </c>
      <c r="M604" s="964">
        <f t="shared" si="45"/>
        <v>0</v>
      </c>
      <c r="N604" s="964">
        <f t="shared" si="45"/>
        <v>77.08</v>
      </c>
      <c r="O604" s="964">
        <f t="shared" si="45"/>
        <v>0</v>
      </c>
      <c r="P604" s="964">
        <f t="shared" si="45"/>
        <v>0</v>
      </c>
      <c r="Q604" s="962">
        <f t="shared" si="45"/>
        <v>0</v>
      </c>
      <c r="R604" s="843"/>
    </row>
    <row r="605" spans="2:18" s="842" customFormat="1" ht="12.4" customHeight="1">
      <c r="B605" s="968" t="s">
        <v>1009</v>
      </c>
      <c r="C605" s="959"/>
      <c r="D605" s="969" t="s">
        <v>336</v>
      </c>
      <c r="E605" s="961" t="s">
        <v>386</v>
      </c>
      <c r="F605" s="970">
        <v>1.76</v>
      </c>
      <c r="G605" s="970">
        <v>20.51</v>
      </c>
      <c r="H605" s="962">
        <f t="shared" si="44"/>
        <v>36.1</v>
      </c>
      <c r="I605" s="963">
        <f t="shared" si="45"/>
        <v>0</v>
      </c>
      <c r="J605" s="964">
        <f t="shared" si="45"/>
        <v>0</v>
      </c>
      <c r="K605" s="964">
        <f t="shared" si="45"/>
        <v>0</v>
      </c>
      <c r="L605" s="964">
        <f t="shared" si="45"/>
        <v>0</v>
      </c>
      <c r="M605" s="964">
        <f t="shared" si="45"/>
        <v>0</v>
      </c>
      <c r="N605" s="964">
        <f t="shared" si="45"/>
        <v>36.1</v>
      </c>
      <c r="O605" s="964">
        <f t="shared" si="45"/>
        <v>0</v>
      </c>
      <c r="P605" s="964">
        <f t="shared" si="45"/>
        <v>0</v>
      </c>
      <c r="Q605" s="962">
        <f t="shared" si="45"/>
        <v>0</v>
      </c>
      <c r="R605" s="843"/>
    </row>
    <row r="606" spans="2:18" s="842" customFormat="1" ht="12.4" customHeight="1">
      <c r="B606" s="974" t="s">
        <v>1010</v>
      </c>
      <c r="C606" s="959"/>
      <c r="D606" s="975" t="s">
        <v>340</v>
      </c>
      <c r="E606" s="961"/>
      <c r="F606" s="961"/>
      <c r="G606" s="961"/>
      <c r="H606" s="962" t="str">
        <f t="shared" si="44"/>
        <v/>
      </c>
      <c r="I606" s="963" t="str">
        <f t="shared" si="45"/>
        <v/>
      </c>
      <c r="J606" s="964" t="str">
        <f t="shared" si="45"/>
        <v/>
      </c>
      <c r="K606" s="964" t="str">
        <f t="shared" si="45"/>
        <v/>
      </c>
      <c r="L606" s="964" t="str">
        <f t="shared" si="45"/>
        <v/>
      </c>
      <c r="M606" s="964" t="str">
        <f t="shared" si="45"/>
        <v/>
      </c>
      <c r="N606" s="964" t="str">
        <f t="shared" si="45"/>
        <v/>
      </c>
      <c r="O606" s="964" t="str">
        <f t="shared" si="45"/>
        <v/>
      </c>
      <c r="P606" s="964" t="str">
        <f t="shared" si="45"/>
        <v/>
      </c>
      <c r="Q606" s="962" t="str">
        <f t="shared" si="45"/>
        <v/>
      </c>
      <c r="R606" s="843"/>
    </row>
    <row r="607" spans="2:18" s="842" customFormat="1" ht="12.4" customHeight="1">
      <c r="B607" s="968" t="s">
        <v>1011</v>
      </c>
      <c r="C607" s="959"/>
      <c r="D607" s="969" t="s">
        <v>2669</v>
      </c>
      <c r="E607" s="961" t="s">
        <v>385</v>
      </c>
      <c r="F607" s="970">
        <v>5.28</v>
      </c>
      <c r="G607" s="970">
        <v>43.85</v>
      </c>
      <c r="H607" s="962">
        <f t="shared" si="44"/>
        <v>231.53</v>
      </c>
      <c r="I607" s="963">
        <f t="shared" ref="I607:Q622" si="46">+IF($E607="","",I4497)</f>
        <v>0</v>
      </c>
      <c r="J607" s="964">
        <f t="shared" si="46"/>
        <v>0</v>
      </c>
      <c r="K607" s="964">
        <f t="shared" si="46"/>
        <v>0</v>
      </c>
      <c r="L607" s="964">
        <f t="shared" si="46"/>
        <v>0</v>
      </c>
      <c r="M607" s="964">
        <f t="shared" si="46"/>
        <v>0</v>
      </c>
      <c r="N607" s="964">
        <f t="shared" si="46"/>
        <v>231.53</v>
      </c>
      <c r="O607" s="964">
        <f t="shared" si="46"/>
        <v>0</v>
      </c>
      <c r="P607" s="964">
        <f t="shared" si="46"/>
        <v>0</v>
      </c>
      <c r="Q607" s="962">
        <f t="shared" si="46"/>
        <v>0</v>
      </c>
      <c r="R607" s="843"/>
    </row>
    <row r="608" spans="2:18" s="842" customFormat="1" ht="12.4" customHeight="1">
      <c r="B608" s="968" t="s">
        <v>1012</v>
      </c>
      <c r="C608" s="959"/>
      <c r="D608" s="969" t="s">
        <v>2730</v>
      </c>
      <c r="E608" s="961" t="s">
        <v>386</v>
      </c>
      <c r="F608" s="970">
        <v>0.57999999999999996</v>
      </c>
      <c r="G608" s="970">
        <v>426.55</v>
      </c>
      <c r="H608" s="962">
        <f t="shared" si="44"/>
        <v>247.4</v>
      </c>
      <c r="I608" s="963">
        <f t="shared" si="46"/>
        <v>0</v>
      </c>
      <c r="J608" s="964">
        <f t="shared" si="46"/>
        <v>0</v>
      </c>
      <c r="K608" s="964">
        <f t="shared" si="46"/>
        <v>0</v>
      </c>
      <c r="L608" s="964">
        <f t="shared" si="46"/>
        <v>0</v>
      </c>
      <c r="M608" s="964">
        <f t="shared" si="46"/>
        <v>0</v>
      </c>
      <c r="N608" s="964">
        <f t="shared" si="46"/>
        <v>247.4</v>
      </c>
      <c r="O608" s="964">
        <f t="shared" si="46"/>
        <v>0</v>
      </c>
      <c r="P608" s="964">
        <f t="shared" si="46"/>
        <v>0</v>
      </c>
      <c r="Q608" s="962">
        <f t="shared" si="46"/>
        <v>0</v>
      </c>
      <c r="R608" s="843"/>
    </row>
    <row r="609" spans="2:18" s="842" customFormat="1" ht="12.4" customHeight="1">
      <c r="B609" s="968" t="s">
        <v>1013</v>
      </c>
      <c r="C609" s="959"/>
      <c r="D609" s="969" t="s">
        <v>2670</v>
      </c>
      <c r="E609" s="961" t="s">
        <v>385</v>
      </c>
      <c r="F609" s="970">
        <v>1.48</v>
      </c>
      <c r="G609" s="970">
        <v>45.08</v>
      </c>
      <c r="H609" s="962">
        <f t="shared" si="44"/>
        <v>66.72</v>
      </c>
      <c r="I609" s="963">
        <f t="shared" si="46"/>
        <v>0</v>
      </c>
      <c r="J609" s="964">
        <f t="shared" si="46"/>
        <v>0</v>
      </c>
      <c r="K609" s="964">
        <f t="shared" si="46"/>
        <v>0</v>
      </c>
      <c r="L609" s="964">
        <f t="shared" si="46"/>
        <v>0</v>
      </c>
      <c r="M609" s="964">
        <f t="shared" si="46"/>
        <v>0</v>
      </c>
      <c r="N609" s="964">
        <f t="shared" si="46"/>
        <v>66.72</v>
      </c>
      <c r="O609" s="964">
        <f t="shared" si="46"/>
        <v>0</v>
      </c>
      <c r="P609" s="964">
        <f t="shared" si="46"/>
        <v>0</v>
      </c>
      <c r="Q609" s="962">
        <f t="shared" si="46"/>
        <v>0</v>
      </c>
      <c r="R609" s="843"/>
    </row>
    <row r="610" spans="2:18" s="842" customFormat="1" ht="12.4" customHeight="1">
      <c r="B610" s="968" t="s">
        <v>1014</v>
      </c>
      <c r="C610" s="959"/>
      <c r="D610" s="969" t="s">
        <v>2731</v>
      </c>
      <c r="E610" s="961" t="s">
        <v>386</v>
      </c>
      <c r="F610" s="970">
        <v>0.16</v>
      </c>
      <c r="G610" s="970">
        <v>426.55</v>
      </c>
      <c r="H610" s="962">
        <f t="shared" si="44"/>
        <v>68.25</v>
      </c>
      <c r="I610" s="963">
        <f t="shared" si="46"/>
        <v>0</v>
      </c>
      <c r="J610" s="964">
        <f t="shared" si="46"/>
        <v>0</v>
      </c>
      <c r="K610" s="964">
        <f t="shared" si="46"/>
        <v>0</v>
      </c>
      <c r="L610" s="964">
        <f t="shared" si="46"/>
        <v>0</v>
      </c>
      <c r="M610" s="964">
        <f t="shared" si="46"/>
        <v>0</v>
      </c>
      <c r="N610" s="964">
        <f t="shared" si="46"/>
        <v>68.25</v>
      </c>
      <c r="O610" s="964">
        <f t="shared" si="46"/>
        <v>0</v>
      </c>
      <c r="P610" s="964">
        <f t="shared" si="46"/>
        <v>0</v>
      </c>
      <c r="Q610" s="962">
        <f t="shared" si="46"/>
        <v>0</v>
      </c>
      <c r="R610" s="843"/>
    </row>
    <row r="611" spans="2:18" s="842" customFormat="1" ht="12.4" customHeight="1">
      <c r="B611" s="968" t="s">
        <v>1015</v>
      </c>
      <c r="C611" s="959"/>
      <c r="D611" s="969" t="s">
        <v>341</v>
      </c>
      <c r="E611" s="961" t="s">
        <v>55</v>
      </c>
      <c r="F611" s="970">
        <v>19.91</v>
      </c>
      <c r="G611" s="970">
        <v>4.2</v>
      </c>
      <c r="H611" s="962">
        <f t="shared" si="44"/>
        <v>83.62</v>
      </c>
      <c r="I611" s="963">
        <f t="shared" si="46"/>
        <v>0</v>
      </c>
      <c r="J611" s="964">
        <f t="shared" si="46"/>
        <v>0</v>
      </c>
      <c r="K611" s="964">
        <f t="shared" si="46"/>
        <v>0</v>
      </c>
      <c r="L611" s="964">
        <f t="shared" si="46"/>
        <v>0</v>
      </c>
      <c r="M611" s="964">
        <f t="shared" si="46"/>
        <v>0</v>
      </c>
      <c r="N611" s="964">
        <f t="shared" si="46"/>
        <v>83.62</v>
      </c>
      <c r="O611" s="964">
        <f t="shared" si="46"/>
        <v>0</v>
      </c>
      <c r="P611" s="964">
        <f t="shared" si="46"/>
        <v>0</v>
      </c>
      <c r="Q611" s="962">
        <f t="shared" si="46"/>
        <v>0</v>
      </c>
      <c r="R611" s="843"/>
    </row>
    <row r="612" spans="2:18" s="842" customFormat="1" ht="12.4" customHeight="1">
      <c r="B612" s="974" t="s">
        <v>1016</v>
      </c>
      <c r="C612" s="959"/>
      <c r="D612" s="975" t="s">
        <v>343</v>
      </c>
      <c r="E612" s="961"/>
      <c r="F612" s="961"/>
      <c r="G612" s="961"/>
      <c r="H612" s="962" t="str">
        <f t="shared" si="44"/>
        <v/>
      </c>
      <c r="I612" s="963" t="str">
        <f t="shared" si="46"/>
        <v/>
      </c>
      <c r="J612" s="964" t="str">
        <f t="shared" si="46"/>
        <v/>
      </c>
      <c r="K612" s="964" t="str">
        <f t="shared" si="46"/>
        <v/>
      </c>
      <c r="L612" s="964" t="str">
        <f t="shared" si="46"/>
        <v/>
      </c>
      <c r="M612" s="964" t="str">
        <f t="shared" si="46"/>
        <v/>
      </c>
      <c r="N612" s="964" t="str">
        <f t="shared" si="46"/>
        <v/>
      </c>
      <c r="O612" s="964" t="str">
        <f t="shared" si="46"/>
        <v/>
      </c>
      <c r="P612" s="964" t="str">
        <f t="shared" si="46"/>
        <v/>
      </c>
      <c r="Q612" s="962" t="str">
        <f t="shared" si="46"/>
        <v/>
      </c>
      <c r="R612" s="843"/>
    </row>
    <row r="613" spans="2:18" s="842" customFormat="1" ht="12.4" customHeight="1">
      <c r="B613" s="968" t="s">
        <v>1017</v>
      </c>
      <c r="C613" s="959"/>
      <c r="D613" s="969" t="s">
        <v>2732</v>
      </c>
      <c r="E613" s="961" t="s">
        <v>51</v>
      </c>
      <c r="F613" s="970">
        <v>8.4</v>
      </c>
      <c r="G613" s="970">
        <v>15.51</v>
      </c>
      <c r="H613" s="962">
        <f t="shared" si="44"/>
        <v>130.28</v>
      </c>
      <c r="I613" s="963">
        <f t="shared" si="46"/>
        <v>0</v>
      </c>
      <c r="J613" s="964">
        <f t="shared" si="46"/>
        <v>0</v>
      </c>
      <c r="K613" s="964">
        <f t="shared" si="46"/>
        <v>0</v>
      </c>
      <c r="L613" s="964">
        <f t="shared" si="46"/>
        <v>0</v>
      </c>
      <c r="M613" s="964">
        <f t="shared" si="46"/>
        <v>0</v>
      </c>
      <c r="N613" s="964">
        <f t="shared" si="46"/>
        <v>130.28</v>
      </c>
      <c r="O613" s="964">
        <f t="shared" si="46"/>
        <v>0</v>
      </c>
      <c r="P613" s="964">
        <f t="shared" si="46"/>
        <v>0</v>
      </c>
      <c r="Q613" s="962">
        <f t="shared" si="46"/>
        <v>0</v>
      </c>
      <c r="R613" s="843"/>
    </row>
    <row r="614" spans="2:18" s="842" customFormat="1" ht="12.4" customHeight="1">
      <c r="B614" s="974" t="s">
        <v>1018</v>
      </c>
      <c r="C614" s="959"/>
      <c r="D614" s="975" t="s">
        <v>64</v>
      </c>
      <c r="E614" s="961"/>
      <c r="F614" s="961"/>
      <c r="G614" s="961"/>
      <c r="H614" s="962" t="str">
        <f t="shared" si="44"/>
        <v/>
      </c>
      <c r="I614" s="963" t="str">
        <f t="shared" si="46"/>
        <v/>
      </c>
      <c r="J614" s="964" t="str">
        <f t="shared" si="46"/>
        <v/>
      </c>
      <c r="K614" s="964" t="str">
        <f t="shared" si="46"/>
        <v/>
      </c>
      <c r="L614" s="964" t="str">
        <f t="shared" si="46"/>
        <v/>
      </c>
      <c r="M614" s="964" t="str">
        <f t="shared" si="46"/>
        <v/>
      </c>
      <c r="N614" s="964" t="str">
        <f t="shared" si="46"/>
        <v/>
      </c>
      <c r="O614" s="964" t="str">
        <f t="shared" si="46"/>
        <v/>
      </c>
      <c r="P614" s="964" t="str">
        <f t="shared" si="46"/>
        <v/>
      </c>
      <c r="Q614" s="962" t="str">
        <f t="shared" si="46"/>
        <v/>
      </c>
      <c r="R614" s="843"/>
    </row>
    <row r="615" spans="2:18" s="842" customFormat="1" ht="12.4" customHeight="1">
      <c r="B615" s="968" t="s">
        <v>1019</v>
      </c>
      <c r="C615" s="959"/>
      <c r="D615" s="969" t="s">
        <v>2733</v>
      </c>
      <c r="E615" s="961" t="s">
        <v>51</v>
      </c>
      <c r="F615" s="970">
        <v>6</v>
      </c>
      <c r="G615" s="970">
        <v>11.11</v>
      </c>
      <c r="H615" s="962">
        <f t="shared" si="44"/>
        <v>66.66</v>
      </c>
      <c r="I615" s="963">
        <f t="shared" si="46"/>
        <v>0</v>
      </c>
      <c r="J615" s="964">
        <f t="shared" si="46"/>
        <v>0</v>
      </c>
      <c r="K615" s="964">
        <f t="shared" si="46"/>
        <v>0</v>
      </c>
      <c r="L615" s="964">
        <f t="shared" si="46"/>
        <v>0</v>
      </c>
      <c r="M615" s="964">
        <f t="shared" si="46"/>
        <v>0</v>
      </c>
      <c r="N615" s="964">
        <f t="shared" si="46"/>
        <v>0</v>
      </c>
      <c r="O615" s="964">
        <f t="shared" si="46"/>
        <v>66.66</v>
      </c>
      <c r="P615" s="964">
        <f t="shared" si="46"/>
        <v>0</v>
      </c>
      <c r="Q615" s="962">
        <f t="shared" si="46"/>
        <v>0</v>
      </c>
      <c r="R615" s="843"/>
    </row>
    <row r="616" spans="2:18" s="842" customFormat="1" ht="12.4" customHeight="1">
      <c r="B616" s="968" t="s">
        <v>1020</v>
      </c>
      <c r="C616" s="959"/>
      <c r="D616" s="969" t="s">
        <v>351</v>
      </c>
      <c r="E616" s="961" t="s">
        <v>51</v>
      </c>
      <c r="F616" s="970">
        <v>0.72</v>
      </c>
      <c r="G616" s="970">
        <v>20.48</v>
      </c>
      <c r="H616" s="962">
        <f t="shared" si="44"/>
        <v>14.75</v>
      </c>
      <c r="I616" s="963">
        <f t="shared" si="46"/>
        <v>0</v>
      </c>
      <c r="J616" s="964">
        <f t="shared" si="46"/>
        <v>0</v>
      </c>
      <c r="K616" s="964">
        <f t="shared" si="46"/>
        <v>0</v>
      </c>
      <c r="L616" s="964">
        <f t="shared" si="46"/>
        <v>0</v>
      </c>
      <c r="M616" s="964">
        <f t="shared" si="46"/>
        <v>0</v>
      </c>
      <c r="N616" s="964">
        <f t="shared" si="46"/>
        <v>0</v>
      </c>
      <c r="O616" s="964">
        <f t="shared" si="46"/>
        <v>14.75</v>
      </c>
      <c r="P616" s="964">
        <f t="shared" si="46"/>
        <v>0</v>
      </c>
      <c r="Q616" s="962">
        <f t="shared" si="46"/>
        <v>0</v>
      </c>
      <c r="R616" s="843"/>
    </row>
    <row r="617" spans="2:18" s="842" customFormat="1" ht="12.4" customHeight="1">
      <c r="B617" s="974" t="s">
        <v>1021</v>
      </c>
      <c r="C617" s="959"/>
      <c r="D617" s="975" t="s">
        <v>344</v>
      </c>
      <c r="E617" s="961"/>
      <c r="F617" s="961"/>
      <c r="G617" s="961"/>
      <c r="H617" s="962" t="str">
        <f t="shared" si="44"/>
        <v/>
      </c>
      <c r="I617" s="963" t="str">
        <f t="shared" si="46"/>
        <v/>
      </c>
      <c r="J617" s="964" t="str">
        <f t="shared" si="46"/>
        <v/>
      </c>
      <c r="K617" s="964" t="str">
        <f t="shared" si="46"/>
        <v/>
      </c>
      <c r="L617" s="964" t="str">
        <f t="shared" si="46"/>
        <v/>
      </c>
      <c r="M617" s="964" t="str">
        <f t="shared" si="46"/>
        <v/>
      </c>
      <c r="N617" s="964" t="str">
        <f t="shared" si="46"/>
        <v/>
      </c>
      <c r="O617" s="964" t="str">
        <f t="shared" si="46"/>
        <v/>
      </c>
      <c r="P617" s="964" t="str">
        <f t="shared" si="46"/>
        <v/>
      </c>
      <c r="Q617" s="962" t="str">
        <f t="shared" si="46"/>
        <v/>
      </c>
      <c r="R617" s="843"/>
    </row>
    <row r="618" spans="2:18" s="842" customFormat="1" ht="12.4" customHeight="1">
      <c r="B618" s="968" t="s">
        <v>1022</v>
      </c>
      <c r="C618" s="959"/>
      <c r="D618" s="969" t="s">
        <v>2819</v>
      </c>
      <c r="E618" s="961" t="s">
        <v>53</v>
      </c>
      <c r="F618" s="970">
        <v>1</v>
      </c>
      <c r="G618" s="970">
        <v>1179.56</v>
      </c>
      <c r="H618" s="962">
        <f t="shared" si="44"/>
        <v>1179.56</v>
      </c>
      <c r="I618" s="963">
        <f t="shared" si="46"/>
        <v>0</v>
      </c>
      <c r="J618" s="964">
        <f t="shared" si="46"/>
        <v>0</v>
      </c>
      <c r="K618" s="964">
        <f t="shared" si="46"/>
        <v>0</v>
      </c>
      <c r="L618" s="964">
        <f t="shared" si="46"/>
        <v>0</v>
      </c>
      <c r="M618" s="964">
        <f t="shared" si="46"/>
        <v>0</v>
      </c>
      <c r="N618" s="964">
        <f t="shared" si="46"/>
        <v>1179.56</v>
      </c>
      <c r="O618" s="964">
        <f t="shared" si="46"/>
        <v>0</v>
      </c>
      <c r="P618" s="964">
        <f t="shared" si="46"/>
        <v>0</v>
      </c>
      <c r="Q618" s="962">
        <f t="shared" si="46"/>
        <v>0</v>
      </c>
      <c r="R618" s="843"/>
    </row>
    <row r="619" spans="2:18" s="842" customFormat="1" ht="12.4" customHeight="1">
      <c r="B619" s="974" t="s">
        <v>1023</v>
      </c>
      <c r="C619" s="959"/>
      <c r="D619" s="975" t="s">
        <v>2681</v>
      </c>
      <c r="E619" s="961"/>
      <c r="F619" s="961"/>
      <c r="G619" s="961"/>
      <c r="H619" s="962" t="str">
        <f t="shared" si="44"/>
        <v/>
      </c>
      <c r="I619" s="963" t="str">
        <f t="shared" si="46"/>
        <v/>
      </c>
      <c r="J619" s="964" t="str">
        <f t="shared" si="46"/>
        <v/>
      </c>
      <c r="K619" s="964" t="str">
        <f t="shared" si="46"/>
        <v/>
      </c>
      <c r="L619" s="964" t="str">
        <f t="shared" si="46"/>
        <v/>
      </c>
      <c r="M619" s="964" t="str">
        <f t="shared" si="46"/>
        <v/>
      </c>
      <c r="N619" s="964" t="str">
        <f t="shared" si="46"/>
        <v/>
      </c>
      <c r="O619" s="964" t="str">
        <f t="shared" si="46"/>
        <v/>
      </c>
      <c r="P619" s="964" t="str">
        <f t="shared" si="46"/>
        <v/>
      </c>
      <c r="Q619" s="962" t="str">
        <f t="shared" si="46"/>
        <v/>
      </c>
      <c r="R619" s="843"/>
    </row>
    <row r="620" spans="2:18" s="842" customFormat="1" ht="12.4" customHeight="1">
      <c r="B620" s="968" t="s">
        <v>1024</v>
      </c>
      <c r="C620" s="959"/>
      <c r="D620" s="969" t="s">
        <v>2710</v>
      </c>
      <c r="E620" s="961" t="s">
        <v>41</v>
      </c>
      <c r="F620" s="970">
        <v>1</v>
      </c>
      <c r="G620" s="970">
        <v>163.59</v>
      </c>
      <c r="H620" s="962">
        <f t="shared" si="44"/>
        <v>163.59</v>
      </c>
      <c r="I620" s="963">
        <f t="shared" si="46"/>
        <v>0</v>
      </c>
      <c r="J620" s="964">
        <f t="shared" si="46"/>
        <v>0</v>
      </c>
      <c r="K620" s="964">
        <f t="shared" si="46"/>
        <v>0</v>
      </c>
      <c r="L620" s="964">
        <f t="shared" si="46"/>
        <v>0</v>
      </c>
      <c r="M620" s="964">
        <f t="shared" si="46"/>
        <v>0</v>
      </c>
      <c r="N620" s="964">
        <f t="shared" si="46"/>
        <v>163.59</v>
      </c>
      <c r="O620" s="964">
        <f t="shared" si="46"/>
        <v>0</v>
      </c>
      <c r="P620" s="964">
        <f t="shared" si="46"/>
        <v>0</v>
      </c>
      <c r="Q620" s="962">
        <f t="shared" si="46"/>
        <v>0</v>
      </c>
      <c r="R620" s="843"/>
    </row>
    <row r="621" spans="2:18" s="842" customFormat="1" ht="12.4" customHeight="1">
      <c r="B621" s="972" t="s">
        <v>1025</v>
      </c>
      <c r="C621" s="959"/>
      <c r="D621" s="973" t="s">
        <v>2820</v>
      </c>
      <c r="E621" s="961"/>
      <c r="F621" s="961"/>
      <c r="G621" s="961"/>
      <c r="H621" s="962" t="str">
        <f t="shared" si="44"/>
        <v/>
      </c>
      <c r="I621" s="963" t="str">
        <f t="shared" si="46"/>
        <v/>
      </c>
      <c r="J621" s="964" t="str">
        <f t="shared" si="46"/>
        <v/>
      </c>
      <c r="K621" s="964" t="str">
        <f t="shared" si="46"/>
        <v/>
      </c>
      <c r="L621" s="964" t="str">
        <f t="shared" si="46"/>
        <v/>
      </c>
      <c r="M621" s="964" t="str">
        <f t="shared" si="46"/>
        <v/>
      </c>
      <c r="N621" s="964" t="str">
        <f t="shared" si="46"/>
        <v/>
      </c>
      <c r="O621" s="964" t="str">
        <f t="shared" si="46"/>
        <v/>
      </c>
      <c r="P621" s="964" t="str">
        <f t="shared" si="46"/>
        <v/>
      </c>
      <c r="Q621" s="962" t="str">
        <f t="shared" si="46"/>
        <v/>
      </c>
      <c r="R621" s="843"/>
    </row>
    <row r="622" spans="2:18" s="842" customFormat="1" ht="12.4" customHeight="1">
      <c r="B622" s="974" t="s">
        <v>1026</v>
      </c>
      <c r="C622" s="959"/>
      <c r="D622" s="975" t="s">
        <v>52</v>
      </c>
      <c r="E622" s="961"/>
      <c r="F622" s="961"/>
      <c r="G622" s="961"/>
      <c r="H622" s="962" t="str">
        <f t="shared" si="44"/>
        <v/>
      </c>
      <c r="I622" s="963" t="str">
        <f t="shared" si="46"/>
        <v/>
      </c>
      <c r="J622" s="964" t="str">
        <f t="shared" si="46"/>
        <v/>
      </c>
      <c r="K622" s="964" t="str">
        <f t="shared" si="46"/>
        <v/>
      </c>
      <c r="L622" s="964" t="str">
        <f t="shared" si="46"/>
        <v/>
      </c>
      <c r="M622" s="964" t="str">
        <f t="shared" si="46"/>
        <v/>
      </c>
      <c r="N622" s="964" t="str">
        <f t="shared" si="46"/>
        <v/>
      </c>
      <c r="O622" s="964" t="str">
        <f t="shared" si="46"/>
        <v/>
      </c>
      <c r="P622" s="964" t="str">
        <f t="shared" si="46"/>
        <v/>
      </c>
      <c r="Q622" s="962" t="str">
        <f t="shared" si="46"/>
        <v/>
      </c>
      <c r="R622" s="843"/>
    </row>
    <row r="623" spans="2:18" s="842" customFormat="1" ht="12.4" customHeight="1">
      <c r="B623" s="968" t="s">
        <v>1027</v>
      </c>
      <c r="C623" s="959"/>
      <c r="D623" s="969" t="s">
        <v>334</v>
      </c>
      <c r="E623" s="961" t="s">
        <v>385</v>
      </c>
      <c r="F623" s="970">
        <v>5.76</v>
      </c>
      <c r="G623" s="970">
        <v>1.05</v>
      </c>
      <c r="H623" s="962">
        <f t="shared" si="44"/>
        <v>6.05</v>
      </c>
      <c r="I623" s="963">
        <f t="shared" ref="I623:Q638" si="47">+IF($E623="","",I4513)</f>
        <v>0</v>
      </c>
      <c r="J623" s="964">
        <f t="shared" si="47"/>
        <v>0</v>
      </c>
      <c r="K623" s="964">
        <f t="shared" si="47"/>
        <v>0</v>
      </c>
      <c r="L623" s="964">
        <f t="shared" si="47"/>
        <v>0</v>
      </c>
      <c r="M623" s="964">
        <f t="shared" si="47"/>
        <v>0</v>
      </c>
      <c r="N623" s="964">
        <f t="shared" si="47"/>
        <v>6.05</v>
      </c>
      <c r="O623" s="964">
        <f t="shared" si="47"/>
        <v>0</v>
      </c>
      <c r="P623" s="964">
        <f t="shared" si="47"/>
        <v>0</v>
      </c>
      <c r="Q623" s="962">
        <f t="shared" si="47"/>
        <v>0</v>
      </c>
      <c r="R623" s="843"/>
    </row>
    <row r="624" spans="2:18" s="842" customFormat="1" ht="12.4" customHeight="1">
      <c r="B624" s="974" t="s">
        <v>1028</v>
      </c>
      <c r="C624" s="959"/>
      <c r="D624" s="975" t="s">
        <v>54</v>
      </c>
      <c r="E624" s="961"/>
      <c r="F624" s="961"/>
      <c r="G624" s="961"/>
      <c r="H624" s="962" t="str">
        <f t="shared" si="44"/>
        <v/>
      </c>
      <c r="I624" s="963" t="str">
        <f t="shared" si="47"/>
        <v/>
      </c>
      <c r="J624" s="964" t="str">
        <f t="shared" si="47"/>
        <v/>
      </c>
      <c r="K624" s="964" t="str">
        <f t="shared" si="47"/>
        <v/>
      </c>
      <c r="L624" s="964" t="str">
        <f t="shared" si="47"/>
        <v/>
      </c>
      <c r="M624" s="964" t="str">
        <f t="shared" si="47"/>
        <v/>
      </c>
      <c r="N624" s="964" t="str">
        <f t="shared" si="47"/>
        <v/>
      </c>
      <c r="O624" s="964" t="str">
        <f t="shared" si="47"/>
        <v/>
      </c>
      <c r="P624" s="964" t="str">
        <f t="shared" si="47"/>
        <v/>
      </c>
      <c r="Q624" s="962" t="str">
        <f t="shared" si="47"/>
        <v/>
      </c>
      <c r="R624" s="843"/>
    </row>
    <row r="625" spans="2:18" s="842" customFormat="1" ht="12.4" customHeight="1">
      <c r="B625" s="968" t="s">
        <v>1029</v>
      </c>
      <c r="C625" s="959"/>
      <c r="D625" s="969" t="s">
        <v>2696</v>
      </c>
      <c r="E625" s="961" t="s">
        <v>386</v>
      </c>
      <c r="F625" s="970">
        <v>3.17</v>
      </c>
      <c r="G625" s="970">
        <v>30.76</v>
      </c>
      <c r="H625" s="962">
        <f t="shared" si="44"/>
        <v>97.51</v>
      </c>
      <c r="I625" s="963">
        <f t="shared" si="47"/>
        <v>0</v>
      </c>
      <c r="J625" s="964">
        <f t="shared" si="47"/>
        <v>0</v>
      </c>
      <c r="K625" s="964">
        <f t="shared" si="47"/>
        <v>0</v>
      </c>
      <c r="L625" s="964">
        <f t="shared" si="47"/>
        <v>0</v>
      </c>
      <c r="M625" s="964">
        <f t="shared" si="47"/>
        <v>0</v>
      </c>
      <c r="N625" s="964">
        <f t="shared" si="47"/>
        <v>97.51</v>
      </c>
      <c r="O625" s="964">
        <f t="shared" si="47"/>
        <v>0</v>
      </c>
      <c r="P625" s="964">
        <f t="shared" si="47"/>
        <v>0</v>
      </c>
      <c r="Q625" s="962">
        <f t="shared" si="47"/>
        <v>0</v>
      </c>
      <c r="R625" s="843"/>
    </row>
    <row r="626" spans="2:18" s="842" customFormat="1" ht="12.4" customHeight="1">
      <c r="B626" s="968" t="s">
        <v>1030</v>
      </c>
      <c r="C626" s="959"/>
      <c r="D626" s="969" t="s">
        <v>336</v>
      </c>
      <c r="E626" s="961" t="s">
        <v>386</v>
      </c>
      <c r="F626" s="970">
        <v>3.96</v>
      </c>
      <c r="G626" s="970">
        <v>20.51</v>
      </c>
      <c r="H626" s="962">
        <f t="shared" si="44"/>
        <v>81.22</v>
      </c>
      <c r="I626" s="963">
        <f t="shared" si="47"/>
        <v>0</v>
      </c>
      <c r="J626" s="964">
        <f t="shared" si="47"/>
        <v>0</v>
      </c>
      <c r="K626" s="964">
        <f t="shared" si="47"/>
        <v>0</v>
      </c>
      <c r="L626" s="964">
        <f t="shared" si="47"/>
        <v>0</v>
      </c>
      <c r="M626" s="964">
        <f t="shared" si="47"/>
        <v>0</v>
      </c>
      <c r="N626" s="964">
        <f t="shared" si="47"/>
        <v>81.22</v>
      </c>
      <c r="O626" s="964">
        <f t="shared" si="47"/>
        <v>0</v>
      </c>
      <c r="P626" s="964">
        <f t="shared" si="47"/>
        <v>0</v>
      </c>
      <c r="Q626" s="962">
        <f t="shared" si="47"/>
        <v>0</v>
      </c>
      <c r="R626" s="843"/>
    </row>
    <row r="627" spans="2:18" s="842" customFormat="1" ht="12.4" customHeight="1">
      <c r="B627" s="968" t="s">
        <v>1031</v>
      </c>
      <c r="C627" s="959"/>
      <c r="D627" s="969" t="s">
        <v>2697</v>
      </c>
      <c r="E627" s="961" t="s">
        <v>51</v>
      </c>
      <c r="F627" s="970">
        <v>5.76</v>
      </c>
      <c r="G627" s="970">
        <v>2.5300000000000002</v>
      </c>
      <c r="H627" s="962">
        <f t="shared" si="44"/>
        <v>14.57</v>
      </c>
      <c r="I627" s="963">
        <f t="shared" si="47"/>
        <v>0</v>
      </c>
      <c r="J627" s="964">
        <f t="shared" si="47"/>
        <v>0</v>
      </c>
      <c r="K627" s="964">
        <f t="shared" si="47"/>
        <v>0</v>
      </c>
      <c r="L627" s="964">
        <f t="shared" si="47"/>
        <v>0</v>
      </c>
      <c r="M627" s="964">
        <f t="shared" si="47"/>
        <v>0</v>
      </c>
      <c r="N627" s="964">
        <f t="shared" si="47"/>
        <v>14.57</v>
      </c>
      <c r="O627" s="964">
        <f t="shared" si="47"/>
        <v>0</v>
      </c>
      <c r="P627" s="964">
        <f t="shared" si="47"/>
        <v>0</v>
      </c>
      <c r="Q627" s="962">
        <f t="shared" si="47"/>
        <v>0</v>
      </c>
      <c r="R627" s="843"/>
    </row>
    <row r="628" spans="2:18" s="842" customFormat="1" ht="12.4" customHeight="1">
      <c r="B628" s="968" t="s">
        <v>1032</v>
      </c>
      <c r="C628" s="959"/>
      <c r="D628" s="969" t="s">
        <v>2698</v>
      </c>
      <c r="E628" s="961" t="s">
        <v>386</v>
      </c>
      <c r="F628" s="970">
        <v>1.1500000000000001</v>
      </c>
      <c r="G628" s="970">
        <v>49.07</v>
      </c>
      <c r="H628" s="962">
        <f t="shared" si="44"/>
        <v>56.43</v>
      </c>
      <c r="I628" s="963">
        <f t="shared" si="47"/>
        <v>0</v>
      </c>
      <c r="J628" s="964">
        <f t="shared" si="47"/>
        <v>0</v>
      </c>
      <c r="K628" s="964">
        <f t="shared" si="47"/>
        <v>0</v>
      </c>
      <c r="L628" s="964">
        <f t="shared" si="47"/>
        <v>0</v>
      </c>
      <c r="M628" s="964">
        <f t="shared" si="47"/>
        <v>0</v>
      </c>
      <c r="N628" s="964">
        <f t="shared" si="47"/>
        <v>56.43</v>
      </c>
      <c r="O628" s="964">
        <f t="shared" si="47"/>
        <v>0</v>
      </c>
      <c r="P628" s="964">
        <f t="shared" si="47"/>
        <v>0</v>
      </c>
      <c r="Q628" s="962">
        <f t="shared" si="47"/>
        <v>0</v>
      </c>
      <c r="R628" s="843"/>
    </row>
    <row r="629" spans="2:18" s="842" customFormat="1" ht="12.4" customHeight="1">
      <c r="B629" s="968" t="s">
        <v>1033</v>
      </c>
      <c r="C629" s="959"/>
      <c r="D629" s="969" t="s">
        <v>2699</v>
      </c>
      <c r="E629" s="961" t="s">
        <v>386</v>
      </c>
      <c r="F629" s="970">
        <v>0.57999999999999996</v>
      </c>
      <c r="G629" s="970">
        <v>56.57</v>
      </c>
      <c r="H629" s="962">
        <f t="shared" si="44"/>
        <v>32.81</v>
      </c>
      <c r="I629" s="963">
        <f t="shared" si="47"/>
        <v>0</v>
      </c>
      <c r="J629" s="964">
        <f t="shared" si="47"/>
        <v>0</v>
      </c>
      <c r="K629" s="964">
        <f t="shared" si="47"/>
        <v>0</v>
      </c>
      <c r="L629" s="964">
        <f t="shared" si="47"/>
        <v>0</v>
      </c>
      <c r="M629" s="964">
        <f t="shared" si="47"/>
        <v>0</v>
      </c>
      <c r="N629" s="964">
        <f t="shared" si="47"/>
        <v>32.81</v>
      </c>
      <c r="O629" s="964">
        <f t="shared" si="47"/>
        <v>0</v>
      </c>
      <c r="P629" s="964">
        <f t="shared" si="47"/>
        <v>0</v>
      </c>
      <c r="Q629" s="962">
        <f t="shared" si="47"/>
        <v>0</v>
      </c>
      <c r="R629" s="843"/>
    </row>
    <row r="630" spans="2:18" s="842" customFormat="1" ht="12.4" customHeight="1">
      <c r="B630" s="974" t="s">
        <v>1034</v>
      </c>
      <c r="C630" s="959"/>
      <c r="D630" s="975" t="s">
        <v>2700</v>
      </c>
      <c r="E630" s="961"/>
      <c r="F630" s="961"/>
      <c r="G630" s="961"/>
      <c r="H630" s="962" t="str">
        <f t="shared" si="44"/>
        <v/>
      </c>
      <c r="I630" s="963" t="str">
        <f t="shared" si="47"/>
        <v/>
      </c>
      <c r="J630" s="964" t="str">
        <f t="shared" si="47"/>
        <v/>
      </c>
      <c r="K630" s="964" t="str">
        <f t="shared" si="47"/>
        <v/>
      </c>
      <c r="L630" s="964" t="str">
        <f t="shared" si="47"/>
        <v/>
      </c>
      <c r="M630" s="964" t="str">
        <f t="shared" si="47"/>
        <v/>
      </c>
      <c r="N630" s="964" t="str">
        <f t="shared" si="47"/>
        <v/>
      </c>
      <c r="O630" s="964" t="str">
        <f t="shared" si="47"/>
        <v/>
      </c>
      <c r="P630" s="964" t="str">
        <f t="shared" si="47"/>
        <v/>
      </c>
      <c r="Q630" s="962" t="str">
        <f t="shared" si="47"/>
        <v/>
      </c>
      <c r="R630" s="843"/>
    </row>
    <row r="631" spans="2:18" s="842" customFormat="1" ht="12.4" customHeight="1">
      <c r="B631" s="968" t="s">
        <v>1035</v>
      </c>
      <c r="C631" s="959"/>
      <c r="D631" s="969" t="s">
        <v>339</v>
      </c>
      <c r="E631" s="961" t="s">
        <v>51</v>
      </c>
      <c r="F631" s="970">
        <v>0.57999999999999996</v>
      </c>
      <c r="G631" s="970">
        <v>26.29</v>
      </c>
      <c r="H631" s="962">
        <f t="shared" si="44"/>
        <v>15.25</v>
      </c>
      <c r="I631" s="963">
        <f t="shared" si="47"/>
        <v>0</v>
      </c>
      <c r="J631" s="964">
        <f t="shared" si="47"/>
        <v>0</v>
      </c>
      <c r="K631" s="964">
        <f t="shared" si="47"/>
        <v>0</v>
      </c>
      <c r="L631" s="964">
        <f t="shared" si="47"/>
        <v>0</v>
      </c>
      <c r="M631" s="964">
        <f t="shared" si="47"/>
        <v>0</v>
      </c>
      <c r="N631" s="964">
        <f t="shared" si="47"/>
        <v>3.24</v>
      </c>
      <c r="O631" s="964">
        <f t="shared" si="47"/>
        <v>12.01</v>
      </c>
      <c r="P631" s="964">
        <f t="shared" si="47"/>
        <v>0</v>
      </c>
      <c r="Q631" s="962">
        <f t="shared" si="47"/>
        <v>0</v>
      </c>
      <c r="R631" s="843"/>
    </row>
    <row r="632" spans="2:18" s="842" customFormat="1" ht="12.4" customHeight="1">
      <c r="B632" s="974" t="s">
        <v>1036</v>
      </c>
      <c r="C632" s="959"/>
      <c r="D632" s="975" t="s">
        <v>340</v>
      </c>
      <c r="E632" s="961"/>
      <c r="F632" s="961"/>
      <c r="G632" s="961"/>
      <c r="H632" s="962" t="str">
        <f t="shared" si="44"/>
        <v/>
      </c>
      <c r="I632" s="963" t="str">
        <f t="shared" si="47"/>
        <v/>
      </c>
      <c r="J632" s="964" t="str">
        <f t="shared" si="47"/>
        <v/>
      </c>
      <c r="K632" s="964" t="str">
        <f t="shared" si="47"/>
        <v/>
      </c>
      <c r="L632" s="964" t="str">
        <f t="shared" si="47"/>
        <v/>
      </c>
      <c r="M632" s="964" t="str">
        <f t="shared" si="47"/>
        <v/>
      </c>
      <c r="N632" s="964" t="str">
        <f t="shared" si="47"/>
        <v/>
      </c>
      <c r="O632" s="964" t="str">
        <f t="shared" si="47"/>
        <v/>
      </c>
      <c r="P632" s="964" t="str">
        <f t="shared" si="47"/>
        <v/>
      </c>
      <c r="Q632" s="962" t="str">
        <f t="shared" si="47"/>
        <v/>
      </c>
      <c r="R632" s="843"/>
    </row>
    <row r="633" spans="2:18" s="842" customFormat="1" ht="12.4" customHeight="1">
      <c r="B633" s="968" t="s">
        <v>1037</v>
      </c>
      <c r="C633" s="959"/>
      <c r="D633" s="969" t="s">
        <v>342</v>
      </c>
      <c r="E633" s="961" t="s">
        <v>51</v>
      </c>
      <c r="F633" s="970">
        <v>27.93</v>
      </c>
      <c r="G633" s="970">
        <v>43.65</v>
      </c>
      <c r="H633" s="962">
        <f t="shared" si="44"/>
        <v>1219.1400000000001</v>
      </c>
      <c r="I633" s="963">
        <f t="shared" si="47"/>
        <v>0</v>
      </c>
      <c r="J633" s="964">
        <f t="shared" si="47"/>
        <v>0</v>
      </c>
      <c r="K633" s="964">
        <f t="shared" si="47"/>
        <v>0</v>
      </c>
      <c r="L633" s="964">
        <f t="shared" si="47"/>
        <v>0</v>
      </c>
      <c r="M633" s="964">
        <f t="shared" si="47"/>
        <v>0</v>
      </c>
      <c r="N633" s="964">
        <f t="shared" si="47"/>
        <v>0</v>
      </c>
      <c r="O633" s="964">
        <f t="shared" si="47"/>
        <v>1219.1400000000001</v>
      </c>
      <c r="P633" s="964">
        <f t="shared" si="47"/>
        <v>0</v>
      </c>
      <c r="Q633" s="962">
        <f t="shared" si="47"/>
        <v>0</v>
      </c>
      <c r="R633" s="843"/>
    </row>
    <row r="634" spans="2:18" s="842" customFormat="1" ht="12.4" customHeight="1">
      <c r="B634" s="968" t="s">
        <v>1038</v>
      </c>
      <c r="C634" s="959"/>
      <c r="D634" s="969" t="s">
        <v>2701</v>
      </c>
      <c r="E634" s="961" t="s">
        <v>386</v>
      </c>
      <c r="F634" s="970">
        <v>3.1</v>
      </c>
      <c r="G634" s="970">
        <v>450</v>
      </c>
      <c r="H634" s="962">
        <f t="shared" si="44"/>
        <v>1395</v>
      </c>
      <c r="I634" s="963">
        <f t="shared" si="47"/>
        <v>0</v>
      </c>
      <c r="J634" s="964">
        <f t="shared" si="47"/>
        <v>0</v>
      </c>
      <c r="K634" s="964">
        <f t="shared" si="47"/>
        <v>0</v>
      </c>
      <c r="L634" s="964">
        <f t="shared" si="47"/>
        <v>0</v>
      </c>
      <c r="M634" s="964">
        <f t="shared" si="47"/>
        <v>0</v>
      </c>
      <c r="N634" s="964">
        <f t="shared" si="47"/>
        <v>0</v>
      </c>
      <c r="O634" s="964">
        <f t="shared" si="47"/>
        <v>1395</v>
      </c>
      <c r="P634" s="964">
        <f t="shared" si="47"/>
        <v>0</v>
      </c>
      <c r="Q634" s="962">
        <f t="shared" si="47"/>
        <v>0</v>
      </c>
      <c r="R634" s="843"/>
    </row>
    <row r="635" spans="2:18" s="842" customFormat="1" ht="12.4" customHeight="1">
      <c r="B635" s="968" t="s">
        <v>1039</v>
      </c>
      <c r="C635" s="959"/>
      <c r="D635" s="969" t="s">
        <v>2702</v>
      </c>
      <c r="E635" s="961" t="s">
        <v>55</v>
      </c>
      <c r="F635" s="970">
        <v>121.91</v>
      </c>
      <c r="G635" s="970">
        <v>4.2</v>
      </c>
      <c r="H635" s="962">
        <f t="shared" si="44"/>
        <v>512.02</v>
      </c>
      <c r="I635" s="963">
        <f t="shared" si="47"/>
        <v>0</v>
      </c>
      <c r="J635" s="964">
        <f t="shared" si="47"/>
        <v>0</v>
      </c>
      <c r="K635" s="964">
        <f t="shared" si="47"/>
        <v>0</v>
      </c>
      <c r="L635" s="964">
        <f t="shared" si="47"/>
        <v>0</v>
      </c>
      <c r="M635" s="964">
        <f t="shared" si="47"/>
        <v>0</v>
      </c>
      <c r="N635" s="964">
        <f t="shared" si="47"/>
        <v>0</v>
      </c>
      <c r="O635" s="964">
        <f t="shared" si="47"/>
        <v>512.02</v>
      </c>
      <c r="P635" s="964">
        <f t="shared" si="47"/>
        <v>0</v>
      </c>
      <c r="Q635" s="962">
        <f t="shared" si="47"/>
        <v>0</v>
      </c>
      <c r="R635" s="843"/>
    </row>
    <row r="636" spans="2:18" s="842" customFormat="1" ht="12.4" customHeight="1">
      <c r="B636" s="974" t="s">
        <v>1040</v>
      </c>
      <c r="C636" s="959"/>
      <c r="D636" s="975" t="s">
        <v>343</v>
      </c>
      <c r="E636" s="961"/>
      <c r="F636" s="961"/>
      <c r="G636" s="961"/>
      <c r="H636" s="962" t="str">
        <f t="shared" si="44"/>
        <v/>
      </c>
      <c r="I636" s="963" t="str">
        <f t="shared" si="47"/>
        <v/>
      </c>
      <c r="J636" s="964" t="str">
        <f t="shared" si="47"/>
        <v/>
      </c>
      <c r="K636" s="964" t="str">
        <f t="shared" si="47"/>
        <v/>
      </c>
      <c r="L636" s="964" t="str">
        <f t="shared" si="47"/>
        <v/>
      </c>
      <c r="M636" s="964" t="str">
        <f t="shared" si="47"/>
        <v/>
      </c>
      <c r="N636" s="964" t="str">
        <f t="shared" si="47"/>
        <v/>
      </c>
      <c r="O636" s="964" t="str">
        <f t="shared" si="47"/>
        <v/>
      </c>
      <c r="P636" s="964" t="str">
        <f t="shared" si="47"/>
        <v/>
      </c>
      <c r="Q636" s="962" t="str">
        <f t="shared" si="47"/>
        <v/>
      </c>
      <c r="R636" s="843"/>
    </row>
    <row r="637" spans="2:18" s="842" customFormat="1" ht="12.4" customHeight="1">
      <c r="B637" s="968" t="s">
        <v>1041</v>
      </c>
      <c r="C637" s="959"/>
      <c r="D637" s="969" t="s">
        <v>2671</v>
      </c>
      <c r="E637" s="961" t="s">
        <v>51</v>
      </c>
      <c r="F637" s="970">
        <v>15.64</v>
      </c>
      <c r="G637" s="970">
        <v>27.810000000000002</v>
      </c>
      <c r="H637" s="962">
        <f t="shared" si="44"/>
        <v>434.95</v>
      </c>
      <c r="I637" s="963">
        <f t="shared" si="47"/>
        <v>0</v>
      </c>
      <c r="J637" s="964">
        <f t="shared" si="47"/>
        <v>0</v>
      </c>
      <c r="K637" s="964">
        <f t="shared" si="47"/>
        <v>0</v>
      </c>
      <c r="L637" s="964">
        <f t="shared" si="47"/>
        <v>0</v>
      </c>
      <c r="M637" s="964">
        <f t="shared" si="47"/>
        <v>0</v>
      </c>
      <c r="N637" s="964">
        <f t="shared" si="47"/>
        <v>0</v>
      </c>
      <c r="O637" s="964">
        <f t="shared" si="47"/>
        <v>434.95</v>
      </c>
      <c r="P637" s="964">
        <f t="shared" si="47"/>
        <v>0</v>
      </c>
      <c r="Q637" s="962">
        <f t="shared" si="47"/>
        <v>0</v>
      </c>
      <c r="R637" s="843"/>
    </row>
    <row r="638" spans="2:18" s="842" customFormat="1" ht="12.4" customHeight="1">
      <c r="B638" s="968" t="s">
        <v>1042</v>
      </c>
      <c r="C638" s="959"/>
      <c r="D638" s="969" t="s">
        <v>2703</v>
      </c>
      <c r="E638" s="961" t="s">
        <v>51</v>
      </c>
      <c r="F638" s="970">
        <v>20.34</v>
      </c>
      <c r="G638" s="970">
        <v>23.39</v>
      </c>
      <c r="H638" s="962">
        <f t="shared" si="44"/>
        <v>475.75</v>
      </c>
      <c r="I638" s="963">
        <f t="shared" si="47"/>
        <v>0</v>
      </c>
      <c r="J638" s="964">
        <f t="shared" si="47"/>
        <v>0</v>
      </c>
      <c r="K638" s="964">
        <f t="shared" si="47"/>
        <v>0</v>
      </c>
      <c r="L638" s="964">
        <f t="shared" si="47"/>
        <v>0</v>
      </c>
      <c r="M638" s="964">
        <f t="shared" si="47"/>
        <v>0</v>
      </c>
      <c r="N638" s="964">
        <f t="shared" si="47"/>
        <v>0</v>
      </c>
      <c r="O638" s="964">
        <f t="shared" si="47"/>
        <v>475.75</v>
      </c>
      <c r="P638" s="964">
        <f t="shared" si="47"/>
        <v>0</v>
      </c>
      <c r="Q638" s="962">
        <f t="shared" si="47"/>
        <v>0</v>
      </c>
      <c r="R638" s="843"/>
    </row>
    <row r="639" spans="2:18" s="842" customFormat="1" ht="12.4" customHeight="1">
      <c r="B639" s="968" t="s">
        <v>1043</v>
      </c>
      <c r="C639" s="959"/>
      <c r="D639" s="969" t="s">
        <v>2673</v>
      </c>
      <c r="E639" s="961" t="s">
        <v>385</v>
      </c>
      <c r="F639" s="970">
        <v>2.89</v>
      </c>
      <c r="G639" s="970">
        <v>24.78</v>
      </c>
      <c r="H639" s="962">
        <f t="shared" si="44"/>
        <v>71.61</v>
      </c>
      <c r="I639" s="963">
        <f t="shared" ref="I639:Q654" si="48">+IF($E639="","",I4529)</f>
        <v>0</v>
      </c>
      <c r="J639" s="964">
        <f t="shared" si="48"/>
        <v>0</v>
      </c>
      <c r="K639" s="964">
        <f t="shared" si="48"/>
        <v>0</v>
      </c>
      <c r="L639" s="964">
        <f t="shared" si="48"/>
        <v>0</v>
      </c>
      <c r="M639" s="964">
        <f t="shared" si="48"/>
        <v>0</v>
      </c>
      <c r="N639" s="964">
        <f t="shared" si="48"/>
        <v>0</v>
      </c>
      <c r="O639" s="964">
        <f t="shared" si="48"/>
        <v>71.61</v>
      </c>
      <c r="P639" s="964">
        <f t="shared" si="48"/>
        <v>0</v>
      </c>
      <c r="Q639" s="962">
        <f t="shared" si="48"/>
        <v>0</v>
      </c>
      <c r="R639" s="843"/>
    </row>
    <row r="640" spans="2:18" s="842" customFormat="1" ht="12.4" customHeight="1">
      <c r="B640" s="974" t="s">
        <v>1044</v>
      </c>
      <c r="C640" s="959"/>
      <c r="D640" s="975" t="s">
        <v>58</v>
      </c>
      <c r="E640" s="961"/>
      <c r="F640" s="961"/>
      <c r="G640" s="961"/>
      <c r="H640" s="962" t="str">
        <f t="shared" si="44"/>
        <v/>
      </c>
      <c r="I640" s="963" t="str">
        <f t="shared" si="48"/>
        <v/>
      </c>
      <c r="J640" s="964" t="str">
        <f t="shared" si="48"/>
        <v/>
      </c>
      <c r="K640" s="964" t="str">
        <f t="shared" si="48"/>
        <v/>
      </c>
      <c r="L640" s="964" t="str">
        <f t="shared" si="48"/>
        <v/>
      </c>
      <c r="M640" s="964" t="str">
        <f t="shared" si="48"/>
        <v/>
      </c>
      <c r="N640" s="964" t="str">
        <f t="shared" si="48"/>
        <v/>
      </c>
      <c r="O640" s="964" t="str">
        <f t="shared" si="48"/>
        <v/>
      </c>
      <c r="P640" s="964" t="str">
        <f t="shared" si="48"/>
        <v/>
      </c>
      <c r="Q640" s="962" t="str">
        <f t="shared" si="48"/>
        <v/>
      </c>
      <c r="R640" s="843"/>
    </row>
    <row r="641" spans="2:18" s="842" customFormat="1" ht="12.4" customHeight="1">
      <c r="B641" s="968" t="s">
        <v>1045</v>
      </c>
      <c r="C641" s="959"/>
      <c r="D641" s="969" t="s">
        <v>2704</v>
      </c>
      <c r="E641" s="961" t="s">
        <v>41</v>
      </c>
      <c r="F641" s="970">
        <v>1</v>
      </c>
      <c r="G641" s="970">
        <v>33.72</v>
      </c>
      <c r="H641" s="962">
        <f t="shared" si="44"/>
        <v>33.72</v>
      </c>
      <c r="I641" s="963">
        <f t="shared" si="48"/>
        <v>0</v>
      </c>
      <c r="J641" s="964">
        <f t="shared" si="48"/>
        <v>0</v>
      </c>
      <c r="K641" s="964">
        <f t="shared" si="48"/>
        <v>0</v>
      </c>
      <c r="L641" s="964">
        <f t="shared" si="48"/>
        <v>0</v>
      </c>
      <c r="M641" s="964">
        <f t="shared" si="48"/>
        <v>0</v>
      </c>
      <c r="N641" s="964">
        <f t="shared" si="48"/>
        <v>0</v>
      </c>
      <c r="O641" s="964">
        <f t="shared" si="48"/>
        <v>33.72</v>
      </c>
      <c r="P641" s="964">
        <f t="shared" si="48"/>
        <v>0</v>
      </c>
      <c r="Q641" s="962">
        <f t="shared" si="48"/>
        <v>0</v>
      </c>
      <c r="R641" s="843"/>
    </row>
    <row r="642" spans="2:18" s="842" customFormat="1" ht="12.4" customHeight="1">
      <c r="B642" s="968" t="s">
        <v>1046</v>
      </c>
      <c r="C642" s="959"/>
      <c r="D642" s="969" t="s">
        <v>2705</v>
      </c>
      <c r="E642" s="961" t="s">
        <v>53</v>
      </c>
      <c r="F642" s="970">
        <v>1</v>
      </c>
      <c r="G642" s="970">
        <v>197.13</v>
      </c>
      <c r="H642" s="962">
        <f t="shared" si="44"/>
        <v>197.13</v>
      </c>
      <c r="I642" s="963">
        <f t="shared" si="48"/>
        <v>0</v>
      </c>
      <c r="J642" s="964">
        <f t="shared" si="48"/>
        <v>0</v>
      </c>
      <c r="K642" s="964">
        <f t="shared" si="48"/>
        <v>0</v>
      </c>
      <c r="L642" s="964">
        <f t="shared" si="48"/>
        <v>0</v>
      </c>
      <c r="M642" s="964">
        <f t="shared" si="48"/>
        <v>0</v>
      </c>
      <c r="N642" s="964">
        <f t="shared" si="48"/>
        <v>0</v>
      </c>
      <c r="O642" s="964">
        <f t="shared" si="48"/>
        <v>197.13</v>
      </c>
      <c r="P642" s="964">
        <f t="shared" si="48"/>
        <v>0</v>
      </c>
      <c r="Q642" s="962">
        <f t="shared" si="48"/>
        <v>0</v>
      </c>
      <c r="R642" s="843"/>
    </row>
    <row r="643" spans="2:18" s="842" customFormat="1" ht="12.4" customHeight="1">
      <c r="B643" s="974" t="s">
        <v>1047</v>
      </c>
      <c r="C643" s="959"/>
      <c r="D643" s="975" t="s">
        <v>2706</v>
      </c>
      <c r="E643" s="961"/>
      <c r="F643" s="961"/>
      <c r="G643" s="961"/>
      <c r="H643" s="962" t="str">
        <f t="shared" si="44"/>
        <v/>
      </c>
      <c r="I643" s="963" t="str">
        <f t="shared" si="48"/>
        <v/>
      </c>
      <c r="J643" s="964" t="str">
        <f t="shared" si="48"/>
        <v/>
      </c>
      <c r="K643" s="964" t="str">
        <f t="shared" si="48"/>
        <v/>
      </c>
      <c r="L643" s="964" t="str">
        <f t="shared" si="48"/>
        <v/>
      </c>
      <c r="M643" s="964" t="str">
        <f t="shared" si="48"/>
        <v/>
      </c>
      <c r="N643" s="964" t="str">
        <f t="shared" si="48"/>
        <v/>
      </c>
      <c r="O643" s="964" t="str">
        <f t="shared" si="48"/>
        <v/>
      </c>
      <c r="P643" s="964" t="str">
        <f t="shared" si="48"/>
        <v/>
      </c>
      <c r="Q643" s="962" t="str">
        <f t="shared" si="48"/>
        <v/>
      </c>
      <c r="R643" s="843"/>
    </row>
    <row r="644" spans="2:18" s="842" customFormat="1" ht="12.4" customHeight="1">
      <c r="B644" s="968" t="s">
        <v>1048</v>
      </c>
      <c r="C644" s="959"/>
      <c r="D644" s="969" t="s">
        <v>2707</v>
      </c>
      <c r="E644" s="961" t="s">
        <v>50</v>
      </c>
      <c r="F644" s="970">
        <v>8.1999999999999993</v>
      </c>
      <c r="G644" s="970">
        <v>32.57</v>
      </c>
      <c r="H644" s="962">
        <f t="shared" si="44"/>
        <v>267.07</v>
      </c>
      <c r="I644" s="963">
        <f t="shared" si="48"/>
        <v>0</v>
      </c>
      <c r="J644" s="964">
        <f t="shared" si="48"/>
        <v>0</v>
      </c>
      <c r="K644" s="964">
        <f t="shared" si="48"/>
        <v>0</v>
      </c>
      <c r="L644" s="964">
        <f t="shared" si="48"/>
        <v>0</v>
      </c>
      <c r="M644" s="964">
        <f t="shared" si="48"/>
        <v>0</v>
      </c>
      <c r="N644" s="964">
        <f t="shared" si="48"/>
        <v>0</v>
      </c>
      <c r="O644" s="964">
        <f t="shared" si="48"/>
        <v>267.07</v>
      </c>
      <c r="P644" s="964">
        <f t="shared" si="48"/>
        <v>0</v>
      </c>
      <c r="Q644" s="962">
        <f t="shared" si="48"/>
        <v>0</v>
      </c>
      <c r="R644" s="843"/>
    </row>
    <row r="645" spans="2:18" s="842" customFormat="1" ht="12.4" customHeight="1">
      <c r="B645" s="974" t="s">
        <v>1049</v>
      </c>
      <c r="C645" s="959"/>
      <c r="D645" s="975" t="s">
        <v>359</v>
      </c>
      <c r="E645" s="961"/>
      <c r="F645" s="961"/>
      <c r="G645" s="961"/>
      <c r="H645" s="962" t="str">
        <f t="shared" si="44"/>
        <v/>
      </c>
      <c r="I645" s="963" t="str">
        <f t="shared" si="48"/>
        <v/>
      </c>
      <c r="J645" s="964" t="str">
        <f t="shared" si="48"/>
        <v/>
      </c>
      <c r="K645" s="964" t="str">
        <f t="shared" si="48"/>
        <v/>
      </c>
      <c r="L645" s="964" t="str">
        <f t="shared" si="48"/>
        <v/>
      </c>
      <c r="M645" s="964" t="str">
        <f t="shared" si="48"/>
        <v/>
      </c>
      <c r="N645" s="964" t="str">
        <f t="shared" si="48"/>
        <v/>
      </c>
      <c r="O645" s="964" t="str">
        <f t="shared" si="48"/>
        <v/>
      </c>
      <c r="P645" s="964" t="str">
        <f t="shared" si="48"/>
        <v/>
      </c>
      <c r="Q645" s="962" t="str">
        <f t="shared" si="48"/>
        <v/>
      </c>
      <c r="R645" s="843"/>
    </row>
    <row r="646" spans="2:18" s="842" customFormat="1" ht="12.4" customHeight="1">
      <c r="B646" s="968" t="s">
        <v>1050</v>
      </c>
      <c r="C646" s="959"/>
      <c r="D646" s="969" t="s">
        <v>2821</v>
      </c>
      <c r="E646" s="961" t="s">
        <v>41</v>
      </c>
      <c r="F646" s="970">
        <v>1</v>
      </c>
      <c r="G646" s="970">
        <v>155.95000000000002</v>
      </c>
      <c r="H646" s="962">
        <f t="shared" si="44"/>
        <v>155.94999999999999</v>
      </c>
      <c r="I646" s="963">
        <f t="shared" si="48"/>
        <v>0</v>
      </c>
      <c r="J646" s="964">
        <f t="shared" si="48"/>
        <v>0</v>
      </c>
      <c r="K646" s="964">
        <f t="shared" si="48"/>
        <v>0</v>
      </c>
      <c r="L646" s="964">
        <f t="shared" si="48"/>
        <v>0</v>
      </c>
      <c r="M646" s="964">
        <f t="shared" si="48"/>
        <v>0</v>
      </c>
      <c r="N646" s="964">
        <f t="shared" si="48"/>
        <v>0</v>
      </c>
      <c r="O646" s="964">
        <f t="shared" si="48"/>
        <v>155.94999999999999</v>
      </c>
      <c r="P646" s="964">
        <f t="shared" si="48"/>
        <v>0</v>
      </c>
      <c r="Q646" s="962">
        <f t="shared" si="48"/>
        <v>0</v>
      </c>
      <c r="R646" s="843"/>
    </row>
    <row r="647" spans="2:18" s="842" customFormat="1" ht="12.4" customHeight="1">
      <c r="B647" s="974" t="s">
        <v>1051</v>
      </c>
      <c r="C647" s="959"/>
      <c r="D647" s="975" t="s">
        <v>64</v>
      </c>
      <c r="E647" s="961"/>
      <c r="F647" s="961"/>
      <c r="G647" s="961"/>
      <c r="H647" s="962" t="str">
        <f t="shared" si="44"/>
        <v/>
      </c>
      <c r="I647" s="963" t="str">
        <f t="shared" si="48"/>
        <v/>
      </c>
      <c r="J647" s="964" t="str">
        <f t="shared" si="48"/>
        <v/>
      </c>
      <c r="K647" s="964" t="str">
        <f t="shared" si="48"/>
        <v/>
      </c>
      <c r="L647" s="964" t="str">
        <f t="shared" si="48"/>
        <v/>
      </c>
      <c r="M647" s="964" t="str">
        <f t="shared" si="48"/>
        <v/>
      </c>
      <c r="N647" s="964" t="str">
        <f t="shared" si="48"/>
        <v/>
      </c>
      <c r="O647" s="964" t="str">
        <f t="shared" si="48"/>
        <v/>
      </c>
      <c r="P647" s="964" t="str">
        <f t="shared" si="48"/>
        <v/>
      </c>
      <c r="Q647" s="962" t="str">
        <f t="shared" si="48"/>
        <v/>
      </c>
      <c r="R647" s="843"/>
    </row>
    <row r="648" spans="2:18" s="842" customFormat="1" ht="12.4" customHeight="1">
      <c r="B648" s="968" t="s">
        <v>1052</v>
      </c>
      <c r="C648" s="959"/>
      <c r="D648" s="969" t="s">
        <v>2711</v>
      </c>
      <c r="E648" s="961" t="s">
        <v>51</v>
      </c>
      <c r="F648" s="970">
        <v>20.34</v>
      </c>
      <c r="G648" s="970">
        <v>11.85</v>
      </c>
      <c r="H648" s="962">
        <f t="shared" si="44"/>
        <v>241.03</v>
      </c>
      <c r="I648" s="963">
        <f t="shared" si="48"/>
        <v>0</v>
      </c>
      <c r="J648" s="964">
        <f t="shared" si="48"/>
        <v>0</v>
      </c>
      <c r="K648" s="964">
        <f t="shared" si="48"/>
        <v>0</v>
      </c>
      <c r="L648" s="964">
        <f t="shared" si="48"/>
        <v>0</v>
      </c>
      <c r="M648" s="964">
        <f t="shared" si="48"/>
        <v>0</v>
      </c>
      <c r="N648" s="964">
        <f t="shared" si="48"/>
        <v>0</v>
      </c>
      <c r="O648" s="964">
        <f t="shared" si="48"/>
        <v>241.03</v>
      </c>
      <c r="P648" s="964">
        <f t="shared" si="48"/>
        <v>0</v>
      </c>
      <c r="Q648" s="962">
        <f t="shared" si="48"/>
        <v>0</v>
      </c>
      <c r="R648" s="843"/>
    </row>
    <row r="649" spans="2:18" s="842" customFormat="1" ht="12.4" customHeight="1">
      <c r="B649" s="968" t="s">
        <v>1053</v>
      </c>
      <c r="C649" s="959"/>
      <c r="D649" s="969" t="s">
        <v>351</v>
      </c>
      <c r="E649" s="961" t="s">
        <v>51</v>
      </c>
      <c r="F649" s="970">
        <v>0.72</v>
      </c>
      <c r="G649" s="970">
        <v>20.48</v>
      </c>
      <c r="H649" s="962">
        <f t="shared" ref="H649:H712" si="49">+IF(E649="","",ROUND(F649*G649,2))</f>
        <v>14.75</v>
      </c>
      <c r="I649" s="963">
        <f t="shared" si="48"/>
        <v>0</v>
      </c>
      <c r="J649" s="964">
        <f t="shared" si="48"/>
        <v>0</v>
      </c>
      <c r="K649" s="964">
        <f t="shared" si="48"/>
        <v>0</v>
      </c>
      <c r="L649" s="964">
        <f t="shared" si="48"/>
        <v>0</v>
      </c>
      <c r="M649" s="964">
        <f t="shared" si="48"/>
        <v>0</v>
      </c>
      <c r="N649" s="964">
        <f t="shared" si="48"/>
        <v>0</v>
      </c>
      <c r="O649" s="964">
        <f t="shared" si="48"/>
        <v>14.75</v>
      </c>
      <c r="P649" s="964">
        <f t="shared" si="48"/>
        <v>0</v>
      </c>
      <c r="Q649" s="962">
        <f t="shared" si="48"/>
        <v>0</v>
      </c>
      <c r="R649" s="843"/>
    </row>
    <row r="650" spans="2:18" s="842" customFormat="1" ht="12.4" customHeight="1">
      <c r="B650" s="974" t="s">
        <v>1054</v>
      </c>
      <c r="C650" s="959"/>
      <c r="D650" s="975" t="s">
        <v>2822</v>
      </c>
      <c r="E650" s="961"/>
      <c r="F650" s="961"/>
      <c r="G650" s="961"/>
      <c r="H650" s="962" t="str">
        <f t="shared" si="49"/>
        <v/>
      </c>
      <c r="I650" s="963" t="str">
        <f t="shared" si="48"/>
        <v/>
      </c>
      <c r="J650" s="964" t="str">
        <f t="shared" si="48"/>
        <v/>
      </c>
      <c r="K650" s="964" t="str">
        <f t="shared" si="48"/>
        <v/>
      </c>
      <c r="L650" s="964" t="str">
        <f t="shared" si="48"/>
        <v/>
      </c>
      <c r="M650" s="964" t="str">
        <f t="shared" si="48"/>
        <v/>
      </c>
      <c r="N650" s="964" t="str">
        <f t="shared" si="48"/>
        <v/>
      </c>
      <c r="O650" s="964" t="str">
        <f t="shared" si="48"/>
        <v/>
      </c>
      <c r="P650" s="964" t="str">
        <f t="shared" si="48"/>
        <v/>
      </c>
      <c r="Q650" s="962" t="str">
        <f t="shared" si="48"/>
        <v/>
      </c>
      <c r="R650" s="843"/>
    </row>
    <row r="651" spans="2:18" s="842" customFormat="1" ht="12.4" customHeight="1">
      <c r="B651" s="968" t="s">
        <v>1055</v>
      </c>
      <c r="C651" s="959"/>
      <c r="D651" s="969" t="s">
        <v>2793</v>
      </c>
      <c r="E651" s="961" t="s">
        <v>41</v>
      </c>
      <c r="F651" s="970">
        <v>1</v>
      </c>
      <c r="G651" s="970">
        <v>64.19</v>
      </c>
      <c r="H651" s="962">
        <f t="shared" si="49"/>
        <v>64.19</v>
      </c>
      <c r="I651" s="963">
        <f t="shared" si="48"/>
        <v>0</v>
      </c>
      <c r="J651" s="964">
        <f t="shared" si="48"/>
        <v>0</v>
      </c>
      <c r="K651" s="964">
        <f t="shared" si="48"/>
        <v>0</v>
      </c>
      <c r="L651" s="964">
        <f t="shared" si="48"/>
        <v>0</v>
      </c>
      <c r="M651" s="964">
        <f t="shared" si="48"/>
        <v>0</v>
      </c>
      <c r="N651" s="964">
        <f t="shared" si="48"/>
        <v>0</v>
      </c>
      <c r="O651" s="964">
        <f t="shared" si="48"/>
        <v>64.19</v>
      </c>
      <c r="P651" s="964">
        <f t="shared" si="48"/>
        <v>0</v>
      </c>
      <c r="Q651" s="962">
        <f t="shared" si="48"/>
        <v>0</v>
      </c>
      <c r="R651" s="843"/>
    </row>
    <row r="652" spans="2:18" s="842" customFormat="1" ht="12.4" customHeight="1">
      <c r="B652" s="974" t="s">
        <v>1056</v>
      </c>
      <c r="C652" s="959"/>
      <c r="D652" s="975" t="s">
        <v>2712</v>
      </c>
      <c r="E652" s="961"/>
      <c r="F652" s="961"/>
      <c r="G652" s="961"/>
      <c r="H652" s="962" t="str">
        <f t="shared" si="49"/>
        <v/>
      </c>
      <c r="I652" s="963" t="str">
        <f t="shared" si="48"/>
        <v/>
      </c>
      <c r="J652" s="964" t="str">
        <f t="shared" si="48"/>
        <v/>
      </c>
      <c r="K652" s="964" t="str">
        <f t="shared" si="48"/>
        <v/>
      </c>
      <c r="L652" s="964" t="str">
        <f t="shared" si="48"/>
        <v/>
      </c>
      <c r="M652" s="964" t="str">
        <f t="shared" si="48"/>
        <v/>
      </c>
      <c r="N652" s="964" t="str">
        <f t="shared" si="48"/>
        <v/>
      </c>
      <c r="O652" s="964" t="str">
        <f t="shared" si="48"/>
        <v/>
      </c>
      <c r="P652" s="964" t="str">
        <f t="shared" si="48"/>
        <v/>
      </c>
      <c r="Q652" s="962" t="str">
        <f t="shared" si="48"/>
        <v/>
      </c>
      <c r="R652" s="843"/>
    </row>
    <row r="653" spans="2:18" s="842" customFormat="1" ht="12.4" customHeight="1">
      <c r="B653" s="976" t="s">
        <v>1057</v>
      </c>
      <c r="C653" s="959"/>
      <c r="D653" s="977" t="s">
        <v>52</v>
      </c>
      <c r="E653" s="961"/>
      <c r="F653" s="961"/>
      <c r="G653" s="961"/>
      <c r="H653" s="962" t="str">
        <f t="shared" si="49"/>
        <v/>
      </c>
      <c r="I653" s="963" t="str">
        <f t="shared" si="48"/>
        <v/>
      </c>
      <c r="J653" s="964" t="str">
        <f t="shared" si="48"/>
        <v/>
      </c>
      <c r="K653" s="964" t="str">
        <f t="shared" si="48"/>
        <v/>
      </c>
      <c r="L653" s="964" t="str">
        <f t="shared" si="48"/>
        <v/>
      </c>
      <c r="M653" s="964" t="str">
        <f t="shared" si="48"/>
        <v/>
      </c>
      <c r="N653" s="964" t="str">
        <f t="shared" si="48"/>
        <v/>
      </c>
      <c r="O653" s="964" t="str">
        <f t="shared" si="48"/>
        <v/>
      </c>
      <c r="P653" s="964" t="str">
        <f t="shared" si="48"/>
        <v/>
      </c>
      <c r="Q653" s="962" t="str">
        <f t="shared" si="48"/>
        <v/>
      </c>
      <c r="R653" s="843"/>
    </row>
    <row r="654" spans="2:18" s="842" customFormat="1" ht="12.4" customHeight="1">
      <c r="B654" s="968" t="s">
        <v>1058</v>
      </c>
      <c r="C654" s="959"/>
      <c r="D654" s="969" t="s">
        <v>334</v>
      </c>
      <c r="E654" s="961" t="s">
        <v>385</v>
      </c>
      <c r="F654" s="970">
        <v>23.63</v>
      </c>
      <c r="G654" s="970">
        <v>1.05</v>
      </c>
      <c r="H654" s="962">
        <f t="shared" si="49"/>
        <v>24.81</v>
      </c>
      <c r="I654" s="963">
        <f t="shared" si="48"/>
        <v>0</v>
      </c>
      <c r="J654" s="964">
        <f t="shared" si="48"/>
        <v>0</v>
      </c>
      <c r="K654" s="964">
        <f t="shared" si="48"/>
        <v>0</v>
      </c>
      <c r="L654" s="964">
        <f t="shared" si="48"/>
        <v>0</v>
      </c>
      <c r="M654" s="964">
        <f t="shared" si="48"/>
        <v>0</v>
      </c>
      <c r="N654" s="964">
        <f t="shared" si="48"/>
        <v>0</v>
      </c>
      <c r="O654" s="964">
        <f t="shared" si="48"/>
        <v>24.81</v>
      </c>
      <c r="P654" s="964">
        <f t="shared" si="48"/>
        <v>0</v>
      </c>
      <c r="Q654" s="962">
        <f t="shared" si="48"/>
        <v>0</v>
      </c>
      <c r="R654" s="843"/>
    </row>
    <row r="655" spans="2:18" s="842" customFormat="1" ht="12.4" customHeight="1">
      <c r="B655" s="976" t="s">
        <v>1059</v>
      </c>
      <c r="C655" s="959"/>
      <c r="D655" s="977" t="s">
        <v>54</v>
      </c>
      <c r="E655" s="961"/>
      <c r="F655" s="961"/>
      <c r="G655" s="961"/>
      <c r="H655" s="962" t="str">
        <f t="shared" si="49"/>
        <v/>
      </c>
      <c r="I655" s="963" t="str">
        <f t="shared" ref="I655:Q670" si="50">+IF($E655="","",I4545)</f>
        <v/>
      </c>
      <c r="J655" s="964" t="str">
        <f t="shared" si="50"/>
        <v/>
      </c>
      <c r="K655" s="964" t="str">
        <f t="shared" si="50"/>
        <v/>
      </c>
      <c r="L655" s="964" t="str">
        <f t="shared" si="50"/>
        <v/>
      </c>
      <c r="M655" s="964" t="str">
        <f t="shared" si="50"/>
        <v/>
      </c>
      <c r="N655" s="964" t="str">
        <f t="shared" si="50"/>
        <v/>
      </c>
      <c r="O655" s="964" t="str">
        <f t="shared" si="50"/>
        <v/>
      </c>
      <c r="P655" s="964" t="str">
        <f t="shared" si="50"/>
        <v/>
      </c>
      <c r="Q655" s="962" t="str">
        <f t="shared" si="50"/>
        <v/>
      </c>
      <c r="R655" s="843"/>
    </row>
    <row r="656" spans="2:18" s="842" customFormat="1" ht="12.4" customHeight="1">
      <c r="B656" s="968" t="s">
        <v>1060</v>
      </c>
      <c r="C656" s="959"/>
      <c r="D656" s="969" t="s">
        <v>2696</v>
      </c>
      <c r="E656" s="961" t="s">
        <v>386</v>
      </c>
      <c r="F656" s="970">
        <v>1.58</v>
      </c>
      <c r="G656" s="970">
        <v>30.76</v>
      </c>
      <c r="H656" s="962">
        <f t="shared" si="49"/>
        <v>48.6</v>
      </c>
      <c r="I656" s="963">
        <f t="shared" si="50"/>
        <v>0</v>
      </c>
      <c r="J656" s="964">
        <f t="shared" si="50"/>
        <v>0</v>
      </c>
      <c r="K656" s="964">
        <f t="shared" si="50"/>
        <v>0</v>
      </c>
      <c r="L656" s="964">
        <f t="shared" si="50"/>
        <v>0</v>
      </c>
      <c r="M656" s="964">
        <f t="shared" si="50"/>
        <v>0</v>
      </c>
      <c r="N656" s="964">
        <f t="shared" si="50"/>
        <v>0</v>
      </c>
      <c r="O656" s="964">
        <f t="shared" si="50"/>
        <v>48.6</v>
      </c>
      <c r="P656" s="964">
        <f t="shared" si="50"/>
        <v>0</v>
      </c>
      <c r="Q656" s="962">
        <f t="shared" si="50"/>
        <v>0</v>
      </c>
      <c r="R656" s="843"/>
    </row>
    <row r="657" spans="2:18" s="842" customFormat="1" ht="12.4" customHeight="1">
      <c r="B657" s="968" t="s">
        <v>1061</v>
      </c>
      <c r="C657" s="959"/>
      <c r="D657" s="969" t="s">
        <v>336</v>
      </c>
      <c r="E657" s="961" t="s">
        <v>386</v>
      </c>
      <c r="F657" s="970">
        <v>1.97</v>
      </c>
      <c r="G657" s="970">
        <v>20.51</v>
      </c>
      <c r="H657" s="962">
        <f t="shared" si="49"/>
        <v>40.4</v>
      </c>
      <c r="I657" s="963">
        <f t="shared" si="50"/>
        <v>0</v>
      </c>
      <c r="J657" s="964">
        <f t="shared" si="50"/>
        <v>0</v>
      </c>
      <c r="K657" s="964">
        <f t="shared" si="50"/>
        <v>0</v>
      </c>
      <c r="L657" s="964">
        <f t="shared" si="50"/>
        <v>0</v>
      </c>
      <c r="M657" s="964">
        <f t="shared" si="50"/>
        <v>0</v>
      </c>
      <c r="N657" s="964">
        <f t="shared" si="50"/>
        <v>0</v>
      </c>
      <c r="O657" s="964">
        <f t="shared" si="50"/>
        <v>40.4</v>
      </c>
      <c r="P657" s="964">
        <f t="shared" si="50"/>
        <v>0</v>
      </c>
      <c r="Q657" s="962">
        <f t="shared" si="50"/>
        <v>0</v>
      </c>
      <c r="R657" s="843"/>
    </row>
    <row r="658" spans="2:18" s="842" customFormat="1" ht="12.4" customHeight="1">
      <c r="B658" s="976" t="s">
        <v>1062</v>
      </c>
      <c r="C658" s="959"/>
      <c r="D658" s="977" t="s">
        <v>2700</v>
      </c>
      <c r="E658" s="961"/>
      <c r="F658" s="961"/>
      <c r="G658" s="961"/>
      <c r="H658" s="962" t="str">
        <f t="shared" si="49"/>
        <v/>
      </c>
      <c r="I658" s="963" t="str">
        <f t="shared" si="50"/>
        <v/>
      </c>
      <c r="J658" s="964" t="str">
        <f t="shared" si="50"/>
        <v/>
      </c>
      <c r="K658" s="964" t="str">
        <f t="shared" si="50"/>
        <v/>
      </c>
      <c r="L658" s="964" t="str">
        <f t="shared" si="50"/>
        <v/>
      </c>
      <c r="M658" s="964" t="str">
        <f t="shared" si="50"/>
        <v/>
      </c>
      <c r="N658" s="964" t="str">
        <f t="shared" si="50"/>
        <v/>
      </c>
      <c r="O658" s="964" t="str">
        <f t="shared" si="50"/>
        <v/>
      </c>
      <c r="P658" s="964" t="str">
        <f t="shared" si="50"/>
        <v/>
      </c>
      <c r="Q658" s="962" t="str">
        <f t="shared" si="50"/>
        <v/>
      </c>
      <c r="R658" s="843"/>
    </row>
    <row r="659" spans="2:18" s="842" customFormat="1" ht="12.4" customHeight="1">
      <c r="B659" s="968" t="s">
        <v>1063</v>
      </c>
      <c r="C659" s="959"/>
      <c r="D659" s="969" t="s">
        <v>2713</v>
      </c>
      <c r="E659" s="961" t="s">
        <v>51</v>
      </c>
      <c r="F659" s="970">
        <v>9.6</v>
      </c>
      <c r="G659" s="970">
        <v>44.230000000000004</v>
      </c>
      <c r="H659" s="962">
        <f t="shared" si="49"/>
        <v>424.61</v>
      </c>
      <c r="I659" s="963">
        <f t="shared" si="50"/>
        <v>0</v>
      </c>
      <c r="J659" s="964">
        <f t="shared" si="50"/>
        <v>0</v>
      </c>
      <c r="K659" s="964">
        <f t="shared" si="50"/>
        <v>0</v>
      </c>
      <c r="L659" s="964">
        <f t="shared" si="50"/>
        <v>0</v>
      </c>
      <c r="M659" s="964">
        <f t="shared" si="50"/>
        <v>0</v>
      </c>
      <c r="N659" s="964">
        <f t="shared" si="50"/>
        <v>0</v>
      </c>
      <c r="O659" s="964">
        <f t="shared" si="50"/>
        <v>424.61</v>
      </c>
      <c r="P659" s="964">
        <f t="shared" si="50"/>
        <v>0</v>
      </c>
      <c r="Q659" s="962">
        <f t="shared" si="50"/>
        <v>0</v>
      </c>
      <c r="R659" s="843"/>
    </row>
    <row r="660" spans="2:18" s="842" customFormat="1" ht="12.4" customHeight="1">
      <c r="B660" s="968" t="s">
        <v>1064</v>
      </c>
      <c r="C660" s="959"/>
      <c r="D660" s="969" t="s">
        <v>2714</v>
      </c>
      <c r="E660" s="961" t="s">
        <v>386</v>
      </c>
      <c r="F660" s="970">
        <v>1.58</v>
      </c>
      <c r="G660" s="970">
        <v>391.01</v>
      </c>
      <c r="H660" s="962">
        <f t="shared" si="49"/>
        <v>617.79999999999995</v>
      </c>
      <c r="I660" s="963">
        <f t="shared" si="50"/>
        <v>0</v>
      </c>
      <c r="J660" s="964">
        <f t="shared" si="50"/>
        <v>0</v>
      </c>
      <c r="K660" s="964">
        <f t="shared" si="50"/>
        <v>0</v>
      </c>
      <c r="L660" s="964">
        <f t="shared" si="50"/>
        <v>0</v>
      </c>
      <c r="M660" s="964">
        <f t="shared" si="50"/>
        <v>0</v>
      </c>
      <c r="N660" s="964">
        <f t="shared" si="50"/>
        <v>0</v>
      </c>
      <c r="O660" s="964">
        <f t="shared" si="50"/>
        <v>617.79999999999995</v>
      </c>
      <c r="P660" s="964">
        <f t="shared" si="50"/>
        <v>0</v>
      </c>
      <c r="Q660" s="962">
        <f t="shared" si="50"/>
        <v>0</v>
      </c>
      <c r="R660" s="843"/>
    </row>
    <row r="661" spans="2:18" s="842" customFormat="1" ht="12.4" customHeight="1">
      <c r="B661" s="976" t="s">
        <v>1065</v>
      </c>
      <c r="C661" s="959"/>
      <c r="D661" s="977" t="s">
        <v>359</v>
      </c>
      <c r="E661" s="961"/>
      <c r="F661" s="961"/>
      <c r="G661" s="961"/>
      <c r="H661" s="962" t="str">
        <f t="shared" si="49"/>
        <v/>
      </c>
      <c r="I661" s="963" t="str">
        <f t="shared" si="50"/>
        <v/>
      </c>
      <c r="J661" s="964" t="str">
        <f t="shared" si="50"/>
        <v/>
      </c>
      <c r="K661" s="964" t="str">
        <f t="shared" si="50"/>
        <v/>
      </c>
      <c r="L661" s="964" t="str">
        <f t="shared" si="50"/>
        <v/>
      </c>
      <c r="M661" s="964" t="str">
        <f t="shared" si="50"/>
        <v/>
      </c>
      <c r="N661" s="964" t="str">
        <f t="shared" si="50"/>
        <v/>
      </c>
      <c r="O661" s="964" t="str">
        <f t="shared" si="50"/>
        <v/>
      </c>
      <c r="P661" s="964" t="str">
        <f t="shared" si="50"/>
        <v/>
      </c>
      <c r="Q661" s="962" t="str">
        <f t="shared" si="50"/>
        <v/>
      </c>
      <c r="R661" s="843"/>
    </row>
    <row r="662" spans="2:18" s="842" customFormat="1" ht="12.4" customHeight="1">
      <c r="B662" s="968" t="s">
        <v>1066</v>
      </c>
      <c r="C662" s="959"/>
      <c r="D662" s="969" t="s">
        <v>2685</v>
      </c>
      <c r="E662" s="961" t="s">
        <v>41</v>
      </c>
      <c r="F662" s="970">
        <v>12</v>
      </c>
      <c r="G662" s="970">
        <v>108.57000000000001</v>
      </c>
      <c r="H662" s="962">
        <f t="shared" si="49"/>
        <v>1302.8399999999999</v>
      </c>
      <c r="I662" s="963">
        <f t="shared" si="50"/>
        <v>0</v>
      </c>
      <c r="J662" s="964">
        <f t="shared" si="50"/>
        <v>0</v>
      </c>
      <c r="K662" s="964">
        <f t="shared" si="50"/>
        <v>0</v>
      </c>
      <c r="L662" s="964">
        <f t="shared" si="50"/>
        <v>0</v>
      </c>
      <c r="M662" s="964">
        <f t="shared" si="50"/>
        <v>0</v>
      </c>
      <c r="N662" s="964">
        <f t="shared" si="50"/>
        <v>0</v>
      </c>
      <c r="O662" s="964">
        <f t="shared" si="50"/>
        <v>1302.8399999999999</v>
      </c>
      <c r="P662" s="964">
        <f t="shared" si="50"/>
        <v>0</v>
      </c>
      <c r="Q662" s="962">
        <f t="shared" si="50"/>
        <v>0</v>
      </c>
      <c r="R662" s="843"/>
    </row>
    <row r="663" spans="2:18" s="842" customFormat="1" ht="12.4" customHeight="1">
      <c r="B663" s="968" t="s">
        <v>1067</v>
      </c>
      <c r="C663" s="959"/>
      <c r="D663" s="969" t="s">
        <v>2715</v>
      </c>
      <c r="E663" s="961" t="s">
        <v>51</v>
      </c>
      <c r="F663" s="970">
        <v>36.47</v>
      </c>
      <c r="G663" s="970">
        <v>64.81</v>
      </c>
      <c r="H663" s="962">
        <f t="shared" si="49"/>
        <v>2363.62</v>
      </c>
      <c r="I663" s="963">
        <f t="shared" si="50"/>
        <v>0</v>
      </c>
      <c r="J663" s="964">
        <f t="shared" si="50"/>
        <v>0</v>
      </c>
      <c r="K663" s="964">
        <f t="shared" si="50"/>
        <v>0</v>
      </c>
      <c r="L663" s="964">
        <f t="shared" si="50"/>
        <v>0</v>
      </c>
      <c r="M663" s="964">
        <f t="shared" si="50"/>
        <v>0</v>
      </c>
      <c r="N663" s="964">
        <f t="shared" si="50"/>
        <v>0</v>
      </c>
      <c r="O663" s="964">
        <f t="shared" si="50"/>
        <v>2363.62</v>
      </c>
      <c r="P663" s="964">
        <f t="shared" si="50"/>
        <v>0</v>
      </c>
      <c r="Q663" s="962">
        <f t="shared" si="50"/>
        <v>0</v>
      </c>
      <c r="R663" s="843"/>
    </row>
    <row r="664" spans="2:18" s="842" customFormat="1" ht="12.4" customHeight="1">
      <c r="B664" s="968" t="s">
        <v>1068</v>
      </c>
      <c r="C664" s="959"/>
      <c r="D664" s="969" t="s">
        <v>2716</v>
      </c>
      <c r="E664" s="961" t="s">
        <v>50</v>
      </c>
      <c r="F664" s="970">
        <v>81.900000000000006</v>
      </c>
      <c r="G664" s="970">
        <v>19.07</v>
      </c>
      <c r="H664" s="962">
        <f t="shared" si="49"/>
        <v>1561.83</v>
      </c>
      <c r="I664" s="963">
        <f t="shared" si="50"/>
        <v>0</v>
      </c>
      <c r="J664" s="964">
        <f t="shared" si="50"/>
        <v>0</v>
      </c>
      <c r="K664" s="964">
        <f t="shared" si="50"/>
        <v>0</v>
      </c>
      <c r="L664" s="964">
        <f t="shared" si="50"/>
        <v>0</v>
      </c>
      <c r="M664" s="964">
        <f t="shared" si="50"/>
        <v>0</v>
      </c>
      <c r="N664" s="964">
        <f t="shared" si="50"/>
        <v>0</v>
      </c>
      <c r="O664" s="964">
        <f t="shared" si="50"/>
        <v>1561.83</v>
      </c>
      <c r="P664" s="964">
        <f t="shared" si="50"/>
        <v>0</v>
      </c>
      <c r="Q664" s="962">
        <f t="shared" si="50"/>
        <v>0</v>
      </c>
      <c r="R664" s="843"/>
    </row>
    <row r="665" spans="2:18" s="842" customFormat="1" ht="12.4" customHeight="1">
      <c r="B665" s="968" t="s">
        <v>1069</v>
      </c>
      <c r="C665" s="959"/>
      <c r="D665" s="969" t="s">
        <v>349</v>
      </c>
      <c r="E665" s="961" t="s">
        <v>50</v>
      </c>
      <c r="F665" s="970">
        <v>78</v>
      </c>
      <c r="G665" s="970">
        <v>3.47</v>
      </c>
      <c r="H665" s="962">
        <f t="shared" si="49"/>
        <v>270.66000000000003</v>
      </c>
      <c r="I665" s="963">
        <f t="shared" si="50"/>
        <v>0</v>
      </c>
      <c r="J665" s="964">
        <f t="shared" si="50"/>
        <v>0</v>
      </c>
      <c r="K665" s="964">
        <f t="shared" si="50"/>
        <v>0</v>
      </c>
      <c r="L665" s="964">
        <f t="shared" si="50"/>
        <v>0</v>
      </c>
      <c r="M665" s="964">
        <f t="shared" si="50"/>
        <v>0</v>
      </c>
      <c r="N665" s="964">
        <f t="shared" si="50"/>
        <v>0</v>
      </c>
      <c r="O665" s="964">
        <f t="shared" si="50"/>
        <v>270.66000000000003</v>
      </c>
      <c r="P665" s="964">
        <f t="shared" si="50"/>
        <v>0</v>
      </c>
      <c r="Q665" s="962">
        <f t="shared" si="50"/>
        <v>0</v>
      </c>
      <c r="R665" s="843"/>
    </row>
    <row r="666" spans="2:18" s="842" customFormat="1" ht="12.4" customHeight="1">
      <c r="B666" s="968" t="s">
        <v>1070</v>
      </c>
      <c r="C666" s="959"/>
      <c r="D666" s="969" t="s">
        <v>2717</v>
      </c>
      <c r="E666" s="961" t="s">
        <v>41</v>
      </c>
      <c r="F666" s="970">
        <v>1</v>
      </c>
      <c r="G666" s="970">
        <v>212.69</v>
      </c>
      <c r="H666" s="962">
        <f t="shared" si="49"/>
        <v>212.69</v>
      </c>
      <c r="I666" s="963">
        <f t="shared" si="50"/>
        <v>0</v>
      </c>
      <c r="J666" s="964">
        <f t="shared" si="50"/>
        <v>0</v>
      </c>
      <c r="K666" s="964">
        <f t="shared" si="50"/>
        <v>0</v>
      </c>
      <c r="L666" s="964">
        <f t="shared" si="50"/>
        <v>0</v>
      </c>
      <c r="M666" s="964">
        <f t="shared" si="50"/>
        <v>0</v>
      </c>
      <c r="N666" s="964">
        <f t="shared" si="50"/>
        <v>0</v>
      </c>
      <c r="O666" s="964">
        <f t="shared" si="50"/>
        <v>212.69</v>
      </c>
      <c r="P666" s="964">
        <f t="shared" si="50"/>
        <v>0</v>
      </c>
      <c r="Q666" s="962">
        <f t="shared" si="50"/>
        <v>0</v>
      </c>
      <c r="R666" s="843"/>
    </row>
    <row r="667" spans="2:18" s="842" customFormat="1" ht="12.4" customHeight="1">
      <c r="B667" s="976" t="s">
        <v>1071</v>
      </c>
      <c r="C667" s="959"/>
      <c r="D667" s="977" t="s">
        <v>2718</v>
      </c>
      <c r="E667" s="961"/>
      <c r="F667" s="961"/>
      <c r="G667" s="961"/>
      <c r="H667" s="962" t="str">
        <f t="shared" si="49"/>
        <v/>
      </c>
      <c r="I667" s="963" t="str">
        <f t="shared" si="50"/>
        <v/>
      </c>
      <c r="J667" s="964" t="str">
        <f t="shared" si="50"/>
        <v/>
      </c>
      <c r="K667" s="964" t="str">
        <f t="shared" si="50"/>
        <v/>
      </c>
      <c r="L667" s="964" t="str">
        <f t="shared" si="50"/>
        <v/>
      </c>
      <c r="M667" s="964" t="str">
        <f t="shared" si="50"/>
        <v/>
      </c>
      <c r="N667" s="964" t="str">
        <f t="shared" si="50"/>
        <v/>
      </c>
      <c r="O667" s="964" t="str">
        <f t="shared" si="50"/>
        <v/>
      </c>
      <c r="P667" s="964" t="str">
        <f t="shared" si="50"/>
        <v/>
      </c>
      <c r="Q667" s="962" t="str">
        <f t="shared" si="50"/>
        <v/>
      </c>
      <c r="R667" s="843"/>
    </row>
    <row r="668" spans="2:18" s="842" customFormat="1" ht="12.4" customHeight="1">
      <c r="B668" s="968" t="s">
        <v>1072</v>
      </c>
      <c r="C668" s="959"/>
      <c r="D668" s="969" t="s">
        <v>2719</v>
      </c>
      <c r="E668" s="961" t="s">
        <v>51</v>
      </c>
      <c r="F668" s="970">
        <v>36.47</v>
      </c>
      <c r="G668" s="970">
        <v>11.56</v>
      </c>
      <c r="H668" s="962">
        <f t="shared" si="49"/>
        <v>421.59</v>
      </c>
      <c r="I668" s="963">
        <f t="shared" si="50"/>
        <v>0</v>
      </c>
      <c r="J668" s="964">
        <f t="shared" si="50"/>
        <v>0</v>
      </c>
      <c r="K668" s="964">
        <f t="shared" si="50"/>
        <v>0</v>
      </c>
      <c r="L668" s="964">
        <f t="shared" si="50"/>
        <v>0</v>
      </c>
      <c r="M668" s="964">
        <f t="shared" si="50"/>
        <v>0</v>
      </c>
      <c r="N668" s="964">
        <f t="shared" si="50"/>
        <v>0</v>
      </c>
      <c r="O668" s="964">
        <f t="shared" si="50"/>
        <v>421.59</v>
      </c>
      <c r="P668" s="964">
        <f t="shared" si="50"/>
        <v>0</v>
      </c>
      <c r="Q668" s="962">
        <f t="shared" si="50"/>
        <v>0</v>
      </c>
      <c r="R668" s="843"/>
    </row>
    <row r="669" spans="2:18" s="842" customFormat="1" ht="12.4" customHeight="1">
      <c r="B669" s="972" t="s">
        <v>1073</v>
      </c>
      <c r="C669" s="959"/>
      <c r="D669" s="973" t="s">
        <v>2823</v>
      </c>
      <c r="E669" s="961"/>
      <c r="F669" s="961"/>
      <c r="G669" s="961"/>
      <c r="H669" s="962" t="str">
        <f t="shared" si="49"/>
        <v/>
      </c>
      <c r="I669" s="963" t="str">
        <f t="shared" si="50"/>
        <v/>
      </c>
      <c r="J669" s="964" t="str">
        <f t="shared" si="50"/>
        <v/>
      </c>
      <c r="K669" s="964" t="str">
        <f t="shared" si="50"/>
        <v/>
      </c>
      <c r="L669" s="964" t="str">
        <f t="shared" si="50"/>
        <v/>
      </c>
      <c r="M669" s="964" t="str">
        <f t="shared" si="50"/>
        <v/>
      </c>
      <c r="N669" s="964" t="str">
        <f t="shared" si="50"/>
        <v/>
      </c>
      <c r="O669" s="964" t="str">
        <f t="shared" si="50"/>
        <v/>
      </c>
      <c r="P669" s="964" t="str">
        <f t="shared" si="50"/>
        <v/>
      </c>
      <c r="Q669" s="962" t="str">
        <f t="shared" si="50"/>
        <v/>
      </c>
      <c r="R669" s="843"/>
    </row>
    <row r="670" spans="2:18" s="842" customFormat="1" ht="12.4" customHeight="1">
      <c r="B670" s="974" t="s">
        <v>1074</v>
      </c>
      <c r="C670" s="959"/>
      <c r="D670" s="975" t="s">
        <v>52</v>
      </c>
      <c r="E670" s="961"/>
      <c r="F670" s="961"/>
      <c r="G670" s="961"/>
      <c r="H670" s="962" t="str">
        <f t="shared" si="49"/>
        <v/>
      </c>
      <c r="I670" s="963" t="str">
        <f t="shared" si="50"/>
        <v/>
      </c>
      <c r="J670" s="964" t="str">
        <f t="shared" si="50"/>
        <v/>
      </c>
      <c r="K670" s="964" t="str">
        <f t="shared" si="50"/>
        <v/>
      </c>
      <c r="L670" s="964" t="str">
        <f t="shared" si="50"/>
        <v/>
      </c>
      <c r="M670" s="964" t="str">
        <f t="shared" si="50"/>
        <v/>
      </c>
      <c r="N670" s="964" t="str">
        <f t="shared" si="50"/>
        <v/>
      </c>
      <c r="O670" s="964" t="str">
        <f t="shared" si="50"/>
        <v/>
      </c>
      <c r="P670" s="964" t="str">
        <f t="shared" si="50"/>
        <v/>
      </c>
      <c r="Q670" s="962" t="str">
        <f t="shared" si="50"/>
        <v/>
      </c>
      <c r="R670" s="843"/>
    </row>
    <row r="671" spans="2:18" s="842" customFormat="1" ht="12.4" customHeight="1">
      <c r="B671" s="968" t="s">
        <v>1075</v>
      </c>
      <c r="C671" s="959"/>
      <c r="D671" s="969" t="s">
        <v>334</v>
      </c>
      <c r="E671" s="961" t="s">
        <v>385</v>
      </c>
      <c r="F671" s="970">
        <v>1.8800000000000001</v>
      </c>
      <c r="G671" s="970">
        <v>1.05</v>
      </c>
      <c r="H671" s="962">
        <f t="shared" si="49"/>
        <v>1.97</v>
      </c>
      <c r="I671" s="963">
        <f t="shared" ref="I671:Q686" si="51">+IF($E671="","",I4561)</f>
        <v>0</v>
      </c>
      <c r="J671" s="964">
        <f t="shared" si="51"/>
        <v>0</v>
      </c>
      <c r="K671" s="964">
        <f t="shared" si="51"/>
        <v>0</v>
      </c>
      <c r="L671" s="964">
        <f t="shared" si="51"/>
        <v>0</v>
      </c>
      <c r="M671" s="964">
        <f t="shared" si="51"/>
        <v>0</v>
      </c>
      <c r="N671" s="964">
        <f t="shared" si="51"/>
        <v>0</v>
      </c>
      <c r="O671" s="964">
        <f t="shared" si="51"/>
        <v>1.97</v>
      </c>
      <c r="P671" s="964">
        <f t="shared" si="51"/>
        <v>0</v>
      </c>
      <c r="Q671" s="962">
        <f t="shared" si="51"/>
        <v>0</v>
      </c>
      <c r="R671" s="843"/>
    </row>
    <row r="672" spans="2:18" s="842" customFormat="1" ht="12.4" customHeight="1">
      <c r="B672" s="974" t="s">
        <v>1076</v>
      </c>
      <c r="C672" s="959"/>
      <c r="D672" s="975" t="s">
        <v>54</v>
      </c>
      <c r="E672" s="961"/>
      <c r="F672" s="961"/>
      <c r="G672" s="961"/>
      <c r="H672" s="962" t="str">
        <f t="shared" si="49"/>
        <v/>
      </c>
      <c r="I672" s="963" t="str">
        <f t="shared" si="51"/>
        <v/>
      </c>
      <c r="J672" s="964" t="str">
        <f t="shared" si="51"/>
        <v/>
      </c>
      <c r="K672" s="964" t="str">
        <f t="shared" si="51"/>
        <v/>
      </c>
      <c r="L672" s="964" t="str">
        <f t="shared" si="51"/>
        <v/>
      </c>
      <c r="M672" s="964" t="str">
        <f t="shared" si="51"/>
        <v/>
      </c>
      <c r="N672" s="964" t="str">
        <f t="shared" si="51"/>
        <v/>
      </c>
      <c r="O672" s="964" t="str">
        <f t="shared" si="51"/>
        <v/>
      </c>
      <c r="P672" s="964" t="str">
        <f t="shared" si="51"/>
        <v/>
      </c>
      <c r="Q672" s="962" t="str">
        <f t="shared" si="51"/>
        <v/>
      </c>
      <c r="R672" s="843"/>
    </row>
    <row r="673" spans="2:18" s="842" customFormat="1" ht="12.4" customHeight="1">
      <c r="B673" s="968" t="s">
        <v>1077</v>
      </c>
      <c r="C673" s="959"/>
      <c r="D673" s="969" t="s">
        <v>365</v>
      </c>
      <c r="E673" s="961" t="s">
        <v>386</v>
      </c>
      <c r="F673" s="970">
        <v>1.41</v>
      </c>
      <c r="G673" s="970">
        <v>30.76</v>
      </c>
      <c r="H673" s="962">
        <f t="shared" si="49"/>
        <v>43.37</v>
      </c>
      <c r="I673" s="963">
        <f t="shared" si="51"/>
        <v>0</v>
      </c>
      <c r="J673" s="964">
        <f t="shared" si="51"/>
        <v>0</v>
      </c>
      <c r="K673" s="964">
        <f t="shared" si="51"/>
        <v>0</v>
      </c>
      <c r="L673" s="964">
        <f t="shared" si="51"/>
        <v>0</v>
      </c>
      <c r="M673" s="964">
        <f t="shared" si="51"/>
        <v>0</v>
      </c>
      <c r="N673" s="964">
        <f t="shared" si="51"/>
        <v>0</v>
      </c>
      <c r="O673" s="964">
        <f t="shared" si="51"/>
        <v>43.37</v>
      </c>
      <c r="P673" s="964">
        <f t="shared" si="51"/>
        <v>0</v>
      </c>
      <c r="Q673" s="962">
        <f t="shared" si="51"/>
        <v>0</v>
      </c>
      <c r="R673" s="843"/>
    </row>
    <row r="674" spans="2:18" s="842" customFormat="1" ht="12.4" customHeight="1">
      <c r="B674" s="968" t="s">
        <v>1078</v>
      </c>
      <c r="C674" s="959"/>
      <c r="D674" s="969" t="s">
        <v>2729</v>
      </c>
      <c r="E674" s="961" t="s">
        <v>51</v>
      </c>
      <c r="F674" s="970">
        <v>1.8800000000000001</v>
      </c>
      <c r="G674" s="970">
        <v>41</v>
      </c>
      <c r="H674" s="962">
        <f t="shared" si="49"/>
        <v>77.08</v>
      </c>
      <c r="I674" s="963">
        <f t="shared" si="51"/>
        <v>0</v>
      </c>
      <c r="J674" s="964">
        <f t="shared" si="51"/>
        <v>0</v>
      </c>
      <c r="K674" s="964">
        <f t="shared" si="51"/>
        <v>0</v>
      </c>
      <c r="L674" s="964">
        <f t="shared" si="51"/>
        <v>0</v>
      </c>
      <c r="M674" s="964">
        <f t="shared" si="51"/>
        <v>0</v>
      </c>
      <c r="N674" s="964">
        <f t="shared" si="51"/>
        <v>0</v>
      </c>
      <c r="O674" s="964">
        <f t="shared" si="51"/>
        <v>77.08</v>
      </c>
      <c r="P674" s="964">
        <f t="shared" si="51"/>
        <v>0</v>
      </c>
      <c r="Q674" s="962">
        <f t="shared" si="51"/>
        <v>0</v>
      </c>
      <c r="R674" s="843"/>
    </row>
    <row r="675" spans="2:18" s="842" customFormat="1" ht="12.4" customHeight="1">
      <c r="B675" s="968" t="s">
        <v>1079</v>
      </c>
      <c r="C675" s="959"/>
      <c r="D675" s="969" t="s">
        <v>336</v>
      </c>
      <c r="E675" s="961" t="s">
        <v>386</v>
      </c>
      <c r="F675" s="970">
        <v>1.76</v>
      </c>
      <c r="G675" s="970">
        <v>20.51</v>
      </c>
      <c r="H675" s="962">
        <f t="shared" si="49"/>
        <v>36.1</v>
      </c>
      <c r="I675" s="963">
        <f t="shared" si="51"/>
        <v>0</v>
      </c>
      <c r="J675" s="964">
        <f t="shared" si="51"/>
        <v>0</v>
      </c>
      <c r="K675" s="964">
        <f t="shared" si="51"/>
        <v>0</v>
      </c>
      <c r="L675" s="964">
        <f t="shared" si="51"/>
        <v>0</v>
      </c>
      <c r="M675" s="964">
        <f t="shared" si="51"/>
        <v>0</v>
      </c>
      <c r="N675" s="964">
        <f t="shared" si="51"/>
        <v>0</v>
      </c>
      <c r="O675" s="964">
        <f t="shared" si="51"/>
        <v>36.1</v>
      </c>
      <c r="P675" s="964">
        <f t="shared" si="51"/>
        <v>0</v>
      </c>
      <c r="Q675" s="962">
        <f t="shared" si="51"/>
        <v>0</v>
      </c>
      <c r="R675" s="843"/>
    </row>
    <row r="676" spans="2:18" s="842" customFormat="1" ht="12.4" customHeight="1">
      <c r="B676" s="974" t="s">
        <v>1080</v>
      </c>
      <c r="C676" s="959"/>
      <c r="D676" s="975" t="s">
        <v>340</v>
      </c>
      <c r="E676" s="961"/>
      <c r="F676" s="961"/>
      <c r="G676" s="961"/>
      <c r="H676" s="962" t="str">
        <f t="shared" si="49"/>
        <v/>
      </c>
      <c r="I676" s="963" t="str">
        <f t="shared" si="51"/>
        <v/>
      </c>
      <c r="J676" s="964" t="str">
        <f t="shared" si="51"/>
        <v/>
      </c>
      <c r="K676" s="964" t="str">
        <f t="shared" si="51"/>
        <v/>
      </c>
      <c r="L676" s="964" t="str">
        <f t="shared" si="51"/>
        <v/>
      </c>
      <c r="M676" s="964" t="str">
        <f t="shared" si="51"/>
        <v/>
      </c>
      <c r="N676" s="964" t="str">
        <f t="shared" si="51"/>
        <v/>
      </c>
      <c r="O676" s="964" t="str">
        <f t="shared" si="51"/>
        <v/>
      </c>
      <c r="P676" s="964" t="str">
        <f t="shared" si="51"/>
        <v/>
      </c>
      <c r="Q676" s="962" t="str">
        <f t="shared" si="51"/>
        <v/>
      </c>
      <c r="R676" s="843"/>
    </row>
    <row r="677" spans="2:18" s="842" customFormat="1" ht="12.4" customHeight="1">
      <c r="B677" s="968" t="s">
        <v>1081</v>
      </c>
      <c r="C677" s="959"/>
      <c r="D677" s="969" t="s">
        <v>2669</v>
      </c>
      <c r="E677" s="961" t="s">
        <v>385</v>
      </c>
      <c r="F677" s="970">
        <v>5.28</v>
      </c>
      <c r="G677" s="970">
        <v>43.85</v>
      </c>
      <c r="H677" s="962">
        <f t="shared" si="49"/>
        <v>231.53</v>
      </c>
      <c r="I677" s="963">
        <f t="shared" si="51"/>
        <v>0</v>
      </c>
      <c r="J677" s="964">
        <f t="shared" si="51"/>
        <v>0</v>
      </c>
      <c r="K677" s="964">
        <f t="shared" si="51"/>
        <v>0</v>
      </c>
      <c r="L677" s="964">
        <f t="shared" si="51"/>
        <v>0</v>
      </c>
      <c r="M677" s="964">
        <f t="shared" si="51"/>
        <v>0</v>
      </c>
      <c r="N677" s="964">
        <f t="shared" si="51"/>
        <v>0</v>
      </c>
      <c r="O677" s="964">
        <f t="shared" si="51"/>
        <v>231.53</v>
      </c>
      <c r="P677" s="964">
        <f t="shared" si="51"/>
        <v>0</v>
      </c>
      <c r="Q677" s="962">
        <f t="shared" si="51"/>
        <v>0</v>
      </c>
      <c r="R677" s="843"/>
    </row>
    <row r="678" spans="2:18" s="842" customFormat="1" ht="12.4" customHeight="1">
      <c r="B678" s="968" t="s">
        <v>1082</v>
      </c>
      <c r="C678" s="959"/>
      <c r="D678" s="969" t="s">
        <v>2730</v>
      </c>
      <c r="E678" s="961" t="s">
        <v>386</v>
      </c>
      <c r="F678" s="970">
        <v>0.57999999999999996</v>
      </c>
      <c r="G678" s="970">
        <v>426.55</v>
      </c>
      <c r="H678" s="962">
        <f t="shared" si="49"/>
        <v>247.4</v>
      </c>
      <c r="I678" s="963">
        <f t="shared" si="51"/>
        <v>0</v>
      </c>
      <c r="J678" s="964">
        <f t="shared" si="51"/>
        <v>0</v>
      </c>
      <c r="K678" s="964">
        <f t="shared" si="51"/>
        <v>0</v>
      </c>
      <c r="L678" s="964">
        <f t="shared" si="51"/>
        <v>0</v>
      </c>
      <c r="M678" s="964">
        <f t="shared" si="51"/>
        <v>0</v>
      </c>
      <c r="N678" s="964">
        <f t="shared" si="51"/>
        <v>0</v>
      </c>
      <c r="O678" s="964">
        <f t="shared" si="51"/>
        <v>247.4</v>
      </c>
      <c r="P678" s="964">
        <f t="shared" si="51"/>
        <v>0</v>
      </c>
      <c r="Q678" s="962">
        <f t="shared" si="51"/>
        <v>0</v>
      </c>
      <c r="R678" s="843"/>
    </row>
    <row r="679" spans="2:18" s="842" customFormat="1" ht="12.4" customHeight="1">
      <c r="B679" s="968" t="s">
        <v>1083</v>
      </c>
      <c r="C679" s="959"/>
      <c r="D679" s="969" t="s">
        <v>2670</v>
      </c>
      <c r="E679" s="961" t="s">
        <v>385</v>
      </c>
      <c r="F679" s="970">
        <v>1.48</v>
      </c>
      <c r="G679" s="970">
        <v>45.08</v>
      </c>
      <c r="H679" s="962">
        <f t="shared" si="49"/>
        <v>66.72</v>
      </c>
      <c r="I679" s="963">
        <f t="shared" si="51"/>
        <v>0</v>
      </c>
      <c r="J679" s="964">
        <f t="shared" si="51"/>
        <v>0</v>
      </c>
      <c r="K679" s="964">
        <f t="shared" si="51"/>
        <v>0</v>
      </c>
      <c r="L679" s="964">
        <f t="shared" si="51"/>
        <v>0</v>
      </c>
      <c r="M679" s="964">
        <f t="shared" si="51"/>
        <v>0</v>
      </c>
      <c r="N679" s="964">
        <f t="shared" si="51"/>
        <v>0</v>
      </c>
      <c r="O679" s="964">
        <f t="shared" si="51"/>
        <v>66.72</v>
      </c>
      <c r="P679" s="964">
        <f t="shared" si="51"/>
        <v>0</v>
      </c>
      <c r="Q679" s="962">
        <f t="shared" si="51"/>
        <v>0</v>
      </c>
      <c r="R679" s="843"/>
    </row>
    <row r="680" spans="2:18" s="842" customFormat="1" ht="12.4" customHeight="1">
      <c r="B680" s="968" t="s">
        <v>1084</v>
      </c>
      <c r="C680" s="959"/>
      <c r="D680" s="969" t="s">
        <v>2731</v>
      </c>
      <c r="E680" s="961" t="s">
        <v>386</v>
      </c>
      <c r="F680" s="970">
        <v>0.16</v>
      </c>
      <c r="G680" s="970">
        <v>426.55</v>
      </c>
      <c r="H680" s="962">
        <f t="shared" si="49"/>
        <v>68.25</v>
      </c>
      <c r="I680" s="963">
        <f t="shared" si="51"/>
        <v>0</v>
      </c>
      <c r="J680" s="964">
        <f t="shared" si="51"/>
        <v>0</v>
      </c>
      <c r="K680" s="964">
        <f t="shared" si="51"/>
        <v>0</v>
      </c>
      <c r="L680" s="964">
        <f t="shared" si="51"/>
        <v>0</v>
      </c>
      <c r="M680" s="964">
        <f t="shared" si="51"/>
        <v>0</v>
      </c>
      <c r="N680" s="964">
        <f t="shared" si="51"/>
        <v>0</v>
      </c>
      <c r="O680" s="964">
        <f t="shared" si="51"/>
        <v>68.25</v>
      </c>
      <c r="P680" s="964">
        <f t="shared" si="51"/>
        <v>0</v>
      </c>
      <c r="Q680" s="962">
        <f t="shared" si="51"/>
        <v>0</v>
      </c>
      <c r="R680" s="843"/>
    </row>
    <row r="681" spans="2:18" s="842" customFormat="1" ht="12.4" customHeight="1">
      <c r="B681" s="968" t="s">
        <v>1085</v>
      </c>
      <c r="C681" s="959"/>
      <c r="D681" s="969" t="s">
        <v>341</v>
      </c>
      <c r="E681" s="961" t="s">
        <v>55</v>
      </c>
      <c r="F681" s="970">
        <v>19.91</v>
      </c>
      <c r="G681" s="970">
        <v>4.2</v>
      </c>
      <c r="H681" s="962">
        <f t="shared" si="49"/>
        <v>83.62</v>
      </c>
      <c r="I681" s="963">
        <f t="shared" si="51"/>
        <v>0</v>
      </c>
      <c r="J681" s="964">
        <f t="shared" si="51"/>
        <v>0</v>
      </c>
      <c r="K681" s="964">
        <f t="shared" si="51"/>
        <v>0</v>
      </c>
      <c r="L681" s="964">
        <f t="shared" si="51"/>
        <v>0</v>
      </c>
      <c r="M681" s="964">
        <f t="shared" si="51"/>
        <v>0</v>
      </c>
      <c r="N681" s="964">
        <f t="shared" si="51"/>
        <v>0</v>
      </c>
      <c r="O681" s="964">
        <f t="shared" si="51"/>
        <v>83.62</v>
      </c>
      <c r="P681" s="964">
        <f t="shared" si="51"/>
        <v>0</v>
      </c>
      <c r="Q681" s="962">
        <f t="shared" si="51"/>
        <v>0</v>
      </c>
      <c r="R681" s="843"/>
    </row>
    <row r="682" spans="2:18" s="842" customFormat="1" ht="12.4" customHeight="1">
      <c r="B682" s="974" t="s">
        <v>1086</v>
      </c>
      <c r="C682" s="959"/>
      <c r="D682" s="975" t="s">
        <v>343</v>
      </c>
      <c r="E682" s="961"/>
      <c r="F682" s="961"/>
      <c r="G682" s="961"/>
      <c r="H682" s="962" t="str">
        <f t="shared" si="49"/>
        <v/>
      </c>
      <c r="I682" s="963" t="str">
        <f t="shared" si="51"/>
        <v/>
      </c>
      <c r="J682" s="964" t="str">
        <f t="shared" si="51"/>
        <v/>
      </c>
      <c r="K682" s="964" t="str">
        <f t="shared" si="51"/>
        <v/>
      </c>
      <c r="L682" s="964" t="str">
        <f t="shared" si="51"/>
        <v/>
      </c>
      <c r="M682" s="964" t="str">
        <f t="shared" si="51"/>
        <v/>
      </c>
      <c r="N682" s="964" t="str">
        <f t="shared" si="51"/>
        <v/>
      </c>
      <c r="O682" s="964" t="str">
        <f t="shared" si="51"/>
        <v/>
      </c>
      <c r="P682" s="964" t="str">
        <f t="shared" si="51"/>
        <v/>
      </c>
      <c r="Q682" s="962" t="str">
        <f t="shared" si="51"/>
        <v/>
      </c>
      <c r="R682" s="843"/>
    </row>
    <row r="683" spans="2:18" s="842" customFormat="1" ht="12.4" customHeight="1">
      <c r="B683" s="968" t="s">
        <v>1087</v>
      </c>
      <c r="C683" s="959"/>
      <c r="D683" s="969" t="s">
        <v>2732</v>
      </c>
      <c r="E683" s="961" t="s">
        <v>51</v>
      </c>
      <c r="F683" s="970">
        <v>8.4</v>
      </c>
      <c r="G683" s="970">
        <v>15.51</v>
      </c>
      <c r="H683" s="962">
        <f t="shared" si="49"/>
        <v>130.28</v>
      </c>
      <c r="I683" s="963">
        <f t="shared" si="51"/>
        <v>0</v>
      </c>
      <c r="J683" s="964">
        <f t="shared" si="51"/>
        <v>0</v>
      </c>
      <c r="K683" s="964">
        <f t="shared" si="51"/>
        <v>0</v>
      </c>
      <c r="L683" s="964">
        <f t="shared" si="51"/>
        <v>0</v>
      </c>
      <c r="M683" s="964">
        <f t="shared" si="51"/>
        <v>0</v>
      </c>
      <c r="N683" s="964">
        <f t="shared" si="51"/>
        <v>0</v>
      </c>
      <c r="O683" s="964">
        <f t="shared" si="51"/>
        <v>130.28</v>
      </c>
      <c r="P683" s="964">
        <f t="shared" si="51"/>
        <v>0</v>
      </c>
      <c r="Q683" s="962">
        <f t="shared" si="51"/>
        <v>0</v>
      </c>
      <c r="R683" s="843"/>
    </row>
    <row r="684" spans="2:18" s="842" customFormat="1" ht="12.4" customHeight="1">
      <c r="B684" s="974" t="s">
        <v>1088</v>
      </c>
      <c r="C684" s="959"/>
      <c r="D684" s="975" t="s">
        <v>64</v>
      </c>
      <c r="E684" s="961"/>
      <c r="F684" s="961"/>
      <c r="G684" s="961"/>
      <c r="H684" s="962" t="str">
        <f t="shared" si="49"/>
        <v/>
      </c>
      <c r="I684" s="963" t="str">
        <f t="shared" si="51"/>
        <v/>
      </c>
      <c r="J684" s="964" t="str">
        <f t="shared" si="51"/>
        <v/>
      </c>
      <c r="K684" s="964" t="str">
        <f t="shared" si="51"/>
        <v/>
      </c>
      <c r="L684" s="964" t="str">
        <f t="shared" si="51"/>
        <v/>
      </c>
      <c r="M684" s="964" t="str">
        <f t="shared" si="51"/>
        <v/>
      </c>
      <c r="N684" s="964" t="str">
        <f t="shared" si="51"/>
        <v/>
      </c>
      <c r="O684" s="964" t="str">
        <f t="shared" si="51"/>
        <v/>
      </c>
      <c r="P684" s="964" t="str">
        <f t="shared" si="51"/>
        <v/>
      </c>
      <c r="Q684" s="962" t="str">
        <f t="shared" si="51"/>
        <v/>
      </c>
      <c r="R684" s="843"/>
    </row>
    <row r="685" spans="2:18" s="842" customFormat="1" ht="12.4" customHeight="1">
      <c r="B685" s="968" t="s">
        <v>1089</v>
      </c>
      <c r="C685" s="959"/>
      <c r="D685" s="969" t="s">
        <v>2733</v>
      </c>
      <c r="E685" s="961" t="s">
        <v>51</v>
      </c>
      <c r="F685" s="970">
        <v>6</v>
      </c>
      <c r="G685" s="970">
        <v>11.11</v>
      </c>
      <c r="H685" s="962">
        <f t="shared" si="49"/>
        <v>66.66</v>
      </c>
      <c r="I685" s="963">
        <f t="shared" si="51"/>
        <v>0</v>
      </c>
      <c r="J685" s="964">
        <f t="shared" si="51"/>
        <v>0</v>
      </c>
      <c r="K685" s="964">
        <f t="shared" si="51"/>
        <v>0</v>
      </c>
      <c r="L685" s="964">
        <f t="shared" si="51"/>
        <v>0</v>
      </c>
      <c r="M685" s="964">
        <f t="shared" si="51"/>
        <v>0</v>
      </c>
      <c r="N685" s="964">
        <f t="shared" si="51"/>
        <v>0</v>
      </c>
      <c r="O685" s="964">
        <f t="shared" si="51"/>
        <v>66.66</v>
      </c>
      <c r="P685" s="964">
        <f t="shared" si="51"/>
        <v>0</v>
      </c>
      <c r="Q685" s="962">
        <f t="shared" si="51"/>
        <v>0</v>
      </c>
      <c r="R685" s="843"/>
    </row>
    <row r="686" spans="2:18" s="842" customFormat="1" ht="12.4" customHeight="1">
      <c r="B686" s="968" t="s">
        <v>1090</v>
      </c>
      <c r="C686" s="959"/>
      <c r="D686" s="969" t="s">
        <v>351</v>
      </c>
      <c r="E686" s="961" t="s">
        <v>51</v>
      </c>
      <c r="F686" s="970">
        <v>0.98</v>
      </c>
      <c r="G686" s="970">
        <v>20.48</v>
      </c>
      <c r="H686" s="962">
        <f t="shared" si="49"/>
        <v>20.07</v>
      </c>
      <c r="I686" s="963">
        <f t="shared" si="51"/>
        <v>0</v>
      </c>
      <c r="J686" s="964">
        <f t="shared" si="51"/>
        <v>0</v>
      </c>
      <c r="K686" s="964">
        <f t="shared" si="51"/>
        <v>0</v>
      </c>
      <c r="L686" s="964">
        <f t="shared" si="51"/>
        <v>0</v>
      </c>
      <c r="M686" s="964">
        <f t="shared" si="51"/>
        <v>0</v>
      </c>
      <c r="N686" s="964">
        <f t="shared" si="51"/>
        <v>0</v>
      </c>
      <c r="O686" s="964">
        <f t="shared" si="51"/>
        <v>20.07</v>
      </c>
      <c r="P686" s="964">
        <f t="shared" si="51"/>
        <v>0</v>
      </c>
      <c r="Q686" s="962">
        <f t="shared" si="51"/>
        <v>0</v>
      </c>
      <c r="R686" s="843"/>
    </row>
    <row r="687" spans="2:18" s="842" customFormat="1" ht="12.4" customHeight="1">
      <c r="B687" s="974" t="s">
        <v>1091</v>
      </c>
      <c r="C687" s="959"/>
      <c r="D687" s="975" t="s">
        <v>344</v>
      </c>
      <c r="E687" s="961"/>
      <c r="F687" s="961"/>
      <c r="G687" s="961"/>
      <c r="H687" s="962" t="str">
        <f t="shared" si="49"/>
        <v/>
      </c>
      <c r="I687" s="963" t="str">
        <f t="shared" ref="I687:Q702" si="52">+IF($E687="","",I4577)</f>
        <v/>
      </c>
      <c r="J687" s="964" t="str">
        <f t="shared" si="52"/>
        <v/>
      </c>
      <c r="K687" s="964" t="str">
        <f t="shared" si="52"/>
        <v/>
      </c>
      <c r="L687" s="964" t="str">
        <f t="shared" si="52"/>
        <v/>
      </c>
      <c r="M687" s="964" t="str">
        <f t="shared" si="52"/>
        <v/>
      </c>
      <c r="N687" s="964" t="str">
        <f t="shared" si="52"/>
        <v/>
      </c>
      <c r="O687" s="964" t="str">
        <f t="shared" si="52"/>
        <v/>
      </c>
      <c r="P687" s="964" t="str">
        <f t="shared" si="52"/>
        <v/>
      </c>
      <c r="Q687" s="962" t="str">
        <f t="shared" si="52"/>
        <v/>
      </c>
      <c r="R687" s="843"/>
    </row>
    <row r="688" spans="2:18" s="842" customFormat="1" ht="12.4" customHeight="1">
      <c r="B688" s="968" t="s">
        <v>1092</v>
      </c>
      <c r="C688" s="959"/>
      <c r="D688" s="969" t="s">
        <v>2824</v>
      </c>
      <c r="E688" s="961" t="s">
        <v>53</v>
      </c>
      <c r="F688" s="970">
        <v>1</v>
      </c>
      <c r="G688" s="970">
        <v>634.83000000000004</v>
      </c>
      <c r="H688" s="962">
        <f t="shared" si="49"/>
        <v>634.83000000000004</v>
      </c>
      <c r="I688" s="963">
        <f t="shared" si="52"/>
        <v>0</v>
      </c>
      <c r="J688" s="964">
        <f t="shared" si="52"/>
        <v>0</v>
      </c>
      <c r="K688" s="964">
        <f t="shared" si="52"/>
        <v>0</v>
      </c>
      <c r="L688" s="964">
        <f t="shared" si="52"/>
        <v>0</v>
      </c>
      <c r="M688" s="964">
        <f t="shared" si="52"/>
        <v>0</v>
      </c>
      <c r="N688" s="964">
        <f t="shared" si="52"/>
        <v>0</v>
      </c>
      <c r="O688" s="964">
        <f t="shared" si="52"/>
        <v>634.83000000000004</v>
      </c>
      <c r="P688" s="964">
        <f t="shared" si="52"/>
        <v>0</v>
      </c>
      <c r="Q688" s="962">
        <f t="shared" si="52"/>
        <v>0</v>
      </c>
      <c r="R688" s="843"/>
    </row>
    <row r="689" spans="2:18" s="842" customFormat="1" ht="12.4" customHeight="1">
      <c r="B689" s="974" t="s">
        <v>1093</v>
      </c>
      <c r="C689" s="959"/>
      <c r="D689" s="975" t="s">
        <v>2681</v>
      </c>
      <c r="E689" s="961"/>
      <c r="F689" s="961"/>
      <c r="G689" s="961"/>
      <c r="H689" s="962" t="str">
        <f t="shared" si="49"/>
        <v/>
      </c>
      <c r="I689" s="963" t="str">
        <f t="shared" si="52"/>
        <v/>
      </c>
      <c r="J689" s="964" t="str">
        <f t="shared" si="52"/>
        <v/>
      </c>
      <c r="K689" s="964" t="str">
        <f t="shared" si="52"/>
        <v/>
      </c>
      <c r="L689" s="964" t="str">
        <f t="shared" si="52"/>
        <v/>
      </c>
      <c r="M689" s="964" t="str">
        <f t="shared" si="52"/>
        <v/>
      </c>
      <c r="N689" s="964" t="str">
        <f t="shared" si="52"/>
        <v/>
      </c>
      <c r="O689" s="964" t="str">
        <f t="shared" si="52"/>
        <v/>
      </c>
      <c r="P689" s="964" t="str">
        <f t="shared" si="52"/>
        <v/>
      </c>
      <c r="Q689" s="962" t="str">
        <f t="shared" si="52"/>
        <v/>
      </c>
      <c r="R689" s="843"/>
    </row>
    <row r="690" spans="2:18" s="842" customFormat="1" ht="12.4" customHeight="1">
      <c r="B690" s="968" t="s">
        <v>1094</v>
      </c>
      <c r="C690" s="959"/>
      <c r="D690" s="969" t="s">
        <v>2710</v>
      </c>
      <c r="E690" s="961" t="s">
        <v>41</v>
      </c>
      <c r="F690" s="970">
        <v>1</v>
      </c>
      <c r="G690" s="970">
        <v>163.59</v>
      </c>
      <c r="H690" s="962">
        <f t="shared" si="49"/>
        <v>163.59</v>
      </c>
      <c r="I690" s="963">
        <f t="shared" si="52"/>
        <v>0</v>
      </c>
      <c r="J690" s="964">
        <f t="shared" si="52"/>
        <v>0</v>
      </c>
      <c r="K690" s="964">
        <f t="shared" si="52"/>
        <v>0</v>
      </c>
      <c r="L690" s="964">
        <f t="shared" si="52"/>
        <v>0</v>
      </c>
      <c r="M690" s="964">
        <f t="shared" si="52"/>
        <v>0</v>
      </c>
      <c r="N690" s="964">
        <f t="shared" si="52"/>
        <v>0</v>
      </c>
      <c r="O690" s="964">
        <f t="shared" si="52"/>
        <v>163.59</v>
      </c>
      <c r="P690" s="964">
        <f t="shared" si="52"/>
        <v>0</v>
      </c>
      <c r="Q690" s="962">
        <f t="shared" si="52"/>
        <v>0</v>
      </c>
      <c r="R690" s="843"/>
    </row>
    <row r="691" spans="2:18" s="842" customFormat="1" ht="12.4" customHeight="1">
      <c r="B691" s="972" t="s">
        <v>1095</v>
      </c>
      <c r="C691" s="959"/>
      <c r="D691" s="973" t="s">
        <v>2735</v>
      </c>
      <c r="E691" s="961"/>
      <c r="F691" s="961"/>
      <c r="G691" s="961"/>
      <c r="H691" s="962" t="str">
        <f t="shared" si="49"/>
        <v/>
      </c>
      <c r="I691" s="963" t="str">
        <f t="shared" si="52"/>
        <v/>
      </c>
      <c r="J691" s="964" t="str">
        <f t="shared" si="52"/>
        <v/>
      </c>
      <c r="K691" s="964" t="str">
        <f t="shared" si="52"/>
        <v/>
      </c>
      <c r="L691" s="964" t="str">
        <f t="shared" si="52"/>
        <v/>
      </c>
      <c r="M691" s="964" t="str">
        <f t="shared" si="52"/>
        <v/>
      </c>
      <c r="N691" s="964" t="str">
        <f t="shared" si="52"/>
        <v/>
      </c>
      <c r="O691" s="964" t="str">
        <f t="shared" si="52"/>
        <v/>
      </c>
      <c r="P691" s="964" t="str">
        <f t="shared" si="52"/>
        <v/>
      </c>
      <c r="Q691" s="962" t="str">
        <f t="shared" si="52"/>
        <v/>
      </c>
      <c r="R691" s="843"/>
    </row>
    <row r="692" spans="2:18" s="842" customFormat="1" ht="12.4" customHeight="1">
      <c r="B692" s="974" t="s">
        <v>1096</v>
      </c>
      <c r="C692" s="959"/>
      <c r="D692" s="975" t="s">
        <v>52</v>
      </c>
      <c r="E692" s="961"/>
      <c r="F692" s="961"/>
      <c r="G692" s="961"/>
      <c r="H692" s="962" t="str">
        <f t="shared" si="49"/>
        <v/>
      </c>
      <c r="I692" s="963" t="str">
        <f t="shared" si="52"/>
        <v/>
      </c>
      <c r="J692" s="964" t="str">
        <f t="shared" si="52"/>
        <v/>
      </c>
      <c r="K692" s="964" t="str">
        <f t="shared" si="52"/>
        <v/>
      </c>
      <c r="L692" s="964" t="str">
        <f t="shared" si="52"/>
        <v/>
      </c>
      <c r="M692" s="964" t="str">
        <f t="shared" si="52"/>
        <v/>
      </c>
      <c r="N692" s="964" t="str">
        <f t="shared" si="52"/>
        <v/>
      </c>
      <c r="O692" s="964" t="str">
        <f t="shared" si="52"/>
        <v/>
      </c>
      <c r="P692" s="964" t="str">
        <f t="shared" si="52"/>
        <v/>
      </c>
      <c r="Q692" s="962" t="str">
        <f t="shared" si="52"/>
        <v/>
      </c>
      <c r="R692" s="843"/>
    </row>
    <row r="693" spans="2:18" s="842" customFormat="1" ht="12.4" customHeight="1">
      <c r="B693" s="968" t="s">
        <v>1097</v>
      </c>
      <c r="C693" s="959"/>
      <c r="D693" s="969" t="s">
        <v>2689</v>
      </c>
      <c r="E693" s="961" t="s">
        <v>387</v>
      </c>
      <c r="F693" s="970">
        <v>9846</v>
      </c>
      <c r="G693" s="970">
        <v>0.70000000000000007</v>
      </c>
      <c r="H693" s="962">
        <f t="shared" si="49"/>
        <v>6892.2</v>
      </c>
      <c r="I693" s="963">
        <f t="shared" si="52"/>
        <v>0</v>
      </c>
      <c r="J693" s="964">
        <f t="shared" si="52"/>
        <v>0</v>
      </c>
      <c r="K693" s="964">
        <f t="shared" si="52"/>
        <v>0</v>
      </c>
      <c r="L693" s="964">
        <f t="shared" si="52"/>
        <v>0</v>
      </c>
      <c r="M693" s="964">
        <f t="shared" si="52"/>
        <v>2561.6</v>
      </c>
      <c r="N693" s="964">
        <f t="shared" si="52"/>
        <v>4330.6000000000004</v>
      </c>
      <c r="O693" s="964">
        <f t="shared" si="52"/>
        <v>0</v>
      </c>
      <c r="P693" s="964">
        <f t="shared" si="52"/>
        <v>0</v>
      </c>
      <c r="Q693" s="962">
        <f t="shared" si="52"/>
        <v>0</v>
      </c>
      <c r="R693" s="843"/>
    </row>
    <row r="694" spans="2:18" s="842" customFormat="1" ht="12.4" customHeight="1">
      <c r="B694" s="974" t="s">
        <v>1098</v>
      </c>
      <c r="C694" s="959"/>
      <c r="D694" s="975" t="s">
        <v>54</v>
      </c>
      <c r="E694" s="961"/>
      <c r="F694" s="961"/>
      <c r="G694" s="961"/>
      <c r="H694" s="962" t="str">
        <f t="shared" si="49"/>
        <v/>
      </c>
      <c r="I694" s="963" t="str">
        <f t="shared" si="52"/>
        <v/>
      </c>
      <c r="J694" s="964" t="str">
        <f t="shared" si="52"/>
        <v/>
      </c>
      <c r="K694" s="964" t="str">
        <f t="shared" si="52"/>
        <v/>
      </c>
      <c r="L694" s="964" t="str">
        <f t="shared" si="52"/>
        <v/>
      </c>
      <c r="M694" s="964" t="str">
        <f t="shared" si="52"/>
        <v/>
      </c>
      <c r="N694" s="964" t="str">
        <f t="shared" si="52"/>
        <v/>
      </c>
      <c r="O694" s="964" t="str">
        <f t="shared" si="52"/>
        <v/>
      </c>
      <c r="P694" s="964" t="str">
        <f t="shared" si="52"/>
        <v/>
      </c>
      <c r="Q694" s="962" t="str">
        <f t="shared" si="52"/>
        <v/>
      </c>
      <c r="R694" s="843"/>
    </row>
    <row r="695" spans="2:18" s="842" customFormat="1" ht="12.4" customHeight="1">
      <c r="B695" s="968" t="s">
        <v>1099</v>
      </c>
      <c r="C695" s="959"/>
      <c r="D695" s="969" t="s">
        <v>2690</v>
      </c>
      <c r="E695" s="961" t="s">
        <v>387</v>
      </c>
      <c r="F695" s="970">
        <v>7805</v>
      </c>
      <c r="G695" s="970">
        <v>9.85</v>
      </c>
      <c r="H695" s="962">
        <f t="shared" si="49"/>
        <v>76879.25</v>
      </c>
      <c r="I695" s="963">
        <f t="shared" si="52"/>
        <v>0</v>
      </c>
      <c r="J695" s="964">
        <f t="shared" si="52"/>
        <v>0</v>
      </c>
      <c r="K695" s="964">
        <f t="shared" si="52"/>
        <v>0</v>
      </c>
      <c r="L695" s="964">
        <f t="shared" si="52"/>
        <v>0</v>
      </c>
      <c r="M695" s="964">
        <f t="shared" si="52"/>
        <v>12789.91</v>
      </c>
      <c r="N695" s="964">
        <f t="shared" si="52"/>
        <v>42021.5</v>
      </c>
      <c r="O695" s="964">
        <f t="shared" si="52"/>
        <v>22067.84</v>
      </c>
      <c r="P695" s="964">
        <f t="shared" si="52"/>
        <v>0</v>
      </c>
      <c r="Q695" s="962">
        <f t="shared" si="52"/>
        <v>0</v>
      </c>
      <c r="R695" s="843"/>
    </row>
    <row r="696" spans="2:18" s="842" customFormat="1" ht="12.4" customHeight="1">
      <c r="B696" s="968" t="s">
        <v>1100</v>
      </c>
      <c r="C696" s="959"/>
      <c r="D696" s="969" t="s">
        <v>2736</v>
      </c>
      <c r="E696" s="961" t="s">
        <v>387</v>
      </c>
      <c r="F696" s="970">
        <v>1921</v>
      </c>
      <c r="G696" s="970">
        <v>19.68</v>
      </c>
      <c r="H696" s="962">
        <f t="shared" si="49"/>
        <v>37805.279999999999</v>
      </c>
      <c r="I696" s="963">
        <f t="shared" si="52"/>
        <v>0</v>
      </c>
      <c r="J696" s="964">
        <f t="shared" si="52"/>
        <v>0</v>
      </c>
      <c r="K696" s="964">
        <f t="shared" si="52"/>
        <v>0</v>
      </c>
      <c r="L696" s="964">
        <f t="shared" si="52"/>
        <v>0</v>
      </c>
      <c r="M696" s="964">
        <f t="shared" si="52"/>
        <v>1693.36</v>
      </c>
      <c r="N696" s="964">
        <f t="shared" si="52"/>
        <v>23677.53</v>
      </c>
      <c r="O696" s="964">
        <f t="shared" si="52"/>
        <v>12434.39</v>
      </c>
      <c r="P696" s="964">
        <f t="shared" si="52"/>
        <v>0</v>
      </c>
      <c r="Q696" s="962">
        <f t="shared" si="52"/>
        <v>0</v>
      </c>
      <c r="R696" s="843"/>
    </row>
    <row r="697" spans="2:18" s="842" customFormat="1" ht="12.4" customHeight="1">
      <c r="B697" s="968" t="s">
        <v>1101</v>
      </c>
      <c r="C697" s="959"/>
      <c r="D697" s="969" t="s">
        <v>2737</v>
      </c>
      <c r="E697" s="961" t="s">
        <v>387</v>
      </c>
      <c r="F697" s="970">
        <v>120</v>
      </c>
      <c r="G697" s="970">
        <v>29.5</v>
      </c>
      <c r="H697" s="962">
        <f t="shared" si="49"/>
        <v>3540</v>
      </c>
      <c r="I697" s="963">
        <f t="shared" si="52"/>
        <v>0</v>
      </c>
      <c r="J697" s="964">
        <f t="shared" si="52"/>
        <v>0</v>
      </c>
      <c r="K697" s="964">
        <f t="shared" si="52"/>
        <v>0</v>
      </c>
      <c r="L697" s="964">
        <f t="shared" si="52"/>
        <v>0</v>
      </c>
      <c r="M697" s="964">
        <f t="shared" si="52"/>
        <v>0</v>
      </c>
      <c r="N697" s="964">
        <f t="shared" si="52"/>
        <v>1246.6300000000001</v>
      </c>
      <c r="O697" s="964">
        <f t="shared" si="52"/>
        <v>2293.37</v>
      </c>
      <c r="P697" s="964">
        <f t="shared" si="52"/>
        <v>0</v>
      </c>
      <c r="Q697" s="962">
        <f t="shared" si="52"/>
        <v>0</v>
      </c>
      <c r="R697" s="843"/>
    </row>
    <row r="698" spans="2:18" s="842" customFormat="1" ht="12.4" customHeight="1">
      <c r="B698" s="968" t="s">
        <v>1102</v>
      </c>
      <c r="C698" s="959"/>
      <c r="D698" s="969" t="s">
        <v>2691</v>
      </c>
      <c r="E698" s="961" t="s">
        <v>387</v>
      </c>
      <c r="F698" s="970">
        <v>9726</v>
      </c>
      <c r="G698" s="970">
        <v>2.0499999999999998</v>
      </c>
      <c r="H698" s="962">
        <f t="shared" si="49"/>
        <v>19938.3</v>
      </c>
      <c r="I698" s="963">
        <f t="shared" si="52"/>
        <v>0</v>
      </c>
      <c r="J698" s="964">
        <f t="shared" si="52"/>
        <v>0</v>
      </c>
      <c r="K698" s="964">
        <f t="shared" si="52"/>
        <v>0</v>
      </c>
      <c r="L698" s="964">
        <f t="shared" si="52"/>
        <v>0</v>
      </c>
      <c r="M698" s="964">
        <f t="shared" si="52"/>
        <v>0</v>
      </c>
      <c r="N698" s="964">
        <f t="shared" si="52"/>
        <v>6170.3</v>
      </c>
      <c r="O698" s="964">
        <f t="shared" si="52"/>
        <v>13768</v>
      </c>
      <c r="P698" s="964">
        <f t="shared" si="52"/>
        <v>0</v>
      </c>
      <c r="Q698" s="962">
        <f t="shared" si="52"/>
        <v>0</v>
      </c>
      <c r="R698" s="843"/>
    </row>
    <row r="699" spans="2:18" s="842" customFormat="1" ht="12.4" customHeight="1">
      <c r="B699" s="968" t="s">
        <v>1103</v>
      </c>
      <c r="C699" s="959"/>
      <c r="D699" s="969" t="s">
        <v>2738</v>
      </c>
      <c r="E699" s="961" t="s">
        <v>387</v>
      </c>
      <c r="F699" s="970">
        <v>120</v>
      </c>
      <c r="G699" s="970">
        <v>2.46</v>
      </c>
      <c r="H699" s="962">
        <f t="shared" si="49"/>
        <v>295.2</v>
      </c>
      <c r="I699" s="963">
        <f t="shared" si="52"/>
        <v>0</v>
      </c>
      <c r="J699" s="964">
        <f t="shared" si="52"/>
        <v>0</v>
      </c>
      <c r="K699" s="964">
        <f t="shared" si="52"/>
        <v>0</v>
      </c>
      <c r="L699" s="964">
        <f t="shared" si="52"/>
        <v>0</v>
      </c>
      <c r="M699" s="964">
        <f t="shared" si="52"/>
        <v>0</v>
      </c>
      <c r="N699" s="964">
        <f t="shared" si="52"/>
        <v>0</v>
      </c>
      <c r="O699" s="964">
        <f t="shared" si="52"/>
        <v>295.2</v>
      </c>
      <c r="P699" s="964">
        <f t="shared" si="52"/>
        <v>0</v>
      </c>
      <c r="Q699" s="962">
        <f t="shared" si="52"/>
        <v>0</v>
      </c>
      <c r="R699" s="843"/>
    </row>
    <row r="700" spans="2:18" s="842" customFormat="1" ht="12.4" customHeight="1">
      <c r="B700" s="968" t="s">
        <v>1104</v>
      </c>
      <c r="C700" s="959"/>
      <c r="D700" s="969" t="s">
        <v>354</v>
      </c>
      <c r="E700" s="961" t="s">
        <v>387</v>
      </c>
      <c r="F700" s="970">
        <v>9726</v>
      </c>
      <c r="G700" s="970">
        <v>4.33</v>
      </c>
      <c r="H700" s="962">
        <f t="shared" si="49"/>
        <v>42113.58</v>
      </c>
      <c r="I700" s="963">
        <f t="shared" si="52"/>
        <v>0</v>
      </c>
      <c r="J700" s="964">
        <f t="shared" si="52"/>
        <v>0</v>
      </c>
      <c r="K700" s="964">
        <f t="shared" si="52"/>
        <v>0</v>
      </c>
      <c r="L700" s="964">
        <f t="shared" si="52"/>
        <v>0</v>
      </c>
      <c r="M700" s="964">
        <f t="shared" si="52"/>
        <v>0</v>
      </c>
      <c r="N700" s="964">
        <f t="shared" si="52"/>
        <v>0</v>
      </c>
      <c r="O700" s="964">
        <f t="shared" si="52"/>
        <v>42113.58</v>
      </c>
      <c r="P700" s="964">
        <f t="shared" si="52"/>
        <v>0</v>
      </c>
      <c r="Q700" s="962">
        <f t="shared" si="52"/>
        <v>0</v>
      </c>
      <c r="R700" s="843"/>
    </row>
    <row r="701" spans="2:18" s="842" customFormat="1" ht="12.4" customHeight="1">
      <c r="B701" s="968" t="s">
        <v>1105</v>
      </c>
      <c r="C701" s="959"/>
      <c r="D701" s="969" t="s">
        <v>2739</v>
      </c>
      <c r="E701" s="961" t="s">
        <v>387</v>
      </c>
      <c r="F701" s="970">
        <v>120</v>
      </c>
      <c r="G701" s="970">
        <v>5.15</v>
      </c>
      <c r="H701" s="962">
        <f t="shared" si="49"/>
        <v>618</v>
      </c>
      <c r="I701" s="963">
        <f t="shared" si="52"/>
        <v>0</v>
      </c>
      <c r="J701" s="964">
        <f t="shared" si="52"/>
        <v>0</v>
      </c>
      <c r="K701" s="964">
        <f t="shared" si="52"/>
        <v>0</v>
      </c>
      <c r="L701" s="964">
        <f t="shared" si="52"/>
        <v>0</v>
      </c>
      <c r="M701" s="964">
        <f t="shared" si="52"/>
        <v>0</v>
      </c>
      <c r="N701" s="964">
        <f t="shared" si="52"/>
        <v>0</v>
      </c>
      <c r="O701" s="964">
        <f t="shared" si="52"/>
        <v>618</v>
      </c>
      <c r="P701" s="964">
        <f t="shared" si="52"/>
        <v>0</v>
      </c>
      <c r="Q701" s="962">
        <f t="shared" si="52"/>
        <v>0</v>
      </c>
      <c r="R701" s="843"/>
    </row>
    <row r="702" spans="2:18" s="842" customFormat="1" ht="12.4" customHeight="1">
      <c r="B702" s="968" t="s">
        <v>1106</v>
      </c>
      <c r="C702" s="959"/>
      <c r="D702" s="969" t="s">
        <v>2692</v>
      </c>
      <c r="E702" s="961" t="s">
        <v>386</v>
      </c>
      <c r="F702" s="970">
        <v>778.08</v>
      </c>
      <c r="G702" s="970">
        <v>30.76</v>
      </c>
      <c r="H702" s="962">
        <f t="shared" si="49"/>
        <v>23933.74</v>
      </c>
      <c r="I702" s="963">
        <f t="shared" si="52"/>
        <v>0</v>
      </c>
      <c r="J702" s="964">
        <f t="shared" si="52"/>
        <v>0</v>
      </c>
      <c r="K702" s="964">
        <f t="shared" si="52"/>
        <v>0</v>
      </c>
      <c r="L702" s="964">
        <f t="shared" si="52"/>
        <v>0</v>
      </c>
      <c r="M702" s="964">
        <f t="shared" si="52"/>
        <v>0</v>
      </c>
      <c r="N702" s="964">
        <f t="shared" si="52"/>
        <v>0</v>
      </c>
      <c r="O702" s="964">
        <f t="shared" si="52"/>
        <v>189.48</v>
      </c>
      <c r="P702" s="964">
        <f t="shared" si="52"/>
        <v>21242.62</v>
      </c>
      <c r="Q702" s="962">
        <f t="shared" si="52"/>
        <v>2501.65</v>
      </c>
      <c r="R702" s="843"/>
    </row>
    <row r="703" spans="2:18" s="842" customFormat="1" ht="12.4" customHeight="1">
      <c r="B703" s="968" t="s">
        <v>1107</v>
      </c>
      <c r="C703" s="959"/>
      <c r="D703" s="969" t="s">
        <v>2740</v>
      </c>
      <c r="E703" s="961" t="s">
        <v>386</v>
      </c>
      <c r="F703" s="970">
        <v>28.8</v>
      </c>
      <c r="G703" s="970">
        <v>35.15</v>
      </c>
      <c r="H703" s="962">
        <f t="shared" si="49"/>
        <v>1012.32</v>
      </c>
      <c r="I703" s="963">
        <f t="shared" ref="I703:Q718" si="53">+IF($E703="","",I4593)</f>
        <v>0</v>
      </c>
      <c r="J703" s="964">
        <f t="shared" si="53"/>
        <v>0</v>
      </c>
      <c r="K703" s="964">
        <f t="shared" si="53"/>
        <v>0</v>
      </c>
      <c r="L703" s="964">
        <f t="shared" si="53"/>
        <v>0</v>
      </c>
      <c r="M703" s="964">
        <f t="shared" si="53"/>
        <v>0</v>
      </c>
      <c r="N703" s="964">
        <f t="shared" si="53"/>
        <v>0</v>
      </c>
      <c r="O703" s="964">
        <f t="shared" si="53"/>
        <v>0</v>
      </c>
      <c r="P703" s="964">
        <f t="shared" si="53"/>
        <v>806.58</v>
      </c>
      <c r="Q703" s="962">
        <f t="shared" si="53"/>
        <v>205.74</v>
      </c>
      <c r="R703" s="843"/>
    </row>
    <row r="704" spans="2:18" s="842" customFormat="1" ht="12.4" customHeight="1">
      <c r="B704" s="968" t="s">
        <v>1108</v>
      </c>
      <c r="C704" s="959"/>
      <c r="D704" s="969" t="s">
        <v>2693</v>
      </c>
      <c r="E704" s="961" t="s">
        <v>386</v>
      </c>
      <c r="F704" s="970">
        <v>1945.2</v>
      </c>
      <c r="G704" s="970">
        <v>24.61</v>
      </c>
      <c r="H704" s="962">
        <f t="shared" si="49"/>
        <v>47871.37</v>
      </c>
      <c r="I704" s="963">
        <f t="shared" si="53"/>
        <v>0</v>
      </c>
      <c r="J704" s="964">
        <f t="shared" si="53"/>
        <v>0</v>
      </c>
      <c r="K704" s="964">
        <f t="shared" si="53"/>
        <v>0</v>
      </c>
      <c r="L704" s="964">
        <f t="shared" si="53"/>
        <v>0</v>
      </c>
      <c r="M704" s="964">
        <f t="shared" si="53"/>
        <v>0</v>
      </c>
      <c r="N704" s="964">
        <f t="shared" si="53"/>
        <v>0</v>
      </c>
      <c r="O704" s="964">
        <f t="shared" si="53"/>
        <v>0</v>
      </c>
      <c r="P704" s="964">
        <f t="shared" si="53"/>
        <v>33277.25</v>
      </c>
      <c r="Q704" s="962">
        <f t="shared" si="53"/>
        <v>14594.12</v>
      </c>
      <c r="R704" s="843"/>
    </row>
    <row r="705" spans="2:18" s="842" customFormat="1" ht="12.4" customHeight="1">
      <c r="B705" s="968" t="s">
        <v>1109</v>
      </c>
      <c r="C705" s="959"/>
      <c r="D705" s="969" t="s">
        <v>2741</v>
      </c>
      <c r="E705" s="961" t="s">
        <v>386</v>
      </c>
      <c r="F705" s="970">
        <v>14.4</v>
      </c>
      <c r="G705" s="970">
        <v>17.57</v>
      </c>
      <c r="H705" s="962">
        <f t="shared" si="49"/>
        <v>253.01</v>
      </c>
      <c r="I705" s="963">
        <f t="shared" si="53"/>
        <v>0</v>
      </c>
      <c r="J705" s="964">
        <f t="shared" si="53"/>
        <v>0</v>
      </c>
      <c r="K705" s="964">
        <f t="shared" si="53"/>
        <v>0</v>
      </c>
      <c r="L705" s="964">
        <f t="shared" si="53"/>
        <v>0</v>
      </c>
      <c r="M705" s="964">
        <f t="shared" si="53"/>
        <v>0</v>
      </c>
      <c r="N705" s="964">
        <f t="shared" si="53"/>
        <v>0</v>
      </c>
      <c r="O705" s="964">
        <f t="shared" si="53"/>
        <v>0</v>
      </c>
      <c r="P705" s="964">
        <f t="shared" si="53"/>
        <v>175.88</v>
      </c>
      <c r="Q705" s="962">
        <f t="shared" si="53"/>
        <v>77.13</v>
      </c>
      <c r="R705" s="843"/>
    </row>
    <row r="706" spans="2:18" s="842" customFormat="1" ht="12.4" customHeight="1">
      <c r="B706" s="968" t="s">
        <v>1110</v>
      </c>
      <c r="C706" s="959"/>
      <c r="D706" s="969" t="s">
        <v>2742</v>
      </c>
      <c r="E706" s="961" t="s">
        <v>386</v>
      </c>
      <c r="F706" s="970">
        <v>21.6</v>
      </c>
      <c r="G706" s="970">
        <v>20.51</v>
      </c>
      <c r="H706" s="962">
        <f t="shared" si="49"/>
        <v>443.02</v>
      </c>
      <c r="I706" s="963">
        <f t="shared" si="53"/>
        <v>0</v>
      </c>
      <c r="J706" s="964">
        <f t="shared" si="53"/>
        <v>0</v>
      </c>
      <c r="K706" s="964">
        <f t="shared" si="53"/>
        <v>0</v>
      </c>
      <c r="L706" s="964">
        <f t="shared" si="53"/>
        <v>0</v>
      </c>
      <c r="M706" s="964">
        <f t="shared" si="53"/>
        <v>0</v>
      </c>
      <c r="N706" s="964">
        <f t="shared" si="53"/>
        <v>0</v>
      </c>
      <c r="O706" s="964">
        <f t="shared" si="53"/>
        <v>0</v>
      </c>
      <c r="P706" s="964">
        <f t="shared" si="53"/>
        <v>205.31</v>
      </c>
      <c r="Q706" s="962">
        <f t="shared" si="53"/>
        <v>237.71</v>
      </c>
      <c r="R706" s="843"/>
    </row>
    <row r="707" spans="2:18" s="842" customFormat="1" ht="12.4" customHeight="1">
      <c r="B707" s="974" t="s">
        <v>1111</v>
      </c>
      <c r="C707" s="959"/>
      <c r="D707" s="975" t="s">
        <v>355</v>
      </c>
      <c r="E707" s="961"/>
      <c r="F707" s="961"/>
      <c r="G707" s="961"/>
      <c r="H707" s="962" t="str">
        <f t="shared" si="49"/>
        <v/>
      </c>
      <c r="I707" s="963" t="str">
        <f t="shared" si="53"/>
        <v/>
      </c>
      <c r="J707" s="964" t="str">
        <f t="shared" si="53"/>
        <v/>
      </c>
      <c r="K707" s="964" t="str">
        <f t="shared" si="53"/>
        <v/>
      </c>
      <c r="L707" s="964" t="str">
        <f t="shared" si="53"/>
        <v/>
      </c>
      <c r="M707" s="964" t="str">
        <f t="shared" si="53"/>
        <v/>
      </c>
      <c r="N707" s="964" t="str">
        <f t="shared" si="53"/>
        <v/>
      </c>
      <c r="O707" s="964" t="str">
        <f t="shared" si="53"/>
        <v/>
      </c>
      <c r="P707" s="964" t="str">
        <f t="shared" si="53"/>
        <v/>
      </c>
      <c r="Q707" s="962" t="str">
        <f t="shared" si="53"/>
        <v/>
      </c>
      <c r="R707" s="843"/>
    </row>
    <row r="708" spans="2:18" s="842" customFormat="1" ht="12.4" customHeight="1">
      <c r="B708" s="968" t="s">
        <v>1112</v>
      </c>
      <c r="C708" s="959"/>
      <c r="D708" s="969" t="s">
        <v>2743</v>
      </c>
      <c r="E708" s="961" t="s">
        <v>387</v>
      </c>
      <c r="F708" s="970">
        <v>415.5</v>
      </c>
      <c r="G708" s="970">
        <v>23.22</v>
      </c>
      <c r="H708" s="962">
        <f t="shared" si="49"/>
        <v>9647.91</v>
      </c>
      <c r="I708" s="963">
        <f t="shared" si="53"/>
        <v>0</v>
      </c>
      <c r="J708" s="964">
        <f t="shared" si="53"/>
        <v>0</v>
      </c>
      <c r="K708" s="964">
        <f t="shared" si="53"/>
        <v>0</v>
      </c>
      <c r="L708" s="964">
        <f t="shared" si="53"/>
        <v>0</v>
      </c>
      <c r="M708" s="964">
        <f t="shared" si="53"/>
        <v>0</v>
      </c>
      <c r="N708" s="964">
        <f t="shared" si="53"/>
        <v>0</v>
      </c>
      <c r="O708" s="964">
        <f t="shared" si="53"/>
        <v>9647.91</v>
      </c>
      <c r="P708" s="964">
        <f t="shared" si="53"/>
        <v>0</v>
      </c>
      <c r="Q708" s="962">
        <f t="shared" si="53"/>
        <v>0</v>
      </c>
      <c r="R708" s="843"/>
    </row>
    <row r="709" spans="2:18" s="842" customFormat="1" ht="12.4" customHeight="1">
      <c r="B709" s="968" t="s">
        <v>1113</v>
      </c>
      <c r="C709" s="959"/>
      <c r="D709" s="969" t="s">
        <v>2825</v>
      </c>
      <c r="E709" s="961" t="s">
        <v>387</v>
      </c>
      <c r="F709" s="970">
        <v>489.2</v>
      </c>
      <c r="G709" s="970">
        <v>16.11</v>
      </c>
      <c r="H709" s="962">
        <f t="shared" si="49"/>
        <v>7881.01</v>
      </c>
      <c r="I709" s="963">
        <f t="shared" si="53"/>
        <v>0</v>
      </c>
      <c r="J709" s="964">
        <f t="shared" si="53"/>
        <v>0</v>
      </c>
      <c r="K709" s="964">
        <f t="shared" si="53"/>
        <v>0</v>
      </c>
      <c r="L709" s="964">
        <f t="shared" si="53"/>
        <v>0</v>
      </c>
      <c r="M709" s="964">
        <f t="shared" si="53"/>
        <v>0</v>
      </c>
      <c r="N709" s="964">
        <f t="shared" si="53"/>
        <v>0</v>
      </c>
      <c r="O709" s="964">
        <f t="shared" si="53"/>
        <v>7881.01</v>
      </c>
      <c r="P709" s="964">
        <f t="shared" si="53"/>
        <v>0</v>
      </c>
      <c r="Q709" s="962">
        <f t="shared" si="53"/>
        <v>0</v>
      </c>
      <c r="R709" s="843"/>
    </row>
    <row r="710" spans="2:18" s="842" customFormat="1" ht="12.4" customHeight="1">
      <c r="B710" s="968" t="s">
        <v>1114</v>
      </c>
      <c r="C710" s="959"/>
      <c r="D710" s="969" t="s">
        <v>2744</v>
      </c>
      <c r="E710" s="961" t="s">
        <v>387</v>
      </c>
      <c r="F710" s="970">
        <v>192.9</v>
      </c>
      <c r="G710" s="970">
        <v>12.540000000000001</v>
      </c>
      <c r="H710" s="962">
        <f t="shared" si="49"/>
        <v>2418.9699999999998</v>
      </c>
      <c r="I710" s="963">
        <f t="shared" si="53"/>
        <v>0</v>
      </c>
      <c r="J710" s="964">
        <f t="shared" si="53"/>
        <v>0</v>
      </c>
      <c r="K710" s="964">
        <f t="shared" si="53"/>
        <v>0</v>
      </c>
      <c r="L710" s="964">
        <f t="shared" si="53"/>
        <v>0</v>
      </c>
      <c r="M710" s="964">
        <f t="shared" si="53"/>
        <v>0</v>
      </c>
      <c r="N710" s="964">
        <f t="shared" si="53"/>
        <v>0</v>
      </c>
      <c r="O710" s="964">
        <f t="shared" si="53"/>
        <v>2418.9699999999998</v>
      </c>
      <c r="P710" s="964">
        <f t="shared" si="53"/>
        <v>0</v>
      </c>
      <c r="Q710" s="962">
        <f t="shared" si="53"/>
        <v>0</v>
      </c>
      <c r="R710" s="843"/>
    </row>
    <row r="711" spans="2:18" s="842" customFormat="1" ht="12.4" customHeight="1">
      <c r="B711" s="968" t="s">
        <v>1115</v>
      </c>
      <c r="C711" s="959"/>
      <c r="D711" s="969" t="s">
        <v>2745</v>
      </c>
      <c r="E711" s="961" t="s">
        <v>387</v>
      </c>
      <c r="F711" s="970">
        <v>304.10000000000002</v>
      </c>
      <c r="G711" s="970">
        <v>11.21</v>
      </c>
      <c r="H711" s="962">
        <f t="shared" si="49"/>
        <v>3408.96</v>
      </c>
      <c r="I711" s="963">
        <f t="shared" si="53"/>
        <v>0</v>
      </c>
      <c r="J711" s="964">
        <f t="shared" si="53"/>
        <v>0</v>
      </c>
      <c r="K711" s="964">
        <f t="shared" si="53"/>
        <v>0</v>
      </c>
      <c r="L711" s="964">
        <f t="shared" si="53"/>
        <v>0</v>
      </c>
      <c r="M711" s="964">
        <f t="shared" si="53"/>
        <v>0</v>
      </c>
      <c r="N711" s="964">
        <f t="shared" si="53"/>
        <v>0</v>
      </c>
      <c r="O711" s="964">
        <f t="shared" si="53"/>
        <v>3408.96</v>
      </c>
      <c r="P711" s="964">
        <f t="shared" si="53"/>
        <v>0</v>
      </c>
      <c r="Q711" s="962">
        <f t="shared" si="53"/>
        <v>0</v>
      </c>
      <c r="R711" s="843"/>
    </row>
    <row r="712" spans="2:18" s="842" customFormat="1" ht="12.4" customHeight="1">
      <c r="B712" s="968" t="s">
        <v>1116</v>
      </c>
      <c r="C712" s="959"/>
      <c r="D712" s="969" t="s">
        <v>2746</v>
      </c>
      <c r="E712" s="961" t="s">
        <v>387</v>
      </c>
      <c r="F712" s="970">
        <v>328</v>
      </c>
      <c r="G712" s="970">
        <v>8.1</v>
      </c>
      <c r="H712" s="962">
        <f t="shared" si="49"/>
        <v>2656.8</v>
      </c>
      <c r="I712" s="963">
        <f t="shared" si="53"/>
        <v>0</v>
      </c>
      <c r="J712" s="964">
        <f t="shared" si="53"/>
        <v>0</v>
      </c>
      <c r="K712" s="964">
        <f t="shared" si="53"/>
        <v>0</v>
      </c>
      <c r="L712" s="964">
        <f t="shared" si="53"/>
        <v>0</v>
      </c>
      <c r="M712" s="964">
        <f t="shared" si="53"/>
        <v>0</v>
      </c>
      <c r="N712" s="964">
        <f t="shared" si="53"/>
        <v>0</v>
      </c>
      <c r="O712" s="964">
        <f t="shared" si="53"/>
        <v>2656.8</v>
      </c>
      <c r="P712" s="964">
        <f t="shared" si="53"/>
        <v>0</v>
      </c>
      <c r="Q712" s="962">
        <f t="shared" si="53"/>
        <v>0</v>
      </c>
      <c r="R712" s="843"/>
    </row>
    <row r="713" spans="2:18" s="842" customFormat="1" ht="12.4" customHeight="1">
      <c r="B713" s="968" t="s">
        <v>1117</v>
      </c>
      <c r="C713" s="959"/>
      <c r="D713" s="969" t="s">
        <v>2694</v>
      </c>
      <c r="E713" s="961" t="s">
        <v>387</v>
      </c>
      <c r="F713" s="970">
        <v>509.1</v>
      </c>
      <c r="G713" s="970">
        <v>6.7700000000000005</v>
      </c>
      <c r="H713" s="962">
        <f t="shared" ref="H713:H776" si="54">+IF(E713="","",ROUND(F713*G713,2))</f>
        <v>3446.61</v>
      </c>
      <c r="I713" s="963">
        <f t="shared" si="53"/>
        <v>0</v>
      </c>
      <c r="J713" s="964">
        <f t="shared" si="53"/>
        <v>0</v>
      </c>
      <c r="K713" s="964">
        <f t="shared" si="53"/>
        <v>0</v>
      </c>
      <c r="L713" s="964">
        <f t="shared" si="53"/>
        <v>0</v>
      </c>
      <c r="M713" s="964">
        <f t="shared" si="53"/>
        <v>0</v>
      </c>
      <c r="N713" s="964">
        <f t="shared" si="53"/>
        <v>0</v>
      </c>
      <c r="O713" s="964">
        <f t="shared" si="53"/>
        <v>2733.75</v>
      </c>
      <c r="P713" s="964">
        <f t="shared" si="53"/>
        <v>712.86</v>
      </c>
      <c r="Q713" s="962">
        <f t="shared" si="53"/>
        <v>0</v>
      </c>
      <c r="R713" s="843"/>
    </row>
    <row r="714" spans="2:18" s="842" customFormat="1" ht="12.4" customHeight="1">
      <c r="B714" s="968" t="s">
        <v>1118</v>
      </c>
      <c r="C714" s="959"/>
      <c r="D714" s="969" t="s">
        <v>2747</v>
      </c>
      <c r="E714" s="961" t="s">
        <v>387</v>
      </c>
      <c r="F714" s="970">
        <v>2377.5</v>
      </c>
      <c r="G714" s="970">
        <v>5.88</v>
      </c>
      <c r="H714" s="962">
        <f t="shared" si="54"/>
        <v>13979.7</v>
      </c>
      <c r="I714" s="963">
        <f t="shared" si="53"/>
        <v>0</v>
      </c>
      <c r="J714" s="964">
        <f t="shared" si="53"/>
        <v>0</v>
      </c>
      <c r="K714" s="964">
        <f t="shared" si="53"/>
        <v>0</v>
      </c>
      <c r="L714" s="964">
        <f t="shared" si="53"/>
        <v>0</v>
      </c>
      <c r="M714" s="964">
        <f t="shared" si="53"/>
        <v>0</v>
      </c>
      <c r="N714" s="964">
        <f t="shared" si="53"/>
        <v>0</v>
      </c>
      <c r="O714" s="964">
        <f t="shared" si="53"/>
        <v>9535</v>
      </c>
      <c r="P714" s="964">
        <f t="shared" si="53"/>
        <v>4444.7</v>
      </c>
      <c r="Q714" s="962">
        <f t="shared" si="53"/>
        <v>0</v>
      </c>
      <c r="R714" s="843"/>
    </row>
    <row r="715" spans="2:18" s="842" customFormat="1" ht="12.4" customHeight="1">
      <c r="B715" s="968" t="s">
        <v>1119</v>
      </c>
      <c r="C715" s="959"/>
      <c r="D715" s="969" t="s">
        <v>2748</v>
      </c>
      <c r="E715" s="961" t="s">
        <v>387</v>
      </c>
      <c r="F715" s="970">
        <v>3308.7000000000003</v>
      </c>
      <c r="G715" s="970">
        <v>5.08</v>
      </c>
      <c r="H715" s="962">
        <f t="shared" si="54"/>
        <v>16808.2</v>
      </c>
      <c r="I715" s="963">
        <f t="shared" si="53"/>
        <v>0</v>
      </c>
      <c r="J715" s="964">
        <f t="shared" si="53"/>
        <v>0</v>
      </c>
      <c r="K715" s="964">
        <f t="shared" si="53"/>
        <v>0</v>
      </c>
      <c r="L715" s="964">
        <f t="shared" si="53"/>
        <v>0</v>
      </c>
      <c r="M715" s="964">
        <f t="shared" si="53"/>
        <v>0</v>
      </c>
      <c r="N715" s="964">
        <f t="shared" si="53"/>
        <v>0</v>
      </c>
      <c r="O715" s="964">
        <f t="shared" si="53"/>
        <v>11149.85</v>
      </c>
      <c r="P715" s="964">
        <f t="shared" si="53"/>
        <v>5658.35</v>
      </c>
      <c r="Q715" s="962">
        <f t="shared" si="53"/>
        <v>0</v>
      </c>
      <c r="R715" s="843"/>
    </row>
    <row r="716" spans="2:18" s="842" customFormat="1" ht="12.4" customHeight="1">
      <c r="B716" s="968" t="s">
        <v>1120</v>
      </c>
      <c r="C716" s="959"/>
      <c r="D716" s="969" t="s">
        <v>2826</v>
      </c>
      <c r="E716" s="961" t="s">
        <v>387</v>
      </c>
      <c r="F716" s="970">
        <v>460.8</v>
      </c>
      <c r="G716" s="970">
        <v>26.42</v>
      </c>
      <c r="H716" s="962">
        <f t="shared" si="54"/>
        <v>12174.34</v>
      </c>
      <c r="I716" s="963">
        <f t="shared" si="53"/>
        <v>0</v>
      </c>
      <c r="J716" s="964">
        <f t="shared" si="53"/>
        <v>0</v>
      </c>
      <c r="K716" s="964">
        <f t="shared" si="53"/>
        <v>0</v>
      </c>
      <c r="L716" s="964">
        <f t="shared" si="53"/>
        <v>0</v>
      </c>
      <c r="M716" s="964">
        <f t="shared" si="53"/>
        <v>0</v>
      </c>
      <c r="N716" s="964">
        <f t="shared" si="53"/>
        <v>0</v>
      </c>
      <c r="O716" s="964">
        <f t="shared" si="53"/>
        <v>562.22</v>
      </c>
      <c r="P716" s="964">
        <f t="shared" si="53"/>
        <v>11612.12</v>
      </c>
      <c r="Q716" s="962">
        <f t="shared" si="53"/>
        <v>0</v>
      </c>
      <c r="R716" s="843"/>
    </row>
    <row r="717" spans="2:18" s="842" customFormat="1" ht="12.4" customHeight="1">
      <c r="B717" s="968" t="s">
        <v>1121</v>
      </c>
      <c r="C717" s="959"/>
      <c r="D717" s="969" t="s">
        <v>2808</v>
      </c>
      <c r="E717" s="961" t="s">
        <v>387</v>
      </c>
      <c r="F717" s="970">
        <v>14.8</v>
      </c>
      <c r="G717" s="970">
        <v>9.92</v>
      </c>
      <c r="H717" s="962">
        <f t="shared" si="54"/>
        <v>146.82</v>
      </c>
      <c r="I717" s="963">
        <f t="shared" si="53"/>
        <v>0</v>
      </c>
      <c r="J717" s="964">
        <f t="shared" si="53"/>
        <v>0</v>
      </c>
      <c r="K717" s="964">
        <f t="shared" si="53"/>
        <v>0</v>
      </c>
      <c r="L717" s="964">
        <f t="shared" si="53"/>
        <v>0</v>
      </c>
      <c r="M717" s="964">
        <f t="shared" si="53"/>
        <v>0</v>
      </c>
      <c r="N717" s="964">
        <f t="shared" si="53"/>
        <v>0</v>
      </c>
      <c r="O717" s="964">
        <f t="shared" si="53"/>
        <v>0</v>
      </c>
      <c r="P717" s="964">
        <f t="shared" si="53"/>
        <v>146.82</v>
      </c>
      <c r="Q717" s="962">
        <f t="shared" si="53"/>
        <v>0</v>
      </c>
      <c r="R717" s="843"/>
    </row>
    <row r="718" spans="2:18" s="842" customFormat="1" ht="12.4" customHeight="1">
      <c r="B718" s="968" t="s">
        <v>1122</v>
      </c>
      <c r="C718" s="959"/>
      <c r="D718" s="969" t="s">
        <v>2809</v>
      </c>
      <c r="E718" s="961" t="s">
        <v>387</v>
      </c>
      <c r="F718" s="970">
        <v>544.1</v>
      </c>
      <c r="G718" s="970">
        <v>7.91</v>
      </c>
      <c r="H718" s="962">
        <f t="shared" si="54"/>
        <v>4303.83</v>
      </c>
      <c r="I718" s="963">
        <f t="shared" si="53"/>
        <v>0</v>
      </c>
      <c r="J718" s="964">
        <f t="shared" si="53"/>
        <v>0</v>
      </c>
      <c r="K718" s="964">
        <f t="shared" si="53"/>
        <v>0</v>
      </c>
      <c r="L718" s="964">
        <f t="shared" si="53"/>
        <v>0</v>
      </c>
      <c r="M718" s="964">
        <f t="shared" si="53"/>
        <v>0</v>
      </c>
      <c r="N718" s="964">
        <f t="shared" si="53"/>
        <v>0</v>
      </c>
      <c r="O718" s="964">
        <f t="shared" si="53"/>
        <v>0</v>
      </c>
      <c r="P718" s="964">
        <f t="shared" si="53"/>
        <v>4303.83</v>
      </c>
      <c r="Q718" s="962">
        <f t="shared" si="53"/>
        <v>0</v>
      </c>
      <c r="R718" s="843"/>
    </row>
    <row r="719" spans="2:18" s="842" customFormat="1" ht="12.4" customHeight="1">
      <c r="B719" s="968" t="s">
        <v>1123</v>
      </c>
      <c r="C719" s="959"/>
      <c r="D719" s="969" t="s">
        <v>2810</v>
      </c>
      <c r="E719" s="961" t="s">
        <v>387</v>
      </c>
      <c r="F719" s="970">
        <v>197</v>
      </c>
      <c r="G719" s="970">
        <v>6.76</v>
      </c>
      <c r="H719" s="962">
        <f t="shared" si="54"/>
        <v>1331.72</v>
      </c>
      <c r="I719" s="963">
        <f t="shared" ref="I719:Q734" si="55">+IF($E719="","",I4609)</f>
        <v>0</v>
      </c>
      <c r="J719" s="964">
        <f t="shared" si="55"/>
        <v>0</v>
      </c>
      <c r="K719" s="964">
        <f t="shared" si="55"/>
        <v>0</v>
      </c>
      <c r="L719" s="964">
        <f t="shared" si="55"/>
        <v>0</v>
      </c>
      <c r="M719" s="964">
        <f t="shared" si="55"/>
        <v>0</v>
      </c>
      <c r="N719" s="964">
        <f t="shared" si="55"/>
        <v>0</v>
      </c>
      <c r="O719" s="964">
        <f t="shared" si="55"/>
        <v>0</v>
      </c>
      <c r="P719" s="964">
        <f t="shared" si="55"/>
        <v>1331.72</v>
      </c>
      <c r="Q719" s="962">
        <f t="shared" si="55"/>
        <v>0</v>
      </c>
      <c r="R719" s="843"/>
    </row>
    <row r="720" spans="2:18" s="842" customFormat="1" ht="12.4" customHeight="1">
      <c r="B720" s="968" t="s">
        <v>1124</v>
      </c>
      <c r="C720" s="959"/>
      <c r="D720" s="969" t="s">
        <v>2827</v>
      </c>
      <c r="E720" s="961" t="s">
        <v>387</v>
      </c>
      <c r="F720" s="970">
        <v>418.6</v>
      </c>
      <c r="G720" s="970">
        <v>6.3</v>
      </c>
      <c r="H720" s="962">
        <f t="shared" si="54"/>
        <v>2637.18</v>
      </c>
      <c r="I720" s="963">
        <f t="shared" si="55"/>
        <v>0</v>
      </c>
      <c r="J720" s="964">
        <f t="shared" si="55"/>
        <v>0</v>
      </c>
      <c r="K720" s="964">
        <f t="shared" si="55"/>
        <v>0</v>
      </c>
      <c r="L720" s="964">
        <f t="shared" si="55"/>
        <v>0</v>
      </c>
      <c r="M720" s="964">
        <f t="shared" si="55"/>
        <v>0</v>
      </c>
      <c r="N720" s="964">
        <f t="shared" si="55"/>
        <v>0</v>
      </c>
      <c r="O720" s="964">
        <f t="shared" si="55"/>
        <v>0</v>
      </c>
      <c r="P720" s="964">
        <f t="shared" si="55"/>
        <v>2637.18</v>
      </c>
      <c r="Q720" s="962">
        <f t="shared" si="55"/>
        <v>0</v>
      </c>
      <c r="R720" s="843"/>
    </row>
    <row r="721" spans="2:18" s="842" customFormat="1" ht="12.4" customHeight="1">
      <c r="B721" s="968" t="s">
        <v>1125</v>
      </c>
      <c r="C721" s="959"/>
      <c r="D721" s="969" t="s">
        <v>2828</v>
      </c>
      <c r="E721" s="961" t="s">
        <v>387</v>
      </c>
      <c r="F721" s="970">
        <v>285.7</v>
      </c>
      <c r="G721" s="970">
        <v>6.74</v>
      </c>
      <c r="H721" s="962">
        <f t="shared" si="54"/>
        <v>1925.62</v>
      </c>
      <c r="I721" s="963">
        <f t="shared" si="55"/>
        <v>0</v>
      </c>
      <c r="J721" s="964">
        <f t="shared" si="55"/>
        <v>0</v>
      </c>
      <c r="K721" s="964">
        <f t="shared" si="55"/>
        <v>0</v>
      </c>
      <c r="L721" s="964">
        <f t="shared" si="55"/>
        <v>0</v>
      </c>
      <c r="M721" s="964">
        <f t="shared" si="55"/>
        <v>0</v>
      </c>
      <c r="N721" s="964">
        <f t="shared" si="55"/>
        <v>0</v>
      </c>
      <c r="O721" s="964">
        <f t="shared" si="55"/>
        <v>0</v>
      </c>
      <c r="P721" s="964">
        <f t="shared" si="55"/>
        <v>1925.62</v>
      </c>
      <c r="Q721" s="962">
        <f t="shared" si="55"/>
        <v>0</v>
      </c>
      <c r="R721" s="843"/>
    </row>
    <row r="722" spans="2:18" s="842" customFormat="1" ht="12.4" customHeight="1">
      <c r="B722" s="968" t="s">
        <v>1126</v>
      </c>
      <c r="C722" s="959"/>
      <c r="D722" s="969" t="s">
        <v>356</v>
      </c>
      <c r="E722" s="961" t="s">
        <v>387</v>
      </c>
      <c r="F722" s="970">
        <v>9846</v>
      </c>
      <c r="G722" s="970">
        <v>1.06</v>
      </c>
      <c r="H722" s="962">
        <f t="shared" si="54"/>
        <v>10436.76</v>
      </c>
      <c r="I722" s="963">
        <f t="shared" si="55"/>
        <v>0</v>
      </c>
      <c r="J722" s="964">
        <f t="shared" si="55"/>
        <v>0</v>
      </c>
      <c r="K722" s="964">
        <f t="shared" si="55"/>
        <v>0</v>
      </c>
      <c r="L722" s="964">
        <f t="shared" si="55"/>
        <v>0</v>
      </c>
      <c r="M722" s="964">
        <f t="shared" si="55"/>
        <v>0</v>
      </c>
      <c r="N722" s="964">
        <f t="shared" si="55"/>
        <v>0</v>
      </c>
      <c r="O722" s="964">
        <f t="shared" si="55"/>
        <v>0</v>
      </c>
      <c r="P722" s="964">
        <f t="shared" si="55"/>
        <v>10436.76</v>
      </c>
      <c r="Q722" s="962">
        <f t="shared" si="55"/>
        <v>0</v>
      </c>
      <c r="R722" s="843"/>
    </row>
    <row r="723" spans="2:18" s="842" customFormat="1" ht="12.4" customHeight="1">
      <c r="B723" s="974" t="s">
        <v>1127</v>
      </c>
      <c r="C723" s="959"/>
      <c r="D723" s="975" t="s">
        <v>2749</v>
      </c>
      <c r="E723" s="961"/>
      <c r="F723" s="961"/>
      <c r="G723" s="961"/>
      <c r="H723" s="962" t="str">
        <f t="shared" si="54"/>
        <v/>
      </c>
      <c r="I723" s="963" t="str">
        <f t="shared" si="55"/>
        <v/>
      </c>
      <c r="J723" s="964" t="str">
        <f t="shared" si="55"/>
        <v/>
      </c>
      <c r="K723" s="964" t="str">
        <f t="shared" si="55"/>
        <v/>
      </c>
      <c r="L723" s="964" t="str">
        <f t="shared" si="55"/>
        <v/>
      </c>
      <c r="M723" s="964" t="str">
        <f t="shared" si="55"/>
        <v/>
      </c>
      <c r="N723" s="964" t="str">
        <f t="shared" si="55"/>
        <v/>
      </c>
      <c r="O723" s="964" t="str">
        <f t="shared" si="55"/>
        <v/>
      </c>
      <c r="P723" s="964" t="str">
        <f t="shared" si="55"/>
        <v/>
      </c>
      <c r="Q723" s="962" t="str">
        <f t="shared" si="55"/>
        <v/>
      </c>
      <c r="R723" s="843"/>
    </row>
    <row r="724" spans="2:18" s="842" customFormat="1" ht="12.4" customHeight="1">
      <c r="B724" s="968" t="s">
        <v>1128</v>
      </c>
      <c r="C724" s="959"/>
      <c r="D724" s="969" t="s">
        <v>2750</v>
      </c>
      <c r="E724" s="961" t="s">
        <v>53</v>
      </c>
      <c r="F724" s="970">
        <v>1</v>
      </c>
      <c r="G724" s="970">
        <v>3016.4500000000003</v>
      </c>
      <c r="H724" s="962">
        <f t="shared" si="54"/>
        <v>3016.45</v>
      </c>
      <c r="I724" s="963">
        <f t="shared" si="55"/>
        <v>0</v>
      </c>
      <c r="J724" s="964">
        <f t="shared" si="55"/>
        <v>0</v>
      </c>
      <c r="K724" s="964">
        <f t="shared" si="55"/>
        <v>0</v>
      </c>
      <c r="L724" s="964">
        <f t="shared" si="55"/>
        <v>0</v>
      </c>
      <c r="M724" s="964">
        <f t="shared" si="55"/>
        <v>0</v>
      </c>
      <c r="N724" s="964">
        <f t="shared" si="55"/>
        <v>0</v>
      </c>
      <c r="O724" s="964">
        <f t="shared" si="55"/>
        <v>971.91</v>
      </c>
      <c r="P724" s="964">
        <f t="shared" si="55"/>
        <v>2044.54</v>
      </c>
      <c r="Q724" s="962">
        <f t="shared" si="55"/>
        <v>0</v>
      </c>
      <c r="R724" s="843"/>
    </row>
    <row r="725" spans="2:18" s="842" customFormat="1" ht="12.4" customHeight="1">
      <c r="B725" s="968" t="s">
        <v>1129</v>
      </c>
      <c r="C725" s="959"/>
      <c r="D725" s="969" t="s">
        <v>2829</v>
      </c>
      <c r="E725" s="961" t="s">
        <v>53</v>
      </c>
      <c r="F725" s="970">
        <v>1</v>
      </c>
      <c r="G725" s="970">
        <v>2275.8200000000002</v>
      </c>
      <c r="H725" s="962">
        <f t="shared" si="54"/>
        <v>2275.8200000000002</v>
      </c>
      <c r="I725" s="963">
        <f t="shared" si="55"/>
        <v>0</v>
      </c>
      <c r="J725" s="964">
        <f t="shared" si="55"/>
        <v>0</v>
      </c>
      <c r="K725" s="964">
        <f t="shared" si="55"/>
        <v>0</v>
      </c>
      <c r="L725" s="964">
        <f t="shared" si="55"/>
        <v>0</v>
      </c>
      <c r="M725" s="964">
        <f t="shared" si="55"/>
        <v>0</v>
      </c>
      <c r="N725" s="964">
        <f t="shared" si="55"/>
        <v>0</v>
      </c>
      <c r="O725" s="964">
        <f t="shared" si="55"/>
        <v>0</v>
      </c>
      <c r="P725" s="964">
        <f t="shared" si="55"/>
        <v>2275.8200000000002</v>
      </c>
      <c r="Q725" s="962">
        <f t="shared" si="55"/>
        <v>0</v>
      </c>
      <c r="R725" s="843"/>
    </row>
    <row r="726" spans="2:18" s="842" customFormat="1" ht="12.4" customHeight="1">
      <c r="B726" s="972" t="s">
        <v>1130</v>
      </c>
      <c r="C726" s="959"/>
      <c r="D726" s="973" t="s">
        <v>2830</v>
      </c>
      <c r="E726" s="961"/>
      <c r="F726" s="961"/>
      <c r="G726" s="961"/>
      <c r="H726" s="962" t="str">
        <f t="shared" si="54"/>
        <v/>
      </c>
      <c r="I726" s="963" t="str">
        <f t="shared" si="55"/>
        <v/>
      </c>
      <c r="J726" s="964" t="str">
        <f t="shared" si="55"/>
        <v/>
      </c>
      <c r="K726" s="964" t="str">
        <f t="shared" si="55"/>
        <v/>
      </c>
      <c r="L726" s="964" t="str">
        <f t="shared" si="55"/>
        <v/>
      </c>
      <c r="M726" s="964" t="str">
        <f t="shared" si="55"/>
        <v/>
      </c>
      <c r="N726" s="964" t="str">
        <f t="shared" si="55"/>
        <v/>
      </c>
      <c r="O726" s="964" t="str">
        <f t="shared" si="55"/>
        <v/>
      </c>
      <c r="P726" s="964" t="str">
        <f t="shared" si="55"/>
        <v/>
      </c>
      <c r="Q726" s="962" t="str">
        <f t="shared" si="55"/>
        <v/>
      </c>
      <c r="R726" s="843"/>
    </row>
    <row r="727" spans="2:18" s="842" customFormat="1" ht="12.4" customHeight="1">
      <c r="B727" s="974" t="s">
        <v>1131</v>
      </c>
      <c r="C727" s="959"/>
      <c r="D727" s="975" t="s">
        <v>52</v>
      </c>
      <c r="E727" s="961"/>
      <c r="F727" s="961"/>
      <c r="G727" s="961"/>
      <c r="H727" s="962" t="str">
        <f t="shared" si="54"/>
        <v/>
      </c>
      <c r="I727" s="963" t="str">
        <f t="shared" si="55"/>
        <v/>
      </c>
      <c r="J727" s="964" t="str">
        <f t="shared" si="55"/>
        <v/>
      </c>
      <c r="K727" s="964" t="str">
        <f t="shared" si="55"/>
        <v/>
      </c>
      <c r="L727" s="964" t="str">
        <f t="shared" si="55"/>
        <v/>
      </c>
      <c r="M727" s="964" t="str">
        <f t="shared" si="55"/>
        <v/>
      </c>
      <c r="N727" s="964" t="str">
        <f t="shared" si="55"/>
        <v/>
      </c>
      <c r="O727" s="964" t="str">
        <f t="shared" si="55"/>
        <v/>
      </c>
      <c r="P727" s="964" t="str">
        <f t="shared" si="55"/>
        <v/>
      </c>
      <c r="Q727" s="962" t="str">
        <f t="shared" si="55"/>
        <v/>
      </c>
      <c r="R727" s="843"/>
    </row>
    <row r="728" spans="2:18" s="842" customFormat="1" ht="12.4" customHeight="1">
      <c r="B728" s="968" t="s">
        <v>1132</v>
      </c>
      <c r="C728" s="959"/>
      <c r="D728" s="969" t="s">
        <v>334</v>
      </c>
      <c r="E728" s="961" t="s">
        <v>385</v>
      </c>
      <c r="F728" s="970">
        <v>22.04</v>
      </c>
      <c r="G728" s="970">
        <v>1.05</v>
      </c>
      <c r="H728" s="962">
        <f t="shared" si="54"/>
        <v>23.14</v>
      </c>
      <c r="I728" s="963">
        <f t="shared" si="55"/>
        <v>0</v>
      </c>
      <c r="J728" s="964">
        <f t="shared" si="55"/>
        <v>0</v>
      </c>
      <c r="K728" s="964">
        <f t="shared" si="55"/>
        <v>0</v>
      </c>
      <c r="L728" s="964">
        <f t="shared" si="55"/>
        <v>0</v>
      </c>
      <c r="M728" s="964">
        <f t="shared" si="55"/>
        <v>0</v>
      </c>
      <c r="N728" s="964">
        <f t="shared" si="55"/>
        <v>0</v>
      </c>
      <c r="O728" s="964">
        <f t="shared" si="55"/>
        <v>23.14</v>
      </c>
      <c r="P728" s="964">
        <f t="shared" si="55"/>
        <v>0</v>
      </c>
      <c r="Q728" s="962">
        <f t="shared" si="55"/>
        <v>0</v>
      </c>
      <c r="R728" s="843"/>
    </row>
    <row r="729" spans="2:18" s="842" customFormat="1" ht="12.4" customHeight="1">
      <c r="B729" s="974" t="s">
        <v>1133</v>
      </c>
      <c r="C729" s="959"/>
      <c r="D729" s="975" t="s">
        <v>54</v>
      </c>
      <c r="E729" s="961"/>
      <c r="F729" s="961"/>
      <c r="G729" s="961"/>
      <c r="H729" s="962" t="str">
        <f t="shared" si="54"/>
        <v/>
      </c>
      <c r="I729" s="963" t="str">
        <f t="shared" si="55"/>
        <v/>
      </c>
      <c r="J729" s="964" t="str">
        <f t="shared" si="55"/>
        <v/>
      </c>
      <c r="K729" s="964" t="str">
        <f t="shared" si="55"/>
        <v/>
      </c>
      <c r="L729" s="964" t="str">
        <f t="shared" si="55"/>
        <v/>
      </c>
      <c r="M729" s="964" t="str">
        <f t="shared" si="55"/>
        <v/>
      </c>
      <c r="N729" s="964" t="str">
        <f t="shared" si="55"/>
        <v/>
      </c>
      <c r="O729" s="964" t="str">
        <f t="shared" si="55"/>
        <v/>
      </c>
      <c r="P729" s="964" t="str">
        <f t="shared" si="55"/>
        <v/>
      </c>
      <c r="Q729" s="962" t="str">
        <f t="shared" si="55"/>
        <v/>
      </c>
      <c r="R729" s="843"/>
    </row>
    <row r="730" spans="2:18" s="842" customFormat="1" ht="12.4" customHeight="1">
      <c r="B730" s="968" t="s">
        <v>1134</v>
      </c>
      <c r="C730" s="959"/>
      <c r="D730" s="969" t="s">
        <v>365</v>
      </c>
      <c r="E730" s="961" t="s">
        <v>386</v>
      </c>
      <c r="F730" s="970">
        <v>14.32</v>
      </c>
      <c r="G730" s="970">
        <v>30.76</v>
      </c>
      <c r="H730" s="962">
        <f t="shared" si="54"/>
        <v>440.48</v>
      </c>
      <c r="I730" s="963">
        <f t="shared" si="55"/>
        <v>0</v>
      </c>
      <c r="J730" s="964">
        <f t="shared" si="55"/>
        <v>0</v>
      </c>
      <c r="K730" s="964">
        <f t="shared" si="55"/>
        <v>0</v>
      </c>
      <c r="L730" s="964">
        <f t="shared" si="55"/>
        <v>0</v>
      </c>
      <c r="M730" s="964">
        <f t="shared" si="55"/>
        <v>0</v>
      </c>
      <c r="N730" s="964">
        <f t="shared" si="55"/>
        <v>0</v>
      </c>
      <c r="O730" s="964">
        <f t="shared" si="55"/>
        <v>440.48</v>
      </c>
      <c r="P730" s="964">
        <f t="shared" si="55"/>
        <v>0</v>
      </c>
      <c r="Q730" s="962">
        <f t="shared" si="55"/>
        <v>0</v>
      </c>
      <c r="R730" s="843"/>
    </row>
    <row r="731" spans="2:18" s="842" customFormat="1" ht="12.4" customHeight="1">
      <c r="B731" s="968" t="s">
        <v>1135</v>
      </c>
      <c r="C731" s="959"/>
      <c r="D731" s="969" t="s">
        <v>336</v>
      </c>
      <c r="E731" s="961" t="s">
        <v>386</v>
      </c>
      <c r="F731" s="970">
        <v>17.91</v>
      </c>
      <c r="G731" s="970">
        <v>20.51</v>
      </c>
      <c r="H731" s="962">
        <f t="shared" si="54"/>
        <v>367.33</v>
      </c>
      <c r="I731" s="963">
        <f t="shared" si="55"/>
        <v>0</v>
      </c>
      <c r="J731" s="964">
        <f t="shared" si="55"/>
        <v>0</v>
      </c>
      <c r="K731" s="964">
        <f t="shared" si="55"/>
        <v>0</v>
      </c>
      <c r="L731" s="964">
        <f t="shared" si="55"/>
        <v>0</v>
      </c>
      <c r="M731" s="964">
        <f t="shared" si="55"/>
        <v>0</v>
      </c>
      <c r="N731" s="964">
        <f t="shared" si="55"/>
        <v>0</v>
      </c>
      <c r="O731" s="964">
        <f t="shared" si="55"/>
        <v>367.33</v>
      </c>
      <c r="P731" s="964">
        <f t="shared" si="55"/>
        <v>0</v>
      </c>
      <c r="Q731" s="962">
        <f t="shared" si="55"/>
        <v>0</v>
      </c>
      <c r="R731" s="843"/>
    </row>
    <row r="732" spans="2:18" s="842" customFormat="1" ht="12.4" customHeight="1">
      <c r="B732" s="968" t="s">
        <v>1136</v>
      </c>
      <c r="C732" s="959"/>
      <c r="D732" s="969" t="s">
        <v>2752</v>
      </c>
      <c r="E732" s="961" t="s">
        <v>51</v>
      </c>
      <c r="F732" s="970">
        <v>22.04</v>
      </c>
      <c r="G732" s="970">
        <v>2.5500000000000003</v>
      </c>
      <c r="H732" s="962">
        <f t="shared" si="54"/>
        <v>56.2</v>
      </c>
      <c r="I732" s="963">
        <f t="shared" si="55"/>
        <v>0</v>
      </c>
      <c r="J732" s="964">
        <f t="shared" si="55"/>
        <v>0</v>
      </c>
      <c r="K732" s="964">
        <f t="shared" si="55"/>
        <v>0</v>
      </c>
      <c r="L732" s="964">
        <f t="shared" si="55"/>
        <v>0</v>
      </c>
      <c r="M732" s="964">
        <f t="shared" si="55"/>
        <v>0</v>
      </c>
      <c r="N732" s="964">
        <f t="shared" si="55"/>
        <v>0</v>
      </c>
      <c r="O732" s="964">
        <f t="shared" si="55"/>
        <v>56.2</v>
      </c>
      <c r="P732" s="964">
        <f t="shared" si="55"/>
        <v>0</v>
      </c>
      <c r="Q732" s="962">
        <f t="shared" si="55"/>
        <v>0</v>
      </c>
      <c r="R732" s="843"/>
    </row>
    <row r="733" spans="2:18" s="842" customFormat="1" ht="12.4" customHeight="1">
      <c r="B733" s="974" t="s">
        <v>1137</v>
      </c>
      <c r="C733" s="959"/>
      <c r="D733" s="975" t="s">
        <v>340</v>
      </c>
      <c r="E733" s="961"/>
      <c r="F733" s="961"/>
      <c r="G733" s="961"/>
      <c r="H733" s="962" t="str">
        <f t="shared" si="54"/>
        <v/>
      </c>
      <c r="I733" s="963" t="str">
        <f t="shared" si="55"/>
        <v/>
      </c>
      <c r="J733" s="964" t="str">
        <f t="shared" si="55"/>
        <v/>
      </c>
      <c r="K733" s="964" t="str">
        <f t="shared" si="55"/>
        <v/>
      </c>
      <c r="L733" s="964" t="str">
        <f t="shared" si="55"/>
        <v/>
      </c>
      <c r="M733" s="964" t="str">
        <f t="shared" si="55"/>
        <v/>
      </c>
      <c r="N733" s="964" t="str">
        <f t="shared" si="55"/>
        <v/>
      </c>
      <c r="O733" s="964" t="str">
        <f t="shared" si="55"/>
        <v/>
      </c>
      <c r="P733" s="964" t="str">
        <f t="shared" si="55"/>
        <v/>
      </c>
      <c r="Q733" s="962" t="str">
        <f t="shared" si="55"/>
        <v/>
      </c>
      <c r="R733" s="843"/>
    </row>
    <row r="734" spans="2:18" s="842" customFormat="1" ht="12.4" customHeight="1">
      <c r="B734" s="968" t="s">
        <v>1138</v>
      </c>
      <c r="C734" s="959"/>
      <c r="D734" s="969" t="s">
        <v>342</v>
      </c>
      <c r="E734" s="961" t="s">
        <v>51</v>
      </c>
      <c r="F734" s="970">
        <v>114.45</v>
      </c>
      <c r="G734" s="970">
        <v>43.65</v>
      </c>
      <c r="H734" s="962">
        <f t="shared" si="54"/>
        <v>4995.74</v>
      </c>
      <c r="I734" s="963">
        <f t="shared" si="55"/>
        <v>0</v>
      </c>
      <c r="J734" s="964">
        <f t="shared" si="55"/>
        <v>0</v>
      </c>
      <c r="K734" s="964">
        <f t="shared" si="55"/>
        <v>0</v>
      </c>
      <c r="L734" s="964">
        <f t="shared" si="55"/>
        <v>0</v>
      </c>
      <c r="M734" s="964">
        <f t="shared" si="55"/>
        <v>0</v>
      </c>
      <c r="N734" s="964">
        <f t="shared" si="55"/>
        <v>0</v>
      </c>
      <c r="O734" s="964">
        <f t="shared" si="55"/>
        <v>4995.74</v>
      </c>
      <c r="P734" s="964">
        <f t="shared" si="55"/>
        <v>0</v>
      </c>
      <c r="Q734" s="962">
        <f t="shared" si="55"/>
        <v>0</v>
      </c>
      <c r="R734" s="843"/>
    </row>
    <row r="735" spans="2:18" s="842" customFormat="1" ht="12.4" customHeight="1">
      <c r="B735" s="968" t="s">
        <v>1139</v>
      </c>
      <c r="C735" s="959"/>
      <c r="D735" s="969" t="s">
        <v>364</v>
      </c>
      <c r="E735" s="961" t="s">
        <v>386</v>
      </c>
      <c r="F735" s="970">
        <v>8.5500000000000007</v>
      </c>
      <c r="G735" s="970">
        <v>401.90000000000003</v>
      </c>
      <c r="H735" s="962">
        <f t="shared" si="54"/>
        <v>3436.25</v>
      </c>
      <c r="I735" s="963">
        <f t="shared" ref="I735:Q750" si="56">+IF($E735="","",I4625)</f>
        <v>0</v>
      </c>
      <c r="J735" s="964">
        <f t="shared" si="56"/>
        <v>0</v>
      </c>
      <c r="K735" s="964">
        <f t="shared" si="56"/>
        <v>0</v>
      </c>
      <c r="L735" s="964">
        <f t="shared" si="56"/>
        <v>0</v>
      </c>
      <c r="M735" s="964">
        <f t="shared" si="56"/>
        <v>0</v>
      </c>
      <c r="N735" s="964">
        <f t="shared" si="56"/>
        <v>0</v>
      </c>
      <c r="O735" s="964">
        <f t="shared" si="56"/>
        <v>1117.8</v>
      </c>
      <c r="P735" s="964">
        <f t="shared" si="56"/>
        <v>2318.4499999999998</v>
      </c>
      <c r="Q735" s="962">
        <f t="shared" si="56"/>
        <v>0</v>
      </c>
      <c r="R735" s="843"/>
    </row>
    <row r="736" spans="2:18" s="842" customFormat="1" ht="12.4" customHeight="1">
      <c r="B736" s="968" t="s">
        <v>1140</v>
      </c>
      <c r="C736" s="959"/>
      <c r="D736" s="969" t="s">
        <v>2702</v>
      </c>
      <c r="E736" s="961" t="s">
        <v>55</v>
      </c>
      <c r="F736" s="970">
        <v>436.16</v>
      </c>
      <c r="G736" s="970">
        <v>4.2</v>
      </c>
      <c r="H736" s="962">
        <f t="shared" si="54"/>
        <v>1831.87</v>
      </c>
      <c r="I736" s="963">
        <f t="shared" si="56"/>
        <v>0</v>
      </c>
      <c r="J736" s="964">
        <f t="shared" si="56"/>
        <v>0</v>
      </c>
      <c r="K736" s="964">
        <f t="shared" si="56"/>
        <v>0</v>
      </c>
      <c r="L736" s="964">
        <f t="shared" si="56"/>
        <v>0</v>
      </c>
      <c r="M736" s="964">
        <f t="shared" si="56"/>
        <v>0</v>
      </c>
      <c r="N736" s="964">
        <f t="shared" si="56"/>
        <v>0</v>
      </c>
      <c r="O736" s="964">
        <f t="shared" si="56"/>
        <v>1831.87</v>
      </c>
      <c r="P736" s="964">
        <f t="shared" si="56"/>
        <v>0</v>
      </c>
      <c r="Q736" s="962">
        <f t="shared" si="56"/>
        <v>0</v>
      </c>
      <c r="R736" s="843"/>
    </row>
    <row r="737" spans="2:18" s="842" customFormat="1" ht="12.4" customHeight="1">
      <c r="B737" s="974" t="s">
        <v>1141</v>
      </c>
      <c r="C737" s="959"/>
      <c r="D737" s="975" t="s">
        <v>343</v>
      </c>
      <c r="E737" s="961"/>
      <c r="F737" s="961"/>
      <c r="G737" s="961"/>
      <c r="H737" s="962" t="str">
        <f t="shared" si="54"/>
        <v/>
      </c>
      <c r="I737" s="963" t="str">
        <f t="shared" si="56"/>
        <v/>
      </c>
      <c r="J737" s="964" t="str">
        <f t="shared" si="56"/>
        <v/>
      </c>
      <c r="K737" s="964" t="str">
        <f t="shared" si="56"/>
        <v/>
      </c>
      <c r="L737" s="964" t="str">
        <f t="shared" si="56"/>
        <v/>
      </c>
      <c r="M737" s="964" t="str">
        <f t="shared" si="56"/>
        <v/>
      </c>
      <c r="N737" s="964" t="str">
        <f t="shared" si="56"/>
        <v/>
      </c>
      <c r="O737" s="964" t="str">
        <f t="shared" si="56"/>
        <v/>
      </c>
      <c r="P737" s="964" t="str">
        <f t="shared" si="56"/>
        <v/>
      </c>
      <c r="Q737" s="962" t="str">
        <f t="shared" si="56"/>
        <v/>
      </c>
      <c r="R737" s="843"/>
    </row>
    <row r="738" spans="2:18" s="842" customFormat="1" ht="12.4" customHeight="1">
      <c r="B738" s="968" t="s">
        <v>1142</v>
      </c>
      <c r="C738" s="959"/>
      <c r="D738" s="969" t="s">
        <v>2671</v>
      </c>
      <c r="E738" s="961" t="s">
        <v>51</v>
      </c>
      <c r="F738" s="970">
        <v>49.1</v>
      </c>
      <c r="G738" s="970">
        <v>27.810000000000002</v>
      </c>
      <c r="H738" s="962">
        <f t="shared" si="54"/>
        <v>1365.47</v>
      </c>
      <c r="I738" s="963">
        <f t="shared" si="56"/>
        <v>0</v>
      </c>
      <c r="J738" s="964">
        <f t="shared" si="56"/>
        <v>0</v>
      </c>
      <c r="K738" s="964">
        <f t="shared" si="56"/>
        <v>0</v>
      </c>
      <c r="L738" s="964">
        <f t="shared" si="56"/>
        <v>0</v>
      </c>
      <c r="M738" s="964">
        <f t="shared" si="56"/>
        <v>0</v>
      </c>
      <c r="N738" s="964">
        <f t="shared" si="56"/>
        <v>0</v>
      </c>
      <c r="O738" s="964">
        <f t="shared" si="56"/>
        <v>0</v>
      </c>
      <c r="P738" s="964">
        <f t="shared" si="56"/>
        <v>1365.47</v>
      </c>
      <c r="Q738" s="962">
        <f t="shared" si="56"/>
        <v>0</v>
      </c>
      <c r="R738" s="843"/>
    </row>
    <row r="739" spans="2:18" s="842" customFormat="1" ht="12.4" customHeight="1">
      <c r="B739" s="968" t="s">
        <v>1143</v>
      </c>
      <c r="C739" s="959"/>
      <c r="D739" s="969" t="s">
        <v>2703</v>
      </c>
      <c r="E739" s="961" t="s">
        <v>51</v>
      </c>
      <c r="F739" s="970">
        <v>77.5</v>
      </c>
      <c r="G739" s="970">
        <v>23.39</v>
      </c>
      <c r="H739" s="962">
        <f t="shared" si="54"/>
        <v>1812.73</v>
      </c>
      <c r="I739" s="963">
        <f t="shared" si="56"/>
        <v>0</v>
      </c>
      <c r="J739" s="964">
        <f t="shared" si="56"/>
        <v>0</v>
      </c>
      <c r="K739" s="964">
        <f t="shared" si="56"/>
        <v>0</v>
      </c>
      <c r="L739" s="964">
        <f t="shared" si="56"/>
        <v>0</v>
      </c>
      <c r="M739" s="964">
        <f t="shared" si="56"/>
        <v>0</v>
      </c>
      <c r="N739" s="964">
        <f t="shared" si="56"/>
        <v>0</v>
      </c>
      <c r="O739" s="964">
        <f t="shared" si="56"/>
        <v>0</v>
      </c>
      <c r="P739" s="964">
        <f t="shared" si="56"/>
        <v>1812.73</v>
      </c>
      <c r="Q739" s="962">
        <f t="shared" si="56"/>
        <v>0</v>
      </c>
      <c r="R739" s="843"/>
    </row>
    <row r="740" spans="2:18" s="842" customFormat="1" ht="12.4" customHeight="1">
      <c r="B740" s="974" t="s">
        <v>1144</v>
      </c>
      <c r="C740" s="959"/>
      <c r="D740" s="975" t="s">
        <v>2676</v>
      </c>
      <c r="E740" s="961"/>
      <c r="F740" s="961"/>
      <c r="G740" s="961"/>
      <c r="H740" s="962" t="str">
        <f t="shared" si="54"/>
        <v/>
      </c>
      <c r="I740" s="963" t="str">
        <f t="shared" si="56"/>
        <v/>
      </c>
      <c r="J740" s="964" t="str">
        <f t="shared" si="56"/>
        <v/>
      </c>
      <c r="K740" s="964" t="str">
        <f t="shared" si="56"/>
        <v/>
      </c>
      <c r="L740" s="964" t="str">
        <f t="shared" si="56"/>
        <v/>
      </c>
      <c r="M740" s="964" t="str">
        <f t="shared" si="56"/>
        <v/>
      </c>
      <c r="N740" s="964" t="str">
        <f t="shared" si="56"/>
        <v/>
      </c>
      <c r="O740" s="964" t="str">
        <f t="shared" si="56"/>
        <v/>
      </c>
      <c r="P740" s="964" t="str">
        <f t="shared" si="56"/>
        <v/>
      </c>
      <c r="Q740" s="962" t="str">
        <f t="shared" si="56"/>
        <v/>
      </c>
      <c r="R740" s="843"/>
    </row>
    <row r="741" spans="2:18" s="842" customFormat="1" ht="12.4" customHeight="1">
      <c r="B741" s="968" t="s">
        <v>1145</v>
      </c>
      <c r="C741" s="959"/>
      <c r="D741" s="969" t="s">
        <v>2677</v>
      </c>
      <c r="E741" s="961" t="s">
        <v>386</v>
      </c>
      <c r="F741" s="970">
        <v>0.19</v>
      </c>
      <c r="G741" s="970">
        <v>358.91</v>
      </c>
      <c r="H741" s="962">
        <f t="shared" si="54"/>
        <v>68.19</v>
      </c>
      <c r="I741" s="963">
        <f t="shared" si="56"/>
        <v>0</v>
      </c>
      <c r="J741" s="964">
        <f t="shared" si="56"/>
        <v>0</v>
      </c>
      <c r="K741" s="964">
        <f t="shared" si="56"/>
        <v>0</v>
      </c>
      <c r="L741" s="964">
        <f t="shared" si="56"/>
        <v>0</v>
      </c>
      <c r="M741" s="964">
        <f t="shared" si="56"/>
        <v>0</v>
      </c>
      <c r="N741" s="964">
        <f t="shared" si="56"/>
        <v>0</v>
      </c>
      <c r="O741" s="964">
        <f t="shared" si="56"/>
        <v>0</v>
      </c>
      <c r="P741" s="964">
        <f t="shared" si="56"/>
        <v>68.19</v>
      </c>
      <c r="Q741" s="962">
        <f t="shared" si="56"/>
        <v>0</v>
      </c>
      <c r="R741" s="843"/>
    </row>
    <row r="742" spans="2:18" s="842" customFormat="1" ht="12.4" customHeight="1">
      <c r="B742" s="974" t="s">
        <v>1146</v>
      </c>
      <c r="C742" s="959"/>
      <c r="D742" s="975" t="s">
        <v>344</v>
      </c>
      <c r="E742" s="961"/>
      <c r="F742" s="961"/>
      <c r="G742" s="961"/>
      <c r="H742" s="962" t="str">
        <f t="shared" si="54"/>
        <v/>
      </c>
      <c r="I742" s="963" t="str">
        <f t="shared" si="56"/>
        <v/>
      </c>
      <c r="J742" s="964" t="str">
        <f t="shared" si="56"/>
        <v/>
      </c>
      <c r="K742" s="964" t="str">
        <f t="shared" si="56"/>
        <v/>
      </c>
      <c r="L742" s="964" t="str">
        <f t="shared" si="56"/>
        <v/>
      </c>
      <c r="M742" s="964" t="str">
        <f t="shared" si="56"/>
        <v/>
      </c>
      <c r="N742" s="964" t="str">
        <f t="shared" si="56"/>
        <v/>
      </c>
      <c r="O742" s="964" t="str">
        <f t="shared" si="56"/>
        <v/>
      </c>
      <c r="P742" s="964" t="str">
        <f t="shared" si="56"/>
        <v/>
      </c>
      <c r="Q742" s="962" t="str">
        <f t="shared" si="56"/>
        <v/>
      </c>
      <c r="R742" s="843"/>
    </row>
    <row r="743" spans="2:18" s="842" customFormat="1" ht="12.4" customHeight="1">
      <c r="B743" s="968" t="s">
        <v>1147</v>
      </c>
      <c r="C743" s="959"/>
      <c r="D743" s="969" t="s">
        <v>2753</v>
      </c>
      <c r="E743" s="961" t="s">
        <v>41</v>
      </c>
      <c r="F743" s="970">
        <v>5</v>
      </c>
      <c r="G743" s="970">
        <v>220.31</v>
      </c>
      <c r="H743" s="962">
        <f t="shared" si="54"/>
        <v>1101.55</v>
      </c>
      <c r="I743" s="963">
        <f t="shared" si="56"/>
        <v>0</v>
      </c>
      <c r="J743" s="964">
        <f t="shared" si="56"/>
        <v>0</v>
      </c>
      <c r="K743" s="964">
        <f t="shared" si="56"/>
        <v>0</v>
      </c>
      <c r="L743" s="964">
        <f t="shared" si="56"/>
        <v>0</v>
      </c>
      <c r="M743" s="964">
        <f t="shared" si="56"/>
        <v>0</v>
      </c>
      <c r="N743" s="964">
        <f t="shared" si="56"/>
        <v>0</v>
      </c>
      <c r="O743" s="964">
        <f t="shared" si="56"/>
        <v>1101.55</v>
      </c>
      <c r="P743" s="964">
        <f t="shared" si="56"/>
        <v>0</v>
      </c>
      <c r="Q743" s="962">
        <f t="shared" si="56"/>
        <v>0</v>
      </c>
      <c r="R743" s="843"/>
    </row>
    <row r="744" spans="2:18" s="842" customFormat="1" ht="12.4" customHeight="1">
      <c r="B744" s="968" t="s">
        <v>1148</v>
      </c>
      <c r="C744" s="959"/>
      <c r="D744" s="969" t="s">
        <v>2831</v>
      </c>
      <c r="E744" s="961" t="s">
        <v>41</v>
      </c>
      <c r="F744" s="970">
        <v>1</v>
      </c>
      <c r="G744" s="970">
        <v>194.99</v>
      </c>
      <c r="H744" s="962">
        <f t="shared" si="54"/>
        <v>194.99</v>
      </c>
      <c r="I744" s="963">
        <f t="shared" si="56"/>
        <v>0</v>
      </c>
      <c r="J744" s="964">
        <f t="shared" si="56"/>
        <v>0</v>
      </c>
      <c r="K744" s="964">
        <f t="shared" si="56"/>
        <v>0</v>
      </c>
      <c r="L744" s="964">
        <f t="shared" si="56"/>
        <v>0</v>
      </c>
      <c r="M744" s="964">
        <f t="shared" si="56"/>
        <v>0</v>
      </c>
      <c r="N744" s="964">
        <f t="shared" si="56"/>
        <v>0</v>
      </c>
      <c r="O744" s="964">
        <f t="shared" si="56"/>
        <v>194.99</v>
      </c>
      <c r="P744" s="964">
        <f t="shared" si="56"/>
        <v>0</v>
      </c>
      <c r="Q744" s="962">
        <f t="shared" si="56"/>
        <v>0</v>
      </c>
      <c r="R744" s="843"/>
    </row>
    <row r="745" spans="2:18" s="842" customFormat="1" ht="12.4" customHeight="1">
      <c r="B745" s="968" t="s">
        <v>1149</v>
      </c>
      <c r="C745" s="959"/>
      <c r="D745" s="969" t="s">
        <v>2832</v>
      </c>
      <c r="E745" s="961" t="s">
        <v>41</v>
      </c>
      <c r="F745" s="970">
        <v>1</v>
      </c>
      <c r="G745" s="970">
        <v>252.44</v>
      </c>
      <c r="H745" s="962">
        <f t="shared" si="54"/>
        <v>252.44</v>
      </c>
      <c r="I745" s="963">
        <f t="shared" si="56"/>
        <v>0</v>
      </c>
      <c r="J745" s="964">
        <f t="shared" si="56"/>
        <v>0</v>
      </c>
      <c r="K745" s="964">
        <f t="shared" si="56"/>
        <v>0</v>
      </c>
      <c r="L745" s="964">
        <f t="shared" si="56"/>
        <v>0</v>
      </c>
      <c r="M745" s="964">
        <f t="shared" si="56"/>
        <v>0</v>
      </c>
      <c r="N745" s="964">
        <f t="shared" si="56"/>
        <v>0</v>
      </c>
      <c r="O745" s="964">
        <f t="shared" si="56"/>
        <v>252.44</v>
      </c>
      <c r="P745" s="964">
        <f t="shared" si="56"/>
        <v>0</v>
      </c>
      <c r="Q745" s="962">
        <f t="shared" si="56"/>
        <v>0</v>
      </c>
      <c r="R745" s="843"/>
    </row>
    <row r="746" spans="2:18" s="842" customFormat="1" ht="12.4" customHeight="1">
      <c r="B746" s="968" t="s">
        <v>1150</v>
      </c>
      <c r="C746" s="959"/>
      <c r="D746" s="969" t="s">
        <v>2833</v>
      </c>
      <c r="E746" s="961" t="s">
        <v>41</v>
      </c>
      <c r="F746" s="970">
        <v>1</v>
      </c>
      <c r="G746" s="970">
        <v>479.38</v>
      </c>
      <c r="H746" s="962">
        <f t="shared" si="54"/>
        <v>479.38</v>
      </c>
      <c r="I746" s="963">
        <f t="shared" si="56"/>
        <v>0</v>
      </c>
      <c r="J746" s="964">
        <f t="shared" si="56"/>
        <v>0</v>
      </c>
      <c r="K746" s="964">
        <f t="shared" si="56"/>
        <v>0</v>
      </c>
      <c r="L746" s="964">
        <f t="shared" si="56"/>
        <v>0</v>
      </c>
      <c r="M746" s="964">
        <f t="shared" si="56"/>
        <v>0</v>
      </c>
      <c r="N746" s="964">
        <f t="shared" si="56"/>
        <v>0</v>
      </c>
      <c r="O746" s="964">
        <f t="shared" si="56"/>
        <v>479.38</v>
      </c>
      <c r="P746" s="964">
        <f t="shared" si="56"/>
        <v>0</v>
      </c>
      <c r="Q746" s="962">
        <f t="shared" si="56"/>
        <v>0</v>
      </c>
      <c r="R746" s="843"/>
    </row>
    <row r="747" spans="2:18" s="842" customFormat="1" ht="12.4" customHeight="1">
      <c r="B747" s="968" t="s">
        <v>1151</v>
      </c>
      <c r="C747" s="959"/>
      <c r="D747" s="969" t="s">
        <v>2834</v>
      </c>
      <c r="E747" s="961" t="s">
        <v>41</v>
      </c>
      <c r="F747" s="970">
        <v>1</v>
      </c>
      <c r="G747" s="970">
        <v>590.82000000000005</v>
      </c>
      <c r="H747" s="962">
        <f t="shared" si="54"/>
        <v>590.82000000000005</v>
      </c>
      <c r="I747" s="963">
        <f t="shared" si="56"/>
        <v>0</v>
      </c>
      <c r="J747" s="964">
        <f t="shared" si="56"/>
        <v>0</v>
      </c>
      <c r="K747" s="964">
        <f t="shared" si="56"/>
        <v>0</v>
      </c>
      <c r="L747" s="964">
        <f t="shared" si="56"/>
        <v>0</v>
      </c>
      <c r="M747" s="964">
        <f t="shared" si="56"/>
        <v>0</v>
      </c>
      <c r="N747" s="964">
        <f t="shared" si="56"/>
        <v>0</v>
      </c>
      <c r="O747" s="964">
        <f t="shared" si="56"/>
        <v>590.82000000000005</v>
      </c>
      <c r="P747" s="964">
        <f t="shared" si="56"/>
        <v>0</v>
      </c>
      <c r="Q747" s="962">
        <f t="shared" si="56"/>
        <v>0</v>
      </c>
      <c r="R747" s="843"/>
    </row>
    <row r="748" spans="2:18" s="842" customFormat="1" ht="12.4" customHeight="1">
      <c r="B748" s="968" t="s">
        <v>1152</v>
      </c>
      <c r="C748" s="959"/>
      <c r="D748" s="969" t="s">
        <v>2835</v>
      </c>
      <c r="E748" s="961" t="s">
        <v>41</v>
      </c>
      <c r="F748" s="970">
        <v>1</v>
      </c>
      <c r="G748" s="970">
        <v>1154.8800000000001</v>
      </c>
      <c r="H748" s="962">
        <f t="shared" si="54"/>
        <v>1154.8800000000001</v>
      </c>
      <c r="I748" s="963">
        <f t="shared" si="56"/>
        <v>0</v>
      </c>
      <c r="J748" s="964">
        <f t="shared" si="56"/>
        <v>0</v>
      </c>
      <c r="K748" s="964">
        <f t="shared" si="56"/>
        <v>0</v>
      </c>
      <c r="L748" s="964">
        <f t="shared" si="56"/>
        <v>0</v>
      </c>
      <c r="M748" s="964">
        <f t="shared" si="56"/>
        <v>0</v>
      </c>
      <c r="N748" s="964">
        <f t="shared" si="56"/>
        <v>0</v>
      </c>
      <c r="O748" s="964">
        <f t="shared" si="56"/>
        <v>1154.8800000000001</v>
      </c>
      <c r="P748" s="964">
        <f t="shared" si="56"/>
        <v>0</v>
      </c>
      <c r="Q748" s="962">
        <f t="shared" si="56"/>
        <v>0</v>
      </c>
      <c r="R748" s="843"/>
    </row>
    <row r="749" spans="2:18" s="842" customFormat="1" ht="12.4" customHeight="1">
      <c r="B749" s="974" t="s">
        <v>1153</v>
      </c>
      <c r="C749" s="959"/>
      <c r="D749" s="975" t="s">
        <v>2679</v>
      </c>
      <c r="E749" s="961"/>
      <c r="F749" s="961"/>
      <c r="G749" s="961"/>
      <c r="H749" s="962" t="str">
        <f t="shared" si="54"/>
        <v/>
      </c>
      <c r="I749" s="963" t="str">
        <f t="shared" si="56"/>
        <v/>
      </c>
      <c r="J749" s="964" t="str">
        <f t="shared" si="56"/>
        <v/>
      </c>
      <c r="K749" s="964" t="str">
        <f t="shared" si="56"/>
        <v/>
      </c>
      <c r="L749" s="964" t="str">
        <f t="shared" si="56"/>
        <v/>
      </c>
      <c r="M749" s="964" t="str">
        <f t="shared" si="56"/>
        <v/>
      </c>
      <c r="N749" s="964" t="str">
        <f t="shared" si="56"/>
        <v/>
      </c>
      <c r="O749" s="964" t="str">
        <f t="shared" si="56"/>
        <v/>
      </c>
      <c r="P749" s="964" t="str">
        <f t="shared" si="56"/>
        <v/>
      </c>
      <c r="Q749" s="962" t="str">
        <f t="shared" si="56"/>
        <v/>
      </c>
      <c r="R749" s="843"/>
    </row>
    <row r="750" spans="2:18" s="842" customFormat="1" ht="12.4" customHeight="1">
      <c r="B750" s="968" t="s">
        <v>1154</v>
      </c>
      <c r="C750" s="959"/>
      <c r="D750" s="969" t="s">
        <v>2680</v>
      </c>
      <c r="E750" s="961" t="s">
        <v>41</v>
      </c>
      <c r="F750" s="970">
        <v>10</v>
      </c>
      <c r="G750" s="970">
        <v>71.180000000000007</v>
      </c>
      <c r="H750" s="962">
        <f t="shared" si="54"/>
        <v>711.8</v>
      </c>
      <c r="I750" s="963">
        <f t="shared" si="56"/>
        <v>0</v>
      </c>
      <c r="J750" s="964">
        <f t="shared" si="56"/>
        <v>0</v>
      </c>
      <c r="K750" s="964">
        <f t="shared" si="56"/>
        <v>0</v>
      </c>
      <c r="L750" s="964">
        <f t="shared" si="56"/>
        <v>0</v>
      </c>
      <c r="M750" s="964">
        <f t="shared" si="56"/>
        <v>0</v>
      </c>
      <c r="N750" s="964">
        <f t="shared" si="56"/>
        <v>0</v>
      </c>
      <c r="O750" s="964">
        <f t="shared" si="56"/>
        <v>0</v>
      </c>
      <c r="P750" s="964">
        <f t="shared" si="56"/>
        <v>81.069999999999993</v>
      </c>
      <c r="Q750" s="962">
        <f t="shared" si="56"/>
        <v>630.73</v>
      </c>
      <c r="R750" s="843"/>
    </row>
    <row r="751" spans="2:18" s="842" customFormat="1" ht="12.4" customHeight="1">
      <c r="B751" s="974" t="s">
        <v>1155</v>
      </c>
      <c r="C751" s="959"/>
      <c r="D751" s="975" t="s">
        <v>2754</v>
      </c>
      <c r="E751" s="961"/>
      <c r="F751" s="961"/>
      <c r="G751" s="961"/>
      <c r="H751" s="962" t="str">
        <f t="shared" si="54"/>
        <v/>
      </c>
      <c r="I751" s="963" t="str">
        <f t="shared" ref="I751:Q766" si="57">+IF($E751="","",I4641)</f>
        <v/>
      </c>
      <c r="J751" s="964" t="str">
        <f t="shared" si="57"/>
        <v/>
      </c>
      <c r="K751" s="964" t="str">
        <f t="shared" si="57"/>
        <v/>
      </c>
      <c r="L751" s="964" t="str">
        <f t="shared" si="57"/>
        <v/>
      </c>
      <c r="M751" s="964" t="str">
        <f t="shared" si="57"/>
        <v/>
      </c>
      <c r="N751" s="964" t="str">
        <f t="shared" si="57"/>
        <v/>
      </c>
      <c r="O751" s="964" t="str">
        <f t="shared" si="57"/>
        <v/>
      </c>
      <c r="P751" s="964" t="str">
        <f t="shared" si="57"/>
        <v/>
      </c>
      <c r="Q751" s="962" t="str">
        <f t="shared" si="57"/>
        <v/>
      </c>
      <c r="R751" s="843"/>
    </row>
    <row r="752" spans="2:18" s="842" customFormat="1" ht="12.4" customHeight="1">
      <c r="B752" s="968" t="s">
        <v>1156</v>
      </c>
      <c r="C752" s="959"/>
      <c r="D752" s="969" t="s">
        <v>334</v>
      </c>
      <c r="E752" s="961" t="s">
        <v>385</v>
      </c>
      <c r="F752" s="970">
        <v>77.05</v>
      </c>
      <c r="G752" s="970">
        <v>1.05</v>
      </c>
      <c r="H752" s="962">
        <f t="shared" si="54"/>
        <v>80.900000000000006</v>
      </c>
      <c r="I752" s="963">
        <f t="shared" si="57"/>
        <v>0</v>
      </c>
      <c r="J752" s="964">
        <f t="shared" si="57"/>
        <v>0</v>
      </c>
      <c r="K752" s="964">
        <f t="shared" si="57"/>
        <v>0</v>
      </c>
      <c r="L752" s="964">
        <f t="shared" si="57"/>
        <v>0</v>
      </c>
      <c r="M752" s="964">
        <f t="shared" si="57"/>
        <v>0</v>
      </c>
      <c r="N752" s="964">
        <f t="shared" si="57"/>
        <v>0</v>
      </c>
      <c r="O752" s="964">
        <f t="shared" si="57"/>
        <v>0</v>
      </c>
      <c r="P752" s="964">
        <f t="shared" si="57"/>
        <v>80.900000000000006</v>
      </c>
      <c r="Q752" s="962">
        <f t="shared" si="57"/>
        <v>0</v>
      </c>
      <c r="R752" s="843"/>
    </row>
    <row r="753" spans="2:18" s="842" customFormat="1" ht="12.4" customHeight="1">
      <c r="B753" s="968" t="s">
        <v>1157</v>
      </c>
      <c r="C753" s="959"/>
      <c r="D753" s="969" t="s">
        <v>365</v>
      </c>
      <c r="E753" s="961" t="s">
        <v>386</v>
      </c>
      <c r="F753" s="970">
        <v>8.8000000000000007</v>
      </c>
      <c r="G753" s="970">
        <v>30.76</v>
      </c>
      <c r="H753" s="962">
        <f t="shared" si="54"/>
        <v>270.69</v>
      </c>
      <c r="I753" s="963">
        <f t="shared" si="57"/>
        <v>0</v>
      </c>
      <c r="J753" s="964">
        <f t="shared" si="57"/>
        <v>0</v>
      </c>
      <c r="K753" s="964">
        <f t="shared" si="57"/>
        <v>0</v>
      </c>
      <c r="L753" s="964">
        <f t="shared" si="57"/>
        <v>0</v>
      </c>
      <c r="M753" s="964">
        <f t="shared" si="57"/>
        <v>0</v>
      </c>
      <c r="N753" s="964">
        <f t="shared" si="57"/>
        <v>0</v>
      </c>
      <c r="O753" s="964">
        <f t="shared" si="57"/>
        <v>0</v>
      </c>
      <c r="P753" s="964">
        <f t="shared" si="57"/>
        <v>270.69</v>
      </c>
      <c r="Q753" s="962">
        <f t="shared" si="57"/>
        <v>0</v>
      </c>
      <c r="R753" s="843"/>
    </row>
    <row r="754" spans="2:18" s="842" customFormat="1" ht="12.4" customHeight="1">
      <c r="B754" s="968" t="s">
        <v>1158</v>
      </c>
      <c r="C754" s="959"/>
      <c r="D754" s="969" t="s">
        <v>336</v>
      </c>
      <c r="E754" s="961" t="s">
        <v>386</v>
      </c>
      <c r="F754" s="970">
        <v>11</v>
      </c>
      <c r="G754" s="970">
        <v>20.51</v>
      </c>
      <c r="H754" s="962">
        <f t="shared" si="54"/>
        <v>225.61</v>
      </c>
      <c r="I754" s="963">
        <f t="shared" si="57"/>
        <v>0</v>
      </c>
      <c r="J754" s="964">
        <f t="shared" si="57"/>
        <v>0</v>
      </c>
      <c r="K754" s="964">
        <f t="shared" si="57"/>
        <v>0</v>
      </c>
      <c r="L754" s="964">
        <f t="shared" si="57"/>
        <v>0</v>
      </c>
      <c r="M754" s="964">
        <f t="shared" si="57"/>
        <v>0</v>
      </c>
      <c r="N754" s="964">
        <f t="shared" si="57"/>
        <v>0</v>
      </c>
      <c r="O754" s="964">
        <f t="shared" si="57"/>
        <v>0</v>
      </c>
      <c r="P754" s="964">
        <f t="shared" si="57"/>
        <v>225.61</v>
      </c>
      <c r="Q754" s="962">
        <f t="shared" si="57"/>
        <v>0</v>
      </c>
      <c r="R754" s="843"/>
    </row>
    <row r="755" spans="2:18" s="842" customFormat="1" ht="12.4" customHeight="1">
      <c r="B755" s="968" t="s">
        <v>1159</v>
      </c>
      <c r="C755" s="959"/>
      <c r="D755" s="969" t="s">
        <v>2755</v>
      </c>
      <c r="E755" s="961" t="s">
        <v>386</v>
      </c>
      <c r="F755" s="970">
        <v>8.8000000000000007</v>
      </c>
      <c r="G755" s="970">
        <v>276.94</v>
      </c>
      <c r="H755" s="962">
        <f t="shared" si="54"/>
        <v>2437.0700000000002</v>
      </c>
      <c r="I755" s="963">
        <f t="shared" si="57"/>
        <v>0</v>
      </c>
      <c r="J755" s="964">
        <f t="shared" si="57"/>
        <v>0</v>
      </c>
      <c r="K755" s="964">
        <f t="shared" si="57"/>
        <v>0</v>
      </c>
      <c r="L755" s="964">
        <f t="shared" si="57"/>
        <v>0</v>
      </c>
      <c r="M755" s="964">
        <f t="shared" si="57"/>
        <v>0</v>
      </c>
      <c r="N755" s="964">
        <f t="shared" si="57"/>
        <v>0</v>
      </c>
      <c r="O755" s="964">
        <f t="shared" si="57"/>
        <v>0</v>
      </c>
      <c r="P755" s="964">
        <f t="shared" si="57"/>
        <v>2437.0700000000002</v>
      </c>
      <c r="Q755" s="962">
        <f t="shared" si="57"/>
        <v>0</v>
      </c>
      <c r="R755" s="843"/>
    </row>
    <row r="756" spans="2:18" s="842" customFormat="1" ht="12.4" customHeight="1">
      <c r="B756" s="968" t="s">
        <v>1160</v>
      </c>
      <c r="C756" s="959"/>
      <c r="D756" s="969" t="s">
        <v>2756</v>
      </c>
      <c r="E756" s="961" t="s">
        <v>41</v>
      </c>
      <c r="F756" s="970">
        <v>110</v>
      </c>
      <c r="G756" s="970">
        <v>24.310000000000002</v>
      </c>
      <c r="H756" s="962">
        <f t="shared" si="54"/>
        <v>2674.1</v>
      </c>
      <c r="I756" s="963">
        <f t="shared" si="57"/>
        <v>0</v>
      </c>
      <c r="J756" s="964">
        <f t="shared" si="57"/>
        <v>0</v>
      </c>
      <c r="K756" s="964">
        <f t="shared" si="57"/>
        <v>0</v>
      </c>
      <c r="L756" s="964">
        <f t="shared" si="57"/>
        <v>0</v>
      </c>
      <c r="M756" s="964">
        <f t="shared" si="57"/>
        <v>0</v>
      </c>
      <c r="N756" s="964">
        <f t="shared" si="57"/>
        <v>0</v>
      </c>
      <c r="O756" s="964">
        <f t="shared" si="57"/>
        <v>0</v>
      </c>
      <c r="P756" s="964">
        <f t="shared" si="57"/>
        <v>2674.1</v>
      </c>
      <c r="Q756" s="962">
        <f t="shared" si="57"/>
        <v>0</v>
      </c>
      <c r="R756" s="843"/>
    </row>
    <row r="757" spans="2:18" s="842" customFormat="1" ht="12.4" customHeight="1">
      <c r="B757" s="968" t="s">
        <v>1161</v>
      </c>
      <c r="C757" s="959"/>
      <c r="D757" s="969" t="s">
        <v>349</v>
      </c>
      <c r="E757" s="961" t="s">
        <v>50</v>
      </c>
      <c r="F757" s="970">
        <v>791</v>
      </c>
      <c r="G757" s="970">
        <v>3.47</v>
      </c>
      <c r="H757" s="962">
        <f t="shared" si="54"/>
        <v>2744.77</v>
      </c>
      <c r="I757" s="963">
        <f t="shared" si="57"/>
        <v>0</v>
      </c>
      <c r="J757" s="964">
        <f t="shared" si="57"/>
        <v>0</v>
      </c>
      <c r="K757" s="964">
        <f t="shared" si="57"/>
        <v>0</v>
      </c>
      <c r="L757" s="964">
        <f t="shared" si="57"/>
        <v>0</v>
      </c>
      <c r="M757" s="964">
        <f t="shared" si="57"/>
        <v>0</v>
      </c>
      <c r="N757" s="964">
        <f t="shared" si="57"/>
        <v>0</v>
      </c>
      <c r="O757" s="964">
        <f t="shared" si="57"/>
        <v>0</v>
      </c>
      <c r="P757" s="964">
        <f t="shared" si="57"/>
        <v>2744.77</v>
      </c>
      <c r="Q757" s="962">
        <f t="shared" si="57"/>
        <v>0</v>
      </c>
      <c r="R757" s="843"/>
    </row>
    <row r="758" spans="2:18" s="842" customFormat="1" ht="12.4" customHeight="1">
      <c r="B758" s="968" t="s">
        <v>1162</v>
      </c>
      <c r="C758" s="959"/>
      <c r="D758" s="969" t="s">
        <v>2757</v>
      </c>
      <c r="E758" s="961" t="s">
        <v>41</v>
      </c>
      <c r="F758" s="970">
        <v>10</v>
      </c>
      <c r="G758" s="970">
        <v>175.04</v>
      </c>
      <c r="H758" s="962">
        <f t="shared" si="54"/>
        <v>1750.4</v>
      </c>
      <c r="I758" s="963">
        <f t="shared" si="57"/>
        <v>0</v>
      </c>
      <c r="J758" s="964">
        <f t="shared" si="57"/>
        <v>0</v>
      </c>
      <c r="K758" s="964">
        <f t="shared" si="57"/>
        <v>0</v>
      </c>
      <c r="L758" s="964">
        <f t="shared" si="57"/>
        <v>0</v>
      </c>
      <c r="M758" s="964">
        <f t="shared" si="57"/>
        <v>0</v>
      </c>
      <c r="N758" s="964">
        <f t="shared" si="57"/>
        <v>0</v>
      </c>
      <c r="O758" s="964">
        <f t="shared" si="57"/>
        <v>0</v>
      </c>
      <c r="P758" s="964">
        <f t="shared" si="57"/>
        <v>1750.4</v>
      </c>
      <c r="Q758" s="962">
        <f t="shared" si="57"/>
        <v>0</v>
      </c>
      <c r="R758" s="843"/>
    </row>
    <row r="759" spans="2:18" s="842" customFormat="1" ht="12.4" customHeight="1">
      <c r="B759" s="974" t="s">
        <v>1163</v>
      </c>
      <c r="C759" s="959"/>
      <c r="D759" s="975" t="s">
        <v>2681</v>
      </c>
      <c r="E759" s="961"/>
      <c r="F759" s="961"/>
      <c r="G759" s="961"/>
      <c r="H759" s="962" t="str">
        <f t="shared" si="54"/>
        <v/>
      </c>
      <c r="I759" s="963" t="str">
        <f t="shared" si="57"/>
        <v/>
      </c>
      <c r="J759" s="964" t="str">
        <f t="shared" si="57"/>
        <v/>
      </c>
      <c r="K759" s="964" t="str">
        <f t="shared" si="57"/>
        <v/>
      </c>
      <c r="L759" s="964" t="str">
        <f t="shared" si="57"/>
        <v/>
      </c>
      <c r="M759" s="964" t="str">
        <f t="shared" si="57"/>
        <v/>
      </c>
      <c r="N759" s="964" t="str">
        <f t="shared" si="57"/>
        <v/>
      </c>
      <c r="O759" s="964" t="str">
        <f t="shared" si="57"/>
        <v/>
      </c>
      <c r="P759" s="964" t="str">
        <f t="shared" si="57"/>
        <v/>
      </c>
      <c r="Q759" s="962" t="str">
        <f t="shared" si="57"/>
        <v/>
      </c>
      <c r="R759" s="843"/>
    </row>
    <row r="760" spans="2:18" s="842" customFormat="1" ht="12.4" customHeight="1">
      <c r="B760" s="968" t="s">
        <v>1164</v>
      </c>
      <c r="C760" s="959"/>
      <c r="D760" s="969" t="s">
        <v>2758</v>
      </c>
      <c r="E760" s="961" t="s">
        <v>41</v>
      </c>
      <c r="F760" s="970">
        <v>10</v>
      </c>
      <c r="G760" s="970">
        <v>162.58000000000001</v>
      </c>
      <c r="H760" s="962">
        <f t="shared" si="54"/>
        <v>1625.8</v>
      </c>
      <c r="I760" s="963">
        <f t="shared" si="57"/>
        <v>0</v>
      </c>
      <c r="J760" s="964">
        <f t="shared" si="57"/>
        <v>0</v>
      </c>
      <c r="K760" s="964">
        <f t="shared" si="57"/>
        <v>0</v>
      </c>
      <c r="L760" s="964">
        <f t="shared" si="57"/>
        <v>0</v>
      </c>
      <c r="M760" s="964">
        <f t="shared" si="57"/>
        <v>0</v>
      </c>
      <c r="N760" s="964">
        <f t="shared" si="57"/>
        <v>0</v>
      </c>
      <c r="O760" s="964">
        <f t="shared" si="57"/>
        <v>1625.8</v>
      </c>
      <c r="P760" s="964">
        <f t="shared" si="57"/>
        <v>0</v>
      </c>
      <c r="Q760" s="962">
        <f t="shared" si="57"/>
        <v>0</v>
      </c>
      <c r="R760" s="843"/>
    </row>
    <row r="761" spans="2:18" s="842" customFormat="1" ht="12.4" customHeight="1">
      <c r="B761" s="968" t="s">
        <v>1165</v>
      </c>
      <c r="C761" s="959"/>
      <c r="D761" s="969" t="s">
        <v>2759</v>
      </c>
      <c r="E761" s="961" t="s">
        <v>41</v>
      </c>
      <c r="F761" s="970">
        <v>11</v>
      </c>
      <c r="G761" s="970">
        <v>107.59</v>
      </c>
      <c r="H761" s="962">
        <f t="shared" si="54"/>
        <v>1183.49</v>
      </c>
      <c r="I761" s="963">
        <f t="shared" si="57"/>
        <v>0</v>
      </c>
      <c r="J761" s="964">
        <f t="shared" si="57"/>
        <v>0</v>
      </c>
      <c r="K761" s="964">
        <f t="shared" si="57"/>
        <v>0</v>
      </c>
      <c r="L761" s="964">
        <f t="shared" si="57"/>
        <v>0</v>
      </c>
      <c r="M761" s="964">
        <f t="shared" si="57"/>
        <v>0</v>
      </c>
      <c r="N761" s="964">
        <f t="shared" si="57"/>
        <v>0</v>
      </c>
      <c r="O761" s="964">
        <f t="shared" si="57"/>
        <v>1183.49</v>
      </c>
      <c r="P761" s="964">
        <f t="shared" si="57"/>
        <v>0</v>
      </c>
      <c r="Q761" s="962">
        <f t="shared" si="57"/>
        <v>0</v>
      </c>
      <c r="R761" s="843"/>
    </row>
    <row r="762" spans="2:18" s="842" customFormat="1" ht="12.4" customHeight="1">
      <c r="B762" s="974" t="s">
        <v>1166</v>
      </c>
      <c r="C762" s="959"/>
      <c r="D762" s="975" t="s">
        <v>64</v>
      </c>
      <c r="E762" s="961"/>
      <c r="F762" s="961"/>
      <c r="G762" s="961"/>
      <c r="H762" s="962" t="str">
        <f t="shared" si="54"/>
        <v/>
      </c>
      <c r="I762" s="963" t="str">
        <f t="shared" si="57"/>
        <v/>
      </c>
      <c r="J762" s="964" t="str">
        <f t="shared" si="57"/>
        <v/>
      </c>
      <c r="K762" s="964" t="str">
        <f t="shared" si="57"/>
        <v/>
      </c>
      <c r="L762" s="964" t="str">
        <f t="shared" si="57"/>
        <v/>
      </c>
      <c r="M762" s="964" t="str">
        <f t="shared" si="57"/>
        <v/>
      </c>
      <c r="N762" s="964" t="str">
        <f t="shared" si="57"/>
        <v/>
      </c>
      <c r="O762" s="964" t="str">
        <f t="shared" si="57"/>
        <v/>
      </c>
      <c r="P762" s="964" t="str">
        <f t="shared" si="57"/>
        <v/>
      </c>
      <c r="Q762" s="962" t="str">
        <f t="shared" si="57"/>
        <v/>
      </c>
      <c r="R762" s="843"/>
    </row>
    <row r="763" spans="2:18" s="842" customFormat="1" ht="12.4" customHeight="1">
      <c r="B763" s="968" t="s">
        <v>1167</v>
      </c>
      <c r="C763" s="959"/>
      <c r="D763" s="969" t="s">
        <v>350</v>
      </c>
      <c r="E763" s="961" t="s">
        <v>51</v>
      </c>
      <c r="F763" s="970">
        <v>77.5</v>
      </c>
      <c r="G763" s="970">
        <v>11.85</v>
      </c>
      <c r="H763" s="962">
        <f t="shared" si="54"/>
        <v>918.38</v>
      </c>
      <c r="I763" s="963">
        <f t="shared" si="57"/>
        <v>0</v>
      </c>
      <c r="J763" s="964">
        <f t="shared" si="57"/>
        <v>0</v>
      </c>
      <c r="K763" s="964">
        <f t="shared" si="57"/>
        <v>0</v>
      </c>
      <c r="L763" s="964">
        <f t="shared" si="57"/>
        <v>0</v>
      </c>
      <c r="M763" s="964">
        <f t="shared" si="57"/>
        <v>0</v>
      </c>
      <c r="N763" s="964">
        <f t="shared" si="57"/>
        <v>0</v>
      </c>
      <c r="O763" s="964">
        <f t="shared" si="57"/>
        <v>0</v>
      </c>
      <c r="P763" s="964">
        <f t="shared" si="57"/>
        <v>918.38</v>
      </c>
      <c r="Q763" s="962">
        <f t="shared" si="57"/>
        <v>0</v>
      </c>
      <c r="R763" s="843"/>
    </row>
    <row r="764" spans="2:18" s="842" customFormat="1" ht="12.4" customHeight="1">
      <c r="B764" s="968" t="s">
        <v>1168</v>
      </c>
      <c r="C764" s="959"/>
      <c r="D764" s="969" t="s">
        <v>351</v>
      </c>
      <c r="E764" s="961" t="s">
        <v>51</v>
      </c>
      <c r="F764" s="970">
        <v>11.65</v>
      </c>
      <c r="G764" s="970">
        <v>20.48</v>
      </c>
      <c r="H764" s="962">
        <f t="shared" si="54"/>
        <v>238.59</v>
      </c>
      <c r="I764" s="963">
        <f t="shared" si="57"/>
        <v>0</v>
      </c>
      <c r="J764" s="964">
        <f t="shared" si="57"/>
        <v>0</v>
      </c>
      <c r="K764" s="964">
        <f t="shared" si="57"/>
        <v>0</v>
      </c>
      <c r="L764" s="964">
        <f t="shared" si="57"/>
        <v>0</v>
      </c>
      <c r="M764" s="964">
        <f t="shared" si="57"/>
        <v>0</v>
      </c>
      <c r="N764" s="964">
        <f t="shared" si="57"/>
        <v>0</v>
      </c>
      <c r="O764" s="964">
        <f t="shared" si="57"/>
        <v>0</v>
      </c>
      <c r="P764" s="964">
        <f t="shared" si="57"/>
        <v>238.59</v>
      </c>
      <c r="Q764" s="962">
        <f t="shared" si="57"/>
        <v>0</v>
      </c>
      <c r="R764" s="843"/>
    </row>
    <row r="765" spans="2:18" s="842" customFormat="1" ht="12.4" customHeight="1">
      <c r="B765" s="974" t="s">
        <v>1169</v>
      </c>
      <c r="C765" s="959"/>
      <c r="D765" s="975" t="s">
        <v>65</v>
      </c>
      <c r="E765" s="961"/>
      <c r="F765" s="961"/>
      <c r="G765" s="961"/>
      <c r="H765" s="962" t="str">
        <f t="shared" si="54"/>
        <v/>
      </c>
      <c r="I765" s="963" t="str">
        <f t="shared" si="57"/>
        <v/>
      </c>
      <c r="J765" s="964" t="str">
        <f t="shared" si="57"/>
        <v/>
      </c>
      <c r="K765" s="964" t="str">
        <f t="shared" si="57"/>
        <v/>
      </c>
      <c r="L765" s="964" t="str">
        <f t="shared" si="57"/>
        <v/>
      </c>
      <c r="M765" s="964" t="str">
        <f t="shared" si="57"/>
        <v/>
      </c>
      <c r="N765" s="964" t="str">
        <f t="shared" si="57"/>
        <v/>
      </c>
      <c r="O765" s="964" t="str">
        <f t="shared" si="57"/>
        <v/>
      </c>
      <c r="P765" s="964" t="str">
        <f t="shared" si="57"/>
        <v/>
      </c>
      <c r="Q765" s="962" t="str">
        <f t="shared" si="57"/>
        <v/>
      </c>
      <c r="R765" s="843"/>
    </row>
    <row r="766" spans="2:18" s="842" customFormat="1" ht="12.4" customHeight="1">
      <c r="B766" s="968" t="s">
        <v>1170</v>
      </c>
      <c r="C766" s="959"/>
      <c r="D766" s="969" t="s">
        <v>2760</v>
      </c>
      <c r="E766" s="961" t="s">
        <v>51</v>
      </c>
      <c r="F766" s="970">
        <v>55.2</v>
      </c>
      <c r="G766" s="970">
        <v>8.6</v>
      </c>
      <c r="H766" s="962">
        <f t="shared" si="54"/>
        <v>474.72</v>
      </c>
      <c r="I766" s="963">
        <f t="shared" si="57"/>
        <v>0</v>
      </c>
      <c r="J766" s="964">
        <f t="shared" si="57"/>
        <v>0</v>
      </c>
      <c r="K766" s="964">
        <f t="shared" si="57"/>
        <v>0</v>
      </c>
      <c r="L766" s="964">
        <f t="shared" si="57"/>
        <v>0</v>
      </c>
      <c r="M766" s="964">
        <f t="shared" si="57"/>
        <v>0</v>
      </c>
      <c r="N766" s="964">
        <f t="shared" si="57"/>
        <v>0</v>
      </c>
      <c r="O766" s="964">
        <f t="shared" si="57"/>
        <v>0</v>
      </c>
      <c r="P766" s="964">
        <f t="shared" si="57"/>
        <v>474.72</v>
      </c>
      <c r="Q766" s="962">
        <f t="shared" si="57"/>
        <v>0</v>
      </c>
      <c r="R766" s="843"/>
    </row>
    <row r="767" spans="2:18" s="842" customFormat="1" ht="12.4" customHeight="1">
      <c r="B767" s="972" t="s">
        <v>1171</v>
      </c>
      <c r="C767" s="959"/>
      <c r="D767" s="973" t="s">
        <v>2836</v>
      </c>
      <c r="E767" s="961"/>
      <c r="F767" s="961"/>
      <c r="G767" s="961"/>
      <c r="H767" s="962" t="str">
        <f t="shared" si="54"/>
        <v/>
      </c>
      <c r="I767" s="963" t="str">
        <f t="shared" ref="I767:Q782" si="58">+IF($E767="","",I4657)</f>
        <v/>
      </c>
      <c r="J767" s="964" t="str">
        <f t="shared" si="58"/>
        <v/>
      </c>
      <c r="K767" s="964" t="str">
        <f t="shared" si="58"/>
        <v/>
      </c>
      <c r="L767" s="964" t="str">
        <f t="shared" si="58"/>
        <v/>
      </c>
      <c r="M767" s="964" t="str">
        <f t="shared" si="58"/>
        <v/>
      </c>
      <c r="N767" s="964" t="str">
        <f t="shared" si="58"/>
        <v/>
      </c>
      <c r="O767" s="964" t="str">
        <f t="shared" si="58"/>
        <v/>
      </c>
      <c r="P767" s="964" t="str">
        <f t="shared" si="58"/>
        <v/>
      </c>
      <c r="Q767" s="962" t="str">
        <f t="shared" si="58"/>
        <v/>
      </c>
      <c r="R767" s="843"/>
    </row>
    <row r="768" spans="2:18" s="842" customFormat="1" ht="12.4" customHeight="1">
      <c r="B768" s="974" t="s">
        <v>1172</v>
      </c>
      <c r="C768" s="959"/>
      <c r="D768" s="975" t="s">
        <v>52</v>
      </c>
      <c r="E768" s="961"/>
      <c r="F768" s="961"/>
      <c r="G768" s="961"/>
      <c r="H768" s="962" t="str">
        <f t="shared" si="54"/>
        <v/>
      </c>
      <c r="I768" s="963" t="str">
        <f t="shared" si="58"/>
        <v/>
      </c>
      <c r="J768" s="964" t="str">
        <f t="shared" si="58"/>
        <v/>
      </c>
      <c r="K768" s="964" t="str">
        <f t="shared" si="58"/>
        <v/>
      </c>
      <c r="L768" s="964" t="str">
        <f t="shared" si="58"/>
        <v/>
      </c>
      <c r="M768" s="964" t="str">
        <f t="shared" si="58"/>
        <v/>
      </c>
      <c r="N768" s="964" t="str">
        <f t="shared" si="58"/>
        <v/>
      </c>
      <c r="O768" s="964" t="str">
        <f t="shared" si="58"/>
        <v/>
      </c>
      <c r="P768" s="964" t="str">
        <f t="shared" si="58"/>
        <v/>
      </c>
      <c r="Q768" s="962" t="str">
        <f t="shared" si="58"/>
        <v/>
      </c>
      <c r="R768" s="843"/>
    </row>
    <row r="769" spans="2:18" s="842" customFormat="1" ht="12.4" customHeight="1">
      <c r="B769" s="968" t="s">
        <v>1173</v>
      </c>
      <c r="C769" s="959"/>
      <c r="D769" s="969" t="s">
        <v>333</v>
      </c>
      <c r="E769" s="961" t="s">
        <v>385</v>
      </c>
      <c r="F769" s="970">
        <v>2.56</v>
      </c>
      <c r="G769" s="970">
        <v>3.5300000000000002</v>
      </c>
      <c r="H769" s="962">
        <f t="shared" si="54"/>
        <v>9.0399999999999991</v>
      </c>
      <c r="I769" s="963">
        <f t="shared" si="58"/>
        <v>0</v>
      </c>
      <c r="J769" s="964">
        <f t="shared" si="58"/>
        <v>0</v>
      </c>
      <c r="K769" s="964">
        <f t="shared" si="58"/>
        <v>0</v>
      </c>
      <c r="L769" s="964">
        <f t="shared" si="58"/>
        <v>0</v>
      </c>
      <c r="M769" s="964">
        <f t="shared" si="58"/>
        <v>0</v>
      </c>
      <c r="N769" s="964">
        <f t="shared" si="58"/>
        <v>0</v>
      </c>
      <c r="O769" s="964">
        <f t="shared" si="58"/>
        <v>0</v>
      </c>
      <c r="P769" s="964">
        <f t="shared" si="58"/>
        <v>9.0399999999999991</v>
      </c>
      <c r="Q769" s="962">
        <f t="shared" si="58"/>
        <v>0</v>
      </c>
      <c r="R769" s="843"/>
    </row>
    <row r="770" spans="2:18" s="842" customFormat="1" ht="12.4" customHeight="1">
      <c r="B770" s="968" t="s">
        <v>1174</v>
      </c>
      <c r="C770" s="959"/>
      <c r="D770" s="969" t="s">
        <v>334</v>
      </c>
      <c r="E770" s="961" t="s">
        <v>385</v>
      </c>
      <c r="F770" s="970">
        <v>1.68</v>
      </c>
      <c r="G770" s="970">
        <v>1.05</v>
      </c>
      <c r="H770" s="962">
        <f t="shared" si="54"/>
        <v>1.76</v>
      </c>
      <c r="I770" s="963">
        <f t="shared" si="58"/>
        <v>0</v>
      </c>
      <c r="J770" s="964">
        <f t="shared" si="58"/>
        <v>0</v>
      </c>
      <c r="K770" s="964">
        <f t="shared" si="58"/>
        <v>0</v>
      </c>
      <c r="L770" s="964">
        <f t="shared" si="58"/>
        <v>0</v>
      </c>
      <c r="M770" s="964">
        <f t="shared" si="58"/>
        <v>0</v>
      </c>
      <c r="N770" s="964">
        <f t="shared" si="58"/>
        <v>0</v>
      </c>
      <c r="O770" s="964">
        <f t="shared" si="58"/>
        <v>0</v>
      </c>
      <c r="P770" s="964">
        <f t="shared" si="58"/>
        <v>1.76</v>
      </c>
      <c r="Q770" s="962">
        <f t="shared" si="58"/>
        <v>0</v>
      </c>
      <c r="R770" s="843"/>
    </row>
    <row r="771" spans="2:18" s="842" customFormat="1" ht="12.4" customHeight="1">
      <c r="B771" s="974" t="s">
        <v>1175</v>
      </c>
      <c r="C771" s="959"/>
      <c r="D771" s="975" t="s">
        <v>54</v>
      </c>
      <c r="E771" s="961"/>
      <c r="F771" s="961"/>
      <c r="G771" s="961"/>
      <c r="H771" s="962" t="str">
        <f t="shared" si="54"/>
        <v/>
      </c>
      <c r="I771" s="963" t="str">
        <f t="shared" si="58"/>
        <v/>
      </c>
      <c r="J771" s="964" t="str">
        <f t="shared" si="58"/>
        <v/>
      </c>
      <c r="K771" s="964" t="str">
        <f t="shared" si="58"/>
        <v/>
      </c>
      <c r="L771" s="964" t="str">
        <f t="shared" si="58"/>
        <v/>
      </c>
      <c r="M771" s="964" t="str">
        <f t="shared" si="58"/>
        <v/>
      </c>
      <c r="N771" s="964" t="str">
        <f t="shared" si="58"/>
        <v/>
      </c>
      <c r="O771" s="964" t="str">
        <f t="shared" si="58"/>
        <v/>
      </c>
      <c r="P771" s="964" t="str">
        <f t="shared" si="58"/>
        <v/>
      </c>
      <c r="Q771" s="962" t="str">
        <f t="shared" si="58"/>
        <v/>
      </c>
      <c r="R771" s="843"/>
    </row>
    <row r="772" spans="2:18" s="842" customFormat="1" ht="12.4" customHeight="1">
      <c r="B772" s="968" t="s">
        <v>1176</v>
      </c>
      <c r="C772" s="959"/>
      <c r="D772" s="969" t="s">
        <v>365</v>
      </c>
      <c r="E772" s="961" t="s">
        <v>386</v>
      </c>
      <c r="F772" s="970">
        <v>1.0900000000000001</v>
      </c>
      <c r="G772" s="970">
        <v>30.76</v>
      </c>
      <c r="H772" s="962">
        <f t="shared" si="54"/>
        <v>33.53</v>
      </c>
      <c r="I772" s="963">
        <f t="shared" si="58"/>
        <v>0</v>
      </c>
      <c r="J772" s="964">
        <f t="shared" si="58"/>
        <v>0</v>
      </c>
      <c r="K772" s="964">
        <f t="shared" si="58"/>
        <v>0</v>
      </c>
      <c r="L772" s="964">
        <f t="shared" si="58"/>
        <v>0</v>
      </c>
      <c r="M772" s="964">
        <f t="shared" si="58"/>
        <v>0</v>
      </c>
      <c r="N772" s="964">
        <f t="shared" si="58"/>
        <v>0</v>
      </c>
      <c r="O772" s="964">
        <f t="shared" si="58"/>
        <v>0</v>
      </c>
      <c r="P772" s="964">
        <f t="shared" si="58"/>
        <v>33.53</v>
      </c>
      <c r="Q772" s="962">
        <f t="shared" si="58"/>
        <v>0</v>
      </c>
      <c r="R772" s="843"/>
    </row>
    <row r="773" spans="2:18" s="842" customFormat="1" ht="12.4" customHeight="1">
      <c r="B773" s="968" t="s">
        <v>1177</v>
      </c>
      <c r="C773" s="959"/>
      <c r="D773" s="969" t="s">
        <v>336</v>
      </c>
      <c r="E773" s="961" t="s">
        <v>386</v>
      </c>
      <c r="F773" s="970">
        <v>1.37</v>
      </c>
      <c r="G773" s="970">
        <v>20.51</v>
      </c>
      <c r="H773" s="962">
        <f t="shared" si="54"/>
        <v>28.1</v>
      </c>
      <c r="I773" s="963">
        <f t="shared" si="58"/>
        <v>0</v>
      </c>
      <c r="J773" s="964">
        <f t="shared" si="58"/>
        <v>0</v>
      </c>
      <c r="K773" s="964">
        <f t="shared" si="58"/>
        <v>0</v>
      </c>
      <c r="L773" s="964">
        <f t="shared" si="58"/>
        <v>0</v>
      </c>
      <c r="M773" s="964">
        <f t="shared" si="58"/>
        <v>0</v>
      </c>
      <c r="N773" s="964">
        <f t="shared" si="58"/>
        <v>0</v>
      </c>
      <c r="O773" s="964">
        <f t="shared" si="58"/>
        <v>0</v>
      </c>
      <c r="P773" s="964">
        <f t="shared" si="58"/>
        <v>28.1</v>
      </c>
      <c r="Q773" s="962">
        <f t="shared" si="58"/>
        <v>0</v>
      </c>
      <c r="R773" s="843"/>
    </row>
    <row r="774" spans="2:18" s="842" customFormat="1" ht="12.4" customHeight="1">
      <c r="B774" s="968" t="s">
        <v>1178</v>
      </c>
      <c r="C774" s="959"/>
      <c r="D774" s="969" t="s">
        <v>2762</v>
      </c>
      <c r="E774" s="961" t="s">
        <v>386</v>
      </c>
      <c r="F774" s="970">
        <v>0.14000000000000001</v>
      </c>
      <c r="G774" s="970">
        <v>31.44</v>
      </c>
      <c r="H774" s="962">
        <f t="shared" si="54"/>
        <v>4.4000000000000004</v>
      </c>
      <c r="I774" s="963">
        <f t="shared" si="58"/>
        <v>0</v>
      </c>
      <c r="J774" s="964">
        <f t="shared" si="58"/>
        <v>0</v>
      </c>
      <c r="K774" s="964">
        <f t="shared" si="58"/>
        <v>0</v>
      </c>
      <c r="L774" s="964">
        <f t="shared" si="58"/>
        <v>0</v>
      </c>
      <c r="M774" s="964">
        <f t="shared" si="58"/>
        <v>0</v>
      </c>
      <c r="N774" s="964">
        <f t="shared" si="58"/>
        <v>0</v>
      </c>
      <c r="O774" s="964">
        <f t="shared" si="58"/>
        <v>0</v>
      </c>
      <c r="P774" s="964">
        <f t="shared" si="58"/>
        <v>4.4000000000000004</v>
      </c>
      <c r="Q774" s="962">
        <f t="shared" si="58"/>
        <v>0</v>
      </c>
      <c r="R774" s="843"/>
    </row>
    <row r="775" spans="2:18" s="842" customFormat="1" ht="12.4" customHeight="1">
      <c r="B775" s="974" t="s">
        <v>1179</v>
      </c>
      <c r="C775" s="959"/>
      <c r="D775" s="975" t="s">
        <v>2700</v>
      </c>
      <c r="E775" s="961"/>
      <c r="F775" s="961"/>
      <c r="G775" s="961"/>
      <c r="H775" s="962" t="str">
        <f t="shared" si="54"/>
        <v/>
      </c>
      <c r="I775" s="963" t="str">
        <f t="shared" si="58"/>
        <v/>
      </c>
      <c r="J775" s="964" t="str">
        <f t="shared" si="58"/>
        <v/>
      </c>
      <c r="K775" s="964" t="str">
        <f t="shared" si="58"/>
        <v/>
      </c>
      <c r="L775" s="964" t="str">
        <f t="shared" si="58"/>
        <v/>
      </c>
      <c r="M775" s="964" t="str">
        <f t="shared" si="58"/>
        <v/>
      </c>
      <c r="N775" s="964" t="str">
        <f t="shared" si="58"/>
        <v/>
      </c>
      <c r="O775" s="964" t="str">
        <f t="shared" si="58"/>
        <v/>
      </c>
      <c r="P775" s="964" t="str">
        <f t="shared" si="58"/>
        <v/>
      </c>
      <c r="Q775" s="962" t="str">
        <f t="shared" si="58"/>
        <v/>
      </c>
      <c r="R775" s="843"/>
    </row>
    <row r="776" spans="2:18" s="842" customFormat="1" ht="12.4" customHeight="1">
      <c r="B776" s="968" t="s">
        <v>1180</v>
      </c>
      <c r="C776" s="959"/>
      <c r="D776" s="969" t="s">
        <v>366</v>
      </c>
      <c r="E776" s="961" t="s">
        <v>386</v>
      </c>
      <c r="F776" s="970">
        <v>0.44</v>
      </c>
      <c r="G776" s="970">
        <v>321.73</v>
      </c>
      <c r="H776" s="962">
        <f t="shared" si="54"/>
        <v>141.56</v>
      </c>
      <c r="I776" s="963">
        <f t="shared" si="58"/>
        <v>0</v>
      </c>
      <c r="J776" s="964">
        <f t="shared" si="58"/>
        <v>0</v>
      </c>
      <c r="K776" s="964">
        <f t="shared" si="58"/>
        <v>0</v>
      </c>
      <c r="L776" s="964">
        <f t="shared" si="58"/>
        <v>0</v>
      </c>
      <c r="M776" s="964">
        <f t="shared" si="58"/>
        <v>0</v>
      </c>
      <c r="N776" s="964">
        <f t="shared" si="58"/>
        <v>0</v>
      </c>
      <c r="O776" s="964">
        <f t="shared" si="58"/>
        <v>0</v>
      </c>
      <c r="P776" s="964">
        <f t="shared" si="58"/>
        <v>141.56</v>
      </c>
      <c r="Q776" s="962">
        <f t="shared" si="58"/>
        <v>0</v>
      </c>
      <c r="R776" s="843"/>
    </row>
    <row r="777" spans="2:18" s="842" customFormat="1" ht="12.4" customHeight="1">
      <c r="B777" s="968" t="s">
        <v>1181</v>
      </c>
      <c r="C777" s="959"/>
      <c r="D777" s="969" t="s">
        <v>342</v>
      </c>
      <c r="E777" s="961" t="s">
        <v>51</v>
      </c>
      <c r="F777" s="970">
        <v>8.8000000000000007</v>
      </c>
      <c r="G777" s="970">
        <v>43.65</v>
      </c>
      <c r="H777" s="962">
        <f t="shared" ref="H777:H840" si="59">+IF(E777="","",ROUND(F777*G777,2))</f>
        <v>384.12</v>
      </c>
      <c r="I777" s="963">
        <f t="shared" si="58"/>
        <v>0</v>
      </c>
      <c r="J777" s="964">
        <f t="shared" si="58"/>
        <v>0</v>
      </c>
      <c r="K777" s="964">
        <f t="shared" si="58"/>
        <v>0</v>
      </c>
      <c r="L777" s="964">
        <f t="shared" si="58"/>
        <v>0</v>
      </c>
      <c r="M777" s="964">
        <f t="shared" si="58"/>
        <v>0</v>
      </c>
      <c r="N777" s="964">
        <f t="shared" si="58"/>
        <v>0</v>
      </c>
      <c r="O777" s="964">
        <f t="shared" si="58"/>
        <v>0</v>
      </c>
      <c r="P777" s="964">
        <f t="shared" si="58"/>
        <v>384.12</v>
      </c>
      <c r="Q777" s="962">
        <f t="shared" si="58"/>
        <v>0</v>
      </c>
      <c r="R777" s="843"/>
    </row>
    <row r="778" spans="2:18" s="842" customFormat="1" ht="12.4" customHeight="1">
      <c r="B778" s="974" t="s">
        <v>1182</v>
      </c>
      <c r="C778" s="959"/>
      <c r="D778" s="975" t="s">
        <v>343</v>
      </c>
      <c r="E778" s="961"/>
      <c r="F778" s="961"/>
      <c r="G778" s="961"/>
      <c r="H778" s="962" t="str">
        <f t="shared" si="59"/>
        <v/>
      </c>
      <c r="I778" s="963" t="str">
        <f t="shared" si="58"/>
        <v/>
      </c>
      <c r="J778" s="964" t="str">
        <f t="shared" si="58"/>
        <v/>
      </c>
      <c r="K778" s="964" t="str">
        <f t="shared" si="58"/>
        <v/>
      </c>
      <c r="L778" s="964" t="str">
        <f t="shared" si="58"/>
        <v/>
      </c>
      <c r="M778" s="964" t="str">
        <f t="shared" si="58"/>
        <v/>
      </c>
      <c r="N778" s="964" t="str">
        <f t="shared" si="58"/>
        <v/>
      </c>
      <c r="O778" s="964" t="str">
        <f t="shared" si="58"/>
        <v/>
      </c>
      <c r="P778" s="964" t="str">
        <f t="shared" si="58"/>
        <v/>
      </c>
      <c r="Q778" s="962" t="str">
        <f t="shared" si="58"/>
        <v/>
      </c>
      <c r="R778" s="843"/>
    </row>
    <row r="779" spans="2:18" s="842" customFormat="1" ht="12.4" customHeight="1">
      <c r="B779" s="968" t="s">
        <v>1183</v>
      </c>
      <c r="C779" s="959"/>
      <c r="D779" s="969" t="s">
        <v>367</v>
      </c>
      <c r="E779" s="961" t="s">
        <v>51</v>
      </c>
      <c r="F779" s="970">
        <v>9.24</v>
      </c>
      <c r="G779" s="970">
        <v>23.35</v>
      </c>
      <c r="H779" s="962">
        <f t="shared" si="59"/>
        <v>215.75</v>
      </c>
      <c r="I779" s="963">
        <f t="shared" si="58"/>
        <v>0</v>
      </c>
      <c r="J779" s="964">
        <f t="shared" si="58"/>
        <v>0</v>
      </c>
      <c r="K779" s="964">
        <f t="shared" si="58"/>
        <v>0</v>
      </c>
      <c r="L779" s="964">
        <f t="shared" si="58"/>
        <v>0</v>
      </c>
      <c r="M779" s="964">
        <f t="shared" si="58"/>
        <v>0</v>
      </c>
      <c r="N779" s="964">
        <f t="shared" si="58"/>
        <v>0</v>
      </c>
      <c r="O779" s="964">
        <f t="shared" si="58"/>
        <v>0</v>
      </c>
      <c r="P779" s="964">
        <f t="shared" si="58"/>
        <v>215.75</v>
      </c>
      <c r="Q779" s="962">
        <f t="shared" si="58"/>
        <v>0</v>
      </c>
      <c r="R779" s="843"/>
    </row>
    <row r="780" spans="2:18" s="842" customFormat="1" ht="12.4" customHeight="1">
      <c r="B780" s="974" t="s">
        <v>1184</v>
      </c>
      <c r="C780" s="959"/>
      <c r="D780" s="975" t="s">
        <v>2681</v>
      </c>
      <c r="E780" s="961"/>
      <c r="F780" s="961"/>
      <c r="G780" s="961"/>
      <c r="H780" s="962" t="str">
        <f t="shared" si="59"/>
        <v/>
      </c>
      <c r="I780" s="963" t="str">
        <f t="shared" si="58"/>
        <v/>
      </c>
      <c r="J780" s="964" t="str">
        <f t="shared" si="58"/>
        <v/>
      </c>
      <c r="K780" s="964" t="str">
        <f t="shared" si="58"/>
        <v/>
      </c>
      <c r="L780" s="964" t="str">
        <f t="shared" si="58"/>
        <v/>
      </c>
      <c r="M780" s="964" t="str">
        <f t="shared" si="58"/>
        <v/>
      </c>
      <c r="N780" s="964" t="str">
        <f t="shared" si="58"/>
        <v/>
      </c>
      <c r="O780" s="964" t="str">
        <f t="shared" si="58"/>
        <v/>
      </c>
      <c r="P780" s="964" t="str">
        <f t="shared" si="58"/>
        <v/>
      </c>
      <c r="Q780" s="962" t="str">
        <f t="shared" si="58"/>
        <v/>
      </c>
      <c r="R780" s="843"/>
    </row>
    <row r="781" spans="2:18" s="842" customFormat="1" ht="12.4" customHeight="1">
      <c r="B781" s="968" t="s">
        <v>1185</v>
      </c>
      <c r="C781" s="959"/>
      <c r="D781" s="969" t="s">
        <v>2763</v>
      </c>
      <c r="E781" s="961" t="s">
        <v>41</v>
      </c>
      <c r="F781" s="970">
        <v>4</v>
      </c>
      <c r="G781" s="970">
        <v>107.59</v>
      </c>
      <c r="H781" s="962">
        <f t="shared" si="59"/>
        <v>430.36</v>
      </c>
      <c r="I781" s="963">
        <f t="shared" si="58"/>
        <v>0</v>
      </c>
      <c r="J781" s="964">
        <f t="shared" si="58"/>
        <v>0</v>
      </c>
      <c r="K781" s="964">
        <f t="shared" si="58"/>
        <v>0</v>
      </c>
      <c r="L781" s="964">
        <f t="shared" si="58"/>
        <v>0</v>
      </c>
      <c r="M781" s="964">
        <f t="shared" si="58"/>
        <v>0</v>
      </c>
      <c r="N781" s="964">
        <f t="shared" si="58"/>
        <v>0</v>
      </c>
      <c r="O781" s="964">
        <f t="shared" si="58"/>
        <v>0</v>
      </c>
      <c r="P781" s="964">
        <f t="shared" si="58"/>
        <v>430.36</v>
      </c>
      <c r="Q781" s="962">
        <f t="shared" si="58"/>
        <v>0</v>
      </c>
      <c r="R781" s="843"/>
    </row>
    <row r="782" spans="2:18" s="842" customFormat="1" ht="12.4" customHeight="1">
      <c r="B782" s="974" t="s">
        <v>1186</v>
      </c>
      <c r="C782" s="959"/>
      <c r="D782" s="975" t="s">
        <v>344</v>
      </c>
      <c r="E782" s="961"/>
      <c r="F782" s="961"/>
      <c r="G782" s="961"/>
      <c r="H782" s="962" t="str">
        <f t="shared" si="59"/>
        <v/>
      </c>
      <c r="I782" s="963" t="str">
        <f t="shared" si="58"/>
        <v/>
      </c>
      <c r="J782" s="964" t="str">
        <f t="shared" si="58"/>
        <v/>
      </c>
      <c r="K782" s="964" t="str">
        <f t="shared" si="58"/>
        <v/>
      </c>
      <c r="L782" s="964" t="str">
        <f t="shared" si="58"/>
        <v/>
      </c>
      <c r="M782" s="964" t="str">
        <f t="shared" si="58"/>
        <v/>
      </c>
      <c r="N782" s="964" t="str">
        <f t="shared" si="58"/>
        <v/>
      </c>
      <c r="O782" s="964" t="str">
        <f t="shared" si="58"/>
        <v/>
      </c>
      <c r="P782" s="964" t="str">
        <f t="shared" si="58"/>
        <v/>
      </c>
      <c r="Q782" s="962" t="str">
        <f t="shared" si="58"/>
        <v/>
      </c>
      <c r="R782" s="843"/>
    </row>
    <row r="783" spans="2:18" s="842" customFormat="1" ht="12.4" customHeight="1">
      <c r="B783" s="968" t="s">
        <v>1187</v>
      </c>
      <c r="C783" s="959"/>
      <c r="D783" s="969" t="s">
        <v>2678</v>
      </c>
      <c r="E783" s="961" t="s">
        <v>41</v>
      </c>
      <c r="F783" s="970">
        <v>2</v>
      </c>
      <c r="G783" s="970">
        <v>119.32000000000001</v>
      </c>
      <c r="H783" s="962">
        <f t="shared" si="59"/>
        <v>238.64</v>
      </c>
      <c r="I783" s="963">
        <f t="shared" ref="I783:Q798" si="60">+IF($E783="","",I4673)</f>
        <v>0</v>
      </c>
      <c r="J783" s="964">
        <f t="shared" si="60"/>
        <v>0</v>
      </c>
      <c r="K783" s="964">
        <f t="shared" si="60"/>
        <v>0</v>
      </c>
      <c r="L783" s="964">
        <f t="shared" si="60"/>
        <v>0</v>
      </c>
      <c r="M783" s="964">
        <f t="shared" si="60"/>
        <v>0</v>
      </c>
      <c r="N783" s="964">
        <f t="shared" si="60"/>
        <v>0</v>
      </c>
      <c r="O783" s="964">
        <f t="shared" si="60"/>
        <v>0</v>
      </c>
      <c r="P783" s="964">
        <f t="shared" si="60"/>
        <v>238.64</v>
      </c>
      <c r="Q783" s="962">
        <f t="shared" si="60"/>
        <v>0</v>
      </c>
      <c r="R783" s="843"/>
    </row>
    <row r="784" spans="2:18" s="842" customFormat="1" ht="12.4" customHeight="1">
      <c r="B784" s="968" t="s">
        <v>1188</v>
      </c>
      <c r="C784" s="959"/>
      <c r="D784" s="969" t="s">
        <v>2837</v>
      </c>
      <c r="E784" s="961" t="s">
        <v>41</v>
      </c>
      <c r="F784" s="970">
        <v>1</v>
      </c>
      <c r="G784" s="970">
        <v>365.65000000000003</v>
      </c>
      <c r="H784" s="962">
        <f t="shared" si="59"/>
        <v>365.65</v>
      </c>
      <c r="I784" s="963">
        <f t="shared" si="60"/>
        <v>0</v>
      </c>
      <c r="J784" s="964">
        <f t="shared" si="60"/>
        <v>0</v>
      </c>
      <c r="K784" s="964">
        <f t="shared" si="60"/>
        <v>0</v>
      </c>
      <c r="L784" s="964">
        <f t="shared" si="60"/>
        <v>0</v>
      </c>
      <c r="M784" s="964">
        <f t="shared" si="60"/>
        <v>0</v>
      </c>
      <c r="N784" s="964">
        <f t="shared" si="60"/>
        <v>0</v>
      </c>
      <c r="O784" s="964">
        <f t="shared" si="60"/>
        <v>0</v>
      </c>
      <c r="P784" s="964">
        <f t="shared" si="60"/>
        <v>365.65</v>
      </c>
      <c r="Q784" s="962">
        <f t="shared" si="60"/>
        <v>0</v>
      </c>
      <c r="R784" s="843"/>
    </row>
    <row r="785" spans="2:18" s="842" customFormat="1" ht="12.4" customHeight="1">
      <c r="B785" s="968" t="s">
        <v>1189</v>
      </c>
      <c r="C785" s="959"/>
      <c r="D785" s="969" t="s">
        <v>2764</v>
      </c>
      <c r="E785" s="961" t="s">
        <v>41</v>
      </c>
      <c r="F785" s="970">
        <v>1</v>
      </c>
      <c r="G785" s="970">
        <v>200.82</v>
      </c>
      <c r="H785" s="962">
        <f t="shared" si="59"/>
        <v>200.82</v>
      </c>
      <c r="I785" s="963">
        <f t="shared" si="60"/>
        <v>0</v>
      </c>
      <c r="J785" s="964">
        <f t="shared" si="60"/>
        <v>0</v>
      </c>
      <c r="K785" s="964">
        <f t="shared" si="60"/>
        <v>0</v>
      </c>
      <c r="L785" s="964">
        <f t="shared" si="60"/>
        <v>0</v>
      </c>
      <c r="M785" s="964">
        <f t="shared" si="60"/>
        <v>0</v>
      </c>
      <c r="N785" s="964">
        <f t="shared" si="60"/>
        <v>0</v>
      </c>
      <c r="O785" s="964">
        <f t="shared" si="60"/>
        <v>0</v>
      </c>
      <c r="P785" s="964">
        <f t="shared" si="60"/>
        <v>200.82</v>
      </c>
      <c r="Q785" s="962">
        <f t="shared" si="60"/>
        <v>0</v>
      </c>
      <c r="R785" s="843"/>
    </row>
    <row r="786" spans="2:18" s="842" customFormat="1" ht="12.4" customHeight="1">
      <c r="B786" s="968" t="s">
        <v>1190</v>
      </c>
      <c r="C786" s="959"/>
      <c r="D786" s="969" t="s">
        <v>2838</v>
      </c>
      <c r="E786" s="961" t="s">
        <v>53</v>
      </c>
      <c r="F786" s="970">
        <v>1</v>
      </c>
      <c r="G786" s="970">
        <v>1139.93</v>
      </c>
      <c r="H786" s="962">
        <f t="shared" si="59"/>
        <v>1139.93</v>
      </c>
      <c r="I786" s="963">
        <f t="shared" si="60"/>
        <v>0</v>
      </c>
      <c r="J786" s="964">
        <f t="shared" si="60"/>
        <v>0</v>
      </c>
      <c r="K786" s="964">
        <f t="shared" si="60"/>
        <v>0</v>
      </c>
      <c r="L786" s="964">
        <f t="shared" si="60"/>
        <v>0</v>
      </c>
      <c r="M786" s="964">
        <f t="shared" si="60"/>
        <v>0</v>
      </c>
      <c r="N786" s="964">
        <f t="shared" si="60"/>
        <v>0</v>
      </c>
      <c r="O786" s="964">
        <f t="shared" si="60"/>
        <v>0</v>
      </c>
      <c r="P786" s="964">
        <f t="shared" si="60"/>
        <v>1139.93</v>
      </c>
      <c r="Q786" s="962">
        <f t="shared" si="60"/>
        <v>0</v>
      </c>
      <c r="R786" s="843"/>
    </row>
    <row r="787" spans="2:18" s="842" customFormat="1" ht="12.4" customHeight="1">
      <c r="B787" s="974" t="s">
        <v>1191</v>
      </c>
      <c r="C787" s="959"/>
      <c r="D787" s="975" t="s">
        <v>64</v>
      </c>
      <c r="E787" s="961"/>
      <c r="F787" s="961"/>
      <c r="G787" s="961"/>
      <c r="H787" s="962" t="str">
        <f t="shared" si="59"/>
        <v/>
      </c>
      <c r="I787" s="963" t="str">
        <f t="shared" si="60"/>
        <v/>
      </c>
      <c r="J787" s="964" t="str">
        <f t="shared" si="60"/>
        <v/>
      </c>
      <c r="K787" s="964" t="str">
        <f t="shared" si="60"/>
        <v/>
      </c>
      <c r="L787" s="964" t="str">
        <f t="shared" si="60"/>
        <v/>
      </c>
      <c r="M787" s="964" t="str">
        <f t="shared" si="60"/>
        <v/>
      </c>
      <c r="N787" s="964" t="str">
        <f t="shared" si="60"/>
        <v/>
      </c>
      <c r="O787" s="964" t="str">
        <f t="shared" si="60"/>
        <v/>
      </c>
      <c r="P787" s="964" t="str">
        <f t="shared" si="60"/>
        <v/>
      </c>
      <c r="Q787" s="962" t="str">
        <f t="shared" si="60"/>
        <v/>
      </c>
      <c r="R787" s="843"/>
    </row>
    <row r="788" spans="2:18" s="842" customFormat="1" ht="12.4" customHeight="1">
      <c r="B788" s="968" t="s">
        <v>1192</v>
      </c>
      <c r="C788" s="959"/>
      <c r="D788" s="969" t="s">
        <v>350</v>
      </c>
      <c r="E788" s="961" t="s">
        <v>51</v>
      </c>
      <c r="F788" s="970">
        <v>6.24</v>
      </c>
      <c r="G788" s="970">
        <v>11.85</v>
      </c>
      <c r="H788" s="962">
        <f t="shared" si="59"/>
        <v>73.94</v>
      </c>
      <c r="I788" s="963">
        <f t="shared" si="60"/>
        <v>0</v>
      </c>
      <c r="J788" s="964">
        <f t="shared" si="60"/>
        <v>0</v>
      </c>
      <c r="K788" s="964">
        <f t="shared" si="60"/>
        <v>0</v>
      </c>
      <c r="L788" s="964">
        <f t="shared" si="60"/>
        <v>0</v>
      </c>
      <c r="M788" s="964">
        <f t="shared" si="60"/>
        <v>0</v>
      </c>
      <c r="N788" s="964">
        <f t="shared" si="60"/>
        <v>0</v>
      </c>
      <c r="O788" s="964">
        <f t="shared" si="60"/>
        <v>0</v>
      </c>
      <c r="P788" s="964">
        <f t="shared" si="60"/>
        <v>0</v>
      </c>
      <c r="Q788" s="962">
        <f t="shared" si="60"/>
        <v>73.94</v>
      </c>
      <c r="R788" s="843"/>
    </row>
    <row r="789" spans="2:18" s="842" customFormat="1" ht="12.4" customHeight="1">
      <c r="B789" s="968" t="s">
        <v>1193</v>
      </c>
      <c r="C789" s="959"/>
      <c r="D789" s="969" t="s">
        <v>351</v>
      </c>
      <c r="E789" s="961" t="s">
        <v>51</v>
      </c>
      <c r="F789" s="970">
        <v>1.28</v>
      </c>
      <c r="G789" s="970">
        <v>20.48</v>
      </c>
      <c r="H789" s="962">
        <f t="shared" si="59"/>
        <v>26.21</v>
      </c>
      <c r="I789" s="963">
        <f t="shared" si="60"/>
        <v>0</v>
      </c>
      <c r="J789" s="964">
        <f t="shared" si="60"/>
        <v>0</v>
      </c>
      <c r="K789" s="964">
        <f t="shared" si="60"/>
        <v>0</v>
      </c>
      <c r="L789" s="964">
        <f t="shared" si="60"/>
        <v>0</v>
      </c>
      <c r="M789" s="964">
        <f t="shared" si="60"/>
        <v>0</v>
      </c>
      <c r="N789" s="964">
        <f t="shared" si="60"/>
        <v>0</v>
      </c>
      <c r="O789" s="964">
        <f t="shared" si="60"/>
        <v>0</v>
      </c>
      <c r="P789" s="964">
        <f t="shared" si="60"/>
        <v>4.4800000000000004</v>
      </c>
      <c r="Q789" s="962">
        <f t="shared" si="60"/>
        <v>21.73</v>
      </c>
      <c r="R789" s="843"/>
    </row>
    <row r="790" spans="2:18" s="842" customFormat="1" ht="12.4" customHeight="1">
      <c r="B790" s="972" t="s">
        <v>1194</v>
      </c>
      <c r="C790" s="959"/>
      <c r="D790" s="973" t="s">
        <v>2839</v>
      </c>
      <c r="E790" s="961"/>
      <c r="F790" s="961"/>
      <c r="G790" s="961"/>
      <c r="H790" s="962" t="str">
        <f t="shared" si="59"/>
        <v/>
      </c>
      <c r="I790" s="963" t="str">
        <f t="shared" si="60"/>
        <v/>
      </c>
      <c r="J790" s="964" t="str">
        <f t="shared" si="60"/>
        <v/>
      </c>
      <c r="K790" s="964" t="str">
        <f t="shared" si="60"/>
        <v/>
      </c>
      <c r="L790" s="964" t="str">
        <f t="shared" si="60"/>
        <v/>
      </c>
      <c r="M790" s="964" t="str">
        <f t="shared" si="60"/>
        <v/>
      </c>
      <c r="N790" s="964" t="str">
        <f t="shared" si="60"/>
        <v/>
      </c>
      <c r="O790" s="964" t="str">
        <f t="shared" si="60"/>
        <v/>
      </c>
      <c r="P790" s="964" t="str">
        <f t="shared" si="60"/>
        <v/>
      </c>
      <c r="Q790" s="962" t="str">
        <f t="shared" si="60"/>
        <v/>
      </c>
      <c r="R790" s="843"/>
    </row>
    <row r="791" spans="2:18" s="842" customFormat="1" ht="12.4" customHeight="1">
      <c r="B791" s="974" t="s">
        <v>1195</v>
      </c>
      <c r="C791" s="959"/>
      <c r="D791" s="975" t="s">
        <v>52</v>
      </c>
      <c r="E791" s="961"/>
      <c r="F791" s="961"/>
      <c r="G791" s="961"/>
      <c r="H791" s="962" t="str">
        <f t="shared" si="59"/>
        <v/>
      </c>
      <c r="I791" s="963" t="str">
        <f t="shared" si="60"/>
        <v/>
      </c>
      <c r="J791" s="964" t="str">
        <f t="shared" si="60"/>
        <v/>
      </c>
      <c r="K791" s="964" t="str">
        <f t="shared" si="60"/>
        <v/>
      </c>
      <c r="L791" s="964" t="str">
        <f t="shared" si="60"/>
        <v/>
      </c>
      <c r="M791" s="964" t="str">
        <f t="shared" si="60"/>
        <v/>
      </c>
      <c r="N791" s="964" t="str">
        <f t="shared" si="60"/>
        <v/>
      </c>
      <c r="O791" s="964" t="str">
        <f t="shared" si="60"/>
        <v/>
      </c>
      <c r="P791" s="964" t="str">
        <f t="shared" si="60"/>
        <v/>
      </c>
      <c r="Q791" s="962" t="str">
        <f t="shared" si="60"/>
        <v/>
      </c>
      <c r="R791" s="843"/>
    </row>
    <row r="792" spans="2:18" s="842" customFormat="1" ht="12.4" customHeight="1">
      <c r="B792" s="968" t="s">
        <v>1196</v>
      </c>
      <c r="C792" s="959"/>
      <c r="D792" s="969" t="s">
        <v>333</v>
      </c>
      <c r="E792" s="961" t="s">
        <v>385</v>
      </c>
      <c r="F792" s="970">
        <v>0.36</v>
      </c>
      <c r="G792" s="970">
        <v>3.5300000000000002</v>
      </c>
      <c r="H792" s="962">
        <f t="shared" si="59"/>
        <v>1.27</v>
      </c>
      <c r="I792" s="963">
        <f t="shared" si="60"/>
        <v>0</v>
      </c>
      <c r="J792" s="964">
        <f t="shared" si="60"/>
        <v>0</v>
      </c>
      <c r="K792" s="964">
        <f t="shared" si="60"/>
        <v>0</v>
      </c>
      <c r="L792" s="964">
        <f t="shared" si="60"/>
        <v>0</v>
      </c>
      <c r="M792" s="964">
        <f t="shared" si="60"/>
        <v>0</v>
      </c>
      <c r="N792" s="964">
        <f t="shared" si="60"/>
        <v>0</v>
      </c>
      <c r="O792" s="964">
        <f t="shared" si="60"/>
        <v>0</v>
      </c>
      <c r="P792" s="964">
        <f t="shared" si="60"/>
        <v>1.27</v>
      </c>
      <c r="Q792" s="962">
        <f t="shared" si="60"/>
        <v>0</v>
      </c>
      <c r="R792" s="843"/>
    </row>
    <row r="793" spans="2:18" s="842" customFormat="1" ht="12.4" customHeight="1">
      <c r="B793" s="968" t="s">
        <v>1197</v>
      </c>
      <c r="C793" s="959"/>
      <c r="D793" s="969" t="s">
        <v>334</v>
      </c>
      <c r="E793" s="961" t="s">
        <v>385</v>
      </c>
      <c r="F793" s="970">
        <v>0.36</v>
      </c>
      <c r="G793" s="970">
        <v>1.05</v>
      </c>
      <c r="H793" s="962">
        <f t="shared" si="59"/>
        <v>0.38</v>
      </c>
      <c r="I793" s="963">
        <f t="shared" si="60"/>
        <v>0</v>
      </c>
      <c r="J793" s="964">
        <f t="shared" si="60"/>
        <v>0</v>
      </c>
      <c r="K793" s="964">
        <f t="shared" si="60"/>
        <v>0</v>
      </c>
      <c r="L793" s="964">
        <f t="shared" si="60"/>
        <v>0</v>
      </c>
      <c r="M793" s="964">
        <f t="shared" si="60"/>
        <v>0</v>
      </c>
      <c r="N793" s="964">
        <f t="shared" si="60"/>
        <v>0</v>
      </c>
      <c r="O793" s="964">
        <f t="shared" si="60"/>
        <v>0</v>
      </c>
      <c r="P793" s="964">
        <f t="shared" si="60"/>
        <v>0.38</v>
      </c>
      <c r="Q793" s="962">
        <f t="shared" si="60"/>
        <v>0</v>
      </c>
      <c r="R793" s="843"/>
    </row>
    <row r="794" spans="2:18" s="842" customFormat="1" ht="12.4" customHeight="1">
      <c r="B794" s="974" t="s">
        <v>1198</v>
      </c>
      <c r="C794" s="959"/>
      <c r="D794" s="975" t="s">
        <v>54</v>
      </c>
      <c r="E794" s="961"/>
      <c r="F794" s="961"/>
      <c r="G794" s="961"/>
      <c r="H794" s="962" t="str">
        <f t="shared" si="59"/>
        <v/>
      </c>
      <c r="I794" s="963" t="str">
        <f t="shared" si="60"/>
        <v/>
      </c>
      <c r="J794" s="964" t="str">
        <f t="shared" si="60"/>
        <v/>
      </c>
      <c r="K794" s="964" t="str">
        <f t="shared" si="60"/>
        <v/>
      </c>
      <c r="L794" s="964" t="str">
        <f t="shared" si="60"/>
        <v/>
      </c>
      <c r="M794" s="964" t="str">
        <f t="shared" si="60"/>
        <v/>
      </c>
      <c r="N794" s="964" t="str">
        <f t="shared" si="60"/>
        <v/>
      </c>
      <c r="O794" s="964" t="str">
        <f t="shared" si="60"/>
        <v/>
      </c>
      <c r="P794" s="964" t="str">
        <f t="shared" si="60"/>
        <v/>
      </c>
      <c r="Q794" s="962" t="str">
        <f t="shared" si="60"/>
        <v/>
      </c>
      <c r="R794" s="843"/>
    </row>
    <row r="795" spans="2:18" s="842" customFormat="1" ht="12.4" customHeight="1">
      <c r="B795" s="968" t="s">
        <v>1199</v>
      </c>
      <c r="C795" s="959"/>
      <c r="D795" s="969" t="s">
        <v>365</v>
      </c>
      <c r="E795" s="961" t="s">
        <v>386</v>
      </c>
      <c r="F795" s="970">
        <v>0.28999999999999998</v>
      </c>
      <c r="G795" s="970">
        <v>30.76</v>
      </c>
      <c r="H795" s="962">
        <f t="shared" si="59"/>
        <v>8.92</v>
      </c>
      <c r="I795" s="963">
        <f t="shared" si="60"/>
        <v>0</v>
      </c>
      <c r="J795" s="964">
        <f t="shared" si="60"/>
        <v>0</v>
      </c>
      <c r="K795" s="964">
        <f t="shared" si="60"/>
        <v>0</v>
      </c>
      <c r="L795" s="964">
        <f t="shared" si="60"/>
        <v>0</v>
      </c>
      <c r="M795" s="964">
        <f t="shared" si="60"/>
        <v>0</v>
      </c>
      <c r="N795" s="964">
        <f t="shared" si="60"/>
        <v>0</v>
      </c>
      <c r="O795" s="964">
        <f t="shared" si="60"/>
        <v>0</v>
      </c>
      <c r="P795" s="964">
        <f t="shared" si="60"/>
        <v>8.92</v>
      </c>
      <c r="Q795" s="962">
        <f t="shared" si="60"/>
        <v>0</v>
      </c>
      <c r="R795" s="843"/>
    </row>
    <row r="796" spans="2:18" s="842" customFormat="1" ht="12.4" customHeight="1">
      <c r="B796" s="968" t="s">
        <v>1200</v>
      </c>
      <c r="C796" s="959"/>
      <c r="D796" s="969" t="s">
        <v>336</v>
      </c>
      <c r="E796" s="961" t="s">
        <v>386</v>
      </c>
      <c r="F796" s="970">
        <v>0.36</v>
      </c>
      <c r="G796" s="970">
        <v>20.51</v>
      </c>
      <c r="H796" s="962">
        <f t="shared" si="59"/>
        <v>7.38</v>
      </c>
      <c r="I796" s="963">
        <f t="shared" si="60"/>
        <v>0</v>
      </c>
      <c r="J796" s="964">
        <f t="shared" si="60"/>
        <v>0</v>
      </c>
      <c r="K796" s="964">
        <f t="shared" si="60"/>
        <v>0</v>
      </c>
      <c r="L796" s="964">
        <f t="shared" si="60"/>
        <v>0</v>
      </c>
      <c r="M796" s="964">
        <f t="shared" si="60"/>
        <v>0</v>
      </c>
      <c r="N796" s="964">
        <f t="shared" si="60"/>
        <v>0</v>
      </c>
      <c r="O796" s="964">
        <f t="shared" si="60"/>
        <v>0</v>
      </c>
      <c r="P796" s="964">
        <f t="shared" si="60"/>
        <v>7.38</v>
      </c>
      <c r="Q796" s="962">
        <f t="shared" si="60"/>
        <v>0</v>
      </c>
      <c r="R796" s="843"/>
    </row>
    <row r="797" spans="2:18" s="842" customFormat="1" ht="12.4" customHeight="1">
      <c r="B797" s="968" t="s">
        <v>1201</v>
      </c>
      <c r="C797" s="959"/>
      <c r="D797" s="969" t="s">
        <v>2762</v>
      </c>
      <c r="E797" s="961" t="s">
        <v>386</v>
      </c>
      <c r="F797" s="970">
        <v>0.02</v>
      </c>
      <c r="G797" s="970">
        <v>31.44</v>
      </c>
      <c r="H797" s="962">
        <f t="shared" si="59"/>
        <v>0.63</v>
      </c>
      <c r="I797" s="963">
        <f t="shared" si="60"/>
        <v>0</v>
      </c>
      <c r="J797" s="964">
        <f t="shared" si="60"/>
        <v>0</v>
      </c>
      <c r="K797" s="964">
        <f t="shared" si="60"/>
        <v>0</v>
      </c>
      <c r="L797" s="964">
        <f t="shared" si="60"/>
        <v>0</v>
      </c>
      <c r="M797" s="964">
        <f t="shared" si="60"/>
        <v>0</v>
      </c>
      <c r="N797" s="964">
        <f t="shared" si="60"/>
        <v>0</v>
      </c>
      <c r="O797" s="964">
        <f t="shared" si="60"/>
        <v>0</v>
      </c>
      <c r="P797" s="964">
        <f t="shared" si="60"/>
        <v>0.63</v>
      </c>
      <c r="Q797" s="962">
        <f t="shared" si="60"/>
        <v>0</v>
      </c>
      <c r="R797" s="843"/>
    </row>
    <row r="798" spans="2:18" s="842" customFormat="1" ht="12.4" customHeight="1">
      <c r="B798" s="974" t="s">
        <v>1202</v>
      </c>
      <c r="C798" s="959"/>
      <c r="D798" s="975" t="s">
        <v>2700</v>
      </c>
      <c r="E798" s="961"/>
      <c r="F798" s="961"/>
      <c r="G798" s="961"/>
      <c r="H798" s="962" t="str">
        <f t="shared" si="59"/>
        <v/>
      </c>
      <c r="I798" s="963" t="str">
        <f t="shared" si="60"/>
        <v/>
      </c>
      <c r="J798" s="964" t="str">
        <f t="shared" si="60"/>
        <v/>
      </c>
      <c r="K798" s="964" t="str">
        <f t="shared" si="60"/>
        <v/>
      </c>
      <c r="L798" s="964" t="str">
        <f t="shared" si="60"/>
        <v/>
      </c>
      <c r="M798" s="964" t="str">
        <f t="shared" si="60"/>
        <v/>
      </c>
      <c r="N798" s="964" t="str">
        <f t="shared" si="60"/>
        <v/>
      </c>
      <c r="O798" s="964" t="str">
        <f t="shared" si="60"/>
        <v/>
      </c>
      <c r="P798" s="964" t="str">
        <f t="shared" si="60"/>
        <v/>
      </c>
      <c r="Q798" s="962" t="str">
        <f t="shared" si="60"/>
        <v/>
      </c>
      <c r="R798" s="843"/>
    </row>
    <row r="799" spans="2:18" s="842" customFormat="1" ht="12.4" customHeight="1">
      <c r="B799" s="968" t="s">
        <v>1203</v>
      </c>
      <c r="C799" s="959"/>
      <c r="D799" s="969" t="s">
        <v>2840</v>
      </c>
      <c r="E799" s="961" t="s">
        <v>386</v>
      </c>
      <c r="F799" s="970">
        <v>0.02</v>
      </c>
      <c r="G799" s="970">
        <v>268.13</v>
      </c>
      <c r="H799" s="962">
        <f t="shared" si="59"/>
        <v>5.36</v>
      </c>
      <c r="I799" s="963">
        <f t="shared" ref="I799:Q814" si="61">+IF($E799="","",I4689)</f>
        <v>0</v>
      </c>
      <c r="J799" s="964">
        <f t="shared" si="61"/>
        <v>0</v>
      </c>
      <c r="K799" s="964">
        <f t="shared" si="61"/>
        <v>0</v>
      </c>
      <c r="L799" s="964">
        <f t="shared" si="61"/>
        <v>0</v>
      </c>
      <c r="M799" s="964">
        <f t="shared" si="61"/>
        <v>0</v>
      </c>
      <c r="N799" s="964">
        <f t="shared" si="61"/>
        <v>0</v>
      </c>
      <c r="O799" s="964">
        <f t="shared" si="61"/>
        <v>0</v>
      </c>
      <c r="P799" s="964">
        <f t="shared" si="61"/>
        <v>5.36</v>
      </c>
      <c r="Q799" s="962">
        <f t="shared" si="61"/>
        <v>0</v>
      </c>
      <c r="R799" s="843"/>
    </row>
    <row r="800" spans="2:18" s="842" customFormat="1" ht="12.4" customHeight="1">
      <c r="B800" s="968" t="s">
        <v>1204</v>
      </c>
      <c r="C800" s="959"/>
      <c r="D800" s="969" t="s">
        <v>366</v>
      </c>
      <c r="E800" s="961" t="s">
        <v>386</v>
      </c>
      <c r="F800" s="970">
        <v>0.02</v>
      </c>
      <c r="G800" s="970">
        <v>321.73</v>
      </c>
      <c r="H800" s="962">
        <f t="shared" si="59"/>
        <v>6.43</v>
      </c>
      <c r="I800" s="963">
        <f t="shared" si="61"/>
        <v>0</v>
      </c>
      <c r="J800" s="964">
        <f t="shared" si="61"/>
        <v>0</v>
      </c>
      <c r="K800" s="964">
        <f t="shared" si="61"/>
        <v>0</v>
      </c>
      <c r="L800" s="964">
        <f t="shared" si="61"/>
        <v>0</v>
      </c>
      <c r="M800" s="964">
        <f t="shared" si="61"/>
        <v>0</v>
      </c>
      <c r="N800" s="964">
        <f t="shared" si="61"/>
        <v>0</v>
      </c>
      <c r="O800" s="964">
        <f t="shared" si="61"/>
        <v>0</v>
      </c>
      <c r="P800" s="964">
        <f t="shared" si="61"/>
        <v>6.43</v>
      </c>
      <c r="Q800" s="962">
        <f t="shared" si="61"/>
        <v>0</v>
      </c>
      <c r="R800" s="843"/>
    </row>
    <row r="801" spans="2:18" s="842" customFormat="1" ht="12.4" customHeight="1">
      <c r="B801" s="968" t="s">
        <v>1205</v>
      </c>
      <c r="C801" s="959"/>
      <c r="D801" s="969" t="s">
        <v>364</v>
      </c>
      <c r="E801" s="961" t="s">
        <v>386</v>
      </c>
      <c r="F801" s="970">
        <v>0.1</v>
      </c>
      <c r="G801" s="970">
        <v>401.90000000000003</v>
      </c>
      <c r="H801" s="962">
        <f t="shared" si="59"/>
        <v>40.19</v>
      </c>
      <c r="I801" s="963">
        <f t="shared" si="61"/>
        <v>0</v>
      </c>
      <c r="J801" s="964">
        <f t="shared" si="61"/>
        <v>0</v>
      </c>
      <c r="K801" s="964">
        <f t="shared" si="61"/>
        <v>0</v>
      </c>
      <c r="L801" s="964">
        <f t="shared" si="61"/>
        <v>0</v>
      </c>
      <c r="M801" s="964">
        <f t="shared" si="61"/>
        <v>0</v>
      </c>
      <c r="N801" s="964">
        <f t="shared" si="61"/>
        <v>0</v>
      </c>
      <c r="O801" s="964">
        <f t="shared" si="61"/>
        <v>0</v>
      </c>
      <c r="P801" s="964">
        <f t="shared" si="61"/>
        <v>40.19</v>
      </c>
      <c r="Q801" s="962">
        <f t="shared" si="61"/>
        <v>0</v>
      </c>
      <c r="R801" s="843"/>
    </row>
    <row r="802" spans="2:18" s="842" customFormat="1" ht="12.4" customHeight="1">
      <c r="B802" s="968" t="s">
        <v>1206</v>
      </c>
      <c r="C802" s="959"/>
      <c r="D802" s="969" t="s">
        <v>342</v>
      </c>
      <c r="E802" s="961" t="s">
        <v>51</v>
      </c>
      <c r="F802" s="970">
        <v>2</v>
      </c>
      <c r="G802" s="970">
        <v>43.65</v>
      </c>
      <c r="H802" s="962">
        <f t="shared" si="59"/>
        <v>87.3</v>
      </c>
      <c r="I802" s="963">
        <f t="shared" si="61"/>
        <v>0</v>
      </c>
      <c r="J802" s="964">
        <f t="shared" si="61"/>
        <v>0</v>
      </c>
      <c r="K802" s="964">
        <f t="shared" si="61"/>
        <v>0</v>
      </c>
      <c r="L802" s="964">
        <f t="shared" si="61"/>
        <v>0</v>
      </c>
      <c r="M802" s="964">
        <f t="shared" si="61"/>
        <v>0</v>
      </c>
      <c r="N802" s="964">
        <f t="shared" si="61"/>
        <v>0</v>
      </c>
      <c r="O802" s="964">
        <f t="shared" si="61"/>
        <v>0</v>
      </c>
      <c r="P802" s="964">
        <f t="shared" si="61"/>
        <v>87.3</v>
      </c>
      <c r="Q802" s="962">
        <f t="shared" si="61"/>
        <v>0</v>
      </c>
      <c r="R802" s="843"/>
    </row>
    <row r="803" spans="2:18" s="842" customFormat="1" ht="12.4" customHeight="1">
      <c r="B803" s="974" t="s">
        <v>1207</v>
      </c>
      <c r="C803" s="959"/>
      <c r="D803" s="975" t="s">
        <v>343</v>
      </c>
      <c r="E803" s="961"/>
      <c r="F803" s="961"/>
      <c r="G803" s="961"/>
      <c r="H803" s="962" t="str">
        <f t="shared" si="59"/>
        <v/>
      </c>
      <c r="I803" s="963" t="str">
        <f t="shared" si="61"/>
        <v/>
      </c>
      <c r="J803" s="964" t="str">
        <f t="shared" si="61"/>
        <v/>
      </c>
      <c r="K803" s="964" t="str">
        <f t="shared" si="61"/>
        <v/>
      </c>
      <c r="L803" s="964" t="str">
        <f t="shared" si="61"/>
        <v/>
      </c>
      <c r="M803" s="964" t="str">
        <f t="shared" si="61"/>
        <v/>
      </c>
      <c r="N803" s="964" t="str">
        <f t="shared" si="61"/>
        <v/>
      </c>
      <c r="O803" s="964" t="str">
        <f t="shared" si="61"/>
        <v/>
      </c>
      <c r="P803" s="964" t="str">
        <f t="shared" si="61"/>
        <v/>
      </c>
      <c r="Q803" s="962" t="str">
        <f t="shared" si="61"/>
        <v/>
      </c>
      <c r="R803" s="843"/>
    </row>
    <row r="804" spans="2:18" s="842" customFormat="1" ht="12.4" customHeight="1">
      <c r="B804" s="968" t="s">
        <v>1208</v>
      </c>
      <c r="C804" s="959"/>
      <c r="D804" s="969" t="s">
        <v>367</v>
      </c>
      <c r="E804" s="961" t="s">
        <v>51</v>
      </c>
      <c r="F804" s="970">
        <v>2.2000000000000002</v>
      </c>
      <c r="G804" s="970">
        <v>23.35</v>
      </c>
      <c r="H804" s="962">
        <f t="shared" si="59"/>
        <v>51.37</v>
      </c>
      <c r="I804" s="963">
        <f t="shared" si="61"/>
        <v>0</v>
      </c>
      <c r="J804" s="964">
        <f t="shared" si="61"/>
        <v>0</v>
      </c>
      <c r="K804" s="964">
        <f t="shared" si="61"/>
        <v>0</v>
      </c>
      <c r="L804" s="964">
        <f t="shared" si="61"/>
        <v>0</v>
      </c>
      <c r="M804" s="964">
        <f t="shared" si="61"/>
        <v>0</v>
      </c>
      <c r="N804" s="964">
        <f t="shared" si="61"/>
        <v>0</v>
      </c>
      <c r="O804" s="964">
        <f t="shared" si="61"/>
        <v>0</v>
      </c>
      <c r="P804" s="964">
        <f t="shared" si="61"/>
        <v>51.37</v>
      </c>
      <c r="Q804" s="962">
        <f t="shared" si="61"/>
        <v>0</v>
      </c>
      <c r="R804" s="843"/>
    </row>
    <row r="805" spans="2:18" s="842" customFormat="1" ht="12.4" customHeight="1">
      <c r="B805" s="974" t="s">
        <v>1209</v>
      </c>
      <c r="C805" s="959"/>
      <c r="D805" s="975" t="s">
        <v>344</v>
      </c>
      <c r="E805" s="961"/>
      <c r="F805" s="961"/>
      <c r="G805" s="961"/>
      <c r="H805" s="962" t="str">
        <f t="shared" si="59"/>
        <v/>
      </c>
      <c r="I805" s="963" t="str">
        <f t="shared" si="61"/>
        <v/>
      </c>
      <c r="J805" s="964" t="str">
        <f t="shared" si="61"/>
        <v/>
      </c>
      <c r="K805" s="964" t="str">
        <f t="shared" si="61"/>
        <v/>
      </c>
      <c r="L805" s="964" t="str">
        <f t="shared" si="61"/>
        <v/>
      </c>
      <c r="M805" s="964" t="str">
        <f t="shared" si="61"/>
        <v/>
      </c>
      <c r="N805" s="964" t="str">
        <f t="shared" si="61"/>
        <v/>
      </c>
      <c r="O805" s="964" t="str">
        <f t="shared" si="61"/>
        <v/>
      </c>
      <c r="P805" s="964" t="str">
        <f t="shared" si="61"/>
        <v/>
      </c>
      <c r="Q805" s="962" t="str">
        <f t="shared" si="61"/>
        <v/>
      </c>
      <c r="R805" s="843"/>
    </row>
    <row r="806" spans="2:18" s="842" customFormat="1" ht="12.4" customHeight="1">
      <c r="B806" s="968" t="s">
        <v>1210</v>
      </c>
      <c r="C806" s="959"/>
      <c r="D806" s="969" t="s">
        <v>2841</v>
      </c>
      <c r="E806" s="961" t="s">
        <v>41</v>
      </c>
      <c r="F806" s="970">
        <v>1</v>
      </c>
      <c r="G806" s="970">
        <v>96.740000000000009</v>
      </c>
      <c r="H806" s="962">
        <f t="shared" si="59"/>
        <v>96.74</v>
      </c>
      <c r="I806" s="963">
        <f t="shared" si="61"/>
        <v>0</v>
      </c>
      <c r="J806" s="964">
        <f t="shared" si="61"/>
        <v>0</v>
      </c>
      <c r="K806" s="964">
        <f t="shared" si="61"/>
        <v>0</v>
      </c>
      <c r="L806" s="964">
        <f t="shared" si="61"/>
        <v>0</v>
      </c>
      <c r="M806" s="964">
        <f t="shared" si="61"/>
        <v>0</v>
      </c>
      <c r="N806" s="964">
        <f t="shared" si="61"/>
        <v>0</v>
      </c>
      <c r="O806" s="964">
        <f t="shared" si="61"/>
        <v>0</v>
      </c>
      <c r="P806" s="964">
        <f t="shared" si="61"/>
        <v>96.74</v>
      </c>
      <c r="Q806" s="962">
        <f t="shared" si="61"/>
        <v>0</v>
      </c>
      <c r="R806" s="843"/>
    </row>
    <row r="807" spans="2:18" s="842" customFormat="1" ht="12.4" customHeight="1">
      <c r="B807" s="974" t="s">
        <v>1211</v>
      </c>
      <c r="C807" s="959"/>
      <c r="D807" s="975" t="s">
        <v>2681</v>
      </c>
      <c r="E807" s="961"/>
      <c r="F807" s="961"/>
      <c r="G807" s="961"/>
      <c r="H807" s="962" t="str">
        <f t="shared" si="59"/>
        <v/>
      </c>
      <c r="I807" s="963" t="str">
        <f t="shared" si="61"/>
        <v/>
      </c>
      <c r="J807" s="964" t="str">
        <f t="shared" si="61"/>
        <v/>
      </c>
      <c r="K807" s="964" t="str">
        <f t="shared" si="61"/>
        <v/>
      </c>
      <c r="L807" s="964" t="str">
        <f t="shared" si="61"/>
        <v/>
      </c>
      <c r="M807" s="964" t="str">
        <f t="shared" si="61"/>
        <v/>
      </c>
      <c r="N807" s="964" t="str">
        <f t="shared" si="61"/>
        <v/>
      </c>
      <c r="O807" s="964" t="str">
        <f t="shared" si="61"/>
        <v/>
      </c>
      <c r="P807" s="964" t="str">
        <f t="shared" si="61"/>
        <v/>
      </c>
      <c r="Q807" s="962" t="str">
        <f t="shared" si="61"/>
        <v/>
      </c>
      <c r="R807" s="843"/>
    </row>
    <row r="808" spans="2:18" s="842" customFormat="1" ht="12.4" customHeight="1">
      <c r="B808" s="968" t="s">
        <v>1212</v>
      </c>
      <c r="C808" s="959"/>
      <c r="D808" s="969" t="s">
        <v>2759</v>
      </c>
      <c r="E808" s="961" t="s">
        <v>41</v>
      </c>
      <c r="F808" s="970">
        <v>1</v>
      </c>
      <c r="G808" s="970">
        <v>107.59</v>
      </c>
      <c r="H808" s="962">
        <f t="shared" si="59"/>
        <v>107.59</v>
      </c>
      <c r="I808" s="963">
        <f t="shared" si="61"/>
        <v>0</v>
      </c>
      <c r="J808" s="964">
        <f t="shared" si="61"/>
        <v>0</v>
      </c>
      <c r="K808" s="964">
        <f t="shared" si="61"/>
        <v>0</v>
      </c>
      <c r="L808" s="964">
        <f t="shared" si="61"/>
        <v>0</v>
      </c>
      <c r="M808" s="964">
        <f t="shared" si="61"/>
        <v>0</v>
      </c>
      <c r="N808" s="964">
        <f t="shared" si="61"/>
        <v>0</v>
      </c>
      <c r="O808" s="964">
        <f t="shared" si="61"/>
        <v>0</v>
      </c>
      <c r="P808" s="964">
        <f t="shared" si="61"/>
        <v>107.59</v>
      </c>
      <c r="Q808" s="962">
        <f t="shared" si="61"/>
        <v>0</v>
      </c>
      <c r="R808" s="843"/>
    </row>
    <row r="809" spans="2:18" s="842" customFormat="1" ht="12.4" customHeight="1">
      <c r="B809" s="974" t="s">
        <v>1213</v>
      </c>
      <c r="C809" s="959"/>
      <c r="D809" s="975" t="s">
        <v>64</v>
      </c>
      <c r="E809" s="961"/>
      <c r="F809" s="961"/>
      <c r="G809" s="961"/>
      <c r="H809" s="962" t="str">
        <f t="shared" si="59"/>
        <v/>
      </c>
      <c r="I809" s="963" t="str">
        <f t="shared" si="61"/>
        <v/>
      </c>
      <c r="J809" s="964" t="str">
        <f t="shared" si="61"/>
        <v/>
      </c>
      <c r="K809" s="964" t="str">
        <f t="shared" si="61"/>
        <v/>
      </c>
      <c r="L809" s="964" t="str">
        <f t="shared" si="61"/>
        <v/>
      </c>
      <c r="M809" s="964" t="str">
        <f t="shared" si="61"/>
        <v/>
      </c>
      <c r="N809" s="964" t="str">
        <f t="shared" si="61"/>
        <v/>
      </c>
      <c r="O809" s="964" t="str">
        <f t="shared" si="61"/>
        <v/>
      </c>
      <c r="P809" s="964" t="str">
        <f t="shared" si="61"/>
        <v/>
      </c>
      <c r="Q809" s="962" t="str">
        <f t="shared" si="61"/>
        <v/>
      </c>
      <c r="R809" s="843"/>
    </row>
    <row r="810" spans="2:18" s="842" customFormat="1" ht="12.4" customHeight="1">
      <c r="B810" s="968" t="s">
        <v>1214</v>
      </c>
      <c r="C810" s="959"/>
      <c r="D810" s="969" t="s">
        <v>350</v>
      </c>
      <c r="E810" s="961" t="s">
        <v>51</v>
      </c>
      <c r="F810" s="970">
        <v>1.3</v>
      </c>
      <c r="G810" s="970">
        <v>11.85</v>
      </c>
      <c r="H810" s="962">
        <f t="shared" si="59"/>
        <v>15.41</v>
      </c>
      <c r="I810" s="963">
        <f t="shared" si="61"/>
        <v>0</v>
      </c>
      <c r="J810" s="964">
        <f t="shared" si="61"/>
        <v>0</v>
      </c>
      <c r="K810" s="964">
        <f t="shared" si="61"/>
        <v>0</v>
      </c>
      <c r="L810" s="964">
        <f t="shared" si="61"/>
        <v>0</v>
      </c>
      <c r="M810" s="964">
        <f t="shared" si="61"/>
        <v>0</v>
      </c>
      <c r="N810" s="964">
        <f t="shared" si="61"/>
        <v>0</v>
      </c>
      <c r="O810" s="964">
        <f t="shared" si="61"/>
        <v>0</v>
      </c>
      <c r="P810" s="964">
        <f t="shared" si="61"/>
        <v>15.41</v>
      </c>
      <c r="Q810" s="962">
        <f t="shared" si="61"/>
        <v>0</v>
      </c>
      <c r="R810" s="843"/>
    </row>
    <row r="811" spans="2:18" s="842" customFormat="1" ht="12.4" customHeight="1">
      <c r="B811" s="968" t="s">
        <v>1215</v>
      </c>
      <c r="C811" s="959"/>
      <c r="D811" s="969" t="s">
        <v>351</v>
      </c>
      <c r="E811" s="961" t="s">
        <v>51</v>
      </c>
      <c r="F811" s="970">
        <v>0.4</v>
      </c>
      <c r="G811" s="970">
        <v>20.48</v>
      </c>
      <c r="H811" s="962">
        <f t="shared" si="59"/>
        <v>8.19</v>
      </c>
      <c r="I811" s="963">
        <f t="shared" si="61"/>
        <v>0</v>
      </c>
      <c r="J811" s="964">
        <f t="shared" si="61"/>
        <v>0</v>
      </c>
      <c r="K811" s="964">
        <f t="shared" si="61"/>
        <v>0</v>
      </c>
      <c r="L811" s="964">
        <f t="shared" si="61"/>
        <v>0</v>
      </c>
      <c r="M811" s="964">
        <f t="shared" si="61"/>
        <v>0</v>
      </c>
      <c r="N811" s="964">
        <f t="shared" si="61"/>
        <v>0</v>
      </c>
      <c r="O811" s="964">
        <f t="shared" si="61"/>
        <v>0</v>
      </c>
      <c r="P811" s="964">
        <f t="shared" si="61"/>
        <v>8.19</v>
      </c>
      <c r="Q811" s="962">
        <f t="shared" si="61"/>
        <v>0</v>
      </c>
      <c r="R811" s="843"/>
    </row>
    <row r="812" spans="2:18" s="842" customFormat="1" ht="12.4" customHeight="1">
      <c r="B812" s="972" t="s">
        <v>1216</v>
      </c>
      <c r="C812" s="959"/>
      <c r="D812" s="973" t="s">
        <v>2842</v>
      </c>
      <c r="E812" s="961"/>
      <c r="F812" s="961"/>
      <c r="G812" s="961"/>
      <c r="H812" s="962" t="str">
        <f t="shared" si="59"/>
        <v/>
      </c>
      <c r="I812" s="963" t="str">
        <f t="shared" si="61"/>
        <v/>
      </c>
      <c r="J812" s="964" t="str">
        <f t="shared" si="61"/>
        <v/>
      </c>
      <c r="K812" s="964" t="str">
        <f t="shared" si="61"/>
        <v/>
      </c>
      <c r="L812" s="964" t="str">
        <f t="shared" si="61"/>
        <v/>
      </c>
      <c r="M812" s="964" t="str">
        <f t="shared" si="61"/>
        <v/>
      </c>
      <c r="N812" s="964" t="str">
        <f t="shared" si="61"/>
        <v/>
      </c>
      <c r="O812" s="964" t="str">
        <f t="shared" si="61"/>
        <v/>
      </c>
      <c r="P812" s="964" t="str">
        <f t="shared" si="61"/>
        <v/>
      </c>
      <c r="Q812" s="962" t="str">
        <f t="shared" si="61"/>
        <v/>
      </c>
      <c r="R812" s="843"/>
    </row>
    <row r="813" spans="2:18" s="842" customFormat="1" ht="12.4" customHeight="1">
      <c r="B813" s="974" t="s">
        <v>1217</v>
      </c>
      <c r="C813" s="959"/>
      <c r="D813" s="975" t="s">
        <v>52</v>
      </c>
      <c r="E813" s="961"/>
      <c r="F813" s="961"/>
      <c r="G813" s="961"/>
      <c r="H813" s="962" t="str">
        <f t="shared" si="59"/>
        <v/>
      </c>
      <c r="I813" s="963" t="str">
        <f t="shared" si="61"/>
        <v/>
      </c>
      <c r="J813" s="964" t="str">
        <f t="shared" si="61"/>
        <v/>
      </c>
      <c r="K813" s="964" t="str">
        <f t="shared" si="61"/>
        <v/>
      </c>
      <c r="L813" s="964" t="str">
        <f t="shared" si="61"/>
        <v/>
      </c>
      <c r="M813" s="964" t="str">
        <f t="shared" si="61"/>
        <v/>
      </c>
      <c r="N813" s="964" t="str">
        <f t="shared" si="61"/>
        <v/>
      </c>
      <c r="O813" s="964" t="str">
        <f t="shared" si="61"/>
        <v/>
      </c>
      <c r="P813" s="964" t="str">
        <f t="shared" si="61"/>
        <v/>
      </c>
      <c r="Q813" s="962" t="str">
        <f t="shared" si="61"/>
        <v/>
      </c>
      <c r="R813" s="843"/>
    </row>
    <row r="814" spans="2:18" s="842" customFormat="1" ht="12.4" customHeight="1">
      <c r="B814" s="968" t="s">
        <v>1218</v>
      </c>
      <c r="C814" s="959"/>
      <c r="D814" s="969" t="s">
        <v>333</v>
      </c>
      <c r="E814" s="961" t="s">
        <v>385</v>
      </c>
      <c r="F814" s="970">
        <v>0.36</v>
      </c>
      <c r="G814" s="970">
        <v>3.5300000000000002</v>
      </c>
      <c r="H814" s="962">
        <f t="shared" si="59"/>
        <v>1.27</v>
      </c>
      <c r="I814" s="963">
        <f t="shared" si="61"/>
        <v>0</v>
      </c>
      <c r="J814" s="964">
        <f t="shared" si="61"/>
        <v>0</v>
      </c>
      <c r="K814" s="964">
        <f t="shared" si="61"/>
        <v>0</v>
      </c>
      <c r="L814" s="964">
        <f t="shared" si="61"/>
        <v>0</v>
      </c>
      <c r="M814" s="964">
        <f t="shared" si="61"/>
        <v>0</v>
      </c>
      <c r="N814" s="964">
        <f t="shared" si="61"/>
        <v>0</v>
      </c>
      <c r="O814" s="964">
        <f t="shared" si="61"/>
        <v>0</v>
      </c>
      <c r="P814" s="964">
        <f t="shared" si="61"/>
        <v>1.27</v>
      </c>
      <c r="Q814" s="962">
        <f t="shared" si="61"/>
        <v>0</v>
      </c>
      <c r="R814" s="843"/>
    </row>
    <row r="815" spans="2:18" s="842" customFormat="1" ht="12.4" customHeight="1">
      <c r="B815" s="968" t="s">
        <v>1219</v>
      </c>
      <c r="C815" s="959"/>
      <c r="D815" s="969" t="s">
        <v>334</v>
      </c>
      <c r="E815" s="961" t="s">
        <v>385</v>
      </c>
      <c r="F815" s="970">
        <v>0.36</v>
      </c>
      <c r="G815" s="970">
        <v>1.05</v>
      </c>
      <c r="H815" s="962">
        <f t="shared" si="59"/>
        <v>0.38</v>
      </c>
      <c r="I815" s="963">
        <f t="shared" ref="I815:Q830" si="62">+IF($E815="","",I4705)</f>
        <v>0</v>
      </c>
      <c r="J815" s="964">
        <f t="shared" si="62"/>
        <v>0</v>
      </c>
      <c r="K815" s="964">
        <f t="shared" si="62"/>
        <v>0</v>
      </c>
      <c r="L815" s="964">
        <f t="shared" si="62"/>
        <v>0</v>
      </c>
      <c r="M815" s="964">
        <f t="shared" si="62"/>
        <v>0</v>
      </c>
      <c r="N815" s="964">
        <f t="shared" si="62"/>
        <v>0</v>
      </c>
      <c r="O815" s="964">
        <f t="shared" si="62"/>
        <v>0</v>
      </c>
      <c r="P815" s="964">
        <f t="shared" si="62"/>
        <v>0.38</v>
      </c>
      <c r="Q815" s="962">
        <f t="shared" si="62"/>
        <v>0</v>
      </c>
      <c r="R815" s="843"/>
    </row>
    <row r="816" spans="2:18" s="842" customFormat="1" ht="12.4" customHeight="1">
      <c r="B816" s="974" t="s">
        <v>1220</v>
      </c>
      <c r="C816" s="959"/>
      <c r="D816" s="975" t="s">
        <v>54</v>
      </c>
      <c r="E816" s="961"/>
      <c r="F816" s="961"/>
      <c r="G816" s="961"/>
      <c r="H816" s="962" t="str">
        <f t="shared" si="59"/>
        <v/>
      </c>
      <c r="I816" s="963" t="str">
        <f t="shared" si="62"/>
        <v/>
      </c>
      <c r="J816" s="964" t="str">
        <f t="shared" si="62"/>
        <v/>
      </c>
      <c r="K816" s="964" t="str">
        <f t="shared" si="62"/>
        <v/>
      </c>
      <c r="L816" s="964" t="str">
        <f t="shared" si="62"/>
        <v/>
      </c>
      <c r="M816" s="964" t="str">
        <f t="shared" si="62"/>
        <v/>
      </c>
      <c r="N816" s="964" t="str">
        <f t="shared" si="62"/>
        <v/>
      </c>
      <c r="O816" s="964" t="str">
        <f t="shared" si="62"/>
        <v/>
      </c>
      <c r="P816" s="964" t="str">
        <f t="shared" si="62"/>
        <v/>
      </c>
      <c r="Q816" s="962" t="str">
        <f t="shared" si="62"/>
        <v/>
      </c>
      <c r="R816" s="843"/>
    </row>
    <row r="817" spans="2:18" s="842" customFormat="1" ht="12.4" customHeight="1">
      <c r="B817" s="968" t="s">
        <v>1221</v>
      </c>
      <c r="C817" s="959"/>
      <c r="D817" s="969" t="s">
        <v>365</v>
      </c>
      <c r="E817" s="961" t="s">
        <v>386</v>
      </c>
      <c r="F817" s="970">
        <v>0.22</v>
      </c>
      <c r="G817" s="970">
        <v>30.76</v>
      </c>
      <c r="H817" s="962">
        <f t="shared" si="59"/>
        <v>6.77</v>
      </c>
      <c r="I817" s="963">
        <f t="shared" si="62"/>
        <v>0</v>
      </c>
      <c r="J817" s="964">
        <f t="shared" si="62"/>
        <v>0</v>
      </c>
      <c r="K817" s="964">
        <f t="shared" si="62"/>
        <v>0</v>
      </c>
      <c r="L817" s="964">
        <f t="shared" si="62"/>
        <v>0</v>
      </c>
      <c r="M817" s="964">
        <f t="shared" si="62"/>
        <v>0</v>
      </c>
      <c r="N817" s="964">
        <f t="shared" si="62"/>
        <v>0</v>
      </c>
      <c r="O817" s="964">
        <f t="shared" si="62"/>
        <v>0</v>
      </c>
      <c r="P817" s="964">
        <f t="shared" si="62"/>
        <v>6.77</v>
      </c>
      <c r="Q817" s="962">
        <f t="shared" si="62"/>
        <v>0</v>
      </c>
      <c r="R817" s="843"/>
    </row>
    <row r="818" spans="2:18" s="842" customFormat="1" ht="12.4" customHeight="1">
      <c r="B818" s="968" t="s">
        <v>1222</v>
      </c>
      <c r="C818" s="959"/>
      <c r="D818" s="969" t="s">
        <v>336</v>
      </c>
      <c r="E818" s="961" t="s">
        <v>386</v>
      </c>
      <c r="F818" s="970">
        <v>0.27</v>
      </c>
      <c r="G818" s="970">
        <v>20.51</v>
      </c>
      <c r="H818" s="962">
        <f t="shared" si="59"/>
        <v>5.54</v>
      </c>
      <c r="I818" s="963">
        <f t="shared" si="62"/>
        <v>0</v>
      </c>
      <c r="J818" s="964">
        <f t="shared" si="62"/>
        <v>0</v>
      </c>
      <c r="K818" s="964">
        <f t="shared" si="62"/>
        <v>0</v>
      </c>
      <c r="L818" s="964">
        <f t="shared" si="62"/>
        <v>0</v>
      </c>
      <c r="M818" s="964">
        <f t="shared" si="62"/>
        <v>0</v>
      </c>
      <c r="N818" s="964">
        <f t="shared" si="62"/>
        <v>0</v>
      </c>
      <c r="O818" s="964">
        <f t="shared" si="62"/>
        <v>0</v>
      </c>
      <c r="P818" s="964">
        <f t="shared" si="62"/>
        <v>5.54</v>
      </c>
      <c r="Q818" s="962">
        <f t="shared" si="62"/>
        <v>0</v>
      </c>
      <c r="R818" s="843"/>
    </row>
    <row r="819" spans="2:18" s="842" customFormat="1" ht="12.4" customHeight="1">
      <c r="B819" s="968" t="s">
        <v>1223</v>
      </c>
      <c r="C819" s="959"/>
      <c r="D819" s="969" t="s">
        <v>2762</v>
      </c>
      <c r="E819" s="961" t="s">
        <v>386</v>
      </c>
      <c r="F819" s="970">
        <v>0.02</v>
      </c>
      <c r="G819" s="970">
        <v>31.44</v>
      </c>
      <c r="H819" s="962">
        <f t="shared" si="59"/>
        <v>0.63</v>
      </c>
      <c r="I819" s="963">
        <f t="shared" si="62"/>
        <v>0</v>
      </c>
      <c r="J819" s="964">
        <f t="shared" si="62"/>
        <v>0</v>
      </c>
      <c r="K819" s="964">
        <f t="shared" si="62"/>
        <v>0</v>
      </c>
      <c r="L819" s="964">
        <f t="shared" si="62"/>
        <v>0</v>
      </c>
      <c r="M819" s="964">
        <f t="shared" si="62"/>
        <v>0</v>
      </c>
      <c r="N819" s="964">
        <f t="shared" si="62"/>
        <v>0</v>
      </c>
      <c r="O819" s="964">
        <f t="shared" si="62"/>
        <v>0</v>
      </c>
      <c r="P819" s="964">
        <f t="shared" si="62"/>
        <v>0.63</v>
      </c>
      <c r="Q819" s="962">
        <f t="shared" si="62"/>
        <v>0</v>
      </c>
      <c r="R819" s="843"/>
    </row>
    <row r="820" spans="2:18" s="842" customFormat="1" ht="12.4" customHeight="1">
      <c r="B820" s="974" t="s">
        <v>1224</v>
      </c>
      <c r="C820" s="959"/>
      <c r="D820" s="975" t="s">
        <v>2700</v>
      </c>
      <c r="E820" s="961"/>
      <c r="F820" s="961"/>
      <c r="G820" s="961"/>
      <c r="H820" s="962" t="str">
        <f t="shared" si="59"/>
        <v/>
      </c>
      <c r="I820" s="963" t="str">
        <f t="shared" si="62"/>
        <v/>
      </c>
      <c r="J820" s="964" t="str">
        <f t="shared" si="62"/>
        <v/>
      </c>
      <c r="K820" s="964" t="str">
        <f t="shared" si="62"/>
        <v/>
      </c>
      <c r="L820" s="964" t="str">
        <f t="shared" si="62"/>
        <v/>
      </c>
      <c r="M820" s="964" t="str">
        <f t="shared" si="62"/>
        <v/>
      </c>
      <c r="N820" s="964" t="str">
        <f t="shared" si="62"/>
        <v/>
      </c>
      <c r="O820" s="964" t="str">
        <f t="shared" si="62"/>
        <v/>
      </c>
      <c r="P820" s="964" t="str">
        <f t="shared" si="62"/>
        <v/>
      </c>
      <c r="Q820" s="962" t="str">
        <f t="shared" si="62"/>
        <v/>
      </c>
      <c r="R820" s="843"/>
    </row>
    <row r="821" spans="2:18" s="842" customFormat="1" ht="12.4" customHeight="1">
      <c r="B821" s="968" t="s">
        <v>1225</v>
      </c>
      <c r="C821" s="959"/>
      <c r="D821" s="969" t="s">
        <v>364</v>
      </c>
      <c r="E821" s="961" t="s">
        <v>386</v>
      </c>
      <c r="F821" s="970">
        <v>0.1</v>
      </c>
      <c r="G821" s="970">
        <v>401.90000000000003</v>
      </c>
      <c r="H821" s="962">
        <f t="shared" si="59"/>
        <v>40.19</v>
      </c>
      <c r="I821" s="963">
        <f t="shared" si="62"/>
        <v>0</v>
      </c>
      <c r="J821" s="964">
        <f t="shared" si="62"/>
        <v>0</v>
      </c>
      <c r="K821" s="964">
        <f t="shared" si="62"/>
        <v>0</v>
      </c>
      <c r="L821" s="964">
        <f t="shared" si="62"/>
        <v>0</v>
      </c>
      <c r="M821" s="964">
        <f t="shared" si="62"/>
        <v>0</v>
      </c>
      <c r="N821" s="964">
        <f t="shared" si="62"/>
        <v>0</v>
      </c>
      <c r="O821" s="964">
        <f t="shared" si="62"/>
        <v>0</v>
      </c>
      <c r="P821" s="964">
        <f t="shared" si="62"/>
        <v>40.19</v>
      </c>
      <c r="Q821" s="962">
        <f t="shared" si="62"/>
        <v>0</v>
      </c>
      <c r="R821" s="843"/>
    </row>
    <row r="822" spans="2:18" s="842" customFormat="1" ht="12.4" customHeight="1">
      <c r="B822" s="968" t="s">
        <v>1226</v>
      </c>
      <c r="C822" s="959"/>
      <c r="D822" s="969" t="s">
        <v>342</v>
      </c>
      <c r="E822" s="961" t="s">
        <v>51</v>
      </c>
      <c r="F822" s="970">
        <v>2</v>
      </c>
      <c r="G822" s="970">
        <v>43.65</v>
      </c>
      <c r="H822" s="962">
        <f t="shared" si="59"/>
        <v>87.3</v>
      </c>
      <c r="I822" s="963">
        <f t="shared" si="62"/>
        <v>0</v>
      </c>
      <c r="J822" s="964">
        <f t="shared" si="62"/>
        <v>0</v>
      </c>
      <c r="K822" s="964">
        <f t="shared" si="62"/>
        <v>0</v>
      </c>
      <c r="L822" s="964">
        <f t="shared" si="62"/>
        <v>0</v>
      </c>
      <c r="M822" s="964">
        <f t="shared" si="62"/>
        <v>0</v>
      </c>
      <c r="N822" s="964">
        <f t="shared" si="62"/>
        <v>0</v>
      </c>
      <c r="O822" s="964">
        <f t="shared" si="62"/>
        <v>0</v>
      </c>
      <c r="P822" s="964">
        <f t="shared" si="62"/>
        <v>87.3</v>
      </c>
      <c r="Q822" s="962">
        <f t="shared" si="62"/>
        <v>0</v>
      </c>
      <c r="R822" s="843"/>
    </row>
    <row r="823" spans="2:18" s="842" customFormat="1" ht="12.4" customHeight="1">
      <c r="B823" s="974" t="s">
        <v>1227</v>
      </c>
      <c r="C823" s="959"/>
      <c r="D823" s="975" t="s">
        <v>343</v>
      </c>
      <c r="E823" s="961"/>
      <c r="F823" s="961"/>
      <c r="G823" s="961"/>
      <c r="H823" s="962" t="str">
        <f t="shared" si="59"/>
        <v/>
      </c>
      <c r="I823" s="963" t="str">
        <f t="shared" si="62"/>
        <v/>
      </c>
      <c r="J823" s="964" t="str">
        <f t="shared" si="62"/>
        <v/>
      </c>
      <c r="K823" s="964" t="str">
        <f t="shared" si="62"/>
        <v/>
      </c>
      <c r="L823" s="964" t="str">
        <f t="shared" si="62"/>
        <v/>
      </c>
      <c r="M823" s="964" t="str">
        <f t="shared" si="62"/>
        <v/>
      </c>
      <c r="N823" s="964" t="str">
        <f t="shared" si="62"/>
        <v/>
      </c>
      <c r="O823" s="964" t="str">
        <f t="shared" si="62"/>
        <v/>
      </c>
      <c r="P823" s="964" t="str">
        <f t="shared" si="62"/>
        <v/>
      </c>
      <c r="Q823" s="962" t="str">
        <f t="shared" si="62"/>
        <v/>
      </c>
      <c r="R823" s="843"/>
    </row>
    <row r="824" spans="2:18" s="842" customFormat="1" ht="12.4" customHeight="1">
      <c r="B824" s="968" t="s">
        <v>1228</v>
      </c>
      <c r="C824" s="959"/>
      <c r="D824" s="969" t="s">
        <v>367</v>
      </c>
      <c r="E824" s="961" t="s">
        <v>51</v>
      </c>
      <c r="F824" s="970">
        <v>2.2000000000000002</v>
      </c>
      <c r="G824" s="970">
        <v>23.35</v>
      </c>
      <c r="H824" s="962">
        <f t="shared" si="59"/>
        <v>51.37</v>
      </c>
      <c r="I824" s="963">
        <f t="shared" si="62"/>
        <v>0</v>
      </c>
      <c r="J824" s="964">
        <f t="shared" si="62"/>
        <v>0</v>
      </c>
      <c r="K824" s="964">
        <f t="shared" si="62"/>
        <v>0</v>
      </c>
      <c r="L824" s="964">
        <f t="shared" si="62"/>
        <v>0</v>
      </c>
      <c r="M824" s="964">
        <f t="shared" si="62"/>
        <v>0</v>
      </c>
      <c r="N824" s="964">
        <f t="shared" si="62"/>
        <v>0</v>
      </c>
      <c r="O824" s="964">
        <f t="shared" si="62"/>
        <v>0</v>
      </c>
      <c r="P824" s="964">
        <f t="shared" si="62"/>
        <v>51.37</v>
      </c>
      <c r="Q824" s="962">
        <f t="shared" si="62"/>
        <v>0</v>
      </c>
      <c r="R824" s="843"/>
    </row>
    <row r="825" spans="2:18" s="842" customFormat="1" ht="12.4" customHeight="1">
      <c r="B825" s="974" t="s">
        <v>1229</v>
      </c>
      <c r="C825" s="959"/>
      <c r="D825" s="975" t="s">
        <v>344</v>
      </c>
      <c r="E825" s="961"/>
      <c r="F825" s="961"/>
      <c r="G825" s="961"/>
      <c r="H825" s="962" t="str">
        <f t="shared" si="59"/>
        <v/>
      </c>
      <c r="I825" s="963" t="str">
        <f t="shared" si="62"/>
        <v/>
      </c>
      <c r="J825" s="964" t="str">
        <f t="shared" si="62"/>
        <v/>
      </c>
      <c r="K825" s="964" t="str">
        <f t="shared" si="62"/>
        <v/>
      </c>
      <c r="L825" s="964" t="str">
        <f t="shared" si="62"/>
        <v/>
      </c>
      <c r="M825" s="964" t="str">
        <f t="shared" si="62"/>
        <v/>
      </c>
      <c r="N825" s="964" t="str">
        <f t="shared" si="62"/>
        <v/>
      </c>
      <c r="O825" s="964" t="str">
        <f t="shared" si="62"/>
        <v/>
      </c>
      <c r="P825" s="964" t="str">
        <f t="shared" si="62"/>
        <v/>
      </c>
      <c r="Q825" s="962" t="str">
        <f t="shared" si="62"/>
        <v/>
      </c>
      <c r="R825" s="843"/>
    </row>
    <row r="826" spans="2:18" s="842" customFormat="1" ht="12.4" customHeight="1">
      <c r="B826" s="968" t="s">
        <v>1230</v>
      </c>
      <c r="C826" s="959"/>
      <c r="D826" s="969" t="s">
        <v>2843</v>
      </c>
      <c r="E826" s="961" t="s">
        <v>41</v>
      </c>
      <c r="F826" s="970">
        <v>1</v>
      </c>
      <c r="G826" s="970">
        <v>102.31</v>
      </c>
      <c r="H826" s="962">
        <f t="shared" si="59"/>
        <v>102.31</v>
      </c>
      <c r="I826" s="963">
        <f t="shared" si="62"/>
        <v>0</v>
      </c>
      <c r="J826" s="964">
        <f t="shared" si="62"/>
        <v>0</v>
      </c>
      <c r="K826" s="964">
        <f t="shared" si="62"/>
        <v>0</v>
      </c>
      <c r="L826" s="964">
        <f t="shared" si="62"/>
        <v>0</v>
      </c>
      <c r="M826" s="964">
        <f t="shared" si="62"/>
        <v>0</v>
      </c>
      <c r="N826" s="964">
        <f t="shared" si="62"/>
        <v>0</v>
      </c>
      <c r="O826" s="964">
        <f t="shared" si="62"/>
        <v>0</v>
      </c>
      <c r="P826" s="964">
        <f t="shared" si="62"/>
        <v>102.31</v>
      </c>
      <c r="Q826" s="962">
        <f t="shared" si="62"/>
        <v>0</v>
      </c>
      <c r="R826" s="843"/>
    </row>
    <row r="827" spans="2:18" s="842" customFormat="1" ht="12.4" customHeight="1">
      <c r="B827" s="974" t="s">
        <v>1231</v>
      </c>
      <c r="C827" s="959"/>
      <c r="D827" s="975" t="s">
        <v>2681</v>
      </c>
      <c r="E827" s="961"/>
      <c r="F827" s="961"/>
      <c r="G827" s="961"/>
      <c r="H827" s="962" t="str">
        <f t="shared" si="59"/>
        <v/>
      </c>
      <c r="I827" s="963" t="str">
        <f t="shared" si="62"/>
        <v/>
      </c>
      <c r="J827" s="964" t="str">
        <f t="shared" si="62"/>
        <v/>
      </c>
      <c r="K827" s="964" t="str">
        <f t="shared" si="62"/>
        <v/>
      </c>
      <c r="L827" s="964" t="str">
        <f t="shared" si="62"/>
        <v/>
      </c>
      <c r="M827" s="964" t="str">
        <f t="shared" si="62"/>
        <v/>
      </c>
      <c r="N827" s="964" t="str">
        <f t="shared" si="62"/>
        <v/>
      </c>
      <c r="O827" s="964" t="str">
        <f t="shared" si="62"/>
        <v/>
      </c>
      <c r="P827" s="964" t="str">
        <f t="shared" si="62"/>
        <v/>
      </c>
      <c r="Q827" s="962" t="str">
        <f t="shared" si="62"/>
        <v/>
      </c>
      <c r="R827" s="843"/>
    </row>
    <row r="828" spans="2:18" s="842" customFormat="1" ht="12.4" customHeight="1">
      <c r="B828" s="968" t="s">
        <v>1232</v>
      </c>
      <c r="C828" s="959"/>
      <c r="D828" s="969" t="s">
        <v>2759</v>
      </c>
      <c r="E828" s="961" t="s">
        <v>41</v>
      </c>
      <c r="F828" s="970">
        <v>1</v>
      </c>
      <c r="G828" s="970">
        <v>107.59</v>
      </c>
      <c r="H828" s="962">
        <f t="shared" si="59"/>
        <v>107.59</v>
      </c>
      <c r="I828" s="963">
        <f t="shared" si="62"/>
        <v>0</v>
      </c>
      <c r="J828" s="964">
        <f t="shared" si="62"/>
        <v>0</v>
      </c>
      <c r="K828" s="964">
        <f t="shared" si="62"/>
        <v>0</v>
      </c>
      <c r="L828" s="964">
        <f t="shared" si="62"/>
        <v>0</v>
      </c>
      <c r="M828" s="964">
        <f t="shared" si="62"/>
        <v>0</v>
      </c>
      <c r="N828" s="964">
        <f t="shared" si="62"/>
        <v>0</v>
      </c>
      <c r="O828" s="964">
        <f t="shared" si="62"/>
        <v>0</v>
      </c>
      <c r="P828" s="964">
        <f t="shared" si="62"/>
        <v>107.59</v>
      </c>
      <c r="Q828" s="962">
        <f t="shared" si="62"/>
        <v>0</v>
      </c>
      <c r="R828" s="843"/>
    </row>
    <row r="829" spans="2:18" s="842" customFormat="1" ht="12.4" customHeight="1">
      <c r="B829" s="974" t="s">
        <v>1233</v>
      </c>
      <c r="C829" s="959"/>
      <c r="D829" s="975" t="s">
        <v>64</v>
      </c>
      <c r="E829" s="961"/>
      <c r="F829" s="961"/>
      <c r="G829" s="961"/>
      <c r="H829" s="962" t="str">
        <f t="shared" si="59"/>
        <v/>
      </c>
      <c r="I829" s="963" t="str">
        <f t="shared" si="62"/>
        <v/>
      </c>
      <c r="J829" s="964" t="str">
        <f t="shared" si="62"/>
        <v/>
      </c>
      <c r="K829" s="964" t="str">
        <f t="shared" si="62"/>
        <v/>
      </c>
      <c r="L829" s="964" t="str">
        <f t="shared" si="62"/>
        <v/>
      </c>
      <c r="M829" s="964" t="str">
        <f t="shared" si="62"/>
        <v/>
      </c>
      <c r="N829" s="964" t="str">
        <f t="shared" si="62"/>
        <v/>
      </c>
      <c r="O829" s="964" t="str">
        <f t="shared" si="62"/>
        <v/>
      </c>
      <c r="P829" s="964" t="str">
        <f t="shared" si="62"/>
        <v/>
      </c>
      <c r="Q829" s="962" t="str">
        <f t="shared" si="62"/>
        <v/>
      </c>
      <c r="R829" s="843"/>
    </row>
    <row r="830" spans="2:18" s="842" customFormat="1" ht="12.4" customHeight="1">
      <c r="B830" s="968" t="s">
        <v>1234</v>
      </c>
      <c r="C830" s="959"/>
      <c r="D830" s="969" t="s">
        <v>350</v>
      </c>
      <c r="E830" s="961" t="s">
        <v>51</v>
      </c>
      <c r="F830" s="970">
        <v>1.4000000000000001</v>
      </c>
      <c r="G830" s="970">
        <v>11.85</v>
      </c>
      <c r="H830" s="962">
        <f t="shared" si="59"/>
        <v>16.59</v>
      </c>
      <c r="I830" s="963">
        <f t="shared" si="62"/>
        <v>0</v>
      </c>
      <c r="J830" s="964">
        <f t="shared" si="62"/>
        <v>0</v>
      </c>
      <c r="K830" s="964">
        <f t="shared" si="62"/>
        <v>0</v>
      </c>
      <c r="L830" s="964">
        <f t="shared" si="62"/>
        <v>0</v>
      </c>
      <c r="M830" s="964">
        <f t="shared" si="62"/>
        <v>0</v>
      </c>
      <c r="N830" s="964">
        <f t="shared" si="62"/>
        <v>0</v>
      </c>
      <c r="O830" s="964">
        <f t="shared" si="62"/>
        <v>0</v>
      </c>
      <c r="P830" s="964">
        <f t="shared" si="62"/>
        <v>16.59</v>
      </c>
      <c r="Q830" s="962">
        <f t="shared" si="62"/>
        <v>0</v>
      </c>
      <c r="R830" s="843"/>
    </row>
    <row r="831" spans="2:18" s="842" customFormat="1" ht="12.4" customHeight="1">
      <c r="B831" s="968" t="s">
        <v>1235</v>
      </c>
      <c r="C831" s="959"/>
      <c r="D831" s="969" t="s">
        <v>351</v>
      </c>
      <c r="E831" s="961" t="s">
        <v>51</v>
      </c>
      <c r="F831" s="970">
        <v>0.72</v>
      </c>
      <c r="G831" s="970">
        <v>20.48</v>
      </c>
      <c r="H831" s="962">
        <f t="shared" si="59"/>
        <v>14.75</v>
      </c>
      <c r="I831" s="963">
        <f t="shared" ref="I831:Q846" si="63">+IF($E831="","",I4721)</f>
        <v>0</v>
      </c>
      <c r="J831" s="964">
        <f t="shared" si="63"/>
        <v>0</v>
      </c>
      <c r="K831" s="964">
        <f t="shared" si="63"/>
        <v>0</v>
      </c>
      <c r="L831" s="964">
        <f t="shared" si="63"/>
        <v>0</v>
      </c>
      <c r="M831" s="964">
        <f t="shared" si="63"/>
        <v>0</v>
      </c>
      <c r="N831" s="964">
        <f t="shared" si="63"/>
        <v>0</v>
      </c>
      <c r="O831" s="964">
        <f t="shared" si="63"/>
        <v>0</v>
      </c>
      <c r="P831" s="964">
        <f t="shared" si="63"/>
        <v>14.75</v>
      </c>
      <c r="Q831" s="962">
        <f t="shared" si="63"/>
        <v>0</v>
      </c>
      <c r="R831" s="843"/>
    </row>
    <row r="832" spans="2:18" s="842" customFormat="1" ht="12.4" customHeight="1">
      <c r="B832" s="972" t="s">
        <v>1236</v>
      </c>
      <c r="C832" s="959"/>
      <c r="D832" s="973" t="s">
        <v>2844</v>
      </c>
      <c r="E832" s="961"/>
      <c r="F832" s="961"/>
      <c r="G832" s="961"/>
      <c r="H832" s="962" t="str">
        <f t="shared" si="59"/>
        <v/>
      </c>
      <c r="I832" s="963" t="str">
        <f t="shared" si="63"/>
        <v/>
      </c>
      <c r="J832" s="964" t="str">
        <f t="shared" si="63"/>
        <v/>
      </c>
      <c r="K832" s="964" t="str">
        <f t="shared" si="63"/>
        <v/>
      </c>
      <c r="L832" s="964" t="str">
        <f t="shared" si="63"/>
        <v/>
      </c>
      <c r="M832" s="964" t="str">
        <f t="shared" si="63"/>
        <v/>
      </c>
      <c r="N832" s="964" t="str">
        <f t="shared" si="63"/>
        <v/>
      </c>
      <c r="O832" s="964" t="str">
        <f t="shared" si="63"/>
        <v/>
      </c>
      <c r="P832" s="964" t="str">
        <f t="shared" si="63"/>
        <v/>
      </c>
      <c r="Q832" s="962" t="str">
        <f t="shared" si="63"/>
        <v/>
      </c>
      <c r="R832" s="843"/>
    </row>
    <row r="833" spans="2:18" s="842" customFormat="1" ht="12.4" customHeight="1">
      <c r="B833" s="974" t="s">
        <v>1237</v>
      </c>
      <c r="C833" s="959"/>
      <c r="D833" s="975" t="s">
        <v>52</v>
      </c>
      <c r="E833" s="961"/>
      <c r="F833" s="961"/>
      <c r="G833" s="961"/>
      <c r="H833" s="962" t="str">
        <f t="shared" si="59"/>
        <v/>
      </c>
      <c r="I833" s="963" t="str">
        <f t="shared" si="63"/>
        <v/>
      </c>
      <c r="J833" s="964" t="str">
        <f t="shared" si="63"/>
        <v/>
      </c>
      <c r="K833" s="964" t="str">
        <f t="shared" si="63"/>
        <v/>
      </c>
      <c r="L833" s="964" t="str">
        <f t="shared" si="63"/>
        <v/>
      </c>
      <c r="M833" s="964" t="str">
        <f t="shared" si="63"/>
        <v/>
      </c>
      <c r="N833" s="964" t="str">
        <f t="shared" si="63"/>
        <v/>
      </c>
      <c r="O833" s="964" t="str">
        <f t="shared" si="63"/>
        <v/>
      </c>
      <c r="P833" s="964" t="str">
        <f t="shared" si="63"/>
        <v/>
      </c>
      <c r="Q833" s="962" t="str">
        <f t="shared" si="63"/>
        <v/>
      </c>
      <c r="R833" s="843"/>
    </row>
    <row r="834" spans="2:18" s="842" customFormat="1" ht="12.4" customHeight="1">
      <c r="B834" s="968" t="s">
        <v>1238</v>
      </c>
      <c r="C834" s="959"/>
      <c r="D834" s="969" t="s">
        <v>369</v>
      </c>
      <c r="E834" s="961" t="s">
        <v>385</v>
      </c>
      <c r="F834" s="970">
        <v>17.75</v>
      </c>
      <c r="G834" s="970">
        <v>1.22</v>
      </c>
      <c r="H834" s="962">
        <f t="shared" si="59"/>
        <v>21.66</v>
      </c>
      <c r="I834" s="963">
        <f t="shared" si="63"/>
        <v>0</v>
      </c>
      <c r="J834" s="964">
        <f t="shared" si="63"/>
        <v>0</v>
      </c>
      <c r="K834" s="964">
        <f t="shared" si="63"/>
        <v>0</v>
      </c>
      <c r="L834" s="964">
        <f t="shared" si="63"/>
        <v>0</v>
      </c>
      <c r="M834" s="964">
        <f t="shared" si="63"/>
        <v>0</v>
      </c>
      <c r="N834" s="964">
        <f t="shared" si="63"/>
        <v>0</v>
      </c>
      <c r="O834" s="964">
        <f t="shared" si="63"/>
        <v>0</v>
      </c>
      <c r="P834" s="964">
        <f t="shared" si="63"/>
        <v>21.66</v>
      </c>
      <c r="Q834" s="962">
        <f t="shared" si="63"/>
        <v>0</v>
      </c>
      <c r="R834" s="843"/>
    </row>
    <row r="835" spans="2:18" s="842" customFormat="1" ht="12.4" customHeight="1">
      <c r="B835" s="974" t="s">
        <v>1239</v>
      </c>
      <c r="C835" s="959"/>
      <c r="D835" s="975" t="s">
        <v>54</v>
      </c>
      <c r="E835" s="961"/>
      <c r="F835" s="961"/>
      <c r="G835" s="961"/>
      <c r="H835" s="962" t="str">
        <f t="shared" si="59"/>
        <v/>
      </c>
      <c r="I835" s="963" t="str">
        <f t="shared" si="63"/>
        <v/>
      </c>
      <c r="J835" s="964" t="str">
        <f t="shared" si="63"/>
        <v/>
      </c>
      <c r="K835" s="964" t="str">
        <f t="shared" si="63"/>
        <v/>
      </c>
      <c r="L835" s="964" t="str">
        <f t="shared" si="63"/>
        <v/>
      </c>
      <c r="M835" s="964" t="str">
        <f t="shared" si="63"/>
        <v/>
      </c>
      <c r="N835" s="964" t="str">
        <f t="shared" si="63"/>
        <v/>
      </c>
      <c r="O835" s="964" t="str">
        <f t="shared" si="63"/>
        <v/>
      </c>
      <c r="P835" s="964" t="str">
        <f t="shared" si="63"/>
        <v/>
      </c>
      <c r="Q835" s="962" t="str">
        <f t="shared" si="63"/>
        <v/>
      </c>
      <c r="R835" s="843"/>
    </row>
    <row r="836" spans="2:18" s="842" customFormat="1" ht="12.4" customHeight="1">
      <c r="B836" s="968" t="s">
        <v>1240</v>
      </c>
      <c r="C836" s="959"/>
      <c r="D836" s="969" t="s">
        <v>335</v>
      </c>
      <c r="E836" s="961" t="s">
        <v>386</v>
      </c>
      <c r="F836" s="970">
        <v>2.02</v>
      </c>
      <c r="G836" s="970">
        <v>41</v>
      </c>
      <c r="H836" s="962">
        <f t="shared" si="59"/>
        <v>82.82</v>
      </c>
      <c r="I836" s="963">
        <f t="shared" si="63"/>
        <v>0</v>
      </c>
      <c r="J836" s="964">
        <f t="shared" si="63"/>
        <v>0</v>
      </c>
      <c r="K836" s="964">
        <f t="shared" si="63"/>
        <v>0</v>
      </c>
      <c r="L836" s="964">
        <f t="shared" si="63"/>
        <v>0</v>
      </c>
      <c r="M836" s="964">
        <f t="shared" si="63"/>
        <v>0</v>
      </c>
      <c r="N836" s="964">
        <f t="shared" si="63"/>
        <v>0</v>
      </c>
      <c r="O836" s="964">
        <f t="shared" si="63"/>
        <v>0</v>
      </c>
      <c r="P836" s="964">
        <f t="shared" si="63"/>
        <v>82.82</v>
      </c>
      <c r="Q836" s="962">
        <f t="shared" si="63"/>
        <v>0</v>
      </c>
      <c r="R836" s="843"/>
    </row>
    <row r="837" spans="2:18" s="842" customFormat="1" ht="12.4" customHeight="1">
      <c r="B837" s="968" t="s">
        <v>1241</v>
      </c>
      <c r="C837" s="959"/>
      <c r="D837" s="969" t="s">
        <v>336</v>
      </c>
      <c r="E837" s="961" t="s">
        <v>386</v>
      </c>
      <c r="F837" s="970">
        <v>2.5300000000000002</v>
      </c>
      <c r="G837" s="970">
        <v>20.51</v>
      </c>
      <c r="H837" s="962">
        <f t="shared" si="59"/>
        <v>51.89</v>
      </c>
      <c r="I837" s="963">
        <f t="shared" si="63"/>
        <v>0</v>
      </c>
      <c r="J837" s="964">
        <f t="shared" si="63"/>
        <v>0</v>
      </c>
      <c r="K837" s="964">
        <f t="shared" si="63"/>
        <v>0</v>
      </c>
      <c r="L837" s="964">
        <f t="shared" si="63"/>
        <v>0</v>
      </c>
      <c r="M837" s="964">
        <f t="shared" si="63"/>
        <v>0</v>
      </c>
      <c r="N837" s="964">
        <f t="shared" si="63"/>
        <v>0</v>
      </c>
      <c r="O837" s="964">
        <f t="shared" si="63"/>
        <v>0</v>
      </c>
      <c r="P837" s="964">
        <f t="shared" si="63"/>
        <v>51.89</v>
      </c>
      <c r="Q837" s="962">
        <f t="shared" si="63"/>
        <v>0</v>
      </c>
      <c r="R837" s="843"/>
    </row>
    <row r="838" spans="2:18" s="842" customFormat="1" ht="12.4" customHeight="1">
      <c r="B838" s="974" t="s">
        <v>1242</v>
      </c>
      <c r="C838" s="959"/>
      <c r="D838" s="975" t="s">
        <v>2700</v>
      </c>
      <c r="E838" s="961"/>
      <c r="F838" s="961"/>
      <c r="G838" s="961"/>
      <c r="H838" s="962" t="str">
        <f t="shared" si="59"/>
        <v/>
      </c>
      <c r="I838" s="963" t="str">
        <f t="shared" si="63"/>
        <v/>
      </c>
      <c r="J838" s="964" t="str">
        <f t="shared" si="63"/>
        <v/>
      </c>
      <c r="K838" s="964" t="str">
        <f t="shared" si="63"/>
        <v/>
      </c>
      <c r="L838" s="964" t="str">
        <f t="shared" si="63"/>
        <v/>
      </c>
      <c r="M838" s="964" t="str">
        <f t="shared" si="63"/>
        <v/>
      </c>
      <c r="N838" s="964" t="str">
        <f t="shared" si="63"/>
        <v/>
      </c>
      <c r="O838" s="964" t="str">
        <f t="shared" si="63"/>
        <v/>
      </c>
      <c r="P838" s="964" t="str">
        <f t="shared" si="63"/>
        <v/>
      </c>
      <c r="Q838" s="962" t="str">
        <f t="shared" si="63"/>
        <v/>
      </c>
      <c r="R838" s="843"/>
    </row>
    <row r="839" spans="2:18" s="842" customFormat="1" ht="12.4" customHeight="1">
      <c r="B839" s="968" t="s">
        <v>1243</v>
      </c>
      <c r="C839" s="959"/>
      <c r="D839" s="969" t="s">
        <v>2774</v>
      </c>
      <c r="E839" s="961" t="s">
        <v>51</v>
      </c>
      <c r="F839" s="970">
        <v>3.62</v>
      </c>
      <c r="G839" s="970">
        <v>23.45</v>
      </c>
      <c r="H839" s="962">
        <f t="shared" si="59"/>
        <v>84.89</v>
      </c>
      <c r="I839" s="963">
        <f t="shared" si="63"/>
        <v>0</v>
      </c>
      <c r="J839" s="964">
        <f t="shared" si="63"/>
        <v>0</v>
      </c>
      <c r="K839" s="964">
        <f t="shared" si="63"/>
        <v>0</v>
      </c>
      <c r="L839" s="964">
        <f t="shared" si="63"/>
        <v>0</v>
      </c>
      <c r="M839" s="964">
        <f t="shared" si="63"/>
        <v>0</v>
      </c>
      <c r="N839" s="964">
        <f t="shared" si="63"/>
        <v>0</v>
      </c>
      <c r="O839" s="964">
        <f t="shared" si="63"/>
        <v>0</v>
      </c>
      <c r="P839" s="964">
        <f t="shared" si="63"/>
        <v>84.89</v>
      </c>
      <c r="Q839" s="962">
        <f t="shared" si="63"/>
        <v>0</v>
      </c>
      <c r="R839" s="843"/>
    </row>
    <row r="840" spans="2:18" s="842" customFormat="1" ht="12.4" customHeight="1">
      <c r="B840" s="974" t="s">
        <v>1244</v>
      </c>
      <c r="C840" s="959"/>
      <c r="D840" s="975" t="s">
        <v>2775</v>
      </c>
      <c r="E840" s="961"/>
      <c r="F840" s="961"/>
      <c r="G840" s="961"/>
      <c r="H840" s="962" t="str">
        <f t="shared" si="59"/>
        <v/>
      </c>
      <c r="I840" s="963" t="str">
        <f t="shared" si="63"/>
        <v/>
      </c>
      <c r="J840" s="964" t="str">
        <f t="shared" si="63"/>
        <v/>
      </c>
      <c r="K840" s="964" t="str">
        <f t="shared" si="63"/>
        <v/>
      </c>
      <c r="L840" s="964" t="str">
        <f t="shared" si="63"/>
        <v/>
      </c>
      <c r="M840" s="964" t="str">
        <f t="shared" si="63"/>
        <v/>
      </c>
      <c r="N840" s="964" t="str">
        <f t="shared" si="63"/>
        <v/>
      </c>
      <c r="O840" s="964" t="str">
        <f t="shared" si="63"/>
        <v/>
      </c>
      <c r="P840" s="964" t="str">
        <f t="shared" si="63"/>
        <v/>
      </c>
      <c r="Q840" s="962" t="str">
        <f t="shared" si="63"/>
        <v/>
      </c>
      <c r="R840" s="843"/>
    </row>
    <row r="841" spans="2:18" s="842" customFormat="1" ht="12.4" customHeight="1">
      <c r="B841" s="968" t="s">
        <v>1245</v>
      </c>
      <c r="C841" s="959"/>
      <c r="D841" s="969" t="s">
        <v>2776</v>
      </c>
      <c r="E841" s="961" t="s">
        <v>51</v>
      </c>
      <c r="F841" s="970">
        <v>4.2</v>
      </c>
      <c r="G841" s="970">
        <v>64.67</v>
      </c>
      <c r="H841" s="962">
        <f t="shared" ref="H841:H904" si="64">+IF(E841="","",ROUND(F841*G841,2))</f>
        <v>271.61</v>
      </c>
      <c r="I841" s="963">
        <f t="shared" si="63"/>
        <v>0</v>
      </c>
      <c r="J841" s="964">
        <f t="shared" si="63"/>
        <v>0</v>
      </c>
      <c r="K841" s="964">
        <f t="shared" si="63"/>
        <v>0</v>
      </c>
      <c r="L841" s="964">
        <f t="shared" si="63"/>
        <v>0</v>
      </c>
      <c r="M841" s="964">
        <f t="shared" si="63"/>
        <v>0</v>
      </c>
      <c r="N841" s="964">
        <f t="shared" si="63"/>
        <v>0</v>
      </c>
      <c r="O841" s="964">
        <f t="shared" si="63"/>
        <v>0</v>
      </c>
      <c r="P841" s="964">
        <f t="shared" si="63"/>
        <v>0</v>
      </c>
      <c r="Q841" s="962">
        <f t="shared" si="63"/>
        <v>271.61</v>
      </c>
      <c r="R841" s="843"/>
    </row>
    <row r="842" spans="2:18" s="842" customFormat="1" ht="12.4" customHeight="1">
      <c r="B842" s="968" t="s">
        <v>1246</v>
      </c>
      <c r="C842" s="959"/>
      <c r="D842" s="969" t="s">
        <v>370</v>
      </c>
      <c r="E842" s="961" t="s">
        <v>386</v>
      </c>
      <c r="F842" s="970">
        <v>1.02</v>
      </c>
      <c r="G842" s="970">
        <v>264.48</v>
      </c>
      <c r="H842" s="962">
        <f t="shared" si="64"/>
        <v>269.77</v>
      </c>
      <c r="I842" s="963">
        <f t="shared" si="63"/>
        <v>0</v>
      </c>
      <c r="J842" s="964">
        <f t="shared" si="63"/>
        <v>0</v>
      </c>
      <c r="K842" s="964">
        <f t="shared" si="63"/>
        <v>0</v>
      </c>
      <c r="L842" s="964">
        <f t="shared" si="63"/>
        <v>0</v>
      </c>
      <c r="M842" s="964">
        <f t="shared" si="63"/>
        <v>0</v>
      </c>
      <c r="N842" s="964">
        <f t="shared" si="63"/>
        <v>0</v>
      </c>
      <c r="O842" s="964">
        <f t="shared" si="63"/>
        <v>0</v>
      </c>
      <c r="P842" s="964">
        <f t="shared" si="63"/>
        <v>0</v>
      </c>
      <c r="Q842" s="962">
        <f t="shared" si="63"/>
        <v>269.77</v>
      </c>
      <c r="R842" s="843"/>
    </row>
    <row r="843" spans="2:18" s="842" customFormat="1" ht="12.4" customHeight="1">
      <c r="B843" s="968" t="s">
        <v>1247</v>
      </c>
      <c r="C843" s="959"/>
      <c r="D843" s="969" t="s">
        <v>364</v>
      </c>
      <c r="E843" s="961" t="s">
        <v>386</v>
      </c>
      <c r="F843" s="970">
        <v>1.26</v>
      </c>
      <c r="G843" s="970">
        <v>401.90000000000003</v>
      </c>
      <c r="H843" s="962">
        <f t="shared" si="64"/>
        <v>506.39</v>
      </c>
      <c r="I843" s="963">
        <f t="shared" si="63"/>
        <v>0</v>
      </c>
      <c r="J843" s="964">
        <f t="shared" si="63"/>
        <v>0</v>
      </c>
      <c r="K843" s="964">
        <f t="shared" si="63"/>
        <v>0</v>
      </c>
      <c r="L843" s="964">
        <f t="shared" si="63"/>
        <v>0</v>
      </c>
      <c r="M843" s="964">
        <f t="shared" si="63"/>
        <v>0</v>
      </c>
      <c r="N843" s="964">
        <f t="shared" si="63"/>
        <v>0</v>
      </c>
      <c r="O843" s="964">
        <f t="shared" si="63"/>
        <v>0</v>
      </c>
      <c r="P843" s="964">
        <f t="shared" si="63"/>
        <v>0</v>
      </c>
      <c r="Q843" s="962">
        <f t="shared" si="63"/>
        <v>506.39</v>
      </c>
      <c r="R843" s="843"/>
    </row>
    <row r="844" spans="2:18" s="842" customFormat="1" ht="12.4" customHeight="1">
      <c r="B844" s="968" t="s">
        <v>1248</v>
      </c>
      <c r="C844" s="959"/>
      <c r="D844" s="969" t="s">
        <v>2702</v>
      </c>
      <c r="E844" s="961" t="s">
        <v>55</v>
      </c>
      <c r="F844" s="970">
        <v>48.08</v>
      </c>
      <c r="G844" s="970">
        <v>4.2</v>
      </c>
      <c r="H844" s="962">
        <f t="shared" si="64"/>
        <v>201.94</v>
      </c>
      <c r="I844" s="963">
        <f t="shared" si="63"/>
        <v>0</v>
      </c>
      <c r="J844" s="964">
        <f t="shared" si="63"/>
        <v>0</v>
      </c>
      <c r="K844" s="964">
        <f t="shared" si="63"/>
        <v>0</v>
      </c>
      <c r="L844" s="964">
        <f t="shared" si="63"/>
        <v>0</v>
      </c>
      <c r="M844" s="964">
        <f t="shared" si="63"/>
        <v>0</v>
      </c>
      <c r="N844" s="964">
        <f t="shared" si="63"/>
        <v>0</v>
      </c>
      <c r="O844" s="964">
        <f t="shared" si="63"/>
        <v>0</v>
      </c>
      <c r="P844" s="964">
        <f t="shared" si="63"/>
        <v>118.22</v>
      </c>
      <c r="Q844" s="962">
        <f t="shared" si="63"/>
        <v>83.72</v>
      </c>
      <c r="R844" s="843"/>
    </row>
    <row r="845" spans="2:18" s="842" customFormat="1" ht="12.4" customHeight="1">
      <c r="B845" s="974" t="s">
        <v>1249</v>
      </c>
      <c r="C845" s="959"/>
      <c r="D845" s="975" t="s">
        <v>343</v>
      </c>
      <c r="E845" s="961"/>
      <c r="F845" s="961"/>
      <c r="G845" s="961"/>
      <c r="H845" s="962" t="str">
        <f t="shared" si="64"/>
        <v/>
      </c>
      <c r="I845" s="963" t="str">
        <f t="shared" si="63"/>
        <v/>
      </c>
      <c r="J845" s="964" t="str">
        <f t="shared" si="63"/>
        <v/>
      </c>
      <c r="K845" s="964" t="str">
        <f t="shared" si="63"/>
        <v/>
      </c>
      <c r="L845" s="964" t="str">
        <f t="shared" si="63"/>
        <v/>
      </c>
      <c r="M845" s="964" t="str">
        <f t="shared" si="63"/>
        <v/>
      </c>
      <c r="N845" s="964" t="str">
        <f t="shared" si="63"/>
        <v/>
      </c>
      <c r="O845" s="964" t="str">
        <f t="shared" si="63"/>
        <v/>
      </c>
      <c r="P845" s="964" t="str">
        <f t="shared" si="63"/>
        <v/>
      </c>
      <c r="Q845" s="962" t="str">
        <f t="shared" si="63"/>
        <v/>
      </c>
      <c r="R845" s="843"/>
    </row>
    <row r="846" spans="2:18" s="842" customFormat="1" ht="12.4" customHeight="1">
      <c r="B846" s="968" t="s">
        <v>1250</v>
      </c>
      <c r="C846" s="959"/>
      <c r="D846" s="969" t="s">
        <v>2777</v>
      </c>
      <c r="E846" s="961" t="s">
        <v>51</v>
      </c>
      <c r="F846" s="970">
        <v>4.33</v>
      </c>
      <c r="G846" s="970">
        <v>33.65</v>
      </c>
      <c r="H846" s="962">
        <f t="shared" si="64"/>
        <v>145.69999999999999</v>
      </c>
      <c r="I846" s="963">
        <f t="shared" si="63"/>
        <v>0</v>
      </c>
      <c r="J846" s="964">
        <f t="shared" si="63"/>
        <v>0</v>
      </c>
      <c r="K846" s="964">
        <f t="shared" si="63"/>
        <v>0</v>
      </c>
      <c r="L846" s="964">
        <f t="shared" si="63"/>
        <v>0</v>
      </c>
      <c r="M846" s="964">
        <f t="shared" si="63"/>
        <v>0</v>
      </c>
      <c r="N846" s="964">
        <f t="shared" si="63"/>
        <v>0</v>
      </c>
      <c r="O846" s="964">
        <f t="shared" si="63"/>
        <v>0</v>
      </c>
      <c r="P846" s="964">
        <f t="shared" si="63"/>
        <v>0</v>
      </c>
      <c r="Q846" s="962">
        <f t="shared" si="63"/>
        <v>145.69999999999999</v>
      </c>
      <c r="R846" s="843"/>
    </row>
    <row r="847" spans="2:18" s="842" customFormat="1" ht="12.4" customHeight="1">
      <c r="B847" s="974" t="s">
        <v>1251</v>
      </c>
      <c r="C847" s="959"/>
      <c r="D847" s="975" t="s">
        <v>64</v>
      </c>
      <c r="E847" s="961"/>
      <c r="F847" s="961"/>
      <c r="G847" s="961"/>
      <c r="H847" s="962" t="str">
        <f t="shared" si="64"/>
        <v/>
      </c>
      <c r="I847" s="963" t="str">
        <f t="shared" ref="I847:Q862" si="65">+IF($E847="","",I4737)</f>
        <v/>
      </c>
      <c r="J847" s="964" t="str">
        <f t="shared" si="65"/>
        <v/>
      </c>
      <c r="K847" s="964" t="str">
        <f t="shared" si="65"/>
        <v/>
      </c>
      <c r="L847" s="964" t="str">
        <f t="shared" si="65"/>
        <v/>
      </c>
      <c r="M847" s="964" t="str">
        <f t="shared" si="65"/>
        <v/>
      </c>
      <c r="N847" s="964" t="str">
        <f t="shared" si="65"/>
        <v/>
      </c>
      <c r="O847" s="964" t="str">
        <f t="shared" si="65"/>
        <v/>
      </c>
      <c r="P847" s="964" t="str">
        <f t="shared" si="65"/>
        <v/>
      </c>
      <c r="Q847" s="962" t="str">
        <f t="shared" si="65"/>
        <v/>
      </c>
      <c r="R847" s="843"/>
    </row>
    <row r="848" spans="2:18" s="842" customFormat="1" ht="12.4" customHeight="1">
      <c r="B848" s="968" t="s">
        <v>1252</v>
      </c>
      <c r="C848" s="959"/>
      <c r="D848" s="969" t="s">
        <v>2778</v>
      </c>
      <c r="E848" s="961" t="s">
        <v>51</v>
      </c>
      <c r="F848" s="970">
        <v>4.33</v>
      </c>
      <c r="G848" s="970">
        <v>11.85</v>
      </c>
      <c r="H848" s="962">
        <f t="shared" si="64"/>
        <v>51.31</v>
      </c>
      <c r="I848" s="963">
        <f t="shared" si="65"/>
        <v>0</v>
      </c>
      <c r="J848" s="964">
        <f t="shared" si="65"/>
        <v>0</v>
      </c>
      <c r="K848" s="964">
        <f t="shared" si="65"/>
        <v>0</v>
      </c>
      <c r="L848" s="964">
        <f t="shared" si="65"/>
        <v>0</v>
      </c>
      <c r="M848" s="964">
        <f t="shared" si="65"/>
        <v>0</v>
      </c>
      <c r="N848" s="964">
        <f t="shared" si="65"/>
        <v>0</v>
      </c>
      <c r="O848" s="964">
        <f t="shared" si="65"/>
        <v>0</v>
      </c>
      <c r="P848" s="964">
        <f t="shared" si="65"/>
        <v>0</v>
      </c>
      <c r="Q848" s="962">
        <f t="shared" si="65"/>
        <v>51.31</v>
      </c>
      <c r="R848" s="843"/>
    </row>
    <row r="849" spans="2:18" s="842" customFormat="1" ht="12.4" customHeight="1">
      <c r="B849" s="974" t="s">
        <v>1253</v>
      </c>
      <c r="C849" s="959"/>
      <c r="D849" s="975" t="s">
        <v>2779</v>
      </c>
      <c r="E849" s="961"/>
      <c r="F849" s="961"/>
      <c r="G849" s="961"/>
      <c r="H849" s="962" t="str">
        <f t="shared" si="64"/>
        <v/>
      </c>
      <c r="I849" s="963" t="str">
        <f t="shared" si="65"/>
        <v/>
      </c>
      <c r="J849" s="964" t="str">
        <f t="shared" si="65"/>
        <v/>
      </c>
      <c r="K849" s="964" t="str">
        <f t="shared" si="65"/>
        <v/>
      </c>
      <c r="L849" s="964" t="str">
        <f t="shared" si="65"/>
        <v/>
      </c>
      <c r="M849" s="964" t="str">
        <f t="shared" si="65"/>
        <v/>
      </c>
      <c r="N849" s="964" t="str">
        <f t="shared" si="65"/>
        <v/>
      </c>
      <c r="O849" s="964" t="str">
        <f t="shared" si="65"/>
        <v/>
      </c>
      <c r="P849" s="964" t="str">
        <f t="shared" si="65"/>
        <v/>
      </c>
      <c r="Q849" s="962" t="str">
        <f t="shared" si="65"/>
        <v/>
      </c>
      <c r="R849" s="843"/>
    </row>
    <row r="850" spans="2:18" s="842" customFormat="1" ht="12.4" customHeight="1">
      <c r="B850" s="968" t="s">
        <v>1254</v>
      </c>
      <c r="C850" s="959"/>
      <c r="D850" s="969" t="s">
        <v>2780</v>
      </c>
      <c r="E850" s="961" t="s">
        <v>387</v>
      </c>
      <c r="F850" s="970">
        <v>25.43</v>
      </c>
      <c r="G850" s="970">
        <v>61.85</v>
      </c>
      <c r="H850" s="962">
        <f t="shared" si="64"/>
        <v>1572.85</v>
      </c>
      <c r="I850" s="963">
        <f t="shared" si="65"/>
        <v>0</v>
      </c>
      <c r="J850" s="964">
        <f t="shared" si="65"/>
        <v>0</v>
      </c>
      <c r="K850" s="964">
        <f t="shared" si="65"/>
        <v>0</v>
      </c>
      <c r="L850" s="964">
        <f t="shared" si="65"/>
        <v>0</v>
      </c>
      <c r="M850" s="964">
        <f t="shared" si="65"/>
        <v>0</v>
      </c>
      <c r="N850" s="964">
        <f t="shared" si="65"/>
        <v>0</v>
      </c>
      <c r="O850" s="964">
        <f t="shared" si="65"/>
        <v>0</v>
      </c>
      <c r="P850" s="964">
        <f t="shared" si="65"/>
        <v>0</v>
      </c>
      <c r="Q850" s="962">
        <f t="shared" si="65"/>
        <v>1572.85</v>
      </c>
      <c r="R850" s="843"/>
    </row>
    <row r="851" spans="2:18" s="842" customFormat="1" ht="12.4" customHeight="1">
      <c r="B851" s="968" t="s">
        <v>1255</v>
      </c>
      <c r="C851" s="959"/>
      <c r="D851" s="969" t="s">
        <v>2845</v>
      </c>
      <c r="E851" s="961" t="s">
        <v>387</v>
      </c>
      <c r="F851" s="970">
        <v>14.6</v>
      </c>
      <c r="G851" s="970">
        <v>53.88</v>
      </c>
      <c r="H851" s="962">
        <f t="shared" si="64"/>
        <v>786.65</v>
      </c>
      <c r="I851" s="963">
        <f t="shared" si="65"/>
        <v>0</v>
      </c>
      <c r="J851" s="964">
        <f t="shared" si="65"/>
        <v>0</v>
      </c>
      <c r="K851" s="964">
        <f t="shared" si="65"/>
        <v>0</v>
      </c>
      <c r="L851" s="964">
        <f t="shared" si="65"/>
        <v>0</v>
      </c>
      <c r="M851" s="964">
        <f t="shared" si="65"/>
        <v>0</v>
      </c>
      <c r="N851" s="964">
        <f t="shared" si="65"/>
        <v>0</v>
      </c>
      <c r="O851" s="964">
        <f t="shared" si="65"/>
        <v>0</v>
      </c>
      <c r="P851" s="964">
        <f t="shared" si="65"/>
        <v>0</v>
      </c>
      <c r="Q851" s="962">
        <f t="shared" si="65"/>
        <v>786.65</v>
      </c>
      <c r="R851" s="843"/>
    </row>
    <row r="852" spans="2:18" s="842" customFormat="1" ht="12.4" customHeight="1">
      <c r="B852" s="968" t="s">
        <v>1256</v>
      </c>
      <c r="C852" s="959"/>
      <c r="D852" s="969" t="s">
        <v>2782</v>
      </c>
      <c r="E852" s="961" t="s">
        <v>387</v>
      </c>
      <c r="F852" s="970">
        <v>11.200000000000001</v>
      </c>
      <c r="G852" s="970">
        <v>52.160000000000004</v>
      </c>
      <c r="H852" s="962">
        <f t="shared" si="64"/>
        <v>584.19000000000005</v>
      </c>
      <c r="I852" s="963">
        <f t="shared" si="65"/>
        <v>0</v>
      </c>
      <c r="J852" s="964">
        <f t="shared" si="65"/>
        <v>0</v>
      </c>
      <c r="K852" s="964">
        <f t="shared" si="65"/>
        <v>0</v>
      </c>
      <c r="L852" s="964">
        <f t="shared" si="65"/>
        <v>0</v>
      </c>
      <c r="M852" s="964">
        <f t="shared" si="65"/>
        <v>0</v>
      </c>
      <c r="N852" s="964">
        <f t="shared" si="65"/>
        <v>0</v>
      </c>
      <c r="O852" s="964">
        <f t="shared" si="65"/>
        <v>0</v>
      </c>
      <c r="P852" s="964">
        <f t="shared" si="65"/>
        <v>0</v>
      </c>
      <c r="Q852" s="962">
        <f t="shared" si="65"/>
        <v>584.19000000000005</v>
      </c>
      <c r="R852" s="843"/>
    </row>
    <row r="853" spans="2:18" s="842" customFormat="1" ht="12.4" customHeight="1">
      <c r="B853" s="968" t="s">
        <v>1257</v>
      </c>
      <c r="C853" s="959"/>
      <c r="D853" s="969" t="s">
        <v>2846</v>
      </c>
      <c r="E853" s="961" t="s">
        <v>41</v>
      </c>
      <c r="F853" s="970">
        <v>2</v>
      </c>
      <c r="G853" s="970">
        <v>162.89000000000001</v>
      </c>
      <c r="H853" s="962">
        <f t="shared" si="64"/>
        <v>325.77999999999997</v>
      </c>
      <c r="I853" s="963">
        <f t="shared" si="65"/>
        <v>0</v>
      </c>
      <c r="J853" s="964">
        <f t="shared" si="65"/>
        <v>0</v>
      </c>
      <c r="K853" s="964">
        <f t="shared" si="65"/>
        <v>0</v>
      </c>
      <c r="L853" s="964">
        <f t="shared" si="65"/>
        <v>0</v>
      </c>
      <c r="M853" s="964">
        <f t="shared" si="65"/>
        <v>0</v>
      </c>
      <c r="N853" s="964">
        <f t="shared" si="65"/>
        <v>0</v>
      </c>
      <c r="O853" s="964">
        <f t="shared" si="65"/>
        <v>0</v>
      </c>
      <c r="P853" s="964">
        <f t="shared" si="65"/>
        <v>0</v>
      </c>
      <c r="Q853" s="962">
        <f t="shared" si="65"/>
        <v>325.77999999999997</v>
      </c>
      <c r="R853" s="843"/>
    </row>
    <row r="854" spans="2:18" s="842" customFormat="1" ht="12.4" customHeight="1">
      <c r="B854" s="972" t="s">
        <v>1258</v>
      </c>
      <c r="C854" s="959"/>
      <c r="D854" s="973" t="s">
        <v>2847</v>
      </c>
      <c r="E854" s="961"/>
      <c r="F854" s="961"/>
      <c r="G854" s="961"/>
      <c r="H854" s="962" t="str">
        <f t="shared" si="64"/>
        <v/>
      </c>
      <c r="I854" s="963" t="str">
        <f t="shared" si="65"/>
        <v/>
      </c>
      <c r="J854" s="964" t="str">
        <f t="shared" si="65"/>
        <v/>
      </c>
      <c r="K854" s="964" t="str">
        <f t="shared" si="65"/>
        <v/>
      </c>
      <c r="L854" s="964" t="str">
        <f t="shared" si="65"/>
        <v/>
      </c>
      <c r="M854" s="964" t="str">
        <f t="shared" si="65"/>
        <v/>
      </c>
      <c r="N854" s="964" t="str">
        <f t="shared" si="65"/>
        <v/>
      </c>
      <c r="O854" s="964" t="str">
        <f t="shared" si="65"/>
        <v/>
      </c>
      <c r="P854" s="964" t="str">
        <f t="shared" si="65"/>
        <v/>
      </c>
      <c r="Q854" s="962" t="str">
        <f t="shared" si="65"/>
        <v/>
      </c>
      <c r="R854" s="843"/>
    </row>
    <row r="855" spans="2:18" s="842" customFormat="1" ht="12.4" customHeight="1">
      <c r="B855" s="974" t="s">
        <v>1259</v>
      </c>
      <c r="C855" s="959"/>
      <c r="D855" s="975" t="s">
        <v>52</v>
      </c>
      <c r="E855" s="961"/>
      <c r="F855" s="961"/>
      <c r="G855" s="961"/>
      <c r="H855" s="962" t="str">
        <f t="shared" si="64"/>
        <v/>
      </c>
      <c r="I855" s="963" t="str">
        <f t="shared" si="65"/>
        <v/>
      </c>
      <c r="J855" s="964" t="str">
        <f t="shared" si="65"/>
        <v/>
      </c>
      <c r="K855" s="964" t="str">
        <f t="shared" si="65"/>
        <v/>
      </c>
      <c r="L855" s="964" t="str">
        <f t="shared" si="65"/>
        <v/>
      </c>
      <c r="M855" s="964" t="str">
        <f t="shared" si="65"/>
        <v/>
      </c>
      <c r="N855" s="964" t="str">
        <f t="shared" si="65"/>
        <v/>
      </c>
      <c r="O855" s="964" t="str">
        <f t="shared" si="65"/>
        <v/>
      </c>
      <c r="P855" s="964" t="str">
        <f t="shared" si="65"/>
        <v/>
      </c>
      <c r="Q855" s="962" t="str">
        <f t="shared" si="65"/>
        <v/>
      </c>
      <c r="R855" s="843"/>
    </row>
    <row r="856" spans="2:18" s="842" customFormat="1" ht="12.4" customHeight="1">
      <c r="B856" s="968" t="s">
        <v>1260</v>
      </c>
      <c r="C856" s="959"/>
      <c r="D856" s="969" t="s">
        <v>333</v>
      </c>
      <c r="E856" s="961" t="s">
        <v>385</v>
      </c>
      <c r="F856" s="970">
        <v>64.61</v>
      </c>
      <c r="G856" s="970">
        <v>3.5300000000000002</v>
      </c>
      <c r="H856" s="962">
        <f t="shared" si="64"/>
        <v>228.07</v>
      </c>
      <c r="I856" s="963">
        <f t="shared" si="65"/>
        <v>0</v>
      </c>
      <c r="J856" s="964">
        <f t="shared" si="65"/>
        <v>0</v>
      </c>
      <c r="K856" s="964">
        <f t="shared" si="65"/>
        <v>0</v>
      </c>
      <c r="L856" s="964">
        <f t="shared" si="65"/>
        <v>0</v>
      </c>
      <c r="M856" s="964">
        <f t="shared" si="65"/>
        <v>228.07</v>
      </c>
      <c r="N856" s="964">
        <f t="shared" si="65"/>
        <v>0</v>
      </c>
      <c r="O856" s="964">
        <f t="shared" si="65"/>
        <v>0</v>
      </c>
      <c r="P856" s="964">
        <f t="shared" si="65"/>
        <v>0</v>
      </c>
      <c r="Q856" s="962">
        <f t="shared" si="65"/>
        <v>0</v>
      </c>
      <c r="R856" s="843"/>
    </row>
    <row r="857" spans="2:18" s="842" customFormat="1" ht="12.4" customHeight="1">
      <c r="B857" s="968" t="s">
        <v>1261</v>
      </c>
      <c r="C857" s="959"/>
      <c r="D857" s="969" t="s">
        <v>334</v>
      </c>
      <c r="E857" s="961" t="s">
        <v>385</v>
      </c>
      <c r="F857" s="970">
        <v>64.61</v>
      </c>
      <c r="G857" s="970">
        <v>1.05</v>
      </c>
      <c r="H857" s="962">
        <f t="shared" si="64"/>
        <v>67.84</v>
      </c>
      <c r="I857" s="963">
        <f t="shared" si="65"/>
        <v>0</v>
      </c>
      <c r="J857" s="964">
        <f t="shared" si="65"/>
        <v>0</v>
      </c>
      <c r="K857" s="964">
        <f t="shared" si="65"/>
        <v>0</v>
      </c>
      <c r="L857" s="964">
        <f t="shared" si="65"/>
        <v>0</v>
      </c>
      <c r="M857" s="964">
        <f t="shared" si="65"/>
        <v>67.84</v>
      </c>
      <c r="N857" s="964">
        <f t="shared" si="65"/>
        <v>0</v>
      </c>
      <c r="O857" s="964">
        <f t="shared" si="65"/>
        <v>0</v>
      </c>
      <c r="P857" s="964">
        <f t="shared" si="65"/>
        <v>0</v>
      </c>
      <c r="Q857" s="962">
        <f t="shared" si="65"/>
        <v>0</v>
      </c>
      <c r="R857" s="843"/>
    </row>
    <row r="858" spans="2:18" s="842" customFormat="1" ht="12.4" customHeight="1">
      <c r="B858" s="974" t="s">
        <v>1262</v>
      </c>
      <c r="C858" s="959"/>
      <c r="D858" s="975" t="s">
        <v>54</v>
      </c>
      <c r="E858" s="961"/>
      <c r="F858" s="961"/>
      <c r="G858" s="961"/>
      <c r="H858" s="962" t="str">
        <f t="shared" si="64"/>
        <v/>
      </c>
      <c r="I858" s="963" t="str">
        <f t="shared" si="65"/>
        <v/>
      </c>
      <c r="J858" s="964" t="str">
        <f t="shared" si="65"/>
        <v/>
      </c>
      <c r="K858" s="964" t="str">
        <f t="shared" si="65"/>
        <v/>
      </c>
      <c r="L858" s="964" t="str">
        <f t="shared" si="65"/>
        <v/>
      </c>
      <c r="M858" s="964" t="str">
        <f t="shared" si="65"/>
        <v/>
      </c>
      <c r="N858" s="964" t="str">
        <f t="shared" si="65"/>
        <v/>
      </c>
      <c r="O858" s="964" t="str">
        <f t="shared" si="65"/>
        <v/>
      </c>
      <c r="P858" s="964" t="str">
        <f t="shared" si="65"/>
        <v/>
      </c>
      <c r="Q858" s="962" t="str">
        <f t="shared" si="65"/>
        <v/>
      </c>
      <c r="R858" s="843"/>
    </row>
    <row r="859" spans="2:18" s="842" customFormat="1" ht="12.4" customHeight="1">
      <c r="B859" s="968" t="s">
        <v>1263</v>
      </c>
      <c r="C859" s="959"/>
      <c r="D859" s="969" t="s">
        <v>365</v>
      </c>
      <c r="E859" s="961" t="s">
        <v>386</v>
      </c>
      <c r="F859" s="970">
        <v>9.18</v>
      </c>
      <c r="G859" s="970">
        <v>30.76</v>
      </c>
      <c r="H859" s="962">
        <f t="shared" si="64"/>
        <v>282.38</v>
      </c>
      <c r="I859" s="963">
        <f t="shared" si="65"/>
        <v>0</v>
      </c>
      <c r="J859" s="964">
        <f t="shared" si="65"/>
        <v>0</v>
      </c>
      <c r="K859" s="964">
        <f t="shared" si="65"/>
        <v>0</v>
      </c>
      <c r="L859" s="964">
        <f t="shared" si="65"/>
        <v>0</v>
      </c>
      <c r="M859" s="964">
        <f t="shared" si="65"/>
        <v>282.38</v>
      </c>
      <c r="N859" s="964">
        <f t="shared" si="65"/>
        <v>0</v>
      </c>
      <c r="O859" s="964">
        <f t="shared" si="65"/>
        <v>0</v>
      </c>
      <c r="P859" s="964">
        <f t="shared" si="65"/>
        <v>0</v>
      </c>
      <c r="Q859" s="962">
        <f t="shared" si="65"/>
        <v>0</v>
      </c>
      <c r="R859" s="843"/>
    </row>
    <row r="860" spans="2:18" s="842" customFormat="1" ht="12.4" customHeight="1">
      <c r="B860" s="968" t="s">
        <v>1264</v>
      </c>
      <c r="C860" s="959"/>
      <c r="D860" s="969" t="s">
        <v>336</v>
      </c>
      <c r="E860" s="961" t="s">
        <v>386</v>
      </c>
      <c r="F860" s="970">
        <v>11.47</v>
      </c>
      <c r="G860" s="970">
        <v>20.51</v>
      </c>
      <c r="H860" s="962">
        <f t="shared" si="64"/>
        <v>235.25</v>
      </c>
      <c r="I860" s="963">
        <f t="shared" si="65"/>
        <v>0</v>
      </c>
      <c r="J860" s="964">
        <f t="shared" si="65"/>
        <v>0</v>
      </c>
      <c r="K860" s="964">
        <f t="shared" si="65"/>
        <v>0</v>
      </c>
      <c r="L860" s="964">
        <f t="shared" si="65"/>
        <v>0</v>
      </c>
      <c r="M860" s="964">
        <f t="shared" si="65"/>
        <v>235.25</v>
      </c>
      <c r="N860" s="964">
        <f t="shared" si="65"/>
        <v>0</v>
      </c>
      <c r="O860" s="964">
        <f t="shared" si="65"/>
        <v>0</v>
      </c>
      <c r="P860" s="964">
        <f t="shared" si="65"/>
        <v>0</v>
      </c>
      <c r="Q860" s="962">
        <f t="shared" si="65"/>
        <v>0</v>
      </c>
      <c r="R860" s="843"/>
    </row>
    <row r="861" spans="2:18" s="842" customFormat="1" ht="12.4" customHeight="1">
      <c r="B861" s="968" t="s">
        <v>1265</v>
      </c>
      <c r="C861" s="959"/>
      <c r="D861" s="969" t="s">
        <v>337</v>
      </c>
      <c r="E861" s="961" t="s">
        <v>51</v>
      </c>
      <c r="F861" s="970">
        <v>80.59</v>
      </c>
      <c r="G861" s="970">
        <v>22.990000000000002</v>
      </c>
      <c r="H861" s="962">
        <f t="shared" si="64"/>
        <v>1852.76</v>
      </c>
      <c r="I861" s="963">
        <f t="shared" si="65"/>
        <v>0</v>
      </c>
      <c r="J861" s="964">
        <f t="shared" si="65"/>
        <v>0</v>
      </c>
      <c r="K861" s="964">
        <f t="shared" si="65"/>
        <v>0</v>
      </c>
      <c r="L861" s="964">
        <f t="shared" si="65"/>
        <v>0</v>
      </c>
      <c r="M861" s="964">
        <f t="shared" si="65"/>
        <v>1852.76</v>
      </c>
      <c r="N861" s="964">
        <f t="shared" si="65"/>
        <v>0</v>
      </c>
      <c r="O861" s="964">
        <f t="shared" si="65"/>
        <v>0</v>
      </c>
      <c r="P861" s="964">
        <f t="shared" si="65"/>
        <v>0</v>
      </c>
      <c r="Q861" s="962">
        <f t="shared" si="65"/>
        <v>0</v>
      </c>
      <c r="R861" s="843"/>
    </row>
    <row r="862" spans="2:18" s="842" customFormat="1" ht="12.4" customHeight="1">
      <c r="B862" s="968" t="s">
        <v>1266</v>
      </c>
      <c r="C862" s="959"/>
      <c r="D862" s="969" t="s">
        <v>2766</v>
      </c>
      <c r="E862" s="961" t="s">
        <v>51</v>
      </c>
      <c r="F862" s="970">
        <v>7.46</v>
      </c>
      <c r="G862" s="970">
        <v>6.94</v>
      </c>
      <c r="H862" s="962">
        <f t="shared" si="64"/>
        <v>51.77</v>
      </c>
      <c r="I862" s="963">
        <f t="shared" si="65"/>
        <v>0</v>
      </c>
      <c r="J862" s="964">
        <f t="shared" si="65"/>
        <v>0</v>
      </c>
      <c r="K862" s="964">
        <f t="shared" si="65"/>
        <v>0</v>
      </c>
      <c r="L862" s="964">
        <f t="shared" si="65"/>
        <v>0</v>
      </c>
      <c r="M862" s="964">
        <f t="shared" si="65"/>
        <v>0</v>
      </c>
      <c r="N862" s="964">
        <f t="shared" si="65"/>
        <v>51.77</v>
      </c>
      <c r="O862" s="964">
        <f t="shared" si="65"/>
        <v>0</v>
      </c>
      <c r="P862" s="964">
        <f t="shared" si="65"/>
        <v>0</v>
      </c>
      <c r="Q862" s="962">
        <f t="shared" si="65"/>
        <v>0</v>
      </c>
      <c r="R862" s="843"/>
    </row>
    <row r="863" spans="2:18" s="842" customFormat="1" ht="12.4" customHeight="1">
      <c r="B863" s="974" t="s">
        <v>1267</v>
      </c>
      <c r="C863" s="959"/>
      <c r="D863" s="975" t="s">
        <v>2767</v>
      </c>
      <c r="E863" s="961"/>
      <c r="F863" s="961"/>
      <c r="G863" s="961"/>
      <c r="H863" s="962" t="str">
        <f t="shared" si="64"/>
        <v/>
      </c>
      <c r="I863" s="963" t="str">
        <f t="shared" ref="I863:Q878" si="66">+IF($E863="","",I4753)</f>
        <v/>
      </c>
      <c r="J863" s="964" t="str">
        <f t="shared" si="66"/>
        <v/>
      </c>
      <c r="K863" s="964" t="str">
        <f t="shared" si="66"/>
        <v/>
      </c>
      <c r="L863" s="964" t="str">
        <f t="shared" si="66"/>
        <v/>
      </c>
      <c r="M863" s="964" t="str">
        <f t="shared" si="66"/>
        <v/>
      </c>
      <c r="N863" s="964" t="str">
        <f t="shared" si="66"/>
        <v/>
      </c>
      <c r="O863" s="964" t="str">
        <f t="shared" si="66"/>
        <v/>
      </c>
      <c r="P863" s="964" t="str">
        <f t="shared" si="66"/>
        <v/>
      </c>
      <c r="Q863" s="962" t="str">
        <f t="shared" si="66"/>
        <v/>
      </c>
      <c r="R863" s="843"/>
    </row>
    <row r="864" spans="2:18" s="842" customFormat="1" ht="12.4" customHeight="1">
      <c r="B864" s="968" t="s">
        <v>1268</v>
      </c>
      <c r="C864" s="959"/>
      <c r="D864" s="969" t="s">
        <v>368</v>
      </c>
      <c r="E864" s="961" t="s">
        <v>386</v>
      </c>
      <c r="F864" s="970">
        <v>7.3100000000000005</v>
      </c>
      <c r="G864" s="970">
        <v>115.5</v>
      </c>
      <c r="H864" s="962">
        <f t="shared" si="64"/>
        <v>844.31</v>
      </c>
      <c r="I864" s="963">
        <f t="shared" si="66"/>
        <v>0</v>
      </c>
      <c r="J864" s="964">
        <f t="shared" si="66"/>
        <v>0</v>
      </c>
      <c r="K864" s="964">
        <f t="shared" si="66"/>
        <v>0</v>
      </c>
      <c r="L864" s="964">
        <f t="shared" si="66"/>
        <v>0</v>
      </c>
      <c r="M864" s="964">
        <f t="shared" si="66"/>
        <v>844.31</v>
      </c>
      <c r="N864" s="964">
        <f t="shared" si="66"/>
        <v>0</v>
      </c>
      <c r="O864" s="964">
        <f t="shared" si="66"/>
        <v>0</v>
      </c>
      <c r="P864" s="964">
        <f t="shared" si="66"/>
        <v>0</v>
      </c>
      <c r="Q864" s="962">
        <f t="shared" si="66"/>
        <v>0</v>
      </c>
      <c r="R864" s="843"/>
    </row>
    <row r="865" spans="2:18" s="842" customFormat="1" ht="12.4" customHeight="1">
      <c r="B865" s="968" t="s">
        <v>1269</v>
      </c>
      <c r="C865" s="959"/>
      <c r="D865" s="969" t="s">
        <v>364</v>
      </c>
      <c r="E865" s="961" t="s">
        <v>386</v>
      </c>
      <c r="F865" s="970">
        <v>15.51</v>
      </c>
      <c r="G865" s="970">
        <v>401.90000000000003</v>
      </c>
      <c r="H865" s="962">
        <f t="shared" si="64"/>
        <v>6233.47</v>
      </c>
      <c r="I865" s="963">
        <f t="shared" si="66"/>
        <v>0</v>
      </c>
      <c r="J865" s="964">
        <f t="shared" si="66"/>
        <v>0</v>
      </c>
      <c r="K865" s="964">
        <f t="shared" si="66"/>
        <v>0</v>
      </c>
      <c r="L865" s="964">
        <f t="shared" si="66"/>
        <v>0</v>
      </c>
      <c r="M865" s="964">
        <f t="shared" si="66"/>
        <v>6233.47</v>
      </c>
      <c r="N865" s="964">
        <f t="shared" si="66"/>
        <v>0</v>
      </c>
      <c r="O865" s="964">
        <f t="shared" si="66"/>
        <v>0</v>
      </c>
      <c r="P865" s="964">
        <f t="shared" si="66"/>
        <v>0</v>
      </c>
      <c r="Q865" s="962">
        <f t="shared" si="66"/>
        <v>0</v>
      </c>
      <c r="R865" s="843"/>
    </row>
    <row r="866" spans="2:18" s="842" customFormat="1" ht="12.4" customHeight="1">
      <c r="B866" s="968" t="s">
        <v>1270</v>
      </c>
      <c r="C866" s="959"/>
      <c r="D866" s="969" t="s">
        <v>2702</v>
      </c>
      <c r="E866" s="961" t="s">
        <v>55</v>
      </c>
      <c r="F866" s="970">
        <v>603.5</v>
      </c>
      <c r="G866" s="970">
        <v>4.2</v>
      </c>
      <c r="H866" s="962">
        <f t="shared" si="64"/>
        <v>2534.6999999999998</v>
      </c>
      <c r="I866" s="963">
        <f t="shared" si="66"/>
        <v>0</v>
      </c>
      <c r="J866" s="964">
        <f t="shared" si="66"/>
        <v>0</v>
      </c>
      <c r="K866" s="964">
        <f t="shared" si="66"/>
        <v>0</v>
      </c>
      <c r="L866" s="964">
        <f t="shared" si="66"/>
        <v>0</v>
      </c>
      <c r="M866" s="964">
        <f t="shared" si="66"/>
        <v>2534.6999999999998</v>
      </c>
      <c r="N866" s="964">
        <f t="shared" si="66"/>
        <v>0</v>
      </c>
      <c r="O866" s="964">
        <f t="shared" si="66"/>
        <v>0</v>
      </c>
      <c r="P866" s="964">
        <f t="shared" si="66"/>
        <v>0</v>
      </c>
      <c r="Q866" s="962">
        <f t="shared" si="66"/>
        <v>0</v>
      </c>
      <c r="R866" s="843"/>
    </row>
    <row r="867" spans="2:18" s="842" customFormat="1" ht="12.4" customHeight="1">
      <c r="B867" s="968" t="s">
        <v>1271</v>
      </c>
      <c r="C867" s="959"/>
      <c r="D867" s="969" t="s">
        <v>342</v>
      </c>
      <c r="E867" s="961" t="s">
        <v>51</v>
      </c>
      <c r="F867" s="970">
        <v>380.14</v>
      </c>
      <c r="G867" s="970">
        <v>43.65</v>
      </c>
      <c r="H867" s="962">
        <f t="shared" si="64"/>
        <v>16593.11</v>
      </c>
      <c r="I867" s="963">
        <f t="shared" si="66"/>
        <v>0</v>
      </c>
      <c r="J867" s="964">
        <f t="shared" si="66"/>
        <v>0</v>
      </c>
      <c r="K867" s="964">
        <f t="shared" si="66"/>
        <v>0</v>
      </c>
      <c r="L867" s="964">
        <f t="shared" si="66"/>
        <v>0</v>
      </c>
      <c r="M867" s="964">
        <f t="shared" si="66"/>
        <v>16593.11</v>
      </c>
      <c r="N867" s="964">
        <f t="shared" si="66"/>
        <v>0</v>
      </c>
      <c r="O867" s="964">
        <f t="shared" si="66"/>
        <v>0</v>
      </c>
      <c r="P867" s="964">
        <f t="shared" si="66"/>
        <v>0</v>
      </c>
      <c r="Q867" s="962">
        <f t="shared" si="66"/>
        <v>0</v>
      </c>
      <c r="R867" s="843"/>
    </row>
    <row r="868" spans="2:18" s="842" customFormat="1" ht="12.4" customHeight="1">
      <c r="B868" s="983" t="s">
        <v>1272</v>
      </c>
      <c r="C868" s="959"/>
      <c r="D868" s="975" t="s">
        <v>362</v>
      </c>
      <c r="E868" s="961"/>
      <c r="F868" s="961"/>
      <c r="G868" s="961"/>
      <c r="H868" s="962" t="str">
        <f t="shared" si="64"/>
        <v/>
      </c>
      <c r="I868" s="963" t="str">
        <f t="shared" si="66"/>
        <v/>
      </c>
      <c r="J868" s="964" t="str">
        <f t="shared" si="66"/>
        <v/>
      </c>
      <c r="K868" s="964" t="str">
        <f t="shared" si="66"/>
        <v/>
      </c>
      <c r="L868" s="964" t="str">
        <f t="shared" si="66"/>
        <v/>
      </c>
      <c r="M868" s="964" t="str">
        <f t="shared" si="66"/>
        <v/>
      </c>
      <c r="N868" s="964" t="str">
        <f t="shared" si="66"/>
        <v/>
      </c>
      <c r="O868" s="964" t="str">
        <f t="shared" si="66"/>
        <v/>
      </c>
      <c r="P868" s="964" t="str">
        <f t="shared" si="66"/>
        <v/>
      </c>
      <c r="Q868" s="962" t="str">
        <f t="shared" si="66"/>
        <v/>
      </c>
      <c r="R868" s="843"/>
    </row>
    <row r="869" spans="2:18" s="842" customFormat="1" ht="12.4" customHeight="1">
      <c r="B869" s="968" t="s">
        <v>1273</v>
      </c>
      <c r="C869" s="959"/>
      <c r="D869" s="969" t="s">
        <v>2768</v>
      </c>
      <c r="E869" s="961" t="s">
        <v>51</v>
      </c>
      <c r="F869" s="970">
        <v>39.050000000000004</v>
      </c>
      <c r="G869" s="970">
        <v>52.49</v>
      </c>
      <c r="H869" s="962">
        <f t="shared" si="64"/>
        <v>2049.73</v>
      </c>
      <c r="I869" s="963">
        <f t="shared" si="66"/>
        <v>0</v>
      </c>
      <c r="J869" s="964">
        <f t="shared" si="66"/>
        <v>0</v>
      </c>
      <c r="K869" s="964">
        <f t="shared" si="66"/>
        <v>0</v>
      </c>
      <c r="L869" s="964">
        <f t="shared" si="66"/>
        <v>0</v>
      </c>
      <c r="M869" s="964">
        <f t="shared" si="66"/>
        <v>2049.73</v>
      </c>
      <c r="N869" s="964">
        <f t="shared" si="66"/>
        <v>0</v>
      </c>
      <c r="O869" s="964">
        <f t="shared" si="66"/>
        <v>0</v>
      </c>
      <c r="P869" s="964">
        <f t="shared" si="66"/>
        <v>0</v>
      </c>
      <c r="Q869" s="962">
        <f t="shared" si="66"/>
        <v>0</v>
      </c>
      <c r="R869" s="843"/>
    </row>
    <row r="870" spans="2:18" s="842" customFormat="1" ht="12.4" customHeight="1">
      <c r="B870" s="968" t="s">
        <v>1274</v>
      </c>
      <c r="C870" s="959"/>
      <c r="D870" s="969" t="s">
        <v>2769</v>
      </c>
      <c r="E870" s="961" t="s">
        <v>51</v>
      </c>
      <c r="F870" s="970">
        <v>89.820000000000007</v>
      </c>
      <c r="G870" s="970">
        <v>48.01</v>
      </c>
      <c r="H870" s="962">
        <f t="shared" si="64"/>
        <v>4312.26</v>
      </c>
      <c r="I870" s="963">
        <f t="shared" si="66"/>
        <v>0</v>
      </c>
      <c r="J870" s="964">
        <f t="shared" si="66"/>
        <v>0</v>
      </c>
      <c r="K870" s="964">
        <f t="shared" si="66"/>
        <v>0</v>
      </c>
      <c r="L870" s="964">
        <f t="shared" si="66"/>
        <v>0</v>
      </c>
      <c r="M870" s="964">
        <f t="shared" si="66"/>
        <v>3434.41</v>
      </c>
      <c r="N870" s="964">
        <f t="shared" si="66"/>
        <v>877.85</v>
      </c>
      <c r="O870" s="964">
        <f t="shared" si="66"/>
        <v>0</v>
      </c>
      <c r="P870" s="964">
        <f t="shared" si="66"/>
        <v>0</v>
      </c>
      <c r="Q870" s="962">
        <f t="shared" si="66"/>
        <v>0</v>
      </c>
      <c r="R870" s="843"/>
    </row>
    <row r="871" spans="2:18" s="842" customFormat="1" ht="12.4" customHeight="1">
      <c r="B871" s="974" t="s">
        <v>1275</v>
      </c>
      <c r="C871" s="959"/>
      <c r="D871" s="975" t="s">
        <v>343</v>
      </c>
      <c r="E871" s="961"/>
      <c r="F871" s="961"/>
      <c r="G871" s="961"/>
      <c r="H871" s="962" t="str">
        <f t="shared" si="64"/>
        <v/>
      </c>
      <c r="I871" s="963" t="str">
        <f t="shared" si="66"/>
        <v/>
      </c>
      <c r="J871" s="964" t="str">
        <f t="shared" si="66"/>
        <v/>
      </c>
      <c r="K871" s="964" t="str">
        <f t="shared" si="66"/>
        <v/>
      </c>
      <c r="L871" s="964" t="str">
        <f t="shared" si="66"/>
        <v/>
      </c>
      <c r="M871" s="964" t="str">
        <f t="shared" si="66"/>
        <v/>
      </c>
      <c r="N871" s="964" t="str">
        <f t="shared" si="66"/>
        <v/>
      </c>
      <c r="O871" s="964" t="str">
        <f t="shared" si="66"/>
        <v/>
      </c>
      <c r="P871" s="964" t="str">
        <f t="shared" si="66"/>
        <v/>
      </c>
      <c r="Q871" s="962" t="str">
        <f t="shared" si="66"/>
        <v/>
      </c>
      <c r="R871" s="843"/>
    </row>
    <row r="872" spans="2:18" s="842" customFormat="1" ht="12.4" customHeight="1">
      <c r="B872" s="968" t="s">
        <v>1276</v>
      </c>
      <c r="C872" s="959"/>
      <c r="D872" s="969" t="s">
        <v>367</v>
      </c>
      <c r="E872" s="961" t="s">
        <v>51</v>
      </c>
      <c r="F872" s="970">
        <v>419.57</v>
      </c>
      <c r="G872" s="970">
        <v>23.35</v>
      </c>
      <c r="H872" s="962">
        <f t="shared" si="64"/>
        <v>9796.9599999999991</v>
      </c>
      <c r="I872" s="963">
        <f t="shared" si="66"/>
        <v>0</v>
      </c>
      <c r="J872" s="964">
        <f t="shared" si="66"/>
        <v>0</v>
      </c>
      <c r="K872" s="964">
        <f t="shared" si="66"/>
        <v>0</v>
      </c>
      <c r="L872" s="964">
        <f t="shared" si="66"/>
        <v>0</v>
      </c>
      <c r="M872" s="964">
        <f t="shared" si="66"/>
        <v>5003.45</v>
      </c>
      <c r="N872" s="964">
        <f t="shared" si="66"/>
        <v>4793.51</v>
      </c>
      <c r="O872" s="964">
        <f t="shared" si="66"/>
        <v>0</v>
      </c>
      <c r="P872" s="964">
        <f t="shared" si="66"/>
        <v>0</v>
      </c>
      <c r="Q872" s="962">
        <f t="shared" si="66"/>
        <v>0</v>
      </c>
      <c r="R872" s="843"/>
    </row>
    <row r="873" spans="2:18" s="842" customFormat="1" ht="12.4" customHeight="1">
      <c r="B873" s="974" t="s">
        <v>1277</v>
      </c>
      <c r="C873" s="959"/>
      <c r="D873" s="975" t="s">
        <v>344</v>
      </c>
      <c r="E873" s="961"/>
      <c r="F873" s="961"/>
      <c r="G873" s="961"/>
      <c r="H873" s="962" t="str">
        <f t="shared" si="64"/>
        <v/>
      </c>
      <c r="I873" s="963" t="str">
        <f t="shared" si="66"/>
        <v/>
      </c>
      <c r="J873" s="964" t="str">
        <f t="shared" si="66"/>
        <v/>
      </c>
      <c r="K873" s="964" t="str">
        <f t="shared" si="66"/>
        <v/>
      </c>
      <c r="L873" s="964" t="str">
        <f t="shared" si="66"/>
        <v/>
      </c>
      <c r="M873" s="964" t="str">
        <f t="shared" si="66"/>
        <v/>
      </c>
      <c r="N873" s="964" t="str">
        <f t="shared" si="66"/>
        <v/>
      </c>
      <c r="O873" s="964" t="str">
        <f t="shared" si="66"/>
        <v/>
      </c>
      <c r="P873" s="964" t="str">
        <f t="shared" si="66"/>
        <v/>
      </c>
      <c r="Q873" s="962" t="str">
        <f t="shared" si="66"/>
        <v/>
      </c>
      <c r="R873" s="843"/>
    </row>
    <row r="874" spans="2:18" s="842" customFormat="1" ht="12.4" customHeight="1">
      <c r="B874" s="968" t="s">
        <v>1278</v>
      </c>
      <c r="C874" s="959"/>
      <c r="D874" s="969" t="s">
        <v>2770</v>
      </c>
      <c r="E874" s="961" t="s">
        <v>41</v>
      </c>
      <c r="F874" s="970">
        <v>71</v>
      </c>
      <c r="G874" s="970">
        <v>72.44</v>
      </c>
      <c r="H874" s="962">
        <f t="shared" si="64"/>
        <v>5143.24</v>
      </c>
      <c r="I874" s="963">
        <f t="shared" si="66"/>
        <v>0</v>
      </c>
      <c r="J874" s="964">
        <f t="shared" si="66"/>
        <v>0</v>
      </c>
      <c r="K874" s="964">
        <f t="shared" si="66"/>
        <v>0</v>
      </c>
      <c r="L874" s="964">
        <f t="shared" si="66"/>
        <v>0</v>
      </c>
      <c r="M874" s="964">
        <f t="shared" si="66"/>
        <v>5143.24</v>
      </c>
      <c r="N874" s="964">
        <f t="shared" si="66"/>
        <v>0</v>
      </c>
      <c r="O874" s="964">
        <f t="shared" si="66"/>
        <v>0</v>
      </c>
      <c r="P874" s="964">
        <f t="shared" si="66"/>
        <v>0</v>
      </c>
      <c r="Q874" s="962">
        <f t="shared" si="66"/>
        <v>0</v>
      </c>
      <c r="R874" s="843"/>
    </row>
    <row r="875" spans="2:18" s="842" customFormat="1" ht="12.4" customHeight="1">
      <c r="B875" s="968" t="s">
        <v>1279</v>
      </c>
      <c r="C875" s="959"/>
      <c r="D875" s="969" t="s">
        <v>2771</v>
      </c>
      <c r="E875" s="961" t="s">
        <v>41</v>
      </c>
      <c r="F875" s="970">
        <v>71</v>
      </c>
      <c r="G875" s="970">
        <v>32.72</v>
      </c>
      <c r="H875" s="962">
        <f t="shared" si="64"/>
        <v>2323.12</v>
      </c>
      <c r="I875" s="963">
        <f t="shared" si="66"/>
        <v>0</v>
      </c>
      <c r="J875" s="964">
        <f t="shared" si="66"/>
        <v>0</v>
      </c>
      <c r="K875" s="964">
        <f t="shared" si="66"/>
        <v>0</v>
      </c>
      <c r="L875" s="964">
        <f t="shared" si="66"/>
        <v>0</v>
      </c>
      <c r="M875" s="964">
        <f t="shared" si="66"/>
        <v>2323.12</v>
      </c>
      <c r="N875" s="964">
        <f t="shared" si="66"/>
        <v>0</v>
      </c>
      <c r="O875" s="964">
        <f t="shared" si="66"/>
        <v>0</v>
      </c>
      <c r="P875" s="964">
        <f t="shared" si="66"/>
        <v>0</v>
      </c>
      <c r="Q875" s="962">
        <f t="shared" si="66"/>
        <v>0</v>
      </c>
      <c r="R875" s="843"/>
    </row>
    <row r="876" spans="2:18" s="842" customFormat="1" ht="12.4" customHeight="1">
      <c r="B876" s="968" t="s">
        <v>1280</v>
      </c>
      <c r="C876" s="959"/>
      <c r="D876" s="969" t="s">
        <v>2772</v>
      </c>
      <c r="E876" s="961" t="s">
        <v>41</v>
      </c>
      <c r="F876" s="970">
        <v>71</v>
      </c>
      <c r="G876" s="970">
        <v>63.58</v>
      </c>
      <c r="H876" s="962">
        <f t="shared" si="64"/>
        <v>4514.18</v>
      </c>
      <c r="I876" s="963">
        <f t="shared" si="66"/>
        <v>0</v>
      </c>
      <c r="J876" s="964">
        <f t="shared" si="66"/>
        <v>0</v>
      </c>
      <c r="K876" s="964">
        <f t="shared" si="66"/>
        <v>0</v>
      </c>
      <c r="L876" s="964">
        <f t="shared" si="66"/>
        <v>0</v>
      </c>
      <c r="M876" s="964">
        <f t="shared" si="66"/>
        <v>4514.18</v>
      </c>
      <c r="N876" s="964">
        <f t="shared" si="66"/>
        <v>0</v>
      </c>
      <c r="O876" s="964">
        <f t="shared" si="66"/>
        <v>0</v>
      </c>
      <c r="P876" s="964">
        <f t="shared" si="66"/>
        <v>0</v>
      </c>
      <c r="Q876" s="962">
        <f t="shared" si="66"/>
        <v>0</v>
      </c>
      <c r="R876" s="843"/>
    </row>
    <row r="877" spans="2:18" s="842" customFormat="1" ht="12.4" customHeight="1">
      <c r="B877" s="972" t="s">
        <v>1281</v>
      </c>
      <c r="C877" s="959"/>
      <c r="D877" s="973" t="s">
        <v>2848</v>
      </c>
      <c r="E877" s="961"/>
      <c r="F877" s="961"/>
      <c r="G877" s="961"/>
      <c r="H877" s="962" t="str">
        <f t="shared" si="64"/>
        <v/>
      </c>
      <c r="I877" s="963" t="str">
        <f t="shared" si="66"/>
        <v/>
      </c>
      <c r="J877" s="964" t="str">
        <f t="shared" si="66"/>
        <v/>
      </c>
      <c r="K877" s="964" t="str">
        <f t="shared" si="66"/>
        <v/>
      </c>
      <c r="L877" s="964" t="str">
        <f t="shared" si="66"/>
        <v/>
      </c>
      <c r="M877" s="964" t="str">
        <f t="shared" si="66"/>
        <v/>
      </c>
      <c r="N877" s="964" t="str">
        <f t="shared" si="66"/>
        <v/>
      </c>
      <c r="O877" s="964" t="str">
        <f t="shared" si="66"/>
        <v/>
      </c>
      <c r="P877" s="964" t="str">
        <f t="shared" si="66"/>
        <v/>
      </c>
      <c r="Q877" s="962" t="str">
        <f t="shared" si="66"/>
        <v/>
      </c>
      <c r="R877" s="843"/>
    </row>
    <row r="878" spans="2:18" s="842" customFormat="1" ht="12.4" customHeight="1">
      <c r="B878" s="974" t="s">
        <v>1282</v>
      </c>
      <c r="C878" s="959"/>
      <c r="D878" s="975" t="s">
        <v>52</v>
      </c>
      <c r="E878" s="961"/>
      <c r="F878" s="961"/>
      <c r="G878" s="961"/>
      <c r="H878" s="962" t="str">
        <f t="shared" si="64"/>
        <v/>
      </c>
      <c r="I878" s="963" t="str">
        <f t="shared" si="66"/>
        <v/>
      </c>
      <c r="J878" s="964" t="str">
        <f t="shared" si="66"/>
        <v/>
      </c>
      <c r="K878" s="964" t="str">
        <f t="shared" si="66"/>
        <v/>
      </c>
      <c r="L878" s="964" t="str">
        <f t="shared" si="66"/>
        <v/>
      </c>
      <c r="M878" s="964" t="str">
        <f t="shared" si="66"/>
        <v/>
      </c>
      <c r="N878" s="964" t="str">
        <f t="shared" si="66"/>
        <v/>
      </c>
      <c r="O878" s="964" t="str">
        <f t="shared" si="66"/>
        <v/>
      </c>
      <c r="P878" s="964" t="str">
        <f t="shared" si="66"/>
        <v/>
      </c>
      <c r="Q878" s="962" t="str">
        <f t="shared" si="66"/>
        <v/>
      </c>
      <c r="R878" s="843"/>
    </row>
    <row r="879" spans="2:18" s="842" customFormat="1" ht="12.4" customHeight="1">
      <c r="B879" s="968" t="s">
        <v>1283</v>
      </c>
      <c r="C879" s="959"/>
      <c r="D879" s="969" t="s">
        <v>333</v>
      </c>
      <c r="E879" s="961" t="s">
        <v>385</v>
      </c>
      <c r="F879" s="970">
        <v>1.98</v>
      </c>
      <c r="G879" s="970">
        <v>3.5300000000000002</v>
      </c>
      <c r="H879" s="962">
        <f t="shared" si="64"/>
        <v>6.99</v>
      </c>
      <c r="I879" s="963">
        <f t="shared" ref="I879:Q894" si="67">+IF($E879="","",I4769)</f>
        <v>0</v>
      </c>
      <c r="J879" s="964">
        <f t="shared" si="67"/>
        <v>0</v>
      </c>
      <c r="K879" s="964">
        <f t="shared" si="67"/>
        <v>0</v>
      </c>
      <c r="L879" s="964">
        <f t="shared" si="67"/>
        <v>0</v>
      </c>
      <c r="M879" s="964">
        <f t="shared" si="67"/>
        <v>6.99</v>
      </c>
      <c r="N879" s="964">
        <f t="shared" si="67"/>
        <v>0</v>
      </c>
      <c r="O879" s="964">
        <f t="shared" si="67"/>
        <v>0</v>
      </c>
      <c r="P879" s="964">
        <f t="shared" si="67"/>
        <v>0</v>
      </c>
      <c r="Q879" s="962">
        <f t="shared" si="67"/>
        <v>0</v>
      </c>
      <c r="R879" s="843"/>
    </row>
    <row r="880" spans="2:18" s="842" customFormat="1" ht="12.4" customHeight="1">
      <c r="B880" s="968" t="s">
        <v>1284</v>
      </c>
      <c r="C880" s="959"/>
      <c r="D880" s="969" t="s">
        <v>334</v>
      </c>
      <c r="E880" s="961" t="s">
        <v>385</v>
      </c>
      <c r="F880" s="970">
        <v>1.98</v>
      </c>
      <c r="G880" s="970">
        <v>1.05</v>
      </c>
      <c r="H880" s="962">
        <f t="shared" si="64"/>
        <v>2.08</v>
      </c>
      <c r="I880" s="963">
        <f t="shared" si="67"/>
        <v>0</v>
      </c>
      <c r="J880" s="964">
        <f t="shared" si="67"/>
        <v>0</v>
      </c>
      <c r="K880" s="964">
        <f t="shared" si="67"/>
        <v>0</v>
      </c>
      <c r="L880" s="964">
        <f t="shared" si="67"/>
        <v>0</v>
      </c>
      <c r="M880" s="964">
        <f t="shared" si="67"/>
        <v>2.08</v>
      </c>
      <c r="N880" s="964">
        <f t="shared" si="67"/>
        <v>0</v>
      </c>
      <c r="O880" s="964">
        <f t="shared" si="67"/>
        <v>0</v>
      </c>
      <c r="P880" s="964">
        <f t="shared" si="67"/>
        <v>0</v>
      </c>
      <c r="Q880" s="962">
        <f t="shared" si="67"/>
        <v>0</v>
      </c>
      <c r="R880" s="843"/>
    </row>
    <row r="881" spans="2:18" s="842" customFormat="1" ht="12.4" customHeight="1">
      <c r="B881" s="974" t="s">
        <v>1285</v>
      </c>
      <c r="C881" s="959"/>
      <c r="D881" s="975" t="s">
        <v>54</v>
      </c>
      <c r="E881" s="961"/>
      <c r="F881" s="961"/>
      <c r="G881" s="961"/>
      <c r="H881" s="962" t="str">
        <f t="shared" si="64"/>
        <v/>
      </c>
      <c r="I881" s="963" t="str">
        <f t="shared" si="67"/>
        <v/>
      </c>
      <c r="J881" s="964" t="str">
        <f t="shared" si="67"/>
        <v/>
      </c>
      <c r="K881" s="964" t="str">
        <f t="shared" si="67"/>
        <v/>
      </c>
      <c r="L881" s="964" t="str">
        <f t="shared" si="67"/>
        <v/>
      </c>
      <c r="M881" s="964" t="str">
        <f t="shared" si="67"/>
        <v/>
      </c>
      <c r="N881" s="964" t="str">
        <f t="shared" si="67"/>
        <v/>
      </c>
      <c r="O881" s="964" t="str">
        <f t="shared" si="67"/>
        <v/>
      </c>
      <c r="P881" s="964" t="str">
        <f t="shared" si="67"/>
        <v/>
      </c>
      <c r="Q881" s="962" t="str">
        <f t="shared" si="67"/>
        <v/>
      </c>
      <c r="R881" s="843"/>
    </row>
    <row r="882" spans="2:18" s="842" customFormat="1" ht="12.4" customHeight="1">
      <c r="B882" s="968" t="s">
        <v>1286</v>
      </c>
      <c r="C882" s="959"/>
      <c r="D882" s="969" t="s">
        <v>365</v>
      </c>
      <c r="E882" s="961" t="s">
        <v>386</v>
      </c>
      <c r="F882" s="970">
        <v>3.96</v>
      </c>
      <c r="G882" s="970">
        <v>30.76</v>
      </c>
      <c r="H882" s="962">
        <f t="shared" si="64"/>
        <v>121.81</v>
      </c>
      <c r="I882" s="963">
        <f t="shared" si="67"/>
        <v>0</v>
      </c>
      <c r="J882" s="964">
        <f t="shared" si="67"/>
        <v>0</v>
      </c>
      <c r="K882" s="964">
        <f t="shared" si="67"/>
        <v>0</v>
      </c>
      <c r="L882" s="964">
        <f t="shared" si="67"/>
        <v>0</v>
      </c>
      <c r="M882" s="964">
        <f t="shared" si="67"/>
        <v>121.81</v>
      </c>
      <c r="N882" s="964">
        <f t="shared" si="67"/>
        <v>0</v>
      </c>
      <c r="O882" s="964">
        <f t="shared" si="67"/>
        <v>0</v>
      </c>
      <c r="P882" s="964">
        <f t="shared" si="67"/>
        <v>0</v>
      </c>
      <c r="Q882" s="962">
        <f t="shared" si="67"/>
        <v>0</v>
      </c>
      <c r="R882" s="843"/>
    </row>
    <row r="883" spans="2:18" s="842" customFormat="1" ht="12.4" customHeight="1">
      <c r="B883" s="968" t="s">
        <v>1287</v>
      </c>
      <c r="C883" s="959"/>
      <c r="D883" s="969" t="s">
        <v>2697</v>
      </c>
      <c r="E883" s="961" t="s">
        <v>385</v>
      </c>
      <c r="F883" s="970">
        <v>1.98</v>
      </c>
      <c r="G883" s="970">
        <v>3.44</v>
      </c>
      <c r="H883" s="962">
        <f t="shared" si="64"/>
        <v>6.81</v>
      </c>
      <c r="I883" s="963">
        <f t="shared" si="67"/>
        <v>0</v>
      </c>
      <c r="J883" s="964">
        <f t="shared" si="67"/>
        <v>0</v>
      </c>
      <c r="K883" s="964">
        <f t="shared" si="67"/>
        <v>0</v>
      </c>
      <c r="L883" s="964">
        <f t="shared" si="67"/>
        <v>0</v>
      </c>
      <c r="M883" s="964">
        <f t="shared" si="67"/>
        <v>6.81</v>
      </c>
      <c r="N883" s="964">
        <f t="shared" si="67"/>
        <v>0</v>
      </c>
      <c r="O883" s="964">
        <f t="shared" si="67"/>
        <v>0</v>
      </c>
      <c r="P883" s="964">
        <f t="shared" si="67"/>
        <v>0</v>
      </c>
      <c r="Q883" s="962">
        <f t="shared" si="67"/>
        <v>0</v>
      </c>
      <c r="R883" s="843"/>
    </row>
    <row r="884" spans="2:18" s="842" customFormat="1" ht="12.4" customHeight="1">
      <c r="B884" s="968" t="s">
        <v>1288</v>
      </c>
      <c r="C884" s="959"/>
      <c r="D884" s="969" t="s">
        <v>2849</v>
      </c>
      <c r="E884" s="961" t="s">
        <v>386</v>
      </c>
      <c r="F884" s="970">
        <v>3.0300000000000002</v>
      </c>
      <c r="G884" s="970">
        <v>30.76</v>
      </c>
      <c r="H884" s="962">
        <f t="shared" si="64"/>
        <v>93.2</v>
      </c>
      <c r="I884" s="963">
        <f t="shared" si="67"/>
        <v>0</v>
      </c>
      <c r="J884" s="964">
        <f t="shared" si="67"/>
        <v>0</v>
      </c>
      <c r="K884" s="964">
        <f t="shared" si="67"/>
        <v>0</v>
      </c>
      <c r="L884" s="964">
        <f t="shared" si="67"/>
        <v>0</v>
      </c>
      <c r="M884" s="964">
        <f t="shared" si="67"/>
        <v>93.2</v>
      </c>
      <c r="N884" s="964">
        <f t="shared" si="67"/>
        <v>0</v>
      </c>
      <c r="O884" s="964">
        <f t="shared" si="67"/>
        <v>0</v>
      </c>
      <c r="P884" s="964">
        <f t="shared" si="67"/>
        <v>0</v>
      </c>
      <c r="Q884" s="962">
        <f t="shared" si="67"/>
        <v>0</v>
      </c>
      <c r="R884" s="843"/>
    </row>
    <row r="885" spans="2:18" s="842" customFormat="1" ht="12.4" customHeight="1">
      <c r="B885" s="968" t="s">
        <v>1289</v>
      </c>
      <c r="C885" s="959"/>
      <c r="D885" s="969" t="s">
        <v>2850</v>
      </c>
      <c r="E885" s="961" t="s">
        <v>386</v>
      </c>
      <c r="F885" s="970">
        <v>0.6</v>
      </c>
      <c r="G885" s="970">
        <v>91.06</v>
      </c>
      <c r="H885" s="962">
        <f t="shared" si="64"/>
        <v>54.64</v>
      </c>
      <c r="I885" s="963">
        <f t="shared" si="67"/>
        <v>0</v>
      </c>
      <c r="J885" s="964">
        <f t="shared" si="67"/>
        <v>0</v>
      </c>
      <c r="K885" s="964">
        <f t="shared" si="67"/>
        <v>0</v>
      </c>
      <c r="L885" s="964">
        <f t="shared" si="67"/>
        <v>0</v>
      </c>
      <c r="M885" s="964">
        <f t="shared" si="67"/>
        <v>54.64</v>
      </c>
      <c r="N885" s="964">
        <f t="shared" si="67"/>
        <v>0</v>
      </c>
      <c r="O885" s="964">
        <f t="shared" si="67"/>
        <v>0</v>
      </c>
      <c r="P885" s="964">
        <f t="shared" si="67"/>
        <v>0</v>
      </c>
      <c r="Q885" s="962">
        <f t="shared" si="67"/>
        <v>0</v>
      </c>
      <c r="R885" s="843"/>
    </row>
    <row r="886" spans="2:18" s="842" customFormat="1" ht="12.4" customHeight="1">
      <c r="B886" s="968" t="s">
        <v>1290</v>
      </c>
      <c r="C886" s="959"/>
      <c r="D886" s="969" t="s">
        <v>2788</v>
      </c>
      <c r="E886" s="961" t="s">
        <v>386</v>
      </c>
      <c r="F886" s="970">
        <v>1.1599999999999999</v>
      </c>
      <c r="G886" s="970">
        <v>15.38</v>
      </c>
      <c r="H886" s="962">
        <f t="shared" si="64"/>
        <v>17.84</v>
      </c>
      <c r="I886" s="963">
        <f t="shared" si="67"/>
        <v>0</v>
      </c>
      <c r="J886" s="964">
        <f t="shared" si="67"/>
        <v>0</v>
      </c>
      <c r="K886" s="964">
        <f t="shared" si="67"/>
        <v>0</v>
      </c>
      <c r="L886" s="964">
        <f t="shared" si="67"/>
        <v>0</v>
      </c>
      <c r="M886" s="964">
        <f t="shared" si="67"/>
        <v>17.84</v>
      </c>
      <c r="N886" s="964">
        <f t="shared" si="67"/>
        <v>0</v>
      </c>
      <c r="O886" s="964">
        <f t="shared" si="67"/>
        <v>0</v>
      </c>
      <c r="P886" s="964">
        <f t="shared" si="67"/>
        <v>0</v>
      </c>
      <c r="Q886" s="962">
        <f t="shared" si="67"/>
        <v>0</v>
      </c>
      <c r="R886" s="843"/>
    </row>
    <row r="887" spans="2:18" s="842" customFormat="1" ht="12.4" customHeight="1">
      <c r="B887" s="974" t="s">
        <v>1291</v>
      </c>
      <c r="C887" s="959"/>
      <c r="D887" s="975" t="s">
        <v>338</v>
      </c>
      <c r="E887" s="961"/>
      <c r="F887" s="961"/>
      <c r="G887" s="961"/>
      <c r="H887" s="962" t="str">
        <f t="shared" si="64"/>
        <v/>
      </c>
      <c r="I887" s="963" t="str">
        <f t="shared" si="67"/>
        <v/>
      </c>
      <c r="J887" s="964" t="str">
        <f t="shared" si="67"/>
        <v/>
      </c>
      <c r="K887" s="964" t="str">
        <f t="shared" si="67"/>
        <v/>
      </c>
      <c r="L887" s="964" t="str">
        <f t="shared" si="67"/>
        <v/>
      </c>
      <c r="M887" s="964" t="str">
        <f t="shared" si="67"/>
        <v/>
      </c>
      <c r="N887" s="964" t="str">
        <f t="shared" si="67"/>
        <v/>
      </c>
      <c r="O887" s="964" t="str">
        <f t="shared" si="67"/>
        <v/>
      </c>
      <c r="P887" s="964" t="str">
        <f t="shared" si="67"/>
        <v/>
      </c>
      <c r="Q887" s="962" t="str">
        <f t="shared" si="67"/>
        <v/>
      </c>
      <c r="R887" s="843"/>
    </row>
    <row r="888" spans="2:18" s="842" customFormat="1" ht="12.4" customHeight="1">
      <c r="B888" s="968" t="s">
        <v>1292</v>
      </c>
      <c r="C888" s="959"/>
      <c r="D888" s="969" t="s">
        <v>368</v>
      </c>
      <c r="E888" s="961" t="s">
        <v>386</v>
      </c>
      <c r="F888" s="970">
        <v>0.35000000000000003</v>
      </c>
      <c r="G888" s="970">
        <v>115.5</v>
      </c>
      <c r="H888" s="962">
        <f t="shared" si="64"/>
        <v>40.43</v>
      </c>
      <c r="I888" s="963">
        <f t="shared" si="67"/>
        <v>0</v>
      </c>
      <c r="J888" s="964">
        <f t="shared" si="67"/>
        <v>0</v>
      </c>
      <c r="K888" s="964">
        <f t="shared" si="67"/>
        <v>0</v>
      </c>
      <c r="L888" s="964">
        <f t="shared" si="67"/>
        <v>0</v>
      </c>
      <c r="M888" s="964">
        <f t="shared" si="67"/>
        <v>40.43</v>
      </c>
      <c r="N888" s="964">
        <f t="shared" si="67"/>
        <v>0</v>
      </c>
      <c r="O888" s="964">
        <f t="shared" si="67"/>
        <v>0</v>
      </c>
      <c r="P888" s="964">
        <f t="shared" si="67"/>
        <v>0</v>
      </c>
      <c r="Q888" s="962">
        <f t="shared" si="67"/>
        <v>0</v>
      </c>
      <c r="R888" s="843"/>
    </row>
    <row r="889" spans="2:18" s="842" customFormat="1" ht="12.4" customHeight="1">
      <c r="B889" s="974" t="s">
        <v>1293</v>
      </c>
      <c r="C889" s="959"/>
      <c r="D889" s="975" t="s">
        <v>340</v>
      </c>
      <c r="E889" s="961"/>
      <c r="F889" s="961"/>
      <c r="G889" s="961"/>
      <c r="H889" s="962" t="str">
        <f t="shared" si="64"/>
        <v/>
      </c>
      <c r="I889" s="963" t="str">
        <f t="shared" si="67"/>
        <v/>
      </c>
      <c r="J889" s="964" t="str">
        <f t="shared" si="67"/>
        <v/>
      </c>
      <c r="K889" s="964" t="str">
        <f t="shared" si="67"/>
        <v/>
      </c>
      <c r="L889" s="964" t="str">
        <f t="shared" si="67"/>
        <v/>
      </c>
      <c r="M889" s="964" t="str">
        <f t="shared" si="67"/>
        <v/>
      </c>
      <c r="N889" s="964" t="str">
        <f t="shared" si="67"/>
        <v/>
      </c>
      <c r="O889" s="964" t="str">
        <f t="shared" si="67"/>
        <v/>
      </c>
      <c r="P889" s="964" t="str">
        <f t="shared" si="67"/>
        <v/>
      </c>
      <c r="Q889" s="962" t="str">
        <f t="shared" si="67"/>
        <v/>
      </c>
      <c r="R889" s="843"/>
    </row>
    <row r="890" spans="2:18" s="842" customFormat="1" ht="12.4" customHeight="1">
      <c r="B890" s="968" t="s">
        <v>1294</v>
      </c>
      <c r="C890" s="959"/>
      <c r="D890" s="969" t="s">
        <v>364</v>
      </c>
      <c r="E890" s="961" t="s">
        <v>386</v>
      </c>
      <c r="F890" s="970">
        <v>0.3</v>
      </c>
      <c r="G890" s="970">
        <v>401.90000000000003</v>
      </c>
      <c r="H890" s="962">
        <f t="shared" si="64"/>
        <v>120.57</v>
      </c>
      <c r="I890" s="963">
        <f t="shared" si="67"/>
        <v>0</v>
      </c>
      <c r="J890" s="964">
        <f t="shared" si="67"/>
        <v>0</v>
      </c>
      <c r="K890" s="964">
        <f t="shared" si="67"/>
        <v>0</v>
      </c>
      <c r="L890" s="964">
        <f t="shared" si="67"/>
        <v>0</v>
      </c>
      <c r="M890" s="964">
        <f t="shared" si="67"/>
        <v>120.57</v>
      </c>
      <c r="N890" s="964">
        <f t="shared" si="67"/>
        <v>0</v>
      </c>
      <c r="O890" s="964">
        <f t="shared" si="67"/>
        <v>0</v>
      </c>
      <c r="P890" s="964">
        <f t="shared" si="67"/>
        <v>0</v>
      </c>
      <c r="Q890" s="962">
        <f t="shared" si="67"/>
        <v>0</v>
      </c>
      <c r="R890" s="843"/>
    </row>
    <row r="891" spans="2:18" s="842" customFormat="1" ht="12.4" customHeight="1">
      <c r="B891" s="968" t="s">
        <v>1295</v>
      </c>
      <c r="C891" s="959"/>
      <c r="D891" s="969" t="s">
        <v>342</v>
      </c>
      <c r="E891" s="961" t="s">
        <v>51</v>
      </c>
      <c r="F891" s="970">
        <v>2.19</v>
      </c>
      <c r="G891" s="970">
        <v>43.65</v>
      </c>
      <c r="H891" s="962">
        <f t="shared" si="64"/>
        <v>95.59</v>
      </c>
      <c r="I891" s="963">
        <f t="shared" si="67"/>
        <v>0</v>
      </c>
      <c r="J891" s="964">
        <f t="shared" si="67"/>
        <v>0</v>
      </c>
      <c r="K891" s="964">
        <f t="shared" si="67"/>
        <v>0</v>
      </c>
      <c r="L891" s="964">
        <f t="shared" si="67"/>
        <v>0</v>
      </c>
      <c r="M891" s="964">
        <f t="shared" si="67"/>
        <v>95.59</v>
      </c>
      <c r="N891" s="964">
        <f t="shared" si="67"/>
        <v>0</v>
      </c>
      <c r="O891" s="964">
        <f t="shared" si="67"/>
        <v>0</v>
      </c>
      <c r="P891" s="964">
        <f t="shared" si="67"/>
        <v>0</v>
      </c>
      <c r="Q891" s="962">
        <f t="shared" si="67"/>
        <v>0</v>
      </c>
      <c r="R891" s="843"/>
    </row>
    <row r="892" spans="2:18" s="842" customFormat="1" ht="12.4" customHeight="1">
      <c r="B892" s="968" t="s">
        <v>1296</v>
      </c>
      <c r="C892" s="959"/>
      <c r="D892" s="969" t="s">
        <v>2702</v>
      </c>
      <c r="E892" s="961" t="s">
        <v>55</v>
      </c>
      <c r="F892" s="970">
        <v>11.290000000000001</v>
      </c>
      <c r="G892" s="970">
        <v>4.2</v>
      </c>
      <c r="H892" s="962">
        <f t="shared" si="64"/>
        <v>47.42</v>
      </c>
      <c r="I892" s="963">
        <f t="shared" si="67"/>
        <v>0</v>
      </c>
      <c r="J892" s="964">
        <f t="shared" si="67"/>
        <v>0</v>
      </c>
      <c r="K892" s="964">
        <f t="shared" si="67"/>
        <v>0</v>
      </c>
      <c r="L892" s="964">
        <f t="shared" si="67"/>
        <v>0</v>
      </c>
      <c r="M892" s="964">
        <f t="shared" si="67"/>
        <v>47.42</v>
      </c>
      <c r="N892" s="964">
        <f t="shared" si="67"/>
        <v>0</v>
      </c>
      <c r="O892" s="964">
        <f t="shared" si="67"/>
        <v>0</v>
      </c>
      <c r="P892" s="964">
        <f t="shared" si="67"/>
        <v>0</v>
      </c>
      <c r="Q892" s="962">
        <f t="shared" si="67"/>
        <v>0</v>
      </c>
      <c r="R892" s="843"/>
    </row>
    <row r="893" spans="2:18" s="842" customFormat="1" ht="12.4" customHeight="1">
      <c r="B893" s="974" t="s">
        <v>1297</v>
      </c>
      <c r="C893" s="959"/>
      <c r="D893" s="975" t="s">
        <v>362</v>
      </c>
      <c r="E893" s="961"/>
      <c r="F893" s="961"/>
      <c r="G893" s="961"/>
      <c r="H893" s="962" t="str">
        <f t="shared" si="64"/>
        <v/>
      </c>
      <c r="I893" s="963" t="str">
        <f t="shared" si="67"/>
        <v/>
      </c>
      <c r="J893" s="964" t="str">
        <f t="shared" si="67"/>
        <v/>
      </c>
      <c r="K893" s="964" t="str">
        <f t="shared" si="67"/>
        <v/>
      </c>
      <c r="L893" s="964" t="str">
        <f t="shared" si="67"/>
        <v/>
      </c>
      <c r="M893" s="964" t="str">
        <f t="shared" si="67"/>
        <v/>
      </c>
      <c r="N893" s="964" t="str">
        <f t="shared" si="67"/>
        <v/>
      </c>
      <c r="O893" s="964" t="str">
        <f t="shared" si="67"/>
        <v/>
      </c>
      <c r="P893" s="964" t="str">
        <f t="shared" si="67"/>
        <v/>
      </c>
      <c r="Q893" s="962" t="str">
        <f t="shared" si="67"/>
        <v/>
      </c>
      <c r="R893" s="843"/>
    </row>
    <row r="894" spans="2:18" s="842" customFormat="1" ht="12.4" customHeight="1">
      <c r="B894" s="968" t="s">
        <v>1298</v>
      </c>
      <c r="C894" s="959"/>
      <c r="D894" s="969" t="s">
        <v>2768</v>
      </c>
      <c r="E894" s="961" t="s">
        <v>51</v>
      </c>
      <c r="F894" s="970">
        <v>5.6000000000000005</v>
      </c>
      <c r="G894" s="970">
        <v>52.49</v>
      </c>
      <c r="H894" s="962">
        <f t="shared" si="64"/>
        <v>293.94</v>
      </c>
      <c r="I894" s="963">
        <f t="shared" si="67"/>
        <v>0</v>
      </c>
      <c r="J894" s="964">
        <f t="shared" si="67"/>
        <v>0</v>
      </c>
      <c r="K894" s="964">
        <f t="shared" si="67"/>
        <v>0</v>
      </c>
      <c r="L894" s="964">
        <f t="shared" si="67"/>
        <v>0</v>
      </c>
      <c r="M894" s="964">
        <f t="shared" si="67"/>
        <v>293.94</v>
      </c>
      <c r="N894" s="964">
        <f t="shared" si="67"/>
        <v>0</v>
      </c>
      <c r="O894" s="964">
        <f t="shared" si="67"/>
        <v>0</v>
      </c>
      <c r="P894" s="964">
        <f t="shared" si="67"/>
        <v>0</v>
      </c>
      <c r="Q894" s="962">
        <f t="shared" si="67"/>
        <v>0</v>
      </c>
      <c r="R894" s="843"/>
    </row>
    <row r="895" spans="2:18" s="842" customFormat="1" ht="12.4" customHeight="1">
      <c r="B895" s="968" t="s">
        <v>1299</v>
      </c>
      <c r="C895" s="959"/>
      <c r="D895" s="969" t="s">
        <v>2769</v>
      </c>
      <c r="E895" s="961" t="s">
        <v>51</v>
      </c>
      <c r="F895" s="970">
        <v>1.8900000000000001</v>
      </c>
      <c r="G895" s="970">
        <v>48.01</v>
      </c>
      <c r="H895" s="962">
        <f t="shared" si="64"/>
        <v>90.74</v>
      </c>
      <c r="I895" s="963">
        <f t="shared" ref="I895:Q910" si="68">+IF($E895="","",I4785)</f>
        <v>0</v>
      </c>
      <c r="J895" s="964">
        <f t="shared" si="68"/>
        <v>0</v>
      </c>
      <c r="K895" s="964">
        <f t="shared" si="68"/>
        <v>0</v>
      </c>
      <c r="L895" s="964">
        <f t="shared" si="68"/>
        <v>0</v>
      </c>
      <c r="M895" s="964">
        <f t="shared" si="68"/>
        <v>65.03</v>
      </c>
      <c r="N895" s="964">
        <f t="shared" si="68"/>
        <v>25.71</v>
      </c>
      <c r="O895" s="964">
        <f t="shared" si="68"/>
        <v>0</v>
      </c>
      <c r="P895" s="964">
        <f t="shared" si="68"/>
        <v>0</v>
      </c>
      <c r="Q895" s="962">
        <f t="shared" si="68"/>
        <v>0</v>
      </c>
      <c r="R895" s="843"/>
    </row>
    <row r="896" spans="2:18" s="842" customFormat="1" ht="12.4" customHeight="1">
      <c r="B896" s="974" t="s">
        <v>1300</v>
      </c>
      <c r="C896" s="959"/>
      <c r="D896" s="975" t="s">
        <v>343</v>
      </c>
      <c r="E896" s="961"/>
      <c r="F896" s="961"/>
      <c r="G896" s="961"/>
      <c r="H896" s="962" t="str">
        <f t="shared" si="64"/>
        <v/>
      </c>
      <c r="I896" s="963" t="str">
        <f t="shared" si="68"/>
        <v/>
      </c>
      <c r="J896" s="964" t="str">
        <f t="shared" si="68"/>
        <v/>
      </c>
      <c r="K896" s="964" t="str">
        <f t="shared" si="68"/>
        <v/>
      </c>
      <c r="L896" s="964" t="str">
        <f t="shared" si="68"/>
        <v/>
      </c>
      <c r="M896" s="964" t="str">
        <f t="shared" si="68"/>
        <v/>
      </c>
      <c r="N896" s="964" t="str">
        <f t="shared" si="68"/>
        <v/>
      </c>
      <c r="O896" s="964" t="str">
        <f t="shared" si="68"/>
        <v/>
      </c>
      <c r="P896" s="964" t="str">
        <f t="shared" si="68"/>
        <v/>
      </c>
      <c r="Q896" s="962" t="str">
        <f t="shared" si="68"/>
        <v/>
      </c>
      <c r="R896" s="843"/>
    </row>
    <row r="897" spans="2:18" s="842" customFormat="1" ht="12.4" customHeight="1">
      <c r="B897" s="968" t="s">
        <v>1301</v>
      </c>
      <c r="C897" s="959"/>
      <c r="D897" s="969" t="s">
        <v>2851</v>
      </c>
      <c r="E897" s="961" t="s">
        <v>385</v>
      </c>
      <c r="F897" s="970">
        <v>5.3100000000000005</v>
      </c>
      <c r="G897" s="970">
        <v>52.09</v>
      </c>
      <c r="H897" s="962">
        <f t="shared" si="64"/>
        <v>276.60000000000002</v>
      </c>
      <c r="I897" s="963">
        <f t="shared" si="68"/>
        <v>0</v>
      </c>
      <c r="J897" s="964">
        <f t="shared" si="68"/>
        <v>0</v>
      </c>
      <c r="K897" s="964">
        <f t="shared" si="68"/>
        <v>0</v>
      </c>
      <c r="L897" s="964">
        <f t="shared" si="68"/>
        <v>0</v>
      </c>
      <c r="M897" s="964">
        <f t="shared" si="68"/>
        <v>0</v>
      </c>
      <c r="N897" s="964">
        <f t="shared" si="68"/>
        <v>276.60000000000002</v>
      </c>
      <c r="O897" s="964">
        <f t="shared" si="68"/>
        <v>0</v>
      </c>
      <c r="P897" s="964">
        <f t="shared" si="68"/>
        <v>0</v>
      </c>
      <c r="Q897" s="962">
        <f t="shared" si="68"/>
        <v>0</v>
      </c>
      <c r="R897" s="843"/>
    </row>
    <row r="898" spans="2:18" s="842" customFormat="1" ht="12.4" customHeight="1">
      <c r="B898" s="968" t="s">
        <v>1302</v>
      </c>
      <c r="C898" s="959"/>
      <c r="D898" s="969" t="s">
        <v>2852</v>
      </c>
      <c r="E898" s="961" t="s">
        <v>385</v>
      </c>
      <c r="F898" s="970">
        <v>6.69</v>
      </c>
      <c r="G898" s="970">
        <v>23.35</v>
      </c>
      <c r="H898" s="962">
        <f t="shared" si="64"/>
        <v>156.21</v>
      </c>
      <c r="I898" s="963">
        <f t="shared" si="68"/>
        <v>0</v>
      </c>
      <c r="J898" s="964">
        <f t="shared" si="68"/>
        <v>0</v>
      </c>
      <c r="K898" s="964">
        <f t="shared" si="68"/>
        <v>0</v>
      </c>
      <c r="L898" s="964">
        <f t="shared" si="68"/>
        <v>0</v>
      </c>
      <c r="M898" s="964">
        <f t="shared" si="68"/>
        <v>0</v>
      </c>
      <c r="N898" s="964">
        <f t="shared" si="68"/>
        <v>156.21</v>
      </c>
      <c r="O898" s="964">
        <f t="shared" si="68"/>
        <v>0</v>
      </c>
      <c r="P898" s="964">
        <f t="shared" si="68"/>
        <v>0</v>
      </c>
      <c r="Q898" s="962">
        <f t="shared" si="68"/>
        <v>0</v>
      </c>
      <c r="R898" s="843"/>
    </row>
    <row r="899" spans="2:18" s="842" customFormat="1" ht="12.4" customHeight="1">
      <c r="B899" s="974" t="s">
        <v>1303</v>
      </c>
      <c r="C899" s="959"/>
      <c r="D899" s="975" t="s">
        <v>344</v>
      </c>
      <c r="E899" s="961"/>
      <c r="F899" s="961"/>
      <c r="G899" s="961"/>
      <c r="H899" s="962" t="str">
        <f t="shared" si="64"/>
        <v/>
      </c>
      <c r="I899" s="963" t="str">
        <f t="shared" si="68"/>
        <v/>
      </c>
      <c r="J899" s="964" t="str">
        <f t="shared" si="68"/>
        <v/>
      </c>
      <c r="K899" s="964" t="str">
        <f t="shared" si="68"/>
        <v/>
      </c>
      <c r="L899" s="964" t="str">
        <f t="shared" si="68"/>
        <v/>
      </c>
      <c r="M899" s="964" t="str">
        <f t="shared" si="68"/>
        <v/>
      </c>
      <c r="N899" s="964" t="str">
        <f t="shared" si="68"/>
        <v/>
      </c>
      <c r="O899" s="964" t="str">
        <f t="shared" si="68"/>
        <v/>
      </c>
      <c r="P899" s="964" t="str">
        <f t="shared" si="68"/>
        <v/>
      </c>
      <c r="Q899" s="962" t="str">
        <f t="shared" si="68"/>
        <v/>
      </c>
      <c r="R899" s="843"/>
    </row>
    <row r="900" spans="2:18" s="842" customFormat="1" ht="12.4" customHeight="1">
      <c r="B900" s="968" t="s">
        <v>1304</v>
      </c>
      <c r="C900" s="959"/>
      <c r="D900" s="969" t="s">
        <v>2770</v>
      </c>
      <c r="E900" s="961" t="s">
        <v>41</v>
      </c>
      <c r="F900" s="970">
        <v>3</v>
      </c>
      <c r="G900" s="970">
        <v>90.76</v>
      </c>
      <c r="H900" s="962">
        <f t="shared" si="64"/>
        <v>272.27999999999997</v>
      </c>
      <c r="I900" s="963">
        <f t="shared" si="68"/>
        <v>0</v>
      </c>
      <c r="J900" s="964">
        <f t="shared" si="68"/>
        <v>0</v>
      </c>
      <c r="K900" s="964">
        <f t="shared" si="68"/>
        <v>0</v>
      </c>
      <c r="L900" s="964">
        <f t="shared" si="68"/>
        <v>0</v>
      </c>
      <c r="M900" s="964">
        <f t="shared" si="68"/>
        <v>272.27999999999997</v>
      </c>
      <c r="N900" s="964">
        <f t="shared" si="68"/>
        <v>0</v>
      </c>
      <c r="O900" s="964">
        <f t="shared" si="68"/>
        <v>0</v>
      </c>
      <c r="P900" s="964">
        <f t="shared" si="68"/>
        <v>0</v>
      </c>
      <c r="Q900" s="962">
        <f t="shared" si="68"/>
        <v>0</v>
      </c>
      <c r="R900" s="843"/>
    </row>
    <row r="901" spans="2:18" s="842" customFormat="1" ht="12.4" customHeight="1">
      <c r="B901" s="968" t="s">
        <v>1305</v>
      </c>
      <c r="C901" s="959"/>
      <c r="D901" s="969" t="s">
        <v>2771</v>
      </c>
      <c r="E901" s="961" t="s">
        <v>41</v>
      </c>
      <c r="F901" s="970">
        <v>3</v>
      </c>
      <c r="G901" s="970">
        <v>32.72</v>
      </c>
      <c r="H901" s="962">
        <f t="shared" si="64"/>
        <v>98.16</v>
      </c>
      <c r="I901" s="963">
        <f t="shared" si="68"/>
        <v>0</v>
      </c>
      <c r="J901" s="964">
        <f t="shared" si="68"/>
        <v>0</v>
      </c>
      <c r="K901" s="964">
        <f t="shared" si="68"/>
        <v>0</v>
      </c>
      <c r="L901" s="964">
        <f t="shared" si="68"/>
        <v>0</v>
      </c>
      <c r="M901" s="964">
        <f t="shared" si="68"/>
        <v>98.16</v>
      </c>
      <c r="N901" s="964">
        <f t="shared" si="68"/>
        <v>0</v>
      </c>
      <c r="O901" s="964">
        <f t="shared" si="68"/>
        <v>0</v>
      </c>
      <c r="P901" s="964">
        <f t="shared" si="68"/>
        <v>0</v>
      </c>
      <c r="Q901" s="962">
        <f t="shared" si="68"/>
        <v>0</v>
      </c>
      <c r="R901" s="843"/>
    </row>
    <row r="902" spans="2:18" s="842" customFormat="1" ht="12.4" customHeight="1">
      <c r="B902" s="968" t="s">
        <v>1306</v>
      </c>
      <c r="C902" s="959"/>
      <c r="D902" s="969" t="s">
        <v>2772</v>
      </c>
      <c r="E902" s="961" t="s">
        <v>41</v>
      </c>
      <c r="F902" s="970">
        <v>3</v>
      </c>
      <c r="G902" s="970">
        <v>63.58</v>
      </c>
      <c r="H902" s="962">
        <f t="shared" si="64"/>
        <v>190.74</v>
      </c>
      <c r="I902" s="963">
        <f t="shared" si="68"/>
        <v>0</v>
      </c>
      <c r="J902" s="964">
        <f t="shared" si="68"/>
        <v>0</v>
      </c>
      <c r="K902" s="964">
        <f t="shared" si="68"/>
        <v>0</v>
      </c>
      <c r="L902" s="964">
        <f t="shared" si="68"/>
        <v>0</v>
      </c>
      <c r="M902" s="964">
        <f t="shared" si="68"/>
        <v>190.74</v>
      </c>
      <c r="N902" s="964">
        <f t="shared" si="68"/>
        <v>0</v>
      </c>
      <c r="O902" s="964">
        <f t="shared" si="68"/>
        <v>0</v>
      </c>
      <c r="P902" s="964">
        <f t="shared" si="68"/>
        <v>0</v>
      </c>
      <c r="Q902" s="962">
        <f t="shared" si="68"/>
        <v>0</v>
      </c>
      <c r="R902" s="843"/>
    </row>
    <row r="903" spans="2:18" s="842" customFormat="1" ht="12.4" customHeight="1">
      <c r="B903" s="958" t="s">
        <v>127</v>
      </c>
      <c r="C903" s="959"/>
      <c r="D903" s="960" t="s">
        <v>2853</v>
      </c>
      <c r="E903" s="961"/>
      <c r="F903" s="961"/>
      <c r="G903" s="961"/>
      <c r="H903" s="962" t="str">
        <f t="shared" si="64"/>
        <v/>
      </c>
      <c r="I903" s="963" t="str">
        <f t="shared" si="68"/>
        <v/>
      </c>
      <c r="J903" s="964" t="str">
        <f t="shared" si="68"/>
        <v/>
      </c>
      <c r="K903" s="964" t="str">
        <f t="shared" si="68"/>
        <v/>
      </c>
      <c r="L903" s="964" t="str">
        <f t="shared" si="68"/>
        <v/>
      </c>
      <c r="M903" s="964" t="str">
        <f t="shared" si="68"/>
        <v/>
      </c>
      <c r="N903" s="964" t="str">
        <f t="shared" si="68"/>
        <v/>
      </c>
      <c r="O903" s="964" t="str">
        <f t="shared" si="68"/>
        <v/>
      </c>
      <c r="P903" s="964" t="str">
        <f t="shared" si="68"/>
        <v/>
      </c>
      <c r="Q903" s="962" t="str">
        <f t="shared" si="68"/>
        <v/>
      </c>
      <c r="R903" s="843"/>
    </row>
    <row r="904" spans="2:18" s="842" customFormat="1" ht="12.4" customHeight="1">
      <c r="B904" s="966" t="s">
        <v>1307</v>
      </c>
      <c r="C904" s="959"/>
      <c r="D904" s="967" t="s">
        <v>2854</v>
      </c>
      <c r="E904" s="961"/>
      <c r="F904" s="961"/>
      <c r="G904" s="961"/>
      <c r="H904" s="962" t="str">
        <f t="shared" si="64"/>
        <v/>
      </c>
      <c r="I904" s="963" t="str">
        <f t="shared" si="68"/>
        <v/>
      </c>
      <c r="J904" s="964" t="str">
        <f t="shared" si="68"/>
        <v/>
      </c>
      <c r="K904" s="964" t="str">
        <f t="shared" si="68"/>
        <v/>
      </c>
      <c r="L904" s="964" t="str">
        <f t="shared" si="68"/>
        <v/>
      </c>
      <c r="M904" s="964" t="str">
        <f t="shared" si="68"/>
        <v/>
      </c>
      <c r="N904" s="964" t="str">
        <f t="shared" si="68"/>
        <v/>
      </c>
      <c r="O904" s="964" t="str">
        <f t="shared" si="68"/>
        <v/>
      </c>
      <c r="P904" s="964" t="str">
        <f t="shared" si="68"/>
        <v/>
      </c>
      <c r="Q904" s="962" t="str">
        <f t="shared" si="68"/>
        <v/>
      </c>
      <c r="R904" s="843"/>
    </row>
    <row r="905" spans="2:18" s="842" customFormat="1" ht="12.4" customHeight="1">
      <c r="B905" s="972" t="s">
        <v>1308</v>
      </c>
      <c r="C905" s="959"/>
      <c r="D905" s="973" t="s">
        <v>2855</v>
      </c>
      <c r="E905" s="961"/>
      <c r="F905" s="961"/>
      <c r="G905" s="961"/>
      <c r="H905" s="962" t="str">
        <f t="shared" ref="H905:H968" si="69">+IF(E905="","",ROUND(F905*G905,2))</f>
        <v/>
      </c>
      <c r="I905" s="963" t="str">
        <f t="shared" si="68"/>
        <v/>
      </c>
      <c r="J905" s="964" t="str">
        <f t="shared" si="68"/>
        <v/>
      </c>
      <c r="K905" s="964" t="str">
        <f t="shared" si="68"/>
        <v/>
      </c>
      <c r="L905" s="964" t="str">
        <f t="shared" si="68"/>
        <v/>
      </c>
      <c r="M905" s="964" t="str">
        <f t="shared" si="68"/>
        <v/>
      </c>
      <c r="N905" s="964" t="str">
        <f t="shared" si="68"/>
        <v/>
      </c>
      <c r="O905" s="964" t="str">
        <f t="shared" si="68"/>
        <v/>
      </c>
      <c r="P905" s="964" t="str">
        <f t="shared" si="68"/>
        <v/>
      </c>
      <c r="Q905" s="962" t="str">
        <f t="shared" si="68"/>
        <v/>
      </c>
      <c r="R905" s="843"/>
    </row>
    <row r="906" spans="2:18" s="842" customFormat="1" ht="12.4" customHeight="1">
      <c r="B906" s="974" t="s">
        <v>1309</v>
      </c>
      <c r="C906" s="959"/>
      <c r="D906" s="975" t="s">
        <v>52</v>
      </c>
      <c r="E906" s="961"/>
      <c r="F906" s="961"/>
      <c r="G906" s="961"/>
      <c r="H906" s="962" t="str">
        <f t="shared" si="69"/>
        <v/>
      </c>
      <c r="I906" s="963" t="str">
        <f t="shared" si="68"/>
        <v/>
      </c>
      <c r="J906" s="964" t="str">
        <f t="shared" si="68"/>
        <v/>
      </c>
      <c r="K906" s="964" t="str">
        <f t="shared" si="68"/>
        <v/>
      </c>
      <c r="L906" s="964" t="str">
        <f t="shared" si="68"/>
        <v/>
      </c>
      <c r="M906" s="964" t="str">
        <f t="shared" si="68"/>
        <v/>
      </c>
      <c r="N906" s="964" t="str">
        <f t="shared" si="68"/>
        <v/>
      </c>
      <c r="O906" s="964" t="str">
        <f t="shared" si="68"/>
        <v/>
      </c>
      <c r="P906" s="964" t="str">
        <f t="shared" si="68"/>
        <v/>
      </c>
      <c r="Q906" s="962" t="str">
        <f t="shared" si="68"/>
        <v/>
      </c>
      <c r="R906" s="843"/>
    </row>
    <row r="907" spans="2:18" s="842" customFormat="1" ht="12.4" customHeight="1">
      <c r="B907" s="968" t="s">
        <v>1310</v>
      </c>
      <c r="C907" s="959"/>
      <c r="D907" s="969" t="s">
        <v>333</v>
      </c>
      <c r="E907" s="961" t="s">
        <v>385</v>
      </c>
      <c r="F907" s="970">
        <v>1063.4000000000001</v>
      </c>
      <c r="G907" s="970">
        <v>3.5300000000000002</v>
      </c>
      <c r="H907" s="962">
        <f t="shared" si="69"/>
        <v>3753.8</v>
      </c>
      <c r="I907" s="963">
        <f t="shared" si="68"/>
        <v>875.51</v>
      </c>
      <c r="J907" s="964">
        <f t="shared" si="68"/>
        <v>2878.29</v>
      </c>
      <c r="K907" s="964">
        <f t="shared" si="68"/>
        <v>0</v>
      </c>
      <c r="L907" s="964">
        <f t="shared" si="68"/>
        <v>0</v>
      </c>
      <c r="M907" s="964">
        <f t="shared" si="68"/>
        <v>0</v>
      </c>
      <c r="N907" s="964">
        <f t="shared" si="68"/>
        <v>0</v>
      </c>
      <c r="O907" s="964">
        <f t="shared" si="68"/>
        <v>0</v>
      </c>
      <c r="P907" s="964">
        <f t="shared" si="68"/>
        <v>0</v>
      </c>
      <c r="Q907" s="962">
        <f t="shared" si="68"/>
        <v>0</v>
      </c>
      <c r="R907" s="843"/>
    </row>
    <row r="908" spans="2:18" s="842" customFormat="1" ht="12.4" customHeight="1">
      <c r="B908" s="968" t="s">
        <v>1311</v>
      </c>
      <c r="C908" s="959"/>
      <c r="D908" s="969" t="s">
        <v>334</v>
      </c>
      <c r="E908" s="961" t="s">
        <v>385</v>
      </c>
      <c r="F908" s="970">
        <v>1063.4000000000001</v>
      </c>
      <c r="G908" s="970">
        <v>1.05</v>
      </c>
      <c r="H908" s="962">
        <f t="shared" si="69"/>
        <v>1116.57</v>
      </c>
      <c r="I908" s="963">
        <f t="shared" si="68"/>
        <v>260.42</v>
      </c>
      <c r="J908" s="964">
        <f t="shared" si="68"/>
        <v>856.15</v>
      </c>
      <c r="K908" s="964">
        <f t="shared" si="68"/>
        <v>0</v>
      </c>
      <c r="L908" s="964">
        <f t="shared" si="68"/>
        <v>0</v>
      </c>
      <c r="M908" s="964">
        <f t="shared" si="68"/>
        <v>0</v>
      </c>
      <c r="N908" s="964">
        <f t="shared" si="68"/>
        <v>0</v>
      </c>
      <c r="O908" s="964">
        <f t="shared" si="68"/>
        <v>0</v>
      </c>
      <c r="P908" s="964">
        <f t="shared" si="68"/>
        <v>0</v>
      </c>
      <c r="Q908" s="962">
        <f t="shared" si="68"/>
        <v>0</v>
      </c>
      <c r="R908" s="843"/>
    </row>
    <row r="909" spans="2:18" s="842" customFormat="1" ht="12.4" customHeight="1">
      <c r="B909" s="974" t="s">
        <v>1312</v>
      </c>
      <c r="C909" s="959"/>
      <c r="D909" s="975" t="s">
        <v>54</v>
      </c>
      <c r="E909" s="961"/>
      <c r="F909" s="961"/>
      <c r="G909" s="961"/>
      <c r="H909" s="962" t="str">
        <f t="shared" si="69"/>
        <v/>
      </c>
      <c r="I909" s="963" t="str">
        <f t="shared" si="68"/>
        <v/>
      </c>
      <c r="J909" s="964" t="str">
        <f t="shared" si="68"/>
        <v/>
      </c>
      <c r="K909" s="964" t="str">
        <f t="shared" si="68"/>
        <v/>
      </c>
      <c r="L909" s="964" t="str">
        <f t="shared" si="68"/>
        <v/>
      </c>
      <c r="M909" s="964" t="str">
        <f t="shared" si="68"/>
        <v/>
      </c>
      <c r="N909" s="964" t="str">
        <f t="shared" si="68"/>
        <v/>
      </c>
      <c r="O909" s="964" t="str">
        <f t="shared" si="68"/>
        <v/>
      </c>
      <c r="P909" s="964" t="str">
        <f t="shared" si="68"/>
        <v/>
      </c>
      <c r="Q909" s="962" t="str">
        <f t="shared" si="68"/>
        <v/>
      </c>
      <c r="R909" s="843"/>
    </row>
    <row r="910" spans="2:18" s="842" customFormat="1" ht="12.4" customHeight="1">
      <c r="B910" s="968" t="s">
        <v>1313</v>
      </c>
      <c r="C910" s="959"/>
      <c r="D910" s="969" t="s">
        <v>365</v>
      </c>
      <c r="E910" s="961" t="s">
        <v>386</v>
      </c>
      <c r="F910" s="970">
        <v>381.08</v>
      </c>
      <c r="G910" s="970">
        <v>30.76</v>
      </c>
      <c r="H910" s="962">
        <f t="shared" si="69"/>
        <v>11722.02</v>
      </c>
      <c r="I910" s="963">
        <f t="shared" si="68"/>
        <v>1087.8900000000001</v>
      </c>
      <c r="J910" s="964">
        <f t="shared" si="68"/>
        <v>8110.64</v>
      </c>
      <c r="K910" s="964">
        <f t="shared" si="68"/>
        <v>2523.4899999999998</v>
      </c>
      <c r="L910" s="964">
        <f t="shared" si="68"/>
        <v>0</v>
      </c>
      <c r="M910" s="964">
        <f t="shared" si="68"/>
        <v>0</v>
      </c>
      <c r="N910" s="964">
        <f t="shared" si="68"/>
        <v>0</v>
      </c>
      <c r="O910" s="964">
        <f t="shared" si="68"/>
        <v>0</v>
      </c>
      <c r="P910" s="964">
        <f t="shared" si="68"/>
        <v>0</v>
      </c>
      <c r="Q910" s="962">
        <f t="shared" si="68"/>
        <v>0</v>
      </c>
      <c r="R910" s="843"/>
    </row>
    <row r="911" spans="2:18" s="842" customFormat="1" ht="12.4" customHeight="1">
      <c r="B911" s="968" t="s">
        <v>1314</v>
      </c>
      <c r="C911" s="959"/>
      <c r="D911" s="969" t="s">
        <v>2697</v>
      </c>
      <c r="E911" s="961" t="s">
        <v>385</v>
      </c>
      <c r="F911" s="970">
        <v>1063.4000000000001</v>
      </c>
      <c r="G911" s="970">
        <v>3.44</v>
      </c>
      <c r="H911" s="962">
        <f t="shared" si="69"/>
        <v>3658.1</v>
      </c>
      <c r="I911" s="963">
        <f t="shared" ref="I911:Q926" si="70">+IF($E911="","",I4801)</f>
        <v>0</v>
      </c>
      <c r="J911" s="964">
        <f t="shared" si="70"/>
        <v>2297.6</v>
      </c>
      <c r="K911" s="964">
        <f t="shared" si="70"/>
        <v>1360.5</v>
      </c>
      <c r="L911" s="964">
        <f t="shared" si="70"/>
        <v>0</v>
      </c>
      <c r="M911" s="964">
        <f t="shared" si="70"/>
        <v>0</v>
      </c>
      <c r="N911" s="964">
        <f t="shared" si="70"/>
        <v>0</v>
      </c>
      <c r="O911" s="964">
        <f t="shared" si="70"/>
        <v>0</v>
      </c>
      <c r="P911" s="964">
        <f t="shared" si="70"/>
        <v>0</v>
      </c>
      <c r="Q911" s="962">
        <f t="shared" si="70"/>
        <v>0</v>
      </c>
      <c r="R911" s="843"/>
    </row>
    <row r="912" spans="2:18" s="842" customFormat="1" ht="12.4" customHeight="1">
      <c r="B912" s="968" t="s">
        <v>1315</v>
      </c>
      <c r="C912" s="959"/>
      <c r="D912" s="969" t="s">
        <v>2699</v>
      </c>
      <c r="E912" s="961" t="s">
        <v>51</v>
      </c>
      <c r="F912" s="970">
        <v>877.5</v>
      </c>
      <c r="G912" s="970">
        <v>6.98</v>
      </c>
      <c r="H912" s="962">
        <f t="shared" si="69"/>
        <v>6124.95</v>
      </c>
      <c r="I912" s="963">
        <f t="shared" si="70"/>
        <v>0</v>
      </c>
      <c r="J912" s="964">
        <f t="shared" si="70"/>
        <v>3329.28</v>
      </c>
      <c r="K912" s="964">
        <f t="shared" si="70"/>
        <v>2795.67</v>
      </c>
      <c r="L912" s="964">
        <f t="shared" si="70"/>
        <v>0</v>
      </c>
      <c r="M912" s="964">
        <f t="shared" si="70"/>
        <v>0</v>
      </c>
      <c r="N912" s="964">
        <f t="shared" si="70"/>
        <v>0</v>
      </c>
      <c r="O912" s="964">
        <f t="shared" si="70"/>
        <v>0</v>
      </c>
      <c r="P912" s="964">
        <f t="shared" si="70"/>
        <v>0</v>
      </c>
      <c r="Q912" s="962">
        <f t="shared" si="70"/>
        <v>0</v>
      </c>
      <c r="R912" s="843"/>
    </row>
    <row r="913" spans="2:18" s="842" customFormat="1" ht="12.4" customHeight="1">
      <c r="B913" s="968" t="s">
        <v>1316</v>
      </c>
      <c r="C913" s="959"/>
      <c r="D913" s="969" t="s">
        <v>2856</v>
      </c>
      <c r="E913" s="961" t="s">
        <v>51</v>
      </c>
      <c r="F913" s="970">
        <v>255.42000000000002</v>
      </c>
      <c r="G913" s="970">
        <v>10.77</v>
      </c>
      <c r="H913" s="962">
        <f t="shared" si="69"/>
        <v>2750.87</v>
      </c>
      <c r="I913" s="963">
        <f t="shared" si="70"/>
        <v>0</v>
      </c>
      <c r="J913" s="964">
        <f t="shared" si="70"/>
        <v>239.66</v>
      </c>
      <c r="K913" s="964">
        <f t="shared" si="70"/>
        <v>2511.21</v>
      </c>
      <c r="L913" s="964">
        <f t="shared" si="70"/>
        <v>0</v>
      </c>
      <c r="M913" s="964">
        <f t="shared" si="70"/>
        <v>0</v>
      </c>
      <c r="N913" s="964">
        <f t="shared" si="70"/>
        <v>0</v>
      </c>
      <c r="O913" s="964">
        <f t="shared" si="70"/>
        <v>0</v>
      </c>
      <c r="P913" s="964">
        <f t="shared" si="70"/>
        <v>0</v>
      </c>
      <c r="Q913" s="962">
        <f t="shared" si="70"/>
        <v>0</v>
      </c>
      <c r="R913" s="843"/>
    </row>
    <row r="914" spans="2:18" s="842" customFormat="1" ht="12.4" customHeight="1">
      <c r="B914" s="968" t="s">
        <v>1317</v>
      </c>
      <c r="C914" s="959"/>
      <c r="D914" s="969" t="s">
        <v>2849</v>
      </c>
      <c r="E914" s="961" t="s">
        <v>386</v>
      </c>
      <c r="F914" s="970">
        <v>87.48</v>
      </c>
      <c r="G914" s="970">
        <v>30.76</v>
      </c>
      <c r="H914" s="962">
        <f t="shared" si="69"/>
        <v>2690.88</v>
      </c>
      <c r="I914" s="963">
        <f t="shared" si="70"/>
        <v>0</v>
      </c>
      <c r="J914" s="964">
        <f t="shared" si="70"/>
        <v>1462.66</v>
      </c>
      <c r="K914" s="964">
        <f t="shared" si="70"/>
        <v>1228.22</v>
      </c>
      <c r="L914" s="964">
        <f t="shared" si="70"/>
        <v>0</v>
      </c>
      <c r="M914" s="964">
        <f t="shared" si="70"/>
        <v>0</v>
      </c>
      <c r="N914" s="964">
        <f t="shared" si="70"/>
        <v>0</v>
      </c>
      <c r="O914" s="964">
        <f t="shared" si="70"/>
        <v>0</v>
      </c>
      <c r="P914" s="964">
        <f t="shared" si="70"/>
        <v>0</v>
      </c>
      <c r="Q914" s="962">
        <f t="shared" si="70"/>
        <v>0</v>
      </c>
      <c r="R914" s="843"/>
    </row>
    <row r="915" spans="2:18" s="842" customFormat="1" ht="12.4" customHeight="1">
      <c r="B915" s="968" t="s">
        <v>1318</v>
      </c>
      <c r="C915" s="959"/>
      <c r="D915" s="969" t="s">
        <v>2857</v>
      </c>
      <c r="E915" s="961" t="s">
        <v>3030</v>
      </c>
      <c r="F915" s="970">
        <v>194.4</v>
      </c>
      <c r="G915" s="970">
        <v>20.51</v>
      </c>
      <c r="H915" s="962">
        <f t="shared" si="69"/>
        <v>3987.14</v>
      </c>
      <c r="I915" s="963">
        <f t="shared" si="70"/>
        <v>0</v>
      </c>
      <c r="J915" s="964">
        <f t="shared" si="70"/>
        <v>1444.83</v>
      </c>
      <c r="K915" s="964">
        <f t="shared" si="70"/>
        <v>2542.31</v>
      </c>
      <c r="L915" s="964">
        <f t="shared" si="70"/>
        <v>0</v>
      </c>
      <c r="M915" s="964">
        <f t="shared" si="70"/>
        <v>0</v>
      </c>
      <c r="N915" s="964">
        <f t="shared" si="70"/>
        <v>0</v>
      </c>
      <c r="O915" s="964">
        <f t="shared" si="70"/>
        <v>0</v>
      </c>
      <c r="P915" s="964">
        <f t="shared" si="70"/>
        <v>0</v>
      </c>
      <c r="Q915" s="962">
        <f t="shared" si="70"/>
        <v>0</v>
      </c>
      <c r="R915" s="843"/>
    </row>
    <row r="916" spans="2:18" s="842" customFormat="1" ht="12.4" customHeight="1">
      <c r="B916" s="968" t="s">
        <v>1319</v>
      </c>
      <c r="C916" s="959"/>
      <c r="D916" s="969" t="s">
        <v>2788</v>
      </c>
      <c r="E916" s="961" t="s">
        <v>386</v>
      </c>
      <c r="F916" s="970">
        <v>369.43</v>
      </c>
      <c r="G916" s="970">
        <v>15.38</v>
      </c>
      <c r="H916" s="962">
        <f t="shared" si="69"/>
        <v>5681.83</v>
      </c>
      <c r="I916" s="963">
        <f t="shared" si="70"/>
        <v>0</v>
      </c>
      <c r="J916" s="964">
        <f t="shared" si="70"/>
        <v>1617.74</v>
      </c>
      <c r="K916" s="964">
        <f t="shared" si="70"/>
        <v>4064.09</v>
      </c>
      <c r="L916" s="964">
        <f t="shared" si="70"/>
        <v>0</v>
      </c>
      <c r="M916" s="964">
        <f t="shared" si="70"/>
        <v>0</v>
      </c>
      <c r="N916" s="964">
        <f t="shared" si="70"/>
        <v>0</v>
      </c>
      <c r="O916" s="964">
        <f t="shared" si="70"/>
        <v>0</v>
      </c>
      <c r="P916" s="964">
        <f t="shared" si="70"/>
        <v>0</v>
      </c>
      <c r="Q916" s="962">
        <f t="shared" si="70"/>
        <v>0</v>
      </c>
      <c r="R916" s="843"/>
    </row>
    <row r="917" spans="2:18" s="842" customFormat="1" ht="12.4" customHeight="1">
      <c r="B917" s="974" t="s">
        <v>1320</v>
      </c>
      <c r="C917" s="959"/>
      <c r="D917" s="975" t="s">
        <v>2700</v>
      </c>
      <c r="E917" s="961"/>
      <c r="F917" s="961"/>
      <c r="G917" s="961"/>
      <c r="H917" s="962" t="str">
        <f t="shared" si="69"/>
        <v/>
      </c>
      <c r="I917" s="963" t="str">
        <f t="shared" si="70"/>
        <v/>
      </c>
      <c r="J917" s="964" t="str">
        <f t="shared" si="70"/>
        <v/>
      </c>
      <c r="K917" s="964" t="str">
        <f t="shared" si="70"/>
        <v/>
      </c>
      <c r="L917" s="964" t="str">
        <f t="shared" si="70"/>
        <v/>
      </c>
      <c r="M917" s="964" t="str">
        <f t="shared" si="70"/>
        <v/>
      </c>
      <c r="N917" s="964" t="str">
        <f t="shared" si="70"/>
        <v/>
      </c>
      <c r="O917" s="964" t="str">
        <f t="shared" si="70"/>
        <v/>
      </c>
      <c r="P917" s="964" t="str">
        <f t="shared" si="70"/>
        <v/>
      </c>
      <c r="Q917" s="962" t="str">
        <f t="shared" si="70"/>
        <v/>
      </c>
      <c r="R917" s="843"/>
    </row>
    <row r="918" spans="2:18" s="842" customFormat="1" ht="12.4" customHeight="1">
      <c r="B918" s="976" t="s">
        <v>1321</v>
      </c>
      <c r="C918" s="959"/>
      <c r="D918" s="977" t="s">
        <v>2858</v>
      </c>
      <c r="E918" s="961"/>
      <c r="F918" s="961"/>
      <c r="G918" s="961"/>
      <c r="H918" s="962" t="str">
        <f t="shared" si="69"/>
        <v/>
      </c>
      <c r="I918" s="963" t="str">
        <f t="shared" si="70"/>
        <v/>
      </c>
      <c r="J918" s="964" t="str">
        <f t="shared" si="70"/>
        <v/>
      </c>
      <c r="K918" s="964" t="str">
        <f t="shared" si="70"/>
        <v/>
      </c>
      <c r="L918" s="964" t="str">
        <f t="shared" si="70"/>
        <v/>
      </c>
      <c r="M918" s="964" t="str">
        <f t="shared" si="70"/>
        <v/>
      </c>
      <c r="N918" s="964" t="str">
        <f t="shared" si="70"/>
        <v/>
      </c>
      <c r="O918" s="964" t="str">
        <f t="shared" si="70"/>
        <v/>
      </c>
      <c r="P918" s="964" t="str">
        <f t="shared" si="70"/>
        <v/>
      </c>
      <c r="Q918" s="962" t="str">
        <f t="shared" si="70"/>
        <v/>
      </c>
      <c r="R918" s="843"/>
    </row>
    <row r="919" spans="2:18" s="842" customFormat="1" ht="12.4" customHeight="1">
      <c r="B919" s="968" t="s">
        <v>1322</v>
      </c>
      <c r="C919" s="959"/>
      <c r="D919" s="969" t="s">
        <v>2859</v>
      </c>
      <c r="E919" s="961" t="s">
        <v>386</v>
      </c>
      <c r="F919" s="970">
        <v>131.76</v>
      </c>
      <c r="G919" s="970">
        <v>172.29</v>
      </c>
      <c r="H919" s="962">
        <f t="shared" si="69"/>
        <v>22700.93</v>
      </c>
      <c r="I919" s="963">
        <f t="shared" si="70"/>
        <v>0</v>
      </c>
      <c r="J919" s="964">
        <f t="shared" si="70"/>
        <v>15651.93</v>
      </c>
      <c r="K919" s="964">
        <f t="shared" si="70"/>
        <v>7049</v>
      </c>
      <c r="L919" s="964">
        <f t="shared" si="70"/>
        <v>0</v>
      </c>
      <c r="M919" s="964">
        <f t="shared" si="70"/>
        <v>0</v>
      </c>
      <c r="N919" s="964">
        <f t="shared" si="70"/>
        <v>0</v>
      </c>
      <c r="O919" s="964">
        <f t="shared" si="70"/>
        <v>0</v>
      </c>
      <c r="P919" s="964">
        <f t="shared" si="70"/>
        <v>0</v>
      </c>
      <c r="Q919" s="962">
        <f t="shared" si="70"/>
        <v>0</v>
      </c>
      <c r="R919" s="843"/>
    </row>
    <row r="920" spans="2:18" s="842" customFormat="1" ht="12.4" customHeight="1">
      <c r="B920" s="976" t="s">
        <v>1323</v>
      </c>
      <c r="C920" s="959"/>
      <c r="D920" s="977" t="s">
        <v>2860</v>
      </c>
      <c r="E920" s="961"/>
      <c r="F920" s="961"/>
      <c r="G920" s="961"/>
      <c r="H920" s="962" t="str">
        <f t="shared" si="69"/>
        <v/>
      </c>
      <c r="I920" s="963" t="str">
        <f t="shared" si="70"/>
        <v/>
      </c>
      <c r="J920" s="964" t="str">
        <f t="shared" si="70"/>
        <v/>
      </c>
      <c r="K920" s="964" t="str">
        <f t="shared" si="70"/>
        <v/>
      </c>
      <c r="L920" s="964" t="str">
        <f t="shared" si="70"/>
        <v/>
      </c>
      <c r="M920" s="964" t="str">
        <f t="shared" si="70"/>
        <v/>
      </c>
      <c r="N920" s="964" t="str">
        <f t="shared" si="70"/>
        <v/>
      </c>
      <c r="O920" s="964" t="str">
        <f t="shared" si="70"/>
        <v/>
      </c>
      <c r="P920" s="964" t="str">
        <f t="shared" si="70"/>
        <v/>
      </c>
      <c r="Q920" s="962" t="str">
        <f t="shared" si="70"/>
        <v/>
      </c>
      <c r="R920" s="843"/>
    </row>
    <row r="921" spans="2:18" s="842" customFormat="1" ht="12.4" customHeight="1">
      <c r="B921" s="968" t="s">
        <v>1324</v>
      </c>
      <c r="C921" s="959"/>
      <c r="D921" s="969" t="s">
        <v>2861</v>
      </c>
      <c r="E921" s="961" t="s">
        <v>3030</v>
      </c>
      <c r="F921" s="970">
        <v>24.5</v>
      </c>
      <c r="G921" s="970">
        <v>277.07</v>
      </c>
      <c r="H921" s="962">
        <f t="shared" si="69"/>
        <v>6788.22</v>
      </c>
      <c r="I921" s="963">
        <f t="shared" si="70"/>
        <v>0</v>
      </c>
      <c r="J921" s="964">
        <f t="shared" si="70"/>
        <v>4033.87</v>
      </c>
      <c r="K921" s="964">
        <f t="shared" si="70"/>
        <v>2754.35</v>
      </c>
      <c r="L921" s="964">
        <f t="shared" si="70"/>
        <v>0</v>
      </c>
      <c r="M921" s="964">
        <f t="shared" si="70"/>
        <v>0</v>
      </c>
      <c r="N921" s="964">
        <f t="shared" si="70"/>
        <v>0</v>
      </c>
      <c r="O921" s="964">
        <f t="shared" si="70"/>
        <v>0</v>
      </c>
      <c r="P921" s="964">
        <f t="shared" si="70"/>
        <v>0</v>
      </c>
      <c r="Q921" s="962">
        <f t="shared" si="70"/>
        <v>0</v>
      </c>
      <c r="R921" s="843"/>
    </row>
    <row r="922" spans="2:18" s="842" customFormat="1" ht="12.4" customHeight="1">
      <c r="B922" s="968" t="s">
        <v>1325</v>
      </c>
      <c r="C922" s="959"/>
      <c r="D922" s="969" t="s">
        <v>2713</v>
      </c>
      <c r="E922" s="961" t="s">
        <v>51</v>
      </c>
      <c r="F922" s="970">
        <v>359.1</v>
      </c>
      <c r="G922" s="970">
        <v>44.230000000000004</v>
      </c>
      <c r="H922" s="962">
        <f t="shared" si="69"/>
        <v>15882.99</v>
      </c>
      <c r="I922" s="963">
        <f t="shared" si="70"/>
        <v>0</v>
      </c>
      <c r="J922" s="964">
        <f t="shared" si="70"/>
        <v>10194.74</v>
      </c>
      <c r="K922" s="964">
        <f t="shared" si="70"/>
        <v>5688.25</v>
      </c>
      <c r="L922" s="964">
        <f t="shared" si="70"/>
        <v>0</v>
      </c>
      <c r="M922" s="964">
        <f t="shared" si="70"/>
        <v>0</v>
      </c>
      <c r="N922" s="964">
        <f t="shared" si="70"/>
        <v>0</v>
      </c>
      <c r="O922" s="964">
        <f t="shared" si="70"/>
        <v>0</v>
      </c>
      <c r="P922" s="964">
        <f t="shared" si="70"/>
        <v>0</v>
      </c>
      <c r="Q922" s="962">
        <f t="shared" si="70"/>
        <v>0</v>
      </c>
      <c r="R922" s="843"/>
    </row>
    <row r="923" spans="2:18" s="842" customFormat="1" ht="12.4" customHeight="1">
      <c r="B923" s="983" t="s">
        <v>1326</v>
      </c>
      <c r="C923" s="959"/>
      <c r="D923" s="975" t="s">
        <v>2775</v>
      </c>
      <c r="E923" s="961"/>
      <c r="F923" s="961"/>
      <c r="G923" s="961"/>
      <c r="H923" s="962" t="str">
        <f t="shared" si="69"/>
        <v/>
      </c>
      <c r="I923" s="963" t="str">
        <f t="shared" si="70"/>
        <v/>
      </c>
      <c r="J923" s="964" t="str">
        <f t="shared" si="70"/>
        <v/>
      </c>
      <c r="K923" s="964" t="str">
        <f t="shared" si="70"/>
        <v/>
      </c>
      <c r="L923" s="964" t="str">
        <f t="shared" si="70"/>
        <v/>
      </c>
      <c r="M923" s="964" t="str">
        <f t="shared" si="70"/>
        <v/>
      </c>
      <c r="N923" s="964" t="str">
        <f t="shared" si="70"/>
        <v/>
      </c>
      <c r="O923" s="964" t="str">
        <f t="shared" si="70"/>
        <v/>
      </c>
      <c r="P923" s="964" t="str">
        <f t="shared" si="70"/>
        <v/>
      </c>
      <c r="Q923" s="962" t="str">
        <f t="shared" si="70"/>
        <v/>
      </c>
      <c r="R923" s="843"/>
    </row>
    <row r="924" spans="2:18" s="842" customFormat="1" ht="12.4" customHeight="1">
      <c r="B924" s="976" t="s">
        <v>1327</v>
      </c>
      <c r="C924" s="959"/>
      <c r="D924" s="977" t="s">
        <v>56</v>
      </c>
      <c r="E924" s="961"/>
      <c r="F924" s="961"/>
      <c r="G924" s="961"/>
      <c r="H924" s="962" t="str">
        <f t="shared" si="69"/>
        <v/>
      </c>
      <c r="I924" s="963" t="str">
        <f t="shared" si="70"/>
        <v/>
      </c>
      <c r="J924" s="964" t="str">
        <f t="shared" si="70"/>
        <v/>
      </c>
      <c r="K924" s="964" t="str">
        <f t="shared" si="70"/>
        <v/>
      </c>
      <c r="L924" s="964" t="str">
        <f t="shared" si="70"/>
        <v/>
      </c>
      <c r="M924" s="964" t="str">
        <f t="shared" si="70"/>
        <v/>
      </c>
      <c r="N924" s="964" t="str">
        <f t="shared" si="70"/>
        <v/>
      </c>
      <c r="O924" s="964" t="str">
        <f t="shared" si="70"/>
        <v/>
      </c>
      <c r="P924" s="964" t="str">
        <f t="shared" si="70"/>
        <v/>
      </c>
      <c r="Q924" s="962" t="str">
        <f t="shared" si="70"/>
        <v/>
      </c>
      <c r="R924" s="843"/>
    </row>
    <row r="925" spans="2:18" s="842" customFormat="1" ht="12.4" customHeight="1">
      <c r="B925" s="968" t="s">
        <v>1328</v>
      </c>
      <c r="C925" s="959"/>
      <c r="D925" s="969" t="s">
        <v>360</v>
      </c>
      <c r="E925" s="961" t="s">
        <v>386</v>
      </c>
      <c r="F925" s="970">
        <v>21.38</v>
      </c>
      <c r="G925" s="970">
        <v>412.08</v>
      </c>
      <c r="H925" s="962">
        <f t="shared" si="69"/>
        <v>8810.27</v>
      </c>
      <c r="I925" s="963">
        <f t="shared" si="70"/>
        <v>0</v>
      </c>
      <c r="J925" s="964">
        <f t="shared" si="70"/>
        <v>1669.41</v>
      </c>
      <c r="K925" s="964">
        <f t="shared" si="70"/>
        <v>6516.37</v>
      </c>
      <c r="L925" s="964">
        <f t="shared" si="70"/>
        <v>624.5</v>
      </c>
      <c r="M925" s="964">
        <f t="shared" si="70"/>
        <v>0</v>
      </c>
      <c r="N925" s="964">
        <f t="shared" si="70"/>
        <v>0</v>
      </c>
      <c r="O925" s="964">
        <f t="shared" si="70"/>
        <v>0</v>
      </c>
      <c r="P925" s="964">
        <f t="shared" si="70"/>
        <v>0</v>
      </c>
      <c r="Q925" s="962">
        <f t="shared" si="70"/>
        <v>0</v>
      </c>
      <c r="R925" s="843"/>
    </row>
    <row r="926" spans="2:18" s="842" customFormat="1" ht="12.4" customHeight="1">
      <c r="B926" s="968" t="s">
        <v>1329</v>
      </c>
      <c r="C926" s="959"/>
      <c r="D926" s="969" t="s">
        <v>2862</v>
      </c>
      <c r="E926" s="961" t="s">
        <v>51</v>
      </c>
      <c r="F926" s="970">
        <v>320.76</v>
      </c>
      <c r="G926" s="970">
        <v>52.84</v>
      </c>
      <c r="H926" s="962">
        <f t="shared" si="69"/>
        <v>16948.96</v>
      </c>
      <c r="I926" s="963">
        <f t="shared" si="70"/>
        <v>0</v>
      </c>
      <c r="J926" s="964">
        <f t="shared" si="70"/>
        <v>6702.3</v>
      </c>
      <c r="K926" s="964">
        <f t="shared" si="70"/>
        <v>9934.2000000000007</v>
      </c>
      <c r="L926" s="964">
        <f t="shared" si="70"/>
        <v>312.45999999999998</v>
      </c>
      <c r="M926" s="964">
        <f t="shared" si="70"/>
        <v>0</v>
      </c>
      <c r="N926" s="964">
        <f t="shared" si="70"/>
        <v>0</v>
      </c>
      <c r="O926" s="964">
        <f t="shared" si="70"/>
        <v>0</v>
      </c>
      <c r="P926" s="964">
        <f t="shared" si="70"/>
        <v>0</v>
      </c>
      <c r="Q926" s="962">
        <f t="shared" si="70"/>
        <v>0</v>
      </c>
      <c r="R926" s="843"/>
    </row>
    <row r="927" spans="2:18" s="842" customFormat="1" ht="12.4" customHeight="1">
      <c r="B927" s="968" t="s">
        <v>1330</v>
      </c>
      <c r="C927" s="959"/>
      <c r="D927" s="969" t="s">
        <v>2702</v>
      </c>
      <c r="E927" s="961" t="s">
        <v>55</v>
      </c>
      <c r="F927" s="970">
        <v>6726.89</v>
      </c>
      <c r="G927" s="970">
        <v>4.2</v>
      </c>
      <c r="H927" s="962">
        <f t="shared" si="69"/>
        <v>28252.94</v>
      </c>
      <c r="I927" s="963">
        <f t="shared" ref="I927:Q942" si="71">+IF($E927="","",I4817)</f>
        <v>0</v>
      </c>
      <c r="J927" s="964">
        <f t="shared" si="71"/>
        <v>15436.94</v>
      </c>
      <c r="K927" s="964">
        <f t="shared" si="71"/>
        <v>12816</v>
      </c>
      <c r="L927" s="964">
        <f t="shared" si="71"/>
        <v>0</v>
      </c>
      <c r="M927" s="964">
        <f t="shared" si="71"/>
        <v>0</v>
      </c>
      <c r="N927" s="964">
        <f t="shared" si="71"/>
        <v>0</v>
      </c>
      <c r="O927" s="964">
        <f t="shared" si="71"/>
        <v>0</v>
      </c>
      <c r="P927" s="964">
        <f t="shared" si="71"/>
        <v>0</v>
      </c>
      <c r="Q927" s="962">
        <f t="shared" si="71"/>
        <v>0</v>
      </c>
      <c r="R927" s="843"/>
    </row>
    <row r="928" spans="2:18" s="842" customFormat="1" ht="12.4" customHeight="1">
      <c r="B928" s="976" t="s">
        <v>1331</v>
      </c>
      <c r="C928" s="959"/>
      <c r="D928" s="977" t="s">
        <v>57</v>
      </c>
      <c r="E928" s="961"/>
      <c r="F928" s="961"/>
      <c r="G928" s="961"/>
      <c r="H928" s="962" t="str">
        <f t="shared" si="69"/>
        <v/>
      </c>
      <c r="I928" s="963" t="str">
        <f t="shared" si="71"/>
        <v/>
      </c>
      <c r="J928" s="964" t="str">
        <f t="shared" si="71"/>
        <v/>
      </c>
      <c r="K928" s="964" t="str">
        <f t="shared" si="71"/>
        <v/>
      </c>
      <c r="L928" s="964" t="str">
        <f t="shared" si="71"/>
        <v/>
      </c>
      <c r="M928" s="964" t="str">
        <f t="shared" si="71"/>
        <v/>
      </c>
      <c r="N928" s="964" t="str">
        <f t="shared" si="71"/>
        <v/>
      </c>
      <c r="O928" s="964" t="str">
        <f t="shared" si="71"/>
        <v/>
      </c>
      <c r="P928" s="964" t="str">
        <f t="shared" si="71"/>
        <v/>
      </c>
      <c r="Q928" s="962" t="str">
        <f t="shared" si="71"/>
        <v/>
      </c>
      <c r="R928" s="843"/>
    </row>
    <row r="929" spans="2:18" s="842" customFormat="1" ht="12.4" customHeight="1">
      <c r="B929" s="968" t="s">
        <v>1332</v>
      </c>
      <c r="C929" s="959"/>
      <c r="D929" s="969" t="s">
        <v>361</v>
      </c>
      <c r="E929" s="961" t="s">
        <v>386</v>
      </c>
      <c r="F929" s="970">
        <v>17.25</v>
      </c>
      <c r="G929" s="970">
        <v>312.82</v>
      </c>
      <c r="H929" s="962">
        <f t="shared" si="69"/>
        <v>5396.15</v>
      </c>
      <c r="I929" s="963">
        <f t="shared" si="71"/>
        <v>0</v>
      </c>
      <c r="J929" s="964">
        <f t="shared" si="71"/>
        <v>380.09</v>
      </c>
      <c r="K929" s="964">
        <f t="shared" si="71"/>
        <v>3991.17</v>
      </c>
      <c r="L929" s="964">
        <f t="shared" si="71"/>
        <v>1024.8900000000001</v>
      </c>
      <c r="M929" s="964">
        <f t="shared" si="71"/>
        <v>0</v>
      </c>
      <c r="N929" s="964">
        <f t="shared" si="71"/>
        <v>0</v>
      </c>
      <c r="O929" s="964">
        <f t="shared" si="71"/>
        <v>0</v>
      </c>
      <c r="P929" s="964">
        <f t="shared" si="71"/>
        <v>0</v>
      </c>
      <c r="Q929" s="962">
        <f t="shared" si="71"/>
        <v>0</v>
      </c>
      <c r="R929" s="843"/>
    </row>
    <row r="930" spans="2:18" s="842" customFormat="1" ht="12.4" customHeight="1">
      <c r="B930" s="968" t="s">
        <v>1333</v>
      </c>
      <c r="C930" s="959"/>
      <c r="D930" s="969" t="s">
        <v>2863</v>
      </c>
      <c r="E930" s="961" t="s">
        <v>385</v>
      </c>
      <c r="F930" s="970">
        <v>251.91</v>
      </c>
      <c r="G930" s="970">
        <v>50.4</v>
      </c>
      <c r="H930" s="962">
        <f t="shared" si="69"/>
        <v>12696.26</v>
      </c>
      <c r="I930" s="963">
        <f t="shared" si="71"/>
        <v>0</v>
      </c>
      <c r="J930" s="964">
        <f t="shared" si="71"/>
        <v>1196.57</v>
      </c>
      <c r="K930" s="964">
        <f t="shared" si="71"/>
        <v>9390.57</v>
      </c>
      <c r="L930" s="964">
        <f t="shared" si="71"/>
        <v>2109.12</v>
      </c>
      <c r="M930" s="964">
        <f t="shared" si="71"/>
        <v>0</v>
      </c>
      <c r="N930" s="964">
        <f t="shared" si="71"/>
        <v>0</v>
      </c>
      <c r="O930" s="964">
        <f t="shared" si="71"/>
        <v>0</v>
      </c>
      <c r="P930" s="964">
        <f t="shared" si="71"/>
        <v>0</v>
      </c>
      <c r="Q930" s="962">
        <f t="shared" si="71"/>
        <v>0</v>
      </c>
      <c r="R930" s="843"/>
    </row>
    <row r="931" spans="2:18" s="842" customFormat="1" ht="12.4" customHeight="1">
      <c r="B931" s="968" t="s">
        <v>1334</v>
      </c>
      <c r="C931" s="959"/>
      <c r="D931" s="969" t="s">
        <v>2702</v>
      </c>
      <c r="E931" s="961" t="s">
        <v>55</v>
      </c>
      <c r="F931" s="970">
        <v>5319.09</v>
      </c>
      <c r="G931" s="970">
        <v>4.2</v>
      </c>
      <c r="H931" s="962">
        <f t="shared" si="69"/>
        <v>22340.18</v>
      </c>
      <c r="I931" s="963">
        <f t="shared" si="71"/>
        <v>0</v>
      </c>
      <c r="J931" s="964">
        <f t="shared" si="71"/>
        <v>2637.38</v>
      </c>
      <c r="K931" s="964">
        <f t="shared" si="71"/>
        <v>16523.53</v>
      </c>
      <c r="L931" s="964">
        <f t="shared" si="71"/>
        <v>3179.26</v>
      </c>
      <c r="M931" s="964">
        <f t="shared" si="71"/>
        <v>0</v>
      </c>
      <c r="N931" s="964">
        <f t="shared" si="71"/>
        <v>0</v>
      </c>
      <c r="O931" s="964">
        <f t="shared" si="71"/>
        <v>0</v>
      </c>
      <c r="P931" s="964">
        <f t="shared" si="71"/>
        <v>0</v>
      </c>
      <c r="Q931" s="962">
        <f t="shared" si="71"/>
        <v>0</v>
      </c>
      <c r="R931" s="843"/>
    </row>
    <row r="932" spans="2:18" s="842" customFormat="1" ht="12.4" customHeight="1">
      <c r="B932" s="972" t="s">
        <v>1335</v>
      </c>
      <c r="C932" s="959"/>
      <c r="D932" s="973" t="s">
        <v>2864</v>
      </c>
      <c r="E932" s="961"/>
      <c r="F932" s="961"/>
      <c r="G932" s="961"/>
      <c r="H932" s="962" t="str">
        <f t="shared" si="69"/>
        <v/>
      </c>
      <c r="I932" s="963" t="str">
        <f t="shared" si="71"/>
        <v/>
      </c>
      <c r="J932" s="964" t="str">
        <f t="shared" si="71"/>
        <v/>
      </c>
      <c r="K932" s="964" t="str">
        <f t="shared" si="71"/>
        <v/>
      </c>
      <c r="L932" s="964" t="str">
        <f t="shared" si="71"/>
        <v/>
      </c>
      <c r="M932" s="964" t="str">
        <f t="shared" si="71"/>
        <v/>
      </c>
      <c r="N932" s="964" t="str">
        <f t="shared" si="71"/>
        <v/>
      </c>
      <c r="O932" s="964" t="str">
        <f t="shared" si="71"/>
        <v/>
      </c>
      <c r="P932" s="964" t="str">
        <f t="shared" si="71"/>
        <v/>
      </c>
      <c r="Q932" s="962" t="str">
        <f t="shared" si="71"/>
        <v/>
      </c>
      <c r="R932" s="843"/>
    </row>
    <row r="933" spans="2:18" s="842" customFormat="1" ht="12.4" customHeight="1">
      <c r="B933" s="974" t="s">
        <v>1336</v>
      </c>
      <c r="C933" s="959"/>
      <c r="D933" s="975" t="s">
        <v>362</v>
      </c>
      <c r="E933" s="961"/>
      <c r="F933" s="961"/>
      <c r="G933" s="961"/>
      <c r="H933" s="962" t="str">
        <f t="shared" si="69"/>
        <v/>
      </c>
      <c r="I933" s="963" t="str">
        <f t="shared" si="71"/>
        <v/>
      </c>
      <c r="J933" s="964" t="str">
        <f t="shared" si="71"/>
        <v/>
      </c>
      <c r="K933" s="964" t="str">
        <f t="shared" si="71"/>
        <v/>
      </c>
      <c r="L933" s="964" t="str">
        <f t="shared" si="71"/>
        <v/>
      </c>
      <c r="M933" s="964" t="str">
        <f t="shared" si="71"/>
        <v/>
      </c>
      <c r="N933" s="964" t="str">
        <f t="shared" si="71"/>
        <v/>
      </c>
      <c r="O933" s="964" t="str">
        <f t="shared" si="71"/>
        <v/>
      </c>
      <c r="P933" s="964" t="str">
        <f t="shared" si="71"/>
        <v/>
      </c>
      <c r="Q933" s="962" t="str">
        <f t="shared" si="71"/>
        <v/>
      </c>
      <c r="R933" s="843"/>
    </row>
    <row r="934" spans="2:18" s="842" customFormat="1" ht="12.4" customHeight="1">
      <c r="B934" s="968" t="s">
        <v>1337</v>
      </c>
      <c r="C934" s="959"/>
      <c r="D934" s="969" t="s">
        <v>2865</v>
      </c>
      <c r="E934" s="961" t="s">
        <v>51</v>
      </c>
      <c r="F934" s="970">
        <v>1232.1600000000001</v>
      </c>
      <c r="G934" s="970">
        <v>61.54</v>
      </c>
      <c r="H934" s="962">
        <f t="shared" si="69"/>
        <v>75827.13</v>
      </c>
      <c r="I934" s="963">
        <f t="shared" si="71"/>
        <v>0</v>
      </c>
      <c r="J934" s="964">
        <f t="shared" si="71"/>
        <v>31652.080000000002</v>
      </c>
      <c r="K934" s="964">
        <f t="shared" si="71"/>
        <v>42827.97</v>
      </c>
      <c r="L934" s="964">
        <f t="shared" si="71"/>
        <v>1347.08</v>
      </c>
      <c r="M934" s="964">
        <f t="shared" si="71"/>
        <v>0</v>
      </c>
      <c r="N934" s="964">
        <f t="shared" si="71"/>
        <v>0</v>
      </c>
      <c r="O934" s="964">
        <f t="shared" si="71"/>
        <v>0</v>
      </c>
      <c r="P934" s="964">
        <f t="shared" si="71"/>
        <v>0</v>
      </c>
      <c r="Q934" s="962">
        <f t="shared" si="71"/>
        <v>0</v>
      </c>
      <c r="R934" s="843"/>
    </row>
    <row r="935" spans="2:18" s="842" customFormat="1" ht="12.4" customHeight="1">
      <c r="B935" s="974" t="s">
        <v>1338</v>
      </c>
      <c r="C935" s="959"/>
      <c r="D935" s="975" t="s">
        <v>2866</v>
      </c>
      <c r="E935" s="961"/>
      <c r="F935" s="961"/>
      <c r="G935" s="961"/>
      <c r="H935" s="962" t="str">
        <f t="shared" si="69"/>
        <v/>
      </c>
      <c r="I935" s="963" t="str">
        <f t="shared" si="71"/>
        <v/>
      </c>
      <c r="J935" s="964" t="str">
        <f t="shared" si="71"/>
        <v/>
      </c>
      <c r="K935" s="964" t="str">
        <f t="shared" si="71"/>
        <v/>
      </c>
      <c r="L935" s="964" t="str">
        <f t="shared" si="71"/>
        <v/>
      </c>
      <c r="M935" s="964" t="str">
        <f t="shared" si="71"/>
        <v/>
      </c>
      <c r="N935" s="964" t="str">
        <f t="shared" si="71"/>
        <v/>
      </c>
      <c r="O935" s="964" t="str">
        <f t="shared" si="71"/>
        <v/>
      </c>
      <c r="P935" s="964" t="str">
        <f t="shared" si="71"/>
        <v/>
      </c>
      <c r="Q935" s="962" t="str">
        <f t="shared" si="71"/>
        <v/>
      </c>
      <c r="R935" s="843"/>
    </row>
    <row r="936" spans="2:18" s="842" customFormat="1" ht="12.4" customHeight="1">
      <c r="B936" s="968" t="s">
        <v>1339</v>
      </c>
      <c r="C936" s="959"/>
      <c r="D936" s="969" t="s">
        <v>2867</v>
      </c>
      <c r="E936" s="961" t="s">
        <v>51</v>
      </c>
      <c r="F936" s="970">
        <v>2062.2600000000002</v>
      </c>
      <c r="G936" s="970">
        <v>27.830000000000002</v>
      </c>
      <c r="H936" s="962">
        <f t="shared" si="69"/>
        <v>57392.7</v>
      </c>
      <c r="I936" s="963">
        <f t="shared" si="71"/>
        <v>0</v>
      </c>
      <c r="J936" s="964">
        <f t="shared" si="71"/>
        <v>0</v>
      </c>
      <c r="K936" s="964">
        <f t="shared" si="71"/>
        <v>11516.12</v>
      </c>
      <c r="L936" s="964">
        <f t="shared" si="71"/>
        <v>45876.58</v>
      </c>
      <c r="M936" s="964">
        <f t="shared" si="71"/>
        <v>0</v>
      </c>
      <c r="N936" s="964">
        <f t="shared" si="71"/>
        <v>0</v>
      </c>
      <c r="O936" s="964">
        <f t="shared" si="71"/>
        <v>0</v>
      </c>
      <c r="P936" s="964">
        <f t="shared" si="71"/>
        <v>0</v>
      </c>
      <c r="Q936" s="962">
        <f t="shared" si="71"/>
        <v>0</v>
      </c>
      <c r="R936" s="843"/>
    </row>
    <row r="937" spans="2:18" s="842" customFormat="1" ht="12.4" customHeight="1">
      <c r="B937" s="968" t="s">
        <v>1340</v>
      </c>
      <c r="C937" s="959"/>
      <c r="D937" s="969" t="s">
        <v>2868</v>
      </c>
      <c r="E937" s="961" t="s">
        <v>387</v>
      </c>
      <c r="F937" s="970">
        <v>361.8</v>
      </c>
      <c r="G937" s="970">
        <v>24.67</v>
      </c>
      <c r="H937" s="962">
        <f t="shared" si="69"/>
        <v>8925.61</v>
      </c>
      <c r="I937" s="963">
        <f t="shared" si="71"/>
        <v>0</v>
      </c>
      <c r="J937" s="964">
        <f t="shared" si="71"/>
        <v>0</v>
      </c>
      <c r="K937" s="964">
        <f t="shared" si="71"/>
        <v>1790.97</v>
      </c>
      <c r="L937" s="964">
        <f t="shared" si="71"/>
        <v>7134.64</v>
      </c>
      <c r="M937" s="964">
        <f t="shared" si="71"/>
        <v>0</v>
      </c>
      <c r="N937" s="964">
        <f t="shared" si="71"/>
        <v>0</v>
      </c>
      <c r="O937" s="964">
        <f t="shared" si="71"/>
        <v>0</v>
      </c>
      <c r="P937" s="964">
        <f t="shared" si="71"/>
        <v>0</v>
      </c>
      <c r="Q937" s="962">
        <f t="shared" si="71"/>
        <v>0</v>
      </c>
      <c r="R937" s="843"/>
    </row>
    <row r="938" spans="2:18" s="842" customFormat="1" ht="12.4" customHeight="1">
      <c r="B938" s="968" t="s">
        <v>1341</v>
      </c>
      <c r="C938" s="959"/>
      <c r="D938" s="969" t="s">
        <v>2869</v>
      </c>
      <c r="E938" s="961" t="s">
        <v>41</v>
      </c>
      <c r="F938" s="970">
        <v>108</v>
      </c>
      <c r="G938" s="970">
        <v>299.65000000000003</v>
      </c>
      <c r="H938" s="962">
        <f t="shared" si="69"/>
        <v>32362.2</v>
      </c>
      <c r="I938" s="963">
        <f t="shared" si="71"/>
        <v>0</v>
      </c>
      <c r="J938" s="964">
        <f t="shared" si="71"/>
        <v>0</v>
      </c>
      <c r="K938" s="964">
        <f t="shared" si="71"/>
        <v>10385.57</v>
      </c>
      <c r="L938" s="964">
        <f t="shared" si="71"/>
        <v>21976.63</v>
      </c>
      <c r="M938" s="964">
        <f t="shared" si="71"/>
        <v>0</v>
      </c>
      <c r="N938" s="964">
        <f t="shared" si="71"/>
        <v>0</v>
      </c>
      <c r="O938" s="964">
        <f t="shared" si="71"/>
        <v>0</v>
      </c>
      <c r="P938" s="964">
        <f t="shared" si="71"/>
        <v>0</v>
      </c>
      <c r="Q938" s="962">
        <f t="shared" si="71"/>
        <v>0</v>
      </c>
      <c r="R938" s="843"/>
    </row>
    <row r="939" spans="2:18" s="842" customFormat="1" ht="12.4" customHeight="1">
      <c r="B939" s="974" t="s">
        <v>1342</v>
      </c>
      <c r="C939" s="959"/>
      <c r="D939" s="975" t="s">
        <v>2870</v>
      </c>
      <c r="E939" s="961"/>
      <c r="F939" s="961"/>
      <c r="G939" s="961"/>
      <c r="H939" s="962" t="str">
        <f t="shared" si="69"/>
        <v/>
      </c>
      <c r="I939" s="963" t="str">
        <f t="shared" si="71"/>
        <v/>
      </c>
      <c r="J939" s="964" t="str">
        <f t="shared" si="71"/>
        <v/>
      </c>
      <c r="K939" s="964" t="str">
        <f t="shared" si="71"/>
        <v/>
      </c>
      <c r="L939" s="964" t="str">
        <f t="shared" si="71"/>
        <v/>
      </c>
      <c r="M939" s="964" t="str">
        <f t="shared" si="71"/>
        <v/>
      </c>
      <c r="N939" s="964" t="str">
        <f t="shared" si="71"/>
        <v/>
      </c>
      <c r="O939" s="964" t="str">
        <f t="shared" si="71"/>
        <v/>
      </c>
      <c r="P939" s="964" t="str">
        <f t="shared" si="71"/>
        <v/>
      </c>
      <c r="Q939" s="962" t="str">
        <f t="shared" si="71"/>
        <v/>
      </c>
      <c r="R939" s="843"/>
    </row>
    <row r="940" spans="2:18" s="842" customFormat="1" ht="12.4" customHeight="1">
      <c r="B940" s="968" t="s">
        <v>1343</v>
      </c>
      <c r="C940" s="959"/>
      <c r="D940" s="969" t="s">
        <v>2871</v>
      </c>
      <c r="E940" s="961" t="s">
        <v>51</v>
      </c>
      <c r="F940" s="970">
        <v>769.5</v>
      </c>
      <c r="G940" s="970">
        <v>15.26</v>
      </c>
      <c r="H940" s="962">
        <f t="shared" si="69"/>
        <v>11742.57</v>
      </c>
      <c r="I940" s="963">
        <f t="shared" si="71"/>
        <v>0</v>
      </c>
      <c r="J940" s="964">
        <f t="shared" si="71"/>
        <v>0</v>
      </c>
      <c r="K940" s="964">
        <f t="shared" si="71"/>
        <v>1963.5</v>
      </c>
      <c r="L940" s="964">
        <f t="shared" si="71"/>
        <v>8405.02</v>
      </c>
      <c r="M940" s="964">
        <f t="shared" si="71"/>
        <v>1374.04</v>
      </c>
      <c r="N940" s="964">
        <f t="shared" si="71"/>
        <v>0</v>
      </c>
      <c r="O940" s="964">
        <f t="shared" si="71"/>
        <v>0</v>
      </c>
      <c r="P940" s="964">
        <f t="shared" si="71"/>
        <v>0</v>
      </c>
      <c r="Q940" s="962">
        <f t="shared" si="71"/>
        <v>0</v>
      </c>
      <c r="R940" s="843"/>
    </row>
    <row r="941" spans="2:18" s="842" customFormat="1" ht="12.4" customHeight="1">
      <c r="B941" s="968" t="s">
        <v>1344</v>
      </c>
      <c r="C941" s="959"/>
      <c r="D941" s="969" t="s">
        <v>2872</v>
      </c>
      <c r="E941" s="961" t="s">
        <v>51</v>
      </c>
      <c r="F941" s="970">
        <v>306.18</v>
      </c>
      <c r="G941" s="970">
        <v>27.37</v>
      </c>
      <c r="H941" s="962">
        <f t="shared" si="69"/>
        <v>8380.15</v>
      </c>
      <c r="I941" s="963">
        <f t="shared" si="71"/>
        <v>0</v>
      </c>
      <c r="J941" s="964">
        <f t="shared" si="71"/>
        <v>0</v>
      </c>
      <c r="K941" s="964">
        <f t="shared" si="71"/>
        <v>1401.26</v>
      </c>
      <c r="L941" s="964">
        <f t="shared" si="71"/>
        <v>5998.29</v>
      </c>
      <c r="M941" s="964">
        <f t="shared" si="71"/>
        <v>980.59</v>
      </c>
      <c r="N941" s="964">
        <f t="shared" si="71"/>
        <v>0</v>
      </c>
      <c r="O941" s="964">
        <f t="shared" si="71"/>
        <v>0</v>
      </c>
      <c r="P941" s="964">
        <f t="shared" si="71"/>
        <v>0</v>
      </c>
      <c r="Q941" s="962">
        <f t="shared" si="71"/>
        <v>0</v>
      </c>
      <c r="R941" s="843"/>
    </row>
    <row r="942" spans="2:18" s="842" customFormat="1" ht="12.4" customHeight="1">
      <c r="B942" s="968" t="s">
        <v>1345</v>
      </c>
      <c r="C942" s="959"/>
      <c r="D942" s="969" t="s">
        <v>2873</v>
      </c>
      <c r="E942" s="961" t="s">
        <v>51</v>
      </c>
      <c r="F942" s="970">
        <v>400.95</v>
      </c>
      <c r="G942" s="970">
        <v>27.37</v>
      </c>
      <c r="H942" s="962">
        <f t="shared" si="69"/>
        <v>10974</v>
      </c>
      <c r="I942" s="963">
        <f t="shared" si="71"/>
        <v>0</v>
      </c>
      <c r="J942" s="964">
        <f t="shared" si="71"/>
        <v>0</v>
      </c>
      <c r="K942" s="964">
        <f t="shared" si="71"/>
        <v>1834.99</v>
      </c>
      <c r="L942" s="964">
        <f t="shared" si="71"/>
        <v>7854.9</v>
      </c>
      <c r="M942" s="964">
        <f t="shared" si="71"/>
        <v>1284.1099999999999</v>
      </c>
      <c r="N942" s="964">
        <f t="shared" si="71"/>
        <v>0</v>
      </c>
      <c r="O942" s="964">
        <f t="shared" si="71"/>
        <v>0</v>
      </c>
      <c r="P942" s="964">
        <f t="shared" si="71"/>
        <v>0</v>
      </c>
      <c r="Q942" s="962">
        <f t="shared" si="71"/>
        <v>0</v>
      </c>
      <c r="R942" s="843"/>
    </row>
    <row r="943" spans="2:18" s="842" customFormat="1" ht="12.4" customHeight="1">
      <c r="B943" s="968" t="s">
        <v>1346</v>
      </c>
      <c r="C943" s="959"/>
      <c r="D943" s="969" t="s">
        <v>2874</v>
      </c>
      <c r="E943" s="961" t="s">
        <v>50</v>
      </c>
      <c r="F943" s="970">
        <v>480.6</v>
      </c>
      <c r="G943" s="970">
        <v>12.950000000000001</v>
      </c>
      <c r="H943" s="962">
        <f t="shared" si="69"/>
        <v>6223.77</v>
      </c>
      <c r="I943" s="963">
        <f t="shared" ref="I943:Q958" si="72">+IF($E943="","",I4833)</f>
        <v>0</v>
      </c>
      <c r="J943" s="964">
        <f t="shared" si="72"/>
        <v>0</v>
      </c>
      <c r="K943" s="964">
        <f t="shared" si="72"/>
        <v>744.32</v>
      </c>
      <c r="L943" s="964">
        <f t="shared" si="72"/>
        <v>4454.8100000000004</v>
      </c>
      <c r="M943" s="964">
        <f t="shared" si="72"/>
        <v>1024.6400000000001</v>
      </c>
      <c r="N943" s="964">
        <f t="shared" si="72"/>
        <v>0</v>
      </c>
      <c r="O943" s="964">
        <f t="shared" si="72"/>
        <v>0</v>
      </c>
      <c r="P943" s="964">
        <f t="shared" si="72"/>
        <v>0</v>
      </c>
      <c r="Q943" s="962">
        <f t="shared" si="72"/>
        <v>0</v>
      </c>
      <c r="R943" s="843"/>
    </row>
    <row r="944" spans="2:18" s="842" customFormat="1" ht="12.4" customHeight="1">
      <c r="B944" s="974" t="s">
        <v>1347</v>
      </c>
      <c r="C944" s="959"/>
      <c r="D944" s="975" t="s">
        <v>62</v>
      </c>
      <c r="E944" s="961"/>
      <c r="F944" s="961"/>
      <c r="G944" s="961"/>
      <c r="H944" s="962" t="str">
        <f t="shared" si="69"/>
        <v/>
      </c>
      <c r="I944" s="963" t="str">
        <f t="shared" si="72"/>
        <v/>
      </c>
      <c r="J944" s="964" t="str">
        <f t="shared" si="72"/>
        <v/>
      </c>
      <c r="K944" s="964" t="str">
        <f t="shared" si="72"/>
        <v/>
      </c>
      <c r="L944" s="964" t="str">
        <f t="shared" si="72"/>
        <v/>
      </c>
      <c r="M944" s="964" t="str">
        <f t="shared" si="72"/>
        <v/>
      </c>
      <c r="N944" s="964" t="str">
        <f t="shared" si="72"/>
        <v/>
      </c>
      <c r="O944" s="964" t="str">
        <f t="shared" si="72"/>
        <v/>
      </c>
      <c r="P944" s="964" t="str">
        <f t="shared" si="72"/>
        <v/>
      </c>
      <c r="Q944" s="962" t="str">
        <f t="shared" si="72"/>
        <v/>
      </c>
      <c r="R944" s="843"/>
    </row>
    <row r="945" spans="2:18" s="842" customFormat="1" ht="12.4" customHeight="1">
      <c r="B945" s="968" t="s">
        <v>1348</v>
      </c>
      <c r="C945" s="959"/>
      <c r="D945" s="969" t="s">
        <v>373</v>
      </c>
      <c r="E945" s="961" t="s">
        <v>51</v>
      </c>
      <c r="F945" s="970">
        <v>613.98</v>
      </c>
      <c r="G945" s="970">
        <v>41.38</v>
      </c>
      <c r="H945" s="962">
        <f t="shared" si="69"/>
        <v>25406.49</v>
      </c>
      <c r="I945" s="963">
        <f t="shared" si="72"/>
        <v>0</v>
      </c>
      <c r="J945" s="964">
        <f t="shared" si="72"/>
        <v>0</v>
      </c>
      <c r="K945" s="964">
        <f t="shared" si="72"/>
        <v>3038.44</v>
      </c>
      <c r="L945" s="964">
        <f t="shared" si="72"/>
        <v>18185.3</v>
      </c>
      <c r="M945" s="964">
        <f t="shared" si="72"/>
        <v>4182.75</v>
      </c>
      <c r="N945" s="964">
        <f t="shared" si="72"/>
        <v>0</v>
      </c>
      <c r="O945" s="964">
        <f t="shared" si="72"/>
        <v>0</v>
      </c>
      <c r="P945" s="964">
        <f t="shared" si="72"/>
        <v>0</v>
      </c>
      <c r="Q945" s="962">
        <f t="shared" si="72"/>
        <v>0</v>
      </c>
      <c r="R945" s="843"/>
    </row>
    <row r="946" spans="2:18" s="842" customFormat="1" ht="12.4" customHeight="1">
      <c r="B946" s="968" t="s">
        <v>1349</v>
      </c>
      <c r="C946" s="959"/>
      <c r="D946" s="969" t="s">
        <v>372</v>
      </c>
      <c r="E946" s="961" t="s">
        <v>51</v>
      </c>
      <c r="F946" s="970">
        <v>255.42000000000002</v>
      </c>
      <c r="G946" s="970">
        <v>36</v>
      </c>
      <c r="H946" s="962">
        <f t="shared" si="69"/>
        <v>9195.1200000000008</v>
      </c>
      <c r="I946" s="963">
        <f t="shared" si="72"/>
        <v>0</v>
      </c>
      <c r="J946" s="964">
        <f t="shared" si="72"/>
        <v>0</v>
      </c>
      <c r="K946" s="964">
        <f t="shared" si="72"/>
        <v>1099.67</v>
      </c>
      <c r="L946" s="964">
        <f t="shared" si="72"/>
        <v>6581.63</v>
      </c>
      <c r="M946" s="964">
        <f t="shared" si="72"/>
        <v>1513.82</v>
      </c>
      <c r="N946" s="964">
        <f t="shared" si="72"/>
        <v>0</v>
      </c>
      <c r="O946" s="964">
        <f t="shared" si="72"/>
        <v>0</v>
      </c>
      <c r="P946" s="964">
        <f t="shared" si="72"/>
        <v>0</v>
      </c>
      <c r="Q946" s="962">
        <f t="shared" si="72"/>
        <v>0</v>
      </c>
      <c r="R946" s="843"/>
    </row>
    <row r="947" spans="2:18" s="842" customFormat="1" ht="12.4" customHeight="1">
      <c r="B947" s="983" t="s">
        <v>1350</v>
      </c>
      <c r="C947" s="959"/>
      <c r="D947" s="975" t="s">
        <v>63</v>
      </c>
      <c r="E947" s="961"/>
      <c r="F947" s="961"/>
      <c r="G947" s="961"/>
      <c r="H947" s="962" t="str">
        <f t="shared" si="69"/>
        <v/>
      </c>
      <c r="I947" s="963" t="str">
        <f t="shared" si="72"/>
        <v/>
      </c>
      <c r="J947" s="964" t="str">
        <f t="shared" si="72"/>
        <v/>
      </c>
      <c r="K947" s="964" t="str">
        <f t="shared" si="72"/>
        <v/>
      </c>
      <c r="L947" s="964" t="str">
        <f t="shared" si="72"/>
        <v/>
      </c>
      <c r="M947" s="964" t="str">
        <f t="shared" si="72"/>
        <v/>
      </c>
      <c r="N947" s="964" t="str">
        <f t="shared" si="72"/>
        <v/>
      </c>
      <c r="O947" s="964" t="str">
        <f t="shared" si="72"/>
        <v/>
      </c>
      <c r="P947" s="964" t="str">
        <f t="shared" si="72"/>
        <v/>
      </c>
      <c r="Q947" s="962" t="str">
        <f t="shared" si="72"/>
        <v/>
      </c>
      <c r="R947" s="843"/>
    </row>
    <row r="948" spans="2:18" s="842" customFormat="1" ht="12.4" customHeight="1">
      <c r="B948" s="968" t="s">
        <v>1351</v>
      </c>
      <c r="C948" s="959"/>
      <c r="D948" s="969" t="s">
        <v>2875</v>
      </c>
      <c r="E948" s="961" t="s">
        <v>41</v>
      </c>
      <c r="F948" s="970">
        <v>108</v>
      </c>
      <c r="G948" s="970">
        <v>222.89000000000001</v>
      </c>
      <c r="H948" s="962">
        <f t="shared" si="69"/>
        <v>24072.12</v>
      </c>
      <c r="I948" s="963">
        <f t="shared" si="72"/>
        <v>0</v>
      </c>
      <c r="J948" s="964">
        <f t="shared" si="72"/>
        <v>0</v>
      </c>
      <c r="K948" s="964">
        <f t="shared" si="72"/>
        <v>0</v>
      </c>
      <c r="L948" s="964">
        <f t="shared" si="72"/>
        <v>0</v>
      </c>
      <c r="M948" s="964">
        <f t="shared" si="72"/>
        <v>16609.759999999998</v>
      </c>
      <c r="N948" s="964">
        <f t="shared" si="72"/>
        <v>7462.36</v>
      </c>
      <c r="O948" s="964">
        <f t="shared" si="72"/>
        <v>0</v>
      </c>
      <c r="P948" s="964">
        <f t="shared" si="72"/>
        <v>0</v>
      </c>
      <c r="Q948" s="962">
        <f t="shared" si="72"/>
        <v>0</v>
      </c>
      <c r="R948" s="843"/>
    </row>
    <row r="949" spans="2:18" s="842" customFormat="1" ht="12.4" customHeight="1">
      <c r="B949" s="968" t="s">
        <v>1352</v>
      </c>
      <c r="C949" s="959"/>
      <c r="D949" s="969" t="s">
        <v>2876</v>
      </c>
      <c r="E949" s="961" t="s">
        <v>41</v>
      </c>
      <c r="F949" s="970">
        <v>108</v>
      </c>
      <c r="G949" s="970">
        <v>83.43</v>
      </c>
      <c r="H949" s="962">
        <f t="shared" si="69"/>
        <v>9010.44</v>
      </c>
      <c r="I949" s="963">
        <f t="shared" si="72"/>
        <v>0</v>
      </c>
      <c r="J949" s="964">
        <f t="shared" si="72"/>
        <v>0</v>
      </c>
      <c r="K949" s="964">
        <f t="shared" si="72"/>
        <v>0</v>
      </c>
      <c r="L949" s="964">
        <f t="shared" si="72"/>
        <v>0</v>
      </c>
      <c r="M949" s="964">
        <f t="shared" si="72"/>
        <v>6217.2</v>
      </c>
      <c r="N949" s="964">
        <f t="shared" si="72"/>
        <v>2793.24</v>
      </c>
      <c r="O949" s="964">
        <f t="shared" si="72"/>
        <v>0</v>
      </c>
      <c r="P949" s="964">
        <f t="shared" si="72"/>
        <v>0</v>
      </c>
      <c r="Q949" s="962">
        <f t="shared" si="72"/>
        <v>0</v>
      </c>
      <c r="R949" s="843"/>
    </row>
    <row r="950" spans="2:18" s="842" customFormat="1" ht="12.4" customHeight="1">
      <c r="B950" s="974" t="s">
        <v>1353</v>
      </c>
      <c r="C950" s="959"/>
      <c r="D950" s="975" t="s">
        <v>64</v>
      </c>
      <c r="E950" s="961"/>
      <c r="F950" s="961"/>
      <c r="G950" s="961"/>
      <c r="H950" s="962" t="str">
        <f t="shared" si="69"/>
        <v/>
      </c>
      <c r="I950" s="963" t="str">
        <f t="shared" si="72"/>
        <v/>
      </c>
      <c r="J950" s="964" t="str">
        <f t="shared" si="72"/>
        <v/>
      </c>
      <c r="K950" s="964" t="str">
        <f t="shared" si="72"/>
        <v/>
      </c>
      <c r="L950" s="964" t="str">
        <f t="shared" si="72"/>
        <v/>
      </c>
      <c r="M950" s="964" t="str">
        <f t="shared" si="72"/>
        <v/>
      </c>
      <c r="N950" s="964" t="str">
        <f t="shared" si="72"/>
        <v/>
      </c>
      <c r="O950" s="964" t="str">
        <f t="shared" si="72"/>
        <v/>
      </c>
      <c r="P950" s="964" t="str">
        <f t="shared" si="72"/>
        <v/>
      </c>
      <c r="Q950" s="962" t="str">
        <f t="shared" si="72"/>
        <v/>
      </c>
      <c r="R950" s="843"/>
    </row>
    <row r="951" spans="2:18" s="842" customFormat="1" ht="12.4" customHeight="1">
      <c r="B951" s="968" t="s">
        <v>1354</v>
      </c>
      <c r="C951" s="959"/>
      <c r="D951" s="969" t="s">
        <v>2877</v>
      </c>
      <c r="E951" s="961" t="s">
        <v>385</v>
      </c>
      <c r="F951" s="970">
        <v>1548.72</v>
      </c>
      <c r="G951" s="970">
        <v>9.2900000000000009</v>
      </c>
      <c r="H951" s="962">
        <f t="shared" si="69"/>
        <v>14387.61</v>
      </c>
      <c r="I951" s="963">
        <f t="shared" si="72"/>
        <v>0</v>
      </c>
      <c r="J951" s="964">
        <f t="shared" si="72"/>
        <v>0</v>
      </c>
      <c r="K951" s="964">
        <f t="shared" si="72"/>
        <v>0</v>
      </c>
      <c r="L951" s="964">
        <f t="shared" si="72"/>
        <v>0</v>
      </c>
      <c r="M951" s="964">
        <f t="shared" si="72"/>
        <v>0</v>
      </c>
      <c r="N951" s="964">
        <f t="shared" si="72"/>
        <v>8719.92</v>
      </c>
      <c r="O951" s="964">
        <f t="shared" si="72"/>
        <v>5667.69</v>
      </c>
      <c r="P951" s="964">
        <f t="shared" si="72"/>
        <v>0</v>
      </c>
      <c r="Q951" s="962">
        <f t="shared" si="72"/>
        <v>0</v>
      </c>
      <c r="R951" s="843"/>
    </row>
    <row r="952" spans="2:18" s="842" customFormat="1" ht="12.4" customHeight="1">
      <c r="B952" s="972" t="s">
        <v>1355</v>
      </c>
      <c r="C952" s="959"/>
      <c r="D952" s="973" t="s">
        <v>66</v>
      </c>
      <c r="E952" s="961"/>
      <c r="F952" s="961"/>
      <c r="G952" s="961"/>
      <c r="H952" s="962" t="str">
        <f t="shared" si="69"/>
        <v/>
      </c>
      <c r="I952" s="963" t="str">
        <f t="shared" si="72"/>
        <v/>
      </c>
      <c r="J952" s="964" t="str">
        <f t="shared" si="72"/>
        <v/>
      </c>
      <c r="K952" s="964" t="str">
        <f t="shared" si="72"/>
        <v/>
      </c>
      <c r="L952" s="964" t="str">
        <f t="shared" si="72"/>
        <v/>
      </c>
      <c r="M952" s="964" t="str">
        <f t="shared" si="72"/>
        <v/>
      </c>
      <c r="N952" s="964" t="str">
        <f t="shared" si="72"/>
        <v/>
      </c>
      <c r="O952" s="964" t="str">
        <f t="shared" si="72"/>
        <v/>
      </c>
      <c r="P952" s="964" t="str">
        <f t="shared" si="72"/>
        <v/>
      </c>
      <c r="Q952" s="962" t="str">
        <f t="shared" si="72"/>
        <v/>
      </c>
      <c r="R952" s="843"/>
    </row>
    <row r="953" spans="2:18" s="842" customFormat="1" ht="12.4" customHeight="1">
      <c r="B953" s="974" t="s">
        <v>1356</v>
      </c>
      <c r="C953" s="959"/>
      <c r="D953" s="975" t="s">
        <v>2878</v>
      </c>
      <c r="E953" s="961"/>
      <c r="F953" s="961"/>
      <c r="G953" s="961"/>
      <c r="H953" s="962" t="str">
        <f t="shared" si="69"/>
        <v/>
      </c>
      <c r="I953" s="963" t="str">
        <f t="shared" si="72"/>
        <v/>
      </c>
      <c r="J953" s="964" t="str">
        <f t="shared" si="72"/>
        <v/>
      </c>
      <c r="K953" s="964" t="str">
        <f t="shared" si="72"/>
        <v/>
      </c>
      <c r="L953" s="964" t="str">
        <f t="shared" si="72"/>
        <v/>
      </c>
      <c r="M953" s="964" t="str">
        <f t="shared" si="72"/>
        <v/>
      </c>
      <c r="N953" s="964" t="str">
        <f t="shared" si="72"/>
        <v/>
      </c>
      <c r="O953" s="964" t="str">
        <f t="shared" si="72"/>
        <v/>
      </c>
      <c r="P953" s="964" t="str">
        <f t="shared" si="72"/>
        <v/>
      </c>
      <c r="Q953" s="962" t="str">
        <f t="shared" si="72"/>
        <v/>
      </c>
      <c r="R953" s="843"/>
    </row>
    <row r="954" spans="2:18" s="842" customFormat="1" ht="12.4" customHeight="1">
      <c r="B954" s="968" t="s">
        <v>1357</v>
      </c>
      <c r="C954" s="959"/>
      <c r="D954" s="969" t="s">
        <v>2879</v>
      </c>
      <c r="E954" s="961" t="s">
        <v>41</v>
      </c>
      <c r="F954" s="970">
        <v>108</v>
      </c>
      <c r="G954" s="970">
        <v>203.06</v>
      </c>
      <c r="H954" s="962">
        <f t="shared" si="69"/>
        <v>21930.48</v>
      </c>
      <c r="I954" s="963">
        <f t="shared" si="72"/>
        <v>0</v>
      </c>
      <c r="J954" s="964">
        <f t="shared" si="72"/>
        <v>0</v>
      </c>
      <c r="K954" s="964">
        <f t="shared" si="72"/>
        <v>20910.099999999999</v>
      </c>
      <c r="L954" s="964">
        <f t="shared" si="72"/>
        <v>1020.38</v>
      </c>
      <c r="M954" s="964">
        <f t="shared" si="72"/>
        <v>0</v>
      </c>
      <c r="N954" s="964">
        <f t="shared" si="72"/>
        <v>0</v>
      </c>
      <c r="O954" s="964">
        <f t="shared" si="72"/>
        <v>0</v>
      </c>
      <c r="P954" s="964">
        <f t="shared" si="72"/>
        <v>0</v>
      </c>
      <c r="Q954" s="962">
        <f t="shared" si="72"/>
        <v>0</v>
      </c>
      <c r="R954" s="843"/>
    </row>
    <row r="955" spans="2:18" s="842" customFormat="1" ht="12.4" customHeight="1">
      <c r="B955" s="974" t="s">
        <v>1358</v>
      </c>
      <c r="C955" s="959"/>
      <c r="D955" s="975" t="s">
        <v>67</v>
      </c>
      <c r="E955" s="961"/>
      <c r="F955" s="961"/>
      <c r="G955" s="961"/>
      <c r="H955" s="962" t="str">
        <f t="shared" si="69"/>
        <v/>
      </c>
      <c r="I955" s="963" t="str">
        <f t="shared" si="72"/>
        <v/>
      </c>
      <c r="J955" s="964" t="str">
        <f t="shared" si="72"/>
        <v/>
      </c>
      <c r="K955" s="964" t="str">
        <f t="shared" si="72"/>
        <v/>
      </c>
      <c r="L955" s="964" t="str">
        <f t="shared" si="72"/>
        <v/>
      </c>
      <c r="M955" s="964" t="str">
        <f t="shared" si="72"/>
        <v/>
      </c>
      <c r="N955" s="964" t="str">
        <f t="shared" si="72"/>
        <v/>
      </c>
      <c r="O955" s="964" t="str">
        <f t="shared" si="72"/>
        <v/>
      </c>
      <c r="P955" s="964" t="str">
        <f t="shared" si="72"/>
        <v/>
      </c>
      <c r="Q955" s="962" t="str">
        <f t="shared" si="72"/>
        <v/>
      </c>
      <c r="R955" s="843"/>
    </row>
    <row r="956" spans="2:18" s="842" customFormat="1" ht="12.4" customHeight="1">
      <c r="B956" s="968" t="s">
        <v>1359</v>
      </c>
      <c r="C956" s="959"/>
      <c r="D956" s="969" t="s">
        <v>374</v>
      </c>
      <c r="E956" s="961" t="s">
        <v>41</v>
      </c>
      <c r="F956" s="970">
        <v>108</v>
      </c>
      <c r="G956" s="970">
        <v>300.15000000000003</v>
      </c>
      <c r="H956" s="962">
        <f t="shared" si="69"/>
        <v>32416.2</v>
      </c>
      <c r="I956" s="963">
        <f t="shared" si="72"/>
        <v>0</v>
      </c>
      <c r="J956" s="964">
        <f t="shared" si="72"/>
        <v>0</v>
      </c>
      <c r="K956" s="964">
        <f t="shared" si="72"/>
        <v>0</v>
      </c>
      <c r="L956" s="964">
        <f t="shared" si="72"/>
        <v>0</v>
      </c>
      <c r="M956" s="964">
        <f t="shared" si="72"/>
        <v>32416.2</v>
      </c>
      <c r="N956" s="964">
        <f t="shared" si="72"/>
        <v>0</v>
      </c>
      <c r="O956" s="964">
        <f t="shared" si="72"/>
        <v>0</v>
      </c>
      <c r="P956" s="964">
        <f t="shared" si="72"/>
        <v>0</v>
      </c>
      <c r="Q956" s="962">
        <f t="shared" si="72"/>
        <v>0</v>
      </c>
      <c r="R956" s="843"/>
    </row>
    <row r="957" spans="2:18" s="842" customFormat="1" ht="12.4" customHeight="1">
      <c r="B957" s="974" t="s">
        <v>1360</v>
      </c>
      <c r="C957" s="959"/>
      <c r="D957" s="975" t="s">
        <v>389</v>
      </c>
      <c r="E957" s="961"/>
      <c r="F957" s="961"/>
      <c r="G957" s="961"/>
      <c r="H957" s="962" t="str">
        <f t="shared" si="69"/>
        <v/>
      </c>
      <c r="I957" s="963" t="str">
        <f t="shared" si="72"/>
        <v/>
      </c>
      <c r="J957" s="964" t="str">
        <f t="shared" si="72"/>
        <v/>
      </c>
      <c r="K957" s="964" t="str">
        <f t="shared" si="72"/>
        <v/>
      </c>
      <c r="L957" s="964" t="str">
        <f t="shared" si="72"/>
        <v/>
      </c>
      <c r="M957" s="964" t="str">
        <f t="shared" si="72"/>
        <v/>
      </c>
      <c r="N957" s="964" t="str">
        <f t="shared" si="72"/>
        <v/>
      </c>
      <c r="O957" s="964" t="str">
        <f t="shared" si="72"/>
        <v/>
      </c>
      <c r="P957" s="964" t="str">
        <f t="shared" si="72"/>
        <v/>
      </c>
      <c r="Q957" s="962" t="str">
        <f t="shared" si="72"/>
        <v/>
      </c>
      <c r="R957" s="843"/>
    </row>
    <row r="958" spans="2:18" s="842" customFormat="1" ht="12.4" customHeight="1">
      <c r="B958" s="968" t="s">
        <v>1361</v>
      </c>
      <c r="C958" s="959"/>
      <c r="D958" s="969" t="s">
        <v>390</v>
      </c>
      <c r="E958" s="961" t="s">
        <v>41</v>
      </c>
      <c r="F958" s="970">
        <v>108</v>
      </c>
      <c r="G958" s="970">
        <v>40.230000000000004</v>
      </c>
      <c r="H958" s="962">
        <f t="shared" si="69"/>
        <v>4344.84</v>
      </c>
      <c r="I958" s="963">
        <f t="shared" si="72"/>
        <v>0</v>
      </c>
      <c r="J958" s="964">
        <f t="shared" si="72"/>
        <v>0</v>
      </c>
      <c r="K958" s="964">
        <f t="shared" si="72"/>
        <v>3728.89</v>
      </c>
      <c r="L958" s="964">
        <f t="shared" si="72"/>
        <v>615.95000000000005</v>
      </c>
      <c r="M958" s="964">
        <f t="shared" si="72"/>
        <v>0</v>
      </c>
      <c r="N958" s="964">
        <f t="shared" si="72"/>
        <v>0</v>
      </c>
      <c r="O958" s="964">
        <f t="shared" si="72"/>
        <v>0</v>
      </c>
      <c r="P958" s="964">
        <f t="shared" si="72"/>
        <v>0</v>
      </c>
      <c r="Q958" s="962">
        <f t="shared" si="72"/>
        <v>0</v>
      </c>
      <c r="R958" s="843"/>
    </row>
    <row r="959" spans="2:18" s="842" customFormat="1" ht="12.4" customHeight="1">
      <c r="B959" s="972" t="s">
        <v>1362</v>
      </c>
      <c r="C959" s="959"/>
      <c r="D959" s="973" t="s">
        <v>84</v>
      </c>
      <c r="E959" s="961"/>
      <c r="F959" s="961"/>
      <c r="G959" s="961"/>
      <c r="H959" s="962" t="str">
        <f t="shared" si="69"/>
        <v/>
      </c>
      <c r="I959" s="963" t="str">
        <f t="shared" ref="I959:Q974" si="73">+IF($E959="","",I4849)</f>
        <v/>
      </c>
      <c r="J959" s="964" t="str">
        <f t="shared" si="73"/>
        <v/>
      </c>
      <c r="K959" s="964" t="str">
        <f t="shared" si="73"/>
        <v/>
      </c>
      <c r="L959" s="964" t="str">
        <f t="shared" si="73"/>
        <v/>
      </c>
      <c r="M959" s="964" t="str">
        <f t="shared" si="73"/>
        <v/>
      </c>
      <c r="N959" s="964" t="str">
        <f t="shared" si="73"/>
        <v/>
      </c>
      <c r="O959" s="964" t="str">
        <f t="shared" si="73"/>
        <v/>
      </c>
      <c r="P959" s="964" t="str">
        <f t="shared" si="73"/>
        <v/>
      </c>
      <c r="Q959" s="962" t="str">
        <f t="shared" si="73"/>
        <v/>
      </c>
      <c r="R959" s="843"/>
    </row>
    <row r="960" spans="2:18" s="842" customFormat="1" ht="12.4" customHeight="1">
      <c r="B960" s="968" t="s">
        <v>1363</v>
      </c>
      <c r="C960" s="959"/>
      <c r="D960" s="969" t="s">
        <v>2880</v>
      </c>
      <c r="E960" s="961" t="s">
        <v>68</v>
      </c>
      <c r="F960" s="970">
        <v>108</v>
      </c>
      <c r="G960" s="970">
        <v>115.08</v>
      </c>
      <c r="H960" s="962">
        <f t="shared" si="69"/>
        <v>12428.64</v>
      </c>
      <c r="I960" s="963">
        <f t="shared" si="73"/>
        <v>0</v>
      </c>
      <c r="J960" s="964">
        <f t="shared" si="73"/>
        <v>2059.11</v>
      </c>
      <c r="K960" s="964">
        <f t="shared" si="73"/>
        <v>9192.6299999999992</v>
      </c>
      <c r="L960" s="964">
        <f t="shared" si="73"/>
        <v>1176.9000000000001</v>
      </c>
      <c r="M960" s="964">
        <f t="shared" si="73"/>
        <v>0</v>
      </c>
      <c r="N960" s="964">
        <f t="shared" si="73"/>
        <v>0</v>
      </c>
      <c r="O960" s="964">
        <f t="shared" si="73"/>
        <v>0</v>
      </c>
      <c r="P960" s="964">
        <f t="shared" si="73"/>
        <v>0</v>
      </c>
      <c r="Q960" s="962">
        <f t="shared" si="73"/>
        <v>0</v>
      </c>
      <c r="R960" s="843"/>
    </row>
    <row r="961" spans="2:18" s="842" customFormat="1" ht="12.4" customHeight="1">
      <c r="B961" s="972" t="s">
        <v>1364</v>
      </c>
      <c r="C961" s="959"/>
      <c r="D961" s="973" t="s">
        <v>2881</v>
      </c>
      <c r="E961" s="961"/>
      <c r="F961" s="961"/>
      <c r="G961" s="961"/>
      <c r="H961" s="962" t="str">
        <f t="shared" si="69"/>
        <v/>
      </c>
      <c r="I961" s="963" t="str">
        <f t="shared" si="73"/>
        <v/>
      </c>
      <c r="J961" s="964" t="str">
        <f t="shared" si="73"/>
        <v/>
      </c>
      <c r="K961" s="964" t="str">
        <f t="shared" si="73"/>
        <v/>
      </c>
      <c r="L961" s="964" t="str">
        <f t="shared" si="73"/>
        <v/>
      </c>
      <c r="M961" s="964" t="str">
        <f t="shared" si="73"/>
        <v/>
      </c>
      <c r="N961" s="964" t="str">
        <f t="shared" si="73"/>
        <v/>
      </c>
      <c r="O961" s="964" t="str">
        <f t="shared" si="73"/>
        <v/>
      </c>
      <c r="P961" s="964" t="str">
        <f t="shared" si="73"/>
        <v/>
      </c>
      <c r="Q961" s="962" t="str">
        <f t="shared" si="73"/>
        <v/>
      </c>
      <c r="R961" s="843"/>
    </row>
    <row r="962" spans="2:18" s="842" customFormat="1" ht="12.4" customHeight="1">
      <c r="B962" s="968" t="s">
        <v>1365</v>
      </c>
      <c r="C962" s="959"/>
      <c r="D962" s="969" t="s">
        <v>365</v>
      </c>
      <c r="E962" s="961" t="s">
        <v>386</v>
      </c>
      <c r="F962" s="970">
        <v>236.26</v>
      </c>
      <c r="G962" s="970">
        <v>30.76</v>
      </c>
      <c r="H962" s="962">
        <f t="shared" si="69"/>
        <v>7267.36</v>
      </c>
      <c r="I962" s="963">
        <f t="shared" si="73"/>
        <v>0</v>
      </c>
      <c r="J962" s="964">
        <f t="shared" si="73"/>
        <v>0</v>
      </c>
      <c r="K962" s="964">
        <f t="shared" si="73"/>
        <v>177</v>
      </c>
      <c r="L962" s="964">
        <f t="shared" si="73"/>
        <v>5201.79</v>
      </c>
      <c r="M962" s="964">
        <f t="shared" si="73"/>
        <v>1888.58</v>
      </c>
      <c r="N962" s="964">
        <f t="shared" si="73"/>
        <v>0</v>
      </c>
      <c r="O962" s="964">
        <f t="shared" si="73"/>
        <v>0</v>
      </c>
      <c r="P962" s="964">
        <f t="shared" si="73"/>
        <v>0</v>
      </c>
      <c r="Q962" s="962">
        <f t="shared" si="73"/>
        <v>0</v>
      </c>
      <c r="R962" s="843"/>
    </row>
    <row r="963" spans="2:18" s="842" customFormat="1" ht="12.4" customHeight="1">
      <c r="B963" s="968" t="s">
        <v>1366</v>
      </c>
      <c r="C963" s="959"/>
      <c r="D963" s="969" t="s">
        <v>2882</v>
      </c>
      <c r="E963" s="961" t="s">
        <v>41</v>
      </c>
      <c r="F963" s="970">
        <v>108</v>
      </c>
      <c r="G963" s="970">
        <v>601.77</v>
      </c>
      <c r="H963" s="962">
        <f t="shared" si="69"/>
        <v>64991.16</v>
      </c>
      <c r="I963" s="963">
        <f t="shared" si="73"/>
        <v>0</v>
      </c>
      <c r="J963" s="964">
        <f t="shared" si="73"/>
        <v>0</v>
      </c>
      <c r="K963" s="964">
        <f t="shared" si="73"/>
        <v>1582.87</v>
      </c>
      <c r="L963" s="964">
        <f t="shared" si="73"/>
        <v>46518.97</v>
      </c>
      <c r="M963" s="964">
        <f t="shared" si="73"/>
        <v>16889.32</v>
      </c>
      <c r="N963" s="964">
        <f t="shared" si="73"/>
        <v>0</v>
      </c>
      <c r="O963" s="964">
        <f t="shared" si="73"/>
        <v>0</v>
      </c>
      <c r="P963" s="964">
        <f t="shared" si="73"/>
        <v>0</v>
      </c>
      <c r="Q963" s="962">
        <f t="shared" si="73"/>
        <v>0</v>
      </c>
      <c r="R963" s="843"/>
    </row>
    <row r="964" spans="2:18" s="842" customFormat="1" ht="12.4" customHeight="1">
      <c r="B964" s="972" t="s">
        <v>1367</v>
      </c>
      <c r="C964" s="959"/>
      <c r="D964" s="973" t="s">
        <v>2883</v>
      </c>
      <c r="E964" s="961"/>
      <c r="F964" s="961"/>
      <c r="G964" s="961"/>
      <c r="H964" s="962" t="str">
        <f t="shared" si="69"/>
        <v/>
      </c>
      <c r="I964" s="963" t="str">
        <f t="shared" si="73"/>
        <v/>
      </c>
      <c r="J964" s="964" t="str">
        <f t="shared" si="73"/>
        <v/>
      </c>
      <c r="K964" s="964" t="str">
        <f t="shared" si="73"/>
        <v/>
      </c>
      <c r="L964" s="964" t="str">
        <f t="shared" si="73"/>
        <v/>
      </c>
      <c r="M964" s="964" t="str">
        <f t="shared" si="73"/>
        <v/>
      </c>
      <c r="N964" s="964" t="str">
        <f t="shared" si="73"/>
        <v/>
      </c>
      <c r="O964" s="964" t="str">
        <f t="shared" si="73"/>
        <v/>
      </c>
      <c r="P964" s="964" t="str">
        <f t="shared" si="73"/>
        <v/>
      </c>
      <c r="Q964" s="962" t="str">
        <f t="shared" si="73"/>
        <v/>
      </c>
      <c r="R964" s="843"/>
    </row>
    <row r="965" spans="2:18" s="842" customFormat="1" ht="12.4" customHeight="1">
      <c r="B965" s="974" t="s">
        <v>1368</v>
      </c>
      <c r="C965" s="959"/>
      <c r="D965" s="975" t="s">
        <v>54</v>
      </c>
      <c r="E965" s="961"/>
      <c r="F965" s="961"/>
      <c r="G965" s="961"/>
      <c r="H965" s="962" t="str">
        <f t="shared" si="69"/>
        <v/>
      </c>
      <c r="I965" s="963" t="str">
        <f t="shared" si="73"/>
        <v/>
      </c>
      <c r="J965" s="964" t="str">
        <f t="shared" si="73"/>
        <v/>
      </c>
      <c r="K965" s="964" t="str">
        <f t="shared" si="73"/>
        <v/>
      </c>
      <c r="L965" s="964" t="str">
        <f t="shared" si="73"/>
        <v/>
      </c>
      <c r="M965" s="964" t="str">
        <f t="shared" si="73"/>
        <v/>
      </c>
      <c r="N965" s="964" t="str">
        <f t="shared" si="73"/>
        <v/>
      </c>
      <c r="O965" s="964" t="str">
        <f t="shared" si="73"/>
        <v/>
      </c>
      <c r="P965" s="964" t="str">
        <f t="shared" si="73"/>
        <v/>
      </c>
      <c r="Q965" s="962" t="str">
        <f t="shared" si="73"/>
        <v/>
      </c>
      <c r="R965" s="843"/>
    </row>
    <row r="966" spans="2:18" s="842" customFormat="1" ht="12.4" customHeight="1">
      <c r="B966" s="968" t="s">
        <v>1369</v>
      </c>
      <c r="C966" s="959"/>
      <c r="D966" s="969" t="s">
        <v>365</v>
      </c>
      <c r="E966" s="961" t="s">
        <v>386</v>
      </c>
      <c r="F966" s="970">
        <v>61.24</v>
      </c>
      <c r="G966" s="970">
        <v>30.76</v>
      </c>
      <c r="H966" s="962">
        <f t="shared" si="69"/>
        <v>1883.74</v>
      </c>
      <c r="I966" s="963">
        <f t="shared" si="73"/>
        <v>0</v>
      </c>
      <c r="J966" s="964">
        <f t="shared" si="73"/>
        <v>0</v>
      </c>
      <c r="K966" s="964">
        <f t="shared" si="73"/>
        <v>0</v>
      </c>
      <c r="L966" s="964">
        <f t="shared" si="73"/>
        <v>904.68</v>
      </c>
      <c r="M966" s="964">
        <f t="shared" si="73"/>
        <v>979.06</v>
      </c>
      <c r="N966" s="964">
        <f t="shared" si="73"/>
        <v>0</v>
      </c>
      <c r="O966" s="964">
        <f t="shared" si="73"/>
        <v>0</v>
      </c>
      <c r="P966" s="964">
        <f t="shared" si="73"/>
        <v>0</v>
      </c>
      <c r="Q966" s="962">
        <f t="shared" si="73"/>
        <v>0</v>
      </c>
      <c r="R966" s="843"/>
    </row>
    <row r="967" spans="2:18" s="842" customFormat="1" ht="12.4" customHeight="1">
      <c r="B967" s="974" t="s">
        <v>1370</v>
      </c>
      <c r="C967" s="959"/>
      <c r="D967" s="975" t="s">
        <v>2775</v>
      </c>
      <c r="E967" s="961"/>
      <c r="F967" s="961"/>
      <c r="G967" s="961"/>
      <c r="H967" s="962" t="str">
        <f t="shared" si="69"/>
        <v/>
      </c>
      <c r="I967" s="963" t="str">
        <f t="shared" si="73"/>
        <v/>
      </c>
      <c r="J967" s="964" t="str">
        <f t="shared" si="73"/>
        <v/>
      </c>
      <c r="K967" s="964" t="str">
        <f t="shared" si="73"/>
        <v/>
      </c>
      <c r="L967" s="964" t="str">
        <f t="shared" si="73"/>
        <v/>
      </c>
      <c r="M967" s="964" t="str">
        <f t="shared" si="73"/>
        <v/>
      </c>
      <c r="N967" s="964" t="str">
        <f t="shared" si="73"/>
        <v/>
      </c>
      <c r="O967" s="964" t="str">
        <f t="shared" si="73"/>
        <v/>
      </c>
      <c r="P967" s="964" t="str">
        <f t="shared" si="73"/>
        <v/>
      </c>
      <c r="Q967" s="962" t="str">
        <f t="shared" si="73"/>
        <v/>
      </c>
      <c r="R967" s="843"/>
    </row>
    <row r="968" spans="2:18" s="842" customFormat="1" ht="12.4" customHeight="1">
      <c r="B968" s="968" t="s">
        <v>1371</v>
      </c>
      <c r="C968" s="959"/>
      <c r="D968" s="969" t="s">
        <v>342</v>
      </c>
      <c r="E968" s="961" t="s">
        <v>51</v>
      </c>
      <c r="F968" s="970">
        <v>353.16</v>
      </c>
      <c r="G968" s="970">
        <v>43.65</v>
      </c>
      <c r="H968" s="962">
        <f t="shared" si="69"/>
        <v>15415.43</v>
      </c>
      <c r="I968" s="963">
        <f t="shared" si="73"/>
        <v>0</v>
      </c>
      <c r="J968" s="964">
        <f t="shared" si="73"/>
        <v>0</v>
      </c>
      <c r="K968" s="964">
        <f t="shared" si="73"/>
        <v>0</v>
      </c>
      <c r="L968" s="964">
        <f t="shared" si="73"/>
        <v>3701.69</v>
      </c>
      <c r="M968" s="964">
        <f t="shared" si="73"/>
        <v>11401.76</v>
      </c>
      <c r="N968" s="964">
        <f t="shared" si="73"/>
        <v>311.98</v>
      </c>
      <c r="O968" s="964">
        <f t="shared" si="73"/>
        <v>0</v>
      </c>
      <c r="P968" s="964">
        <f t="shared" si="73"/>
        <v>0</v>
      </c>
      <c r="Q968" s="962">
        <f t="shared" si="73"/>
        <v>0</v>
      </c>
      <c r="R968" s="843"/>
    </row>
    <row r="969" spans="2:18" s="842" customFormat="1" ht="12.4" customHeight="1">
      <c r="B969" s="968" t="s">
        <v>1372</v>
      </c>
      <c r="C969" s="959"/>
      <c r="D969" s="969" t="s">
        <v>366</v>
      </c>
      <c r="E969" s="961" t="s">
        <v>386</v>
      </c>
      <c r="F969" s="970">
        <v>39.56</v>
      </c>
      <c r="G969" s="970">
        <v>294.8</v>
      </c>
      <c r="H969" s="962">
        <f t="shared" ref="H969:H1032" si="74">+IF(E969="","",ROUND(F969*G969,2))</f>
        <v>11662.29</v>
      </c>
      <c r="I969" s="963">
        <f t="shared" si="73"/>
        <v>0</v>
      </c>
      <c r="J969" s="964">
        <f t="shared" si="73"/>
        <v>0</v>
      </c>
      <c r="K969" s="964">
        <f t="shared" si="73"/>
        <v>0</v>
      </c>
      <c r="L969" s="964">
        <f t="shared" si="73"/>
        <v>2800.45</v>
      </c>
      <c r="M969" s="964">
        <f t="shared" si="73"/>
        <v>8625.81</v>
      </c>
      <c r="N969" s="964">
        <f t="shared" si="73"/>
        <v>236.02</v>
      </c>
      <c r="O969" s="964">
        <f t="shared" si="73"/>
        <v>0</v>
      </c>
      <c r="P969" s="964">
        <f t="shared" si="73"/>
        <v>0</v>
      </c>
      <c r="Q969" s="962">
        <f t="shared" si="73"/>
        <v>0</v>
      </c>
      <c r="R969" s="843"/>
    </row>
    <row r="970" spans="2:18" s="842" customFormat="1" ht="12.4" customHeight="1">
      <c r="B970" s="968" t="s">
        <v>1373</v>
      </c>
      <c r="C970" s="959"/>
      <c r="D970" s="969" t="s">
        <v>341</v>
      </c>
      <c r="E970" s="961" t="s">
        <v>55</v>
      </c>
      <c r="F970" s="970">
        <v>981.45</v>
      </c>
      <c r="G970" s="970">
        <v>4.2</v>
      </c>
      <c r="H970" s="962">
        <f t="shared" si="74"/>
        <v>4122.09</v>
      </c>
      <c r="I970" s="963">
        <f t="shared" si="73"/>
        <v>0</v>
      </c>
      <c r="J970" s="964">
        <f t="shared" si="73"/>
        <v>0</v>
      </c>
      <c r="K970" s="964">
        <f t="shared" si="73"/>
        <v>0</v>
      </c>
      <c r="L970" s="964">
        <f t="shared" si="73"/>
        <v>989.83</v>
      </c>
      <c r="M970" s="964">
        <f t="shared" si="73"/>
        <v>3048.83</v>
      </c>
      <c r="N970" s="964">
        <f t="shared" si="73"/>
        <v>83.42</v>
      </c>
      <c r="O970" s="964">
        <f t="shared" si="73"/>
        <v>0</v>
      </c>
      <c r="P970" s="964">
        <f t="shared" si="73"/>
        <v>0</v>
      </c>
      <c r="Q970" s="962">
        <f t="shared" si="73"/>
        <v>0</v>
      </c>
      <c r="R970" s="843"/>
    </row>
    <row r="971" spans="2:18" s="842" customFormat="1" ht="12.4" customHeight="1">
      <c r="B971" s="972" t="s">
        <v>1374</v>
      </c>
      <c r="C971" s="959"/>
      <c r="D971" s="973" t="s">
        <v>375</v>
      </c>
      <c r="E971" s="961"/>
      <c r="F971" s="961"/>
      <c r="G971" s="961"/>
      <c r="H971" s="962" t="str">
        <f t="shared" si="74"/>
        <v/>
      </c>
      <c r="I971" s="963" t="str">
        <f t="shared" si="73"/>
        <v/>
      </c>
      <c r="J971" s="964" t="str">
        <f t="shared" si="73"/>
        <v/>
      </c>
      <c r="K971" s="964" t="str">
        <f t="shared" si="73"/>
        <v/>
      </c>
      <c r="L971" s="964" t="str">
        <f t="shared" si="73"/>
        <v/>
      </c>
      <c r="M971" s="964" t="str">
        <f t="shared" si="73"/>
        <v/>
      </c>
      <c r="N971" s="964" t="str">
        <f t="shared" si="73"/>
        <v/>
      </c>
      <c r="O971" s="964" t="str">
        <f t="shared" si="73"/>
        <v/>
      </c>
      <c r="P971" s="964" t="str">
        <f t="shared" si="73"/>
        <v/>
      </c>
      <c r="Q971" s="962" t="str">
        <f t="shared" si="73"/>
        <v/>
      </c>
      <c r="R971" s="843"/>
    </row>
    <row r="972" spans="2:18" s="842" customFormat="1" ht="12.4" customHeight="1">
      <c r="B972" s="974" t="s">
        <v>1375</v>
      </c>
      <c r="C972" s="959"/>
      <c r="D972" s="975" t="s">
        <v>54</v>
      </c>
      <c r="E972" s="961"/>
      <c r="F972" s="961"/>
      <c r="G972" s="961"/>
      <c r="H972" s="962" t="str">
        <f t="shared" si="74"/>
        <v/>
      </c>
      <c r="I972" s="963" t="str">
        <f t="shared" si="73"/>
        <v/>
      </c>
      <c r="J972" s="964" t="str">
        <f t="shared" si="73"/>
        <v/>
      </c>
      <c r="K972" s="964" t="str">
        <f t="shared" si="73"/>
        <v/>
      </c>
      <c r="L972" s="964" t="str">
        <f t="shared" si="73"/>
        <v/>
      </c>
      <c r="M972" s="964" t="str">
        <f t="shared" si="73"/>
        <v/>
      </c>
      <c r="N972" s="964" t="str">
        <f t="shared" si="73"/>
        <v/>
      </c>
      <c r="O972" s="964" t="str">
        <f t="shared" si="73"/>
        <v/>
      </c>
      <c r="P972" s="964" t="str">
        <f t="shared" si="73"/>
        <v/>
      </c>
      <c r="Q972" s="962" t="str">
        <f t="shared" si="73"/>
        <v/>
      </c>
      <c r="R972" s="843"/>
    </row>
    <row r="973" spans="2:18" s="842" customFormat="1" ht="12.4" customHeight="1">
      <c r="B973" s="968" t="s">
        <v>1376</v>
      </c>
      <c r="C973" s="959"/>
      <c r="D973" s="969" t="s">
        <v>2884</v>
      </c>
      <c r="E973" s="961" t="s">
        <v>386</v>
      </c>
      <c r="F973" s="970">
        <v>294.84000000000003</v>
      </c>
      <c r="G973" s="970">
        <v>31.35</v>
      </c>
      <c r="H973" s="962">
        <f t="shared" si="74"/>
        <v>9243.23</v>
      </c>
      <c r="I973" s="963">
        <f t="shared" si="73"/>
        <v>0</v>
      </c>
      <c r="J973" s="964">
        <f t="shared" si="73"/>
        <v>0</v>
      </c>
      <c r="K973" s="964">
        <f t="shared" si="73"/>
        <v>0</v>
      </c>
      <c r="L973" s="964">
        <f t="shared" si="73"/>
        <v>2219.5700000000002</v>
      </c>
      <c r="M973" s="964">
        <f t="shared" si="73"/>
        <v>6836.6</v>
      </c>
      <c r="N973" s="964">
        <f t="shared" si="73"/>
        <v>187.07</v>
      </c>
      <c r="O973" s="964">
        <f t="shared" si="73"/>
        <v>0</v>
      </c>
      <c r="P973" s="964">
        <f t="shared" si="73"/>
        <v>0</v>
      </c>
      <c r="Q973" s="962">
        <f t="shared" si="73"/>
        <v>0</v>
      </c>
      <c r="R973" s="843"/>
    </row>
    <row r="974" spans="2:18" s="842" customFormat="1" ht="12.4" customHeight="1">
      <c r="B974" s="968" t="s">
        <v>1377</v>
      </c>
      <c r="C974" s="959"/>
      <c r="D974" s="969" t="s">
        <v>376</v>
      </c>
      <c r="E974" s="961" t="s">
        <v>386</v>
      </c>
      <c r="F974" s="970">
        <v>72.58</v>
      </c>
      <c r="G974" s="970">
        <v>17.45</v>
      </c>
      <c r="H974" s="962">
        <f t="shared" si="74"/>
        <v>1266.52</v>
      </c>
      <c r="I974" s="963">
        <f t="shared" si="73"/>
        <v>0</v>
      </c>
      <c r="J974" s="964">
        <f t="shared" si="73"/>
        <v>0</v>
      </c>
      <c r="K974" s="964">
        <f t="shared" si="73"/>
        <v>0</v>
      </c>
      <c r="L974" s="964">
        <f t="shared" si="73"/>
        <v>243.82</v>
      </c>
      <c r="M974" s="964">
        <f t="shared" si="73"/>
        <v>936.76</v>
      </c>
      <c r="N974" s="964">
        <f t="shared" si="73"/>
        <v>85.94</v>
      </c>
      <c r="O974" s="964">
        <f t="shared" si="73"/>
        <v>0</v>
      </c>
      <c r="P974" s="964">
        <f t="shared" si="73"/>
        <v>0</v>
      </c>
      <c r="Q974" s="962">
        <f t="shared" si="73"/>
        <v>0</v>
      </c>
      <c r="R974" s="843"/>
    </row>
    <row r="975" spans="2:18" s="842" customFormat="1" ht="12.4" customHeight="1">
      <c r="B975" s="968" t="s">
        <v>1378</v>
      </c>
      <c r="C975" s="959"/>
      <c r="D975" s="969" t="s">
        <v>2788</v>
      </c>
      <c r="E975" s="961" t="s">
        <v>386</v>
      </c>
      <c r="F975" s="970">
        <v>222.26</v>
      </c>
      <c r="G975" s="970">
        <v>15.38</v>
      </c>
      <c r="H975" s="962">
        <f t="shared" si="74"/>
        <v>3418.36</v>
      </c>
      <c r="I975" s="963">
        <f t="shared" ref="I975:Q990" si="75">+IF($E975="","",I4865)</f>
        <v>0</v>
      </c>
      <c r="J975" s="964">
        <f t="shared" si="75"/>
        <v>0</v>
      </c>
      <c r="K975" s="964">
        <f t="shared" si="75"/>
        <v>0</v>
      </c>
      <c r="L975" s="964">
        <f t="shared" si="75"/>
        <v>658.07</v>
      </c>
      <c r="M975" s="964">
        <f t="shared" si="75"/>
        <v>2528.33</v>
      </c>
      <c r="N975" s="964">
        <f t="shared" si="75"/>
        <v>231.96</v>
      </c>
      <c r="O975" s="964">
        <f t="shared" si="75"/>
        <v>0</v>
      </c>
      <c r="P975" s="964">
        <f t="shared" si="75"/>
        <v>0</v>
      </c>
      <c r="Q975" s="962">
        <f t="shared" si="75"/>
        <v>0</v>
      </c>
      <c r="R975" s="843"/>
    </row>
    <row r="976" spans="2:18" s="842" customFormat="1" ht="12.4" customHeight="1">
      <c r="B976" s="974" t="s">
        <v>1379</v>
      </c>
      <c r="C976" s="959"/>
      <c r="D976" s="975" t="s">
        <v>2885</v>
      </c>
      <c r="E976" s="961"/>
      <c r="F976" s="961"/>
      <c r="G976" s="961"/>
      <c r="H976" s="962" t="str">
        <f t="shared" si="74"/>
        <v/>
      </c>
      <c r="I976" s="963" t="str">
        <f t="shared" si="75"/>
        <v/>
      </c>
      <c r="J976" s="964" t="str">
        <f t="shared" si="75"/>
        <v/>
      </c>
      <c r="K976" s="964" t="str">
        <f t="shared" si="75"/>
        <v/>
      </c>
      <c r="L976" s="964" t="str">
        <f t="shared" si="75"/>
        <v/>
      </c>
      <c r="M976" s="964" t="str">
        <f t="shared" si="75"/>
        <v/>
      </c>
      <c r="N976" s="964" t="str">
        <f t="shared" si="75"/>
        <v/>
      </c>
      <c r="O976" s="964" t="str">
        <f t="shared" si="75"/>
        <v/>
      </c>
      <c r="P976" s="964" t="str">
        <f t="shared" si="75"/>
        <v/>
      </c>
      <c r="Q976" s="962" t="str">
        <f t="shared" si="75"/>
        <v/>
      </c>
      <c r="R976" s="843"/>
    </row>
    <row r="977" spans="2:18" s="842" customFormat="1" ht="12.4" customHeight="1">
      <c r="B977" s="968" t="s">
        <v>1380</v>
      </c>
      <c r="C977" s="959"/>
      <c r="D977" s="969" t="s">
        <v>377</v>
      </c>
      <c r="E977" s="961" t="s">
        <v>386</v>
      </c>
      <c r="F977" s="970">
        <v>154.22</v>
      </c>
      <c r="G977" s="970">
        <v>52.01</v>
      </c>
      <c r="H977" s="962">
        <f t="shared" si="74"/>
        <v>8020.98</v>
      </c>
      <c r="I977" s="963">
        <f t="shared" si="75"/>
        <v>0</v>
      </c>
      <c r="J977" s="964">
        <f t="shared" si="75"/>
        <v>0</v>
      </c>
      <c r="K977" s="964">
        <f t="shared" si="75"/>
        <v>0</v>
      </c>
      <c r="L977" s="964">
        <f t="shared" si="75"/>
        <v>1544.12</v>
      </c>
      <c r="M977" s="964">
        <f t="shared" si="75"/>
        <v>5932.58</v>
      </c>
      <c r="N977" s="964">
        <f t="shared" si="75"/>
        <v>544.28</v>
      </c>
      <c r="O977" s="964">
        <f t="shared" si="75"/>
        <v>0</v>
      </c>
      <c r="P977" s="964">
        <f t="shared" si="75"/>
        <v>0</v>
      </c>
      <c r="Q977" s="962">
        <f t="shared" si="75"/>
        <v>0</v>
      </c>
      <c r="R977" s="843"/>
    </row>
    <row r="978" spans="2:18" s="842" customFormat="1" ht="12.4" customHeight="1">
      <c r="B978" s="968" t="s">
        <v>1381</v>
      </c>
      <c r="C978" s="959"/>
      <c r="D978" s="969" t="s">
        <v>378</v>
      </c>
      <c r="E978" s="961" t="s">
        <v>386</v>
      </c>
      <c r="F978" s="970">
        <v>68.040000000000006</v>
      </c>
      <c r="G978" s="970">
        <v>52.01</v>
      </c>
      <c r="H978" s="962">
        <f t="shared" si="74"/>
        <v>3538.76</v>
      </c>
      <c r="I978" s="963">
        <f t="shared" si="75"/>
        <v>0</v>
      </c>
      <c r="J978" s="964">
        <f t="shared" si="75"/>
        <v>0</v>
      </c>
      <c r="K978" s="964">
        <f t="shared" si="75"/>
        <v>0</v>
      </c>
      <c r="L978" s="964">
        <f t="shared" si="75"/>
        <v>681.25</v>
      </c>
      <c r="M978" s="964">
        <f t="shared" si="75"/>
        <v>2617.38</v>
      </c>
      <c r="N978" s="964">
        <f t="shared" si="75"/>
        <v>240.13</v>
      </c>
      <c r="O978" s="964">
        <f t="shared" si="75"/>
        <v>0</v>
      </c>
      <c r="P978" s="964">
        <f t="shared" si="75"/>
        <v>0</v>
      </c>
      <c r="Q978" s="962">
        <f t="shared" si="75"/>
        <v>0</v>
      </c>
      <c r="R978" s="843"/>
    </row>
    <row r="979" spans="2:18" s="842" customFormat="1" ht="12.4" customHeight="1">
      <c r="B979" s="974" t="s">
        <v>1382</v>
      </c>
      <c r="C979" s="959"/>
      <c r="D979" s="975" t="s">
        <v>353</v>
      </c>
      <c r="E979" s="961"/>
      <c r="F979" s="961"/>
      <c r="G979" s="961"/>
      <c r="H979" s="962" t="str">
        <f t="shared" si="74"/>
        <v/>
      </c>
      <c r="I979" s="963" t="str">
        <f t="shared" si="75"/>
        <v/>
      </c>
      <c r="J979" s="964" t="str">
        <f t="shared" si="75"/>
        <v/>
      </c>
      <c r="K979" s="964" t="str">
        <f t="shared" si="75"/>
        <v/>
      </c>
      <c r="L979" s="964" t="str">
        <f t="shared" si="75"/>
        <v/>
      </c>
      <c r="M979" s="964" t="str">
        <f t="shared" si="75"/>
        <v/>
      </c>
      <c r="N979" s="964" t="str">
        <f t="shared" si="75"/>
        <v/>
      </c>
      <c r="O979" s="964" t="str">
        <f t="shared" si="75"/>
        <v/>
      </c>
      <c r="P979" s="964" t="str">
        <f t="shared" si="75"/>
        <v/>
      </c>
      <c r="Q979" s="962" t="str">
        <f t="shared" si="75"/>
        <v/>
      </c>
      <c r="R979" s="843"/>
    </row>
    <row r="980" spans="2:18" s="842" customFormat="1" ht="12.4" customHeight="1">
      <c r="B980" s="968" t="s">
        <v>1383</v>
      </c>
      <c r="C980" s="959"/>
      <c r="D980" s="969" t="s">
        <v>2886</v>
      </c>
      <c r="E980" s="961" t="s">
        <v>387</v>
      </c>
      <c r="F980" s="970">
        <v>1452.6000000000001</v>
      </c>
      <c r="G980" s="970">
        <v>5.94</v>
      </c>
      <c r="H980" s="962">
        <f t="shared" si="74"/>
        <v>8628.44</v>
      </c>
      <c r="I980" s="963">
        <f t="shared" si="75"/>
        <v>0</v>
      </c>
      <c r="J980" s="964">
        <f t="shared" si="75"/>
        <v>0</v>
      </c>
      <c r="K980" s="964">
        <f t="shared" si="75"/>
        <v>0</v>
      </c>
      <c r="L980" s="964">
        <f t="shared" si="75"/>
        <v>1661.06</v>
      </c>
      <c r="M980" s="964">
        <f t="shared" si="75"/>
        <v>6381.88</v>
      </c>
      <c r="N980" s="964">
        <f t="shared" si="75"/>
        <v>585.5</v>
      </c>
      <c r="O980" s="964">
        <f t="shared" si="75"/>
        <v>0</v>
      </c>
      <c r="P980" s="964">
        <f t="shared" si="75"/>
        <v>0</v>
      </c>
      <c r="Q980" s="962">
        <f t="shared" si="75"/>
        <v>0</v>
      </c>
      <c r="R980" s="843"/>
    </row>
    <row r="981" spans="2:18" s="842" customFormat="1" ht="12.4" customHeight="1">
      <c r="B981" s="968" t="s">
        <v>1384</v>
      </c>
      <c r="C981" s="959"/>
      <c r="D981" s="969" t="s">
        <v>2887</v>
      </c>
      <c r="E981" s="961" t="s">
        <v>41</v>
      </c>
      <c r="F981" s="970">
        <v>108</v>
      </c>
      <c r="G981" s="970">
        <v>71.760000000000005</v>
      </c>
      <c r="H981" s="962">
        <f t="shared" si="74"/>
        <v>7750.08</v>
      </c>
      <c r="I981" s="963">
        <f t="shared" si="75"/>
        <v>0</v>
      </c>
      <c r="J981" s="964">
        <f t="shared" si="75"/>
        <v>0</v>
      </c>
      <c r="K981" s="964">
        <f t="shared" si="75"/>
        <v>0</v>
      </c>
      <c r="L981" s="964">
        <f t="shared" si="75"/>
        <v>1491.97</v>
      </c>
      <c r="M981" s="964">
        <f t="shared" si="75"/>
        <v>5732.21</v>
      </c>
      <c r="N981" s="964">
        <f t="shared" si="75"/>
        <v>525.9</v>
      </c>
      <c r="O981" s="964">
        <f t="shared" si="75"/>
        <v>0</v>
      </c>
      <c r="P981" s="964">
        <f t="shared" si="75"/>
        <v>0</v>
      </c>
      <c r="Q981" s="962">
        <f t="shared" si="75"/>
        <v>0</v>
      </c>
      <c r="R981" s="843"/>
    </row>
    <row r="982" spans="2:18" s="842" customFormat="1" ht="12.4" customHeight="1">
      <c r="B982" s="974" t="s">
        <v>1385</v>
      </c>
      <c r="C982" s="959"/>
      <c r="D982" s="975" t="s">
        <v>2888</v>
      </c>
      <c r="E982" s="961"/>
      <c r="F982" s="961"/>
      <c r="G982" s="961"/>
      <c r="H982" s="962" t="str">
        <f t="shared" si="74"/>
        <v/>
      </c>
      <c r="I982" s="963" t="str">
        <f t="shared" si="75"/>
        <v/>
      </c>
      <c r="J982" s="964" t="str">
        <f t="shared" si="75"/>
        <v/>
      </c>
      <c r="K982" s="964" t="str">
        <f t="shared" si="75"/>
        <v/>
      </c>
      <c r="L982" s="964" t="str">
        <f t="shared" si="75"/>
        <v/>
      </c>
      <c r="M982" s="964" t="str">
        <f t="shared" si="75"/>
        <v/>
      </c>
      <c r="N982" s="964" t="str">
        <f t="shared" si="75"/>
        <v/>
      </c>
      <c r="O982" s="964" t="str">
        <f t="shared" si="75"/>
        <v/>
      </c>
      <c r="P982" s="964" t="str">
        <f t="shared" si="75"/>
        <v/>
      </c>
      <c r="Q982" s="962" t="str">
        <f t="shared" si="75"/>
        <v/>
      </c>
      <c r="R982" s="843"/>
    </row>
    <row r="983" spans="2:18" s="842" customFormat="1" ht="12.4" customHeight="1">
      <c r="B983" s="968" t="s">
        <v>1386</v>
      </c>
      <c r="C983" s="959"/>
      <c r="D983" s="969" t="s">
        <v>2889</v>
      </c>
      <c r="E983" s="961" t="s">
        <v>51</v>
      </c>
      <c r="F983" s="970">
        <v>453.6</v>
      </c>
      <c r="G983" s="970">
        <v>2.5100000000000002</v>
      </c>
      <c r="H983" s="962">
        <f t="shared" si="74"/>
        <v>1138.54</v>
      </c>
      <c r="I983" s="963">
        <f t="shared" si="75"/>
        <v>0</v>
      </c>
      <c r="J983" s="964">
        <f t="shared" si="75"/>
        <v>0</v>
      </c>
      <c r="K983" s="964">
        <f t="shared" si="75"/>
        <v>0</v>
      </c>
      <c r="L983" s="964">
        <f t="shared" si="75"/>
        <v>219.18</v>
      </c>
      <c r="M983" s="964">
        <f t="shared" si="75"/>
        <v>842.1</v>
      </c>
      <c r="N983" s="964">
        <f t="shared" si="75"/>
        <v>77.260000000000005</v>
      </c>
      <c r="O983" s="964">
        <f t="shared" si="75"/>
        <v>0</v>
      </c>
      <c r="P983" s="964">
        <f t="shared" si="75"/>
        <v>0</v>
      </c>
      <c r="Q983" s="962">
        <f t="shared" si="75"/>
        <v>0</v>
      </c>
      <c r="R983" s="843"/>
    </row>
    <row r="984" spans="2:18" s="842" customFormat="1" ht="12.4" customHeight="1">
      <c r="B984" s="972" t="s">
        <v>1387</v>
      </c>
      <c r="C984" s="959"/>
      <c r="D984" s="973" t="s">
        <v>2890</v>
      </c>
      <c r="E984" s="961"/>
      <c r="F984" s="961"/>
      <c r="G984" s="961"/>
      <c r="H984" s="962" t="str">
        <f t="shared" si="74"/>
        <v/>
      </c>
      <c r="I984" s="963" t="str">
        <f t="shared" si="75"/>
        <v/>
      </c>
      <c r="J984" s="964" t="str">
        <f t="shared" si="75"/>
        <v/>
      </c>
      <c r="K984" s="964" t="str">
        <f t="shared" si="75"/>
        <v/>
      </c>
      <c r="L984" s="964" t="str">
        <f t="shared" si="75"/>
        <v/>
      </c>
      <c r="M984" s="964" t="str">
        <f t="shared" si="75"/>
        <v/>
      </c>
      <c r="N984" s="964" t="str">
        <f t="shared" si="75"/>
        <v/>
      </c>
      <c r="O984" s="964" t="str">
        <f t="shared" si="75"/>
        <v/>
      </c>
      <c r="P984" s="964" t="str">
        <f t="shared" si="75"/>
        <v/>
      </c>
      <c r="Q984" s="962" t="str">
        <f t="shared" si="75"/>
        <v/>
      </c>
      <c r="R984" s="843"/>
    </row>
    <row r="985" spans="2:18" s="842" customFormat="1" ht="12.4" customHeight="1">
      <c r="B985" s="983" t="s">
        <v>1388</v>
      </c>
      <c r="C985" s="959"/>
      <c r="D985" s="975" t="s">
        <v>54</v>
      </c>
      <c r="E985" s="961"/>
      <c r="F985" s="961"/>
      <c r="G985" s="961"/>
      <c r="H985" s="962" t="str">
        <f t="shared" si="74"/>
        <v/>
      </c>
      <c r="I985" s="963" t="str">
        <f t="shared" si="75"/>
        <v/>
      </c>
      <c r="J985" s="964" t="str">
        <f t="shared" si="75"/>
        <v/>
      </c>
      <c r="K985" s="964" t="str">
        <f t="shared" si="75"/>
        <v/>
      </c>
      <c r="L985" s="964" t="str">
        <f t="shared" si="75"/>
        <v/>
      </c>
      <c r="M985" s="964" t="str">
        <f t="shared" si="75"/>
        <v/>
      </c>
      <c r="N985" s="964" t="str">
        <f t="shared" si="75"/>
        <v/>
      </c>
      <c r="O985" s="964" t="str">
        <f t="shared" si="75"/>
        <v/>
      </c>
      <c r="P985" s="964" t="str">
        <f t="shared" si="75"/>
        <v/>
      </c>
      <c r="Q985" s="962" t="str">
        <f t="shared" si="75"/>
        <v/>
      </c>
      <c r="R985" s="843"/>
    </row>
    <row r="986" spans="2:18" s="842" customFormat="1" ht="12.4" customHeight="1">
      <c r="B986" s="968" t="s">
        <v>1389</v>
      </c>
      <c r="C986" s="959"/>
      <c r="D986" s="969" t="s">
        <v>2884</v>
      </c>
      <c r="E986" s="961" t="s">
        <v>386</v>
      </c>
      <c r="F986" s="970">
        <v>165.4</v>
      </c>
      <c r="G986" s="970">
        <v>31.35</v>
      </c>
      <c r="H986" s="962">
        <f t="shared" si="74"/>
        <v>5185.29</v>
      </c>
      <c r="I986" s="963">
        <f t="shared" si="75"/>
        <v>0</v>
      </c>
      <c r="J986" s="964">
        <f t="shared" si="75"/>
        <v>0</v>
      </c>
      <c r="K986" s="964">
        <f t="shared" si="75"/>
        <v>0</v>
      </c>
      <c r="L986" s="964">
        <f t="shared" si="75"/>
        <v>751.3</v>
      </c>
      <c r="M986" s="964">
        <f t="shared" si="75"/>
        <v>3835.21</v>
      </c>
      <c r="N986" s="964">
        <f t="shared" si="75"/>
        <v>598.78</v>
      </c>
      <c r="O986" s="964">
        <f t="shared" si="75"/>
        <v>0</v>
      </c>
      <c r="P986" s="964">
        <f t="shared" si="75"/>
        <v>0</v>
      </c>
      <c r="Q986" s="962">
        <f t="shared" si="75"/>
        <v>0</v>
      </c>
      <c r="R986" s="843"/>
    </row>
    <row r="987" spans="2:18" s="842" customFormat="1" ht="12.4" customHeight="1">
      <c r="B987" s="968" t="s">
        <v>1390</v>
      </c>
      <c r="C987" s="959"/>
      <c r="D987" s="969" t="s">
        <v>376</v>
      </c>
      <c r="E987" s="961" t="s">
        <v>386</v>
      </c>
      <c r="F987" s="970">
        <v>33.08</v>
      </c>
      <c r="G987" s="970">
        <v>17.45</v>
      </c>
      <c r="H987" s="962">
        <f t="shared" si="74"/>
        <v>577.25</v>
      </c>
      <c r="I987" s="963">
        <f t="shared" si="75"/>
        <v>0</v>
      </c>
      <c r="J987" s="964">
        <f t="shared" si="75"/>
        <v>0</v>
      </c>
      <c r="K987" s="964">
        <f t="shared" si="75"/>
        <v>0</v>
      </c>
      <c r="L987" s="964">
        <f t="shared" si="75"/>
        <v>56.15</v>
      </c>
      <c r="M987" s="964">
        <f t="shared" si="75"/>
        <v>426.95</v>
      </c>
      <c r="N987" s="964">
        <f t="shared" si="75"/>
        <v>94.15</v>
      </c>
      <c r="O987" s="964">
        <f t="shared" si="75"/>
        <v>0</v>
      </c>
      <c r="P987" s="964">
        <f t="shared" si="75"/>
        <v>0</v>
      </c>
      <c r="Q987" s="962">
        <f t="shared" si="75"/>
        <v>0</v>
      </c>
      <c r="R987" s="843"/>
    </row>
    <row r="988" spans="2:18" s="842" customFormat="1" ht="12.4" customHeight="1">
      <c r="B988" s="968" t="s">
        <v>1391</v>
      </c>
      <c r="C988" s="959"/>
      <c r="D988" s="969" t="s">
        <v>2788</v>
      </c>
      <c r="E988" s="961" t="s">
        <v>386</v>
      </c>
      <c r="F988" s="970">
        <v>173.68</v>
      </c>
      <c r="G988" s="970">
        <v>15.38</v>
      </c>
      <c r="H988" s="962">
        <f t="shared" si="74"/>
        <v>2671.2</v>
      </c>
      <c r="I988" s="963">
        <f t="shared" si="75"/>
        <v>0</v>
      </c>
      <c r="J988" s="964">
        <f t="shared" si="75"/>
        <v>0</v>
      </c>
      <c r="K988" s="964">
        <f t="shared" si="75"/>
        <v>0</v>
      </c>
      <c r="L988" s="964">
        <f t="shared" si="75"/>
        <v>259.83</v>
      </c>
      <c r="M988" s="964">
        <f t="shared" si="75"/>
        <v>1975.71</v>
      </c>
      <c r="N988" s="964">
        <f t="shared" si="75"/>
        <v>435.66</v>
      </c>
      <c r="O988" s="964">
        <f t="shared" si="75"/>
        <v>0</v>
      </c>
      <c r="P988" s="964">
        <f t="shared" si="75"/>
        <v>0</v>
      </c>
      <c r="Q988" s="962">
        <f t="shared" si="75"/>
        <v>0</v>
      </c>
      <c r="R988" s="843"/>
    </row>
    <row r="989" spans="2:18" s="842" customFormat="1" ht="12.4" customHeight="1">
      <c r="B989" s="983" t="s">
        <v>1392</v>
      </c>
      <c r="C989" s="959"/>
      <c r="D989" s="975" t="s">
        <v>2891</v>
      </c>
      <c r="E989" s="961"/>
      <c r="F989" s="961"/>
      <c r="G989" s="961"/>
      <c r="H989" s="962" t="str">
        <f t="shared" si="74"/>
        <v/>
      </c>
      <c r="I989" s="963" t="str">
        <f t="shared" si="75"/>
        <v/>
      </c>
      <c r="J989" s="964" t="str">
        <f t="shared" si="75"/>
        <v/>
      </c>
      <c r="K989" s="964" t="str">
        <f t="shared" si="75"/>
        <v/>
      </c>
      <c r="L989" s="964" t="str">
        <f t="shared" si="75"/>
        <v/>
      </c>
      <c r="M989" s="964" t="str">
        <f t="shared" si="75"/>
        <v/>
      </c>
      <c r="N989" s="964" t="str">
        <f t="shared" si="75"/>
        <v/>
      </c>
      <c r="O989" s="964" t="str">
        <f t="shared" si="75"/>
        <v/>
      </c>
      <c r="P989" s="964" t="str">
        <f t="shared" si="75"/>
        <v/>
      </c>
      <c r="Q989" s="962" t="str">
        <f t="shared" si="75"/>
        <v/>
      </c>
      <c r="R989" s="843"/>
    </row>
    <row r="990" spans="2:18" s="842" customFormat="1" ht="12.4" customHeight="1">
      <c r="B990" s="968" t="s">
        <v>1393</v>
      </c>
      <c r="C990" s="959"/>
      <c r="D990" s="969" t="s">
        <v>2892</v>
      </c>
      <c r="E990" s="961" t="s">
        <v>386</v>
      </c>
      <c r="F990" s="970">
        <v>42.410000000000004</v>
      </c>
      <c r="G990" s="970">
        <v>49.07</v>
      </c>
      <c r="H990" s="962">
        <f t="shared" si="74"/>
        <v>2081.06</v>
      </c>
      <c r="I990" s="963">
        <f t="shared" si="75"/>
        <v>0</v>
      </c>
      <c r="J990" s="964">
        <f t="shared" si="75"/>
        <v>0</v>
      </c>
      <c r="K990" s="964">
        <f t="shared" si="75"/>
        <v>0</v>
      </c>
      <c r="L990" s="964">
        <f t="shared" si="75"/>
        <v>301.52999999999997</v>
      </c>
      <c r="M990" s="964">
        <f t="shared" si="75"/>
        <v>1539.22</v>
      </c>
      <c r="N990" s="964">
        <f t="shared" si="75"/>
        <v>240.31</v>
      </c>
      <c r="O990" s="964">
        <f t="shared" si="75"/>
        <v>0</v>
      </c>
      <c r="P990" s="964">
        <f t="shared" si="75"/>
        <v>0</v>
      </c>
      <c r="Q990" s="962">
        <f t="shared" si="75"/>
        <v>0</v>
      </c>
      <c r="R990" s="843"/>
    </row>
    <row r="991" spans="2:18" s="842" customFormat="1" ht="12.4" customHeight="1">
      <c r="B991" s="968" t="s">
        <v>1394</v>
      </c>
      <c r="C991" s="959"/>
      <c r="D991" s="969" t="s">
        <v>2893</v>
      </c>
      <c r="E991" s="961" t="s">
        <v>386</v>
      </c>
      <c r="F991" s="970">
        <v>42.410000000000004</v>
      </c>
      <c r="G991" s="970">
        <v>49.07</v>
      </c>
      <c r="H991" s="962">
        <f t="shared" si="74"/>
        <v>2081.06</v>
      </c>
      <c r="I991" s="963">
        <f t="shared" ref="I991:Q1006" si="76">+IF($E991="","",I4881)</f>
        <v>0</v>
      </c>
      <c r="J991" s="964">
        <f t="shared" si="76"/>
        <v>0</v>
      </c>
      <c r="K991" s="964">
        <f t="shared" si="76"/>
        <v>0</v>
      </c>
      <c r="L991" s="964">
        <f t="shared" si="76"/>
        <v>301.52999999999997</v>
      </c>
      <c r="M991" s="964">
        <f t="shared" si="76"/>
        <v>1539.22</v>
      </c>
      <c r="N991" s="964">
        <f t="shared" si="76"/>
        <v>240.31</v>
      </c>
      <c r="O991" s="964">
        <f t="shared" si="76"/>
        <v>0</v>
      </c>
      <c r="P991" s="964">
        <f t="shared" si="76"/>
        <v>0</v>
      </c>
      <c r="Q991" s="962">
        <f t="shared" si="76"/>
        <v>0</v>
      </c>
      <c r="R991" s="843"/>
    </row>
    <row r="992" spans="2:18" s="842" customFormat="1" ht="12.4" customHeight="1">
      <c r="B992" s="968" t="s">
        <v>1395</v>
      </c>
      <c r="C992" s="959"/>
      <c r="D992" s="969" t="s">
        <v>2894</v>
      </c>
      <c r="E992" s="961" t="s">
        <v>386</v>
      </c>
      <c r="F992" s="970">
        <v>50.89</v>
      </c>
      <c r="G992" s="970">
        <v>49.07</v>
      </c>
      <c r="H992" s="962">
        <f t="shared" si="74"/>
        <v>2497.17</v>
      </c>
      <c r="I992" s="963">
        <f t="shared" si="76"/>
        <v>0</v>
      </c>
      <c r="J992" s="964">
        <f t="shared" si="76"/>
        <v>0</v>
      </c>
      <c r="K992" s="964">
        <f t="shared" si="76"/>
        <v>0</v>
      </c>
      <c r="L992" s="964">
        <f t="shared" si="76"/>
        <v>361.82</v>
      </c>
      <c r="M992" s="964">
        <f t="shared" si="76"/>
        <v>1846.99</v>
      </c>
      <c r="N992" s="964">
        <f t="shared" si="76"/>
        <v>288.36</v>
      </c>
      <c r="O992" s="964">
        <f t="shared" si="76"/>
        <v>0</v>
      </c>
      <c r="P992" s="964">
        <f t="shared" si="76"/>
        <v>0</v>
      </c>
      <c r="Q992" s="962">
        <f t="shared" si="76"/>
        <v>0</v>
      </c>
      <c r="R992" s="843"/>
    </row>
    <row r="993" spans="2:18" s="842" customFormat="1" ht="12.4" customHeight="1">
      <c r="B993" s="974" t="s">
        <v>1396</v>
      </c>
      <c r="C993" s="959"/>
      <c r="D993" s="975" t="s">
        <v>2888</v>
      </c>
      <c r="E993" s="961"/>
      <c r="F993" s="961"/>
      <c r="G993" s="961"/>
      <c r="H993" s="962" t="str">
        <f t="shared" si="74"/>
        <v/>
      </c>
      <c r="I993" s="963" t="str">
        <f t="shared" si="76"/>
        <v/>
      </c>
      <c r="J993" s="964" t="str">
        <f t="shared" si="76"/>
        <v/>
      </c>
      <c r="K993" s="964" t="str">
        <f t="shared" si="76"/>
        <v/>
      </c>
      <c r="L993" s="964" t="str">
        <f t="shared" si="76"/>
        <v/>
      </c>
      <c r="M993" s="964" t="str">
        <f t="shared" si="76"/>
        <v/>
      </c>
      <c r="N993" s="964" t="str">
        <f t="shared" si="76"/>
        <v/>
      </c>
      <c r="O993" s="964" t="str">
        <f t="shared" si="76"/>
        <v/>
      </c>
      <c r="P993" s="964" t="str">
        <f t="shared" si="76"/>
        <v/>
      </c>
      <c r="Q993" s="962" t="str">
        <f t="shared" si="76"/>
        <v/>
      </c>
      <c r="R993" s="843"/>
    </row>
    <row r="994" spans="2:18" s="842" customFormat="1" ht="12.4" customHeight="1">
      <c r="B994" s="968" t="s">
        <v>1397</v>
      </c>
      <c r="C994" s="959"/>
      <c r="D994" s="969" t="s">
        <v>2889</v>
      </c>
      <c r="E994" s="961" t="s">
        <v>51</v>
      </c>
      <c r="F994" s="970">
        <v>143.35</v>
      </c>
      <c r="G994" s="970">
        <v>2.5100000000000002</v>
      </c>
      <c r="H994" s="962">
        <f t="shared" si="74"/>
        <v>359.81</v>
      </c>
      <c r="I994" s="963">
        <f t="shared" si="76"/>
        <v>0</v>
      </c>
      <c r="J994" s="964">
        <f t="shared" si="76"/>
        <v>0</v>
      </c>
      <c r="K994" s="964">
        <f t="shared" si="76"/>
        <v>0</v>
      </c>
      <c r="L994" s="964">
        <f t="shared" si="76"/>
        <v>43.57</v>
      </c>
      <c r="M994" s="964">
        <f t="shared" si="76"/>
        <v>266.13</v>
      </c>
      <c r="N994" s="964">
        <f t="shared" si="76"/>
        <v>50.12</v>
      </c>
      <c r="O994" s="964">
        <f t="shared" si="76"/>
        <v>0</v>
      </c>
      <c r="P994" s="964">
        <f t="shared" si="76"/>
        <v>0</v>
      </c>
      <c r="Q994" s="962">
        <f t="shared" si="76"/>
        <v>0</v>
      </c>
      <c r="R994" s="843"/>
    </row>
    <row r="995" spans="2:18" s="842" customFormat="1" ht="12.4" customHeight="1">
      <c r="B995" s="966" t="s">
        <v>1398</v>
      </c>
      <c r="C995" s="959"/>
      <c r="D995" s="967" t="s">
        <v>2895</v>
      </c>
      <c r="E995" s="961"/>
      <c r="F995" s="961"/>
      <c r="G995" s="961"/>
      <c r="H995" s="962" t="str">
        <f t="shared" si="74"/>
        <v/>
      </c>
      <c r="I995" s="963" t="str">
        <f t="shared" si="76"/>
        <v/>
      </c>
      <c r="J995" s="964" t="str">
        <f t="shared" si="76"/>
        <v/>
      </c>
      <c r="K995" s="964" t="str">
        <f t="shared" si="76"/>
        <v/>
      </c>
      <c r="L995" s="964" t="str">
        <f t="shared" si="76"/>
        <v/>
      </c>
      <c r="M995" s="964" t="str">
        <f t="shared" si="76"/>
        <v/>
      </c>
      <c r="N995" s="964" t="str">
        <f t="shared" si="76"/>
        <v/>
      </c>
      <c r="O995" s="964" t="str">
        <f t="shared" si="76"/>
        <v/>
      </c>
      <c r="P995" s="964" t="str">
        <f t="shared" si="76"/>
        <v/>
      </c>
      <c r="Q995" s="962" t="str">
        <f t="shared" si="76"/>
        <v/>
      </c>
      <c r="R995" s="843"/>
    </row>
    <row r="996" spans="2:18" s="842" customFormat="1" ht="12.4" customHeight="1">
      <c r="B996" s="972" t="s">
        <v>1399</v>
      </c>
      <c r="C996" s="959"/>
      <c r="D996" s="973" t="s">
        <v>2855</v>
      </c>
      <c r="E996" s="961"/>
      <c r="F996" s="961"/>
      <c r="G996" s="961"/>
      <c r="H996" s="962" t="str">
        <f t="shared" si="74"/>
        <v/>
      </c>
      <c r="I996" s="963" t="str">
        <f t="shared" si="76"/>
        <v/>
      </c>
      <c r="J996" s="964" t="str">
        <f t="shared" si="76"/>
        <v/>
      </c>
      <c r="K996" s="964" t="str">
        <f t="shared" si="76"/>
        <v/>
      </c>
      <c r="L996" s="964" t="str">
        <f t="shared" si="76"/>
        <v/>
      </c>
      <c r="M996" s="964" t="str">
        <f t="shared" si="76"/>
        <v/>
      </c>
      <c r="N996" s="964" t="str">
        <f t="shared" si="76"/>
        <v/>
      </c>
      <c r="O996" s="964" t="str">
        <f t="shared" si="76"/>
        <v/>
      </c>
      <c r="P996" s="964" t="str">
        <f t="shared" si="76"/>
        <v/>
      </c>
      <c r="Q996" s="962" t="str">
        <f t="shared" si="76"/>
        <v/>
      </c>
      <c r="R996" s="843"/>
    </row>
    <row r="997" spans="2:18" s="842" customFormat="1" ht="12.4" customHeight="1">
      <c r="B997" s="974" t="s">
        <v>1400</v>
      </c>
      <c r="C997" s="959"/>
      <c r="D997" s="975" t="s">
        <v>52</v>
      </c>
      <c r="E997" s="961"/>
      <c r="F997" s="961"/>
      <c r="G997" s="961"/>
      <c r="H997" s="962" t="str">
        <f t="shared" si="74"/>
        <v/>
      </c>
      <c r="I997" s="963" t="str">
        <f t="shared" si="76"/>
        <v/>
      </c>
      <c r="J997" s="964" t="str">
        <f t="shared" si="76"/>
        <v/>
      </c>
      <c r="K997" s="964" t="str">
        <f t="shared" si="76"/>
        <v/>
      </c>
      <c r="L997" s="964" t="str">
        <f t="shared" si="76"/>
        <v/>
      </c>
      <c r="M997" s="964" t="str">
        <f t="shared" si="76"/>
        <v/>
      </c>
      <c r="N997" s="964" t="str">
        <f t="shared" si="76"/>
        <v/>
      </c>
      <c r="O997" s="964" t="str">
        <f t="shared" si="76"/>
        <v/>
      </c>
      <c r="P997" s="964" t="str">
        <f t="shared" si="76"/>
        <v/>
      </c>
      <c r="Q997" s="962" t="str">
        <f t="shared" si="76"/>
        <v/>
      </c>
      <c r="R997" s="843"/>
    </row>
    <row r="998" spans="2:18" s="842" customFormat="1" ht="12.4" customHeight="1">
      <c r="B998" s="968" t="s">
        <v>1401</v>
      </c>
      <c r="C998" s="959"/>
      <c r="D998" s="969" t="s">
        <v>333</v>
      </c>
      <c r="E998" s="961" t="s">
        <v>385</v>
      </c>
      <c r="F998" s="970">
        <v>28.650000000000002</v>
      </c>
      <c r="G998" s="970">
        <v>3.5300000000000002</v>
      </c>
      <c r="H998" s="962">
        <f t="shared" si="74"/>
        <v>101.13</v>
      </c>
      <c r="I998" s="963">
        <f t="shared" si="76"/>
        <v>0</v>
      </c>
      <c r="J998" s="964">
        <f t="shared" si="76"/>
        <v>0</v>
      </c>
      <c r="K998" s="964">
        <f t="shared" si="76"/>
        <v>0</v>
      </c>
      <c r="L998" s="964">
        <f t="shared" si="76"/>
        <v>101.13</v>
      </c>
      <c r="M998" s="964">
        <f t="shared" si="76"/>
        <v>0</v>
      </c>
      <c r="N998" s="964">
        <f t="shared" si="76"/>
        <v>0</v>
      </c>
      <c r="O998" s="964">
        <f t="shared" si="76"/>
        <v>0</v>
      </c>
      <c r="P998" s="964">
        <f t="shared" si="76"/>
        <v>0</v>
      </c>
      <c r="Q998" s="962">
        <f t="shared" si="76"/>
        <v>0</v>
      </c>
      <c r="R998" s="843"/>
    </row>
    <row r="999" spans="2:18" s="842" customFormat="1" ht="12.4" customHeight="1">
      <c r="B999" s="968" t="s">
        <v>1402</v>
      </c>
      <c r="C999" s="959"/>
      <c r="D999" s="969" t="s">
        <v>334</v>
      </c>
      <c r="E999" s="961" t="s">
        <v>385</v>
      </c>
      <c r="F999" s="970">
        <v>28.650000000000002</v>
      </c>
      <c r="G999" s="970">
        <v>1.05</v>
      </c>
      <c r="H999" s="962">
        <f t="shared" si="74"/>
        <v>30.08</v>
      </c>
      <c r="I999" s="963">
        <f t="shared" si="76"/>
        <v>0</v>
      </c>
      <c r="J999" s="964">
        <f t="shared" si="76"/>
        <v>0</v>
      </c>
      <c r="K999" s="964">
        <f t="shared" si="76"/>
        <v>0</v>
      </c>
      <c r="L999" s="964">
        <f t="shared" si="76"/>
        <v>30.08</v>
      </c>
      <c r="M999" s="964">
        <f t="shared" si="76"/>
        <v>0</v>
      </c>
      <c r="N999" s="964">
        <f t="shared" si="76"/>
        <v>0</v>
      </c>
      <c r="O999" s="964">
        <f t="shared" si="76"/>
        <v>0</v>
      </c>
      <c r="P999" s="964">
        <f t="shared" si="76"/>
        <v>0</v>
      </c>
      <c r="Q999" s="962">
        <f t="shared" si="76"/>
        <v>0</v>
      </c>
      <c r="R999" s="843"/>
    </row>
    <row r="1000" spans="2:18" s="842" customFormat="1" ht="12.4" customHeight="1">
      <c r="B1000" s="974" t="s">
        <v>1403</v>
      </c>
      <c r="C1000" s="959"/>
      <c r="D1000" s="975" t="s">
        <v>54</v>
      </c>
      <c r="E1000" s="961"/>
      <c r="F1000" s="961"/>
      <c r="G1000" s="961"/>
      <c r="H1000" s="962" t="str">
        <f t="shared" si="74"/>
        <v/>
      </c>
      <c r="I1000" s="963" t="str">
        <f t="shared" si="76"/>
        <v/>
      </c>
      <c r="J1000" s="964" t="str">
        <f t="shared" si="76"/>
        <v/>
      </c>
      <c r="K1000" s="964" t="str">
        <f t="shared" si="76"/>
        <v/>
      </c>
      <c r="L1000" s="964" t="str">
        <f t="shared" si="76"/>
        <v/>
      </c>
      <c r="M1000" s="964" t="str">
        <f t="shared" si="76"/>
        <v/>
      </c>
      <c r="N1000" s="964" t="str">
        <f t="shared" si="76"/>
        <v/>
      </c>
      <c r="O1000" s="964" t="str">
        <f t="shared" si="76"/>
        <v/>
      </c>
      <c r="P1000" s="964" t="str">
        <f t="shared" si="76"/>
        <v/>
      </c>
      <c r="Q1000" s="962" t="str">
        <f t="shared" si="76"/>
        <v/>
      </c>
      <c r="R1000" s="843"/>
    </row>
    <row r="1001" spans="2:18" s="842" customFormat="1" ht="12.4" customHeight="1">
      <c r="B1001" s="968" t="s">
        <v>1404</v>
      </c>
      <c r="C1001" s="959"/>
      <c r="D1001" s="969" t="s">
        <v>365</v>
      </c>
      <c r="E1001" s="961" t="s">
        <v>386</v>
      </c>
      <c r="F1001" s="970">
        <v>15.35</v>
      </c>
      <c r="G1001" s="970">
        <v>30.76</v>
      </c>
      <c r="H1001" s="962">
        <f t="shared" si="74"/>
        <v>472.17</v>
      </c>
      <c r="I1001" s="963">
        <f t="shared" si="76"/>
        <v>0</v>
      </c>
      <c r="J1001" s="964">
        <f t="shared" si="76"/>
        <v>0</v>
      </c>
      <c r="K1001" s="964">
        <f t="shared" si="76"/>
        <v>0</v>
      </c>
      <c r="L1001" s="964">
        <f t="shared" si="76"/>
        <v>472.17</v>
      </c>
      <c r="M1001" s="964">
        <f t="shared" si="76"/>
        <v>0</v>
      </c>
      <c r="N1001" s="964">
        <f t="shared" si="76"/>
        <v>0</v>
      </c>
      <c r="O1001" s="964">
        <f t="shared" si="76"/>
        <v>0</v>
      </c>
      <c r="P1001" s="964">
        <f t="shared" si="76"/>
        <v>0</v>
      </c>
      <c r="Q1001" s="962">
        <f t="shared" si="76"/>
        <v>0</v>
      </c>
      <c r="R1001" s="843"/>
    </row>
    <row r="1002" spans="2:18" s="842" customFormat="1" ht="12.4" customHeight="1">
      <c r="B1002" s="968" t="s">
        <v>1405</v>
      </c>
      <c r="C1002" s="959"/>
      <c r="D1002" s="969" t="s">
        <v>2697</v>
      </c>
      <c r="E1002" s="961" t="s">
        <v>385</v>
      </c>
      <c r="F1002" s="970">
        <v>28.650000000000002</v>
      </c>
      <c r="G1002" s="970">
        <v>3.44</v>
      </c>
      <c r="H1002" s="962">
        <f t="shared" si="74"/>
        <v>98.56</v>
      </c>
      <c r="I1002" s="963">
        <f t="shared" si="76"/>
        <v>0</v>
      </c>
      <c r="J1002" s="964">
        <f t="shared" si="76"/>
        <v>0</v>
      </c>
      <c r="K1002" s="964">
        <f t="shared" si="76"/>
        <v>0</v>
      </c>
      <c r="L1002" s="964">
        <f t="shared" si="76"/>
        <v>98.56</v>
      </c>
      <c r="M1002" s="964">
        <f t="shared" si="76"/>
        <v>0</v>
      </c>
      <c r="N1002" s="964">
        <f t="shared" si="76"/>
        <v>0</v>
      </c>
      <c r="O1002" s="964">
        <f t="shared" si="76"/>
        <v>0</v>
      </c>
      <c r="P1002" s="964">
        <f t="shared" si="76"/>
        <v>0</v>
      </c>
      <c r="Q1002" s="962">
        <f t="shared" si="76"/>
        <v>0</v>
      </c>
      <c r="R1002" s="843"/>
    </row>
    <row r="1003" spans="2:18" s="842" customFormat="1" ht="12.4" customHeight="1">
      <c r="B1003" s="968" t="s">
        <v>1406</v>
      </c>
      <c r="C1003" s="959"/>
      <c r="D1003" s="969" t="s">
        <v>2699</v>
      </c>
      <c r="E1003" s="961" t="s">
        <v>51</v>
      </c>
      <c r="F1003" s="970">
        <v>25.17</v>
      </c>
      <c r="G1003" s="970">
        <v>6.98</v>
      </c>
      <c r="H1003" s="962">
        <f t="shared" si="74"/>
        <v>175.69</v>
      </c>
      <c r="I1003" s="963">
        <f t="shared" si="76"/>
        <v>0</v>
      </c>
      <c r="J1003" s="964">
        <f t="shared" si="76"/>
        <v>0</v>
      </c>
      <c r="K1003" s="964">
        <f t="shared" si="76"/>
        <v>0</v>
      </c>
      <c r="L1003" s="964">
        <f t="shared" si="76"/>
        <v>175.69</v>
      </c>
      <c r="M1003" s="964">
        <f t="shared" si="76"/>
        <v>0</v>
      </c>
      <c r="N1003" s="964">
        <f t="shared" si="76"/>
        <v>0</v>
      </c>
      <c r="O1003" s="964">
        <f t="shared" si="76"/>
        <v>0</v>
      </c>
      <c r="P1003" s="964">
        <f t="shared" si="76"/>
        <v>0</v>
      </c>
      <c r="Q1003" s="962">
        <f t="shared" si="76"/>
        <v>0</v>
      </c>
      <c r="R1003" s="843"/>
    </row>
    <row r="1004" spans="2:18" s="842" customFormat="1" ht="12.4" customHeight="1">
      <c r="B1004" s="968" t="s">
        <v>1407</v>
      </c>
      <c r="C1004" s="959"/>
      <c r="D1004" s="969" t="s">
        <v>2856</v>
      </c>
      <c r="E1004" s="961" t="s">
        <v>51</v>
      </c>
      <c r="F1004" s="970">
        <v>9.24</v>
      </c>
      <c r="G1004" s="970">
        <v>10.77</v>
      </c>
      <c r="H1004" s="962">
        <f t="shared" si="74"/>
        <v>99.51</v>
      </c>
      <c r="I1004" s="963">
        <f t="shared" si="76"/>
        <v>0</v>
      </c>
      <c r="J1004" s="964">
        <f t="shared" si="76"/>
        <v>0</v>
      </c>
      <c r="K1004" s="964">
        <f t="shared" si="76"/>
        <v>0</v>
      </c>
      <c r="L1004" s="964">
        <f t="shared" si="76"/>
        <v>99.51</v>
      </c>
      <c r="M1004" s="964">
        <f t="shared" si="76"/>
        <v>0</v>
      </c>
      <c r="N1004" s="964">
        <f t="shared" si="76"/>
        <v>0</v>
      </c>
      <c r="O1004" s="964">
        <f t="shared" si="76"/>
        <v>0</v>
      </c>
      <c r="P1004" s="964">
        <f t="shared" si="76"/>
        <v>0</v>
      </c>
      <c r="Q1004" s="962">
        <f t="shared" si="76"/>
        <v>0</v>
      </c>
      <c r="R1004" s="843"/>
    </row>
    <row r="1005" spans="2:18" s="842" customFormat="1" ht="12.4" customHeight="1">
      <c r="B1005" s="968" t="s">
        <v>1408</v>
      </c>
      <c r="C1005" s="959"/>
      <c r="D1005" s="969" t="s">
        <v>2849</v>
      </c>
      <c r="E1005" s="961" t="s">
        <v>386</v>
      </c>
      <c r="F1005" s="970">
        <v>3.24</v>
      </c>
      <c r="G1005" s="970">
        <v>30.76</v>
      </c>
      <c r="H1005" s="962">
        <f t="shared" si="74"/>
        <v>99.66</v>
      </c>
      <c r="I1005" s="963">
        <f t="shared" si="76"/>
        <v>0</v>
      </c>
      <c r="J1005" s="964">
        <f t="shared" si="76"/>
        <v>0</v>
      </c>
      <c r="K1005" s="964">
        <f t="shared" si="76"/>
        <v>0</v>
      </c>
      <c r="L1005" s="964">
        <f t="shared" si="76"/>
        <v>99.66</v>
      </c>
      <c r="M1005" s="964">
        <f t="shared" si="76"/>
        <v>0</v>
      </c>
      <c r="N1005" s="964">
        <f t="shared" si="76"/>
        <v>0</v>
      </c>
      <c r="O1005" s="964">
        <f t="shared" si="76"/>
        <v>0</v>
      </c>
      <c r="P1005" s="964">
        <f t="shared" si="76"/>
        <v>0</v>
      </c>
      <c r="Q1005" s="962">
        <f t="shared" si="76"/>
        <v>0</v>
      </c>
      <c r="R1005" s="843"/>
    </row>
    <row r="1006" spans="2:18" s="842" customFormat="1" ht="12.4" customHeight="1">
      <c r="B1006" s="968" t="s">
        <v>1409</v>
      </c>
      <c r="C1006" s="959"/>
      <c r="D1006" s="969" t="s">
        <v>2857</v>
      </c>
      <c r="E1006" s="961" t="s">
        <v>3030</v>
      </c>
      <c r="F1006" s="970">
        <v>7.2</v>
      </c>
      <c r="G1006" s="970">
        <v>20.51</v>
      </c>
      <c r="H1006" s="962">
        <f t="shared" si="74"/>
        <v>147.66999999999999</v>
      </c>
      <c r="I1006" s="963">
        <f t="shared" si="76"/>
        <v>0</v>
      </c>
      <c r="J1006" s="964">
        <f t="shared" si="76"/>
        <v>0</v>
      </c>
      <c r="K1006" s="964">
        <f t="shared" si="76"/>
        <v>0</v>
      </c>
      <c r="L1006" s="964">
        <f t="shared" si="76"/>
        <v>147.66999999999999</v>
      </c>
      <c r="M1006" s="964">
        <f t="shared" si="76"/>
        <v>0</v>
      </c>
      <c r="N1006" s="964">
        <f t="shared" si="76"/>
        <v>0</v>
      </c>
      <c r="O1006" s="964">
        <f t="shared" si="76"/>
        <v>0</v>
      </c>
      <c r="P1006" s="964">
        <f t="shared" si="76"/>
        <v>0</v>
      </c>
      <c r="Q1006" s="962">
        <f t="shared" si="76"/>
        <v>0</v>
      </c>
      <c r="R1006" s="843"/>
    </row>
    <row r="1007" spans="2:18" s="842" customFormat="1" ht="12.4" customHeight="1">
      <c r="B1007" s="968" t="s">
        <v>1410</v>
      </c>
      <c r="C1007" s="959"/>
      <c r="D1007" s="969" t="s">
        <v>2788</v>
      </c>
      <c r="E1007" s="961" t="s">
        <v>386</v>
      </c>
      <c r="F1007" s="970">
        <v>8.75</v>
      </c>
      <c r="G1007" s="970">
        <v>15.38</v>
      </c>
      <c r="H1007" s="962">
        <f t="shared" si="74"/>
        <v>134.58000000000001</v>
      </c>
      <c r="I1007" s="963">
        <f t="shared" ref="I1007:Q1022" si="77">+IF($E1007="","",I4897)</f>
        <v>0</v>
      </c>
      <c r="J1007" s="964">
        <f t="shared" si="77"/>
        <v>0</v>
      </c>
      <c r="K1007" s="964">
        <f t="shared" si="77"/>
        <v>0</v>
      </c>
      <c r="L1007" s="964">
        <f t="shared" si="77"/>
        <v>134.58000000000001</v>
      </c>
      <c r="M1007" s="964">
        <f t="shared" si="77"/>
        <v>0</v>
      </c>
      <c r="N1007" s="964">
        <f t="shared" si="77"/>
        <v>0</v>
      </c>
      <c r="O1007" s="964">
        <f t="shared" si="77"/>
        <v>0</v>
      </c>
      <c r="P1007" s="964">
        <f t="shared" si="77"/>
        <v>0</v>
      </c>
      <c r="Q1007" s="962">
        <f t="shared" si="77"/>
        <v>0</v>
      </c>
      <c r="R1007" s="843"/>
    </row>
    <row r="1008" spans="2:18" s="842" customFormat="1" ht="12.4" customHeight="1">
      <c r="B1008" s="974" t="s">
        <v>1411</v>
      </c>
      <c r="C1008" s="959"/>
      <c r="D1008" s="975" t="s">
        <v>2700</v>
      </c>
      <c r="E1008" s="961"/>
      <c r="F1008" s="961"/>
      <c r="G1008" s="961"/>
      <c r="H1008" s="962" t="str">
        <f t="shared" si="74"/>
        <v/>
      </c>
      <c r="I1008" s="963" t="str">
        <f t="shared" si="77"/>
        <v/>
      </c>
      <c r="J1008" s="964" t="str">
        <f t="shared" si="77"/>
        <v/>
      </c>
      <c r="K1008" s="964" t="str">
        <f t="shared" si="77"/>
        <v/>
      </c>
      <c r="L1008" s="964" t="str">
        <f t="shared" si="77"/>
        <v/>
      </c>
      <c r="M1008" s="964" t="str">
        <f t="shared" si="77"/>
        <v/>
      </c>
      <c r="N1008" s="964" t="str">
        <f t="shared" si="77"/>
        <v/>
      </c>
      <c r="O1008" s="964" t="str">
        <f t="shared" si="77"/>
        <v/>
      </c>
      <c r="P1008" s="964" t="str">
        <f t="shared" si="77"/>
        <v/>
      </c>
      <c r="Q1008" s="962" t="str">
        <f t="shared" si="77"/>
        <v/>
      </c>
      <c r="R1008" s="843"/>
    </row>
    <row r="1009" spans="2:18" s="842" customFormat="1" ht="12.4" customHeight="1">
      <c r="B1009" s="976" t="s">
        <v>1412</v>
      </c>
      <c r="C1009" s="959"/>
      <c r="D1009" s="977" t="s">
        <v>2858</v>
      </c>
      <c r="E1009" s="961"/>
      <c r="F1009" s="961"/>
      <c r="G1009" s="961"/>
      <c r="H1009" s="962" t="str">
        <f t="shared" si="74"/>
        <v/>
      </c>
      <c r="I1009" s="963" t="str">
        <f t="shared" si="77"/>
        <v/>
      </c>
      <c r="J1009" s="964" t="str">
        <f t="shared" si="77"/>
        <v/>
      </c>
      <c r="K1009" s="964" t="str">
        <f t="shared" si="77"/>
        <v/>
      </c>
      <c r="L1009" s="964" t="str">
        <f t="shared" si="77"/>
        <v/>
      </c>
      <c r="M1009" s="964" t="str">
        <f t="shared" si="77"/>
        <v/>
      </c>
      <c r="N1009" s="964" t="str">
        <f t="shared" si="77"/>
        <v/>
      </c>
      <c r="O1009" s="964" t="str">
        <f t="shared" si="77"/>
        <v/>
      </c>
      <c r="P1009" s="964" t="str">
        <f t="shared" si="77"/>
        <v/>
      </c>
      <c r="Q1009" s="962" t="str">
        <f t="shared" si="77"/>
        <v/>
      </c>
      <c r="R1009" s="843"/>
    </row>
    <row r="1010" spans="2:18" s="842" customFormat="1" ht="12.4" customHeight="1">
      <c r="B1010" s="968" t="s">
        <v>1413</v>
      </c>
      <c r="C1010" s="959"/>
      <c r="D1010" s="969" t="s">
        <v>2859</v>
      </c>
      <c r="E1010" s="961" t="s">
        <v>386</v>
      </c>
      <c r="F1010" s="970">
        <v>4.5600000000000005</v>
      </c>
      <c r="G1010" s="970">
        <v>172.29</v>
      </c>
      <c r="H1010" s="962">
        <f t="shared" si="74"/>
        <v>785.64</v>
      </c>
      <c r="I1010" s="963">
        <f t="shared" si="77"/>
        <v>0</v>
      </c>
      <c r="J1010" s="964">
        <f t="shared" si="77"/>
        <v>0</v>
      </c>
      <c r="K1010" s="964">
        <f t="shared" si="77"/>
        <v>0</v>
      </c>
      <c r="L1010" s="964">
        <f t="shared" si="77"/>
        <v>785.64</v>
      </c>
      <c r="M1010" s="964">
        <f t="shared" si="77"/>
        <v>0</v>
      </c>
      <c r="N1010" s="964">
        <f t="shared" si="77"/>
        <v>0</v>
      </c>
      <c r="O1010" s="964">
        <f t="shared" si="77"/>
        <v>0</v>
      </c>
      <c r="P1010" s="964">
        <f t="shared" si="77"/>
        <v>0</v>
      </c>
      <c r="Q1010" s="962">
        <f t="shared" si="77"/>
        <v>0</v>
      </c>
      <c r="R1010" s="843"/>
    </row>
    <row r="1011" spans="2:18" s="842" customFormat="1" ht="12.4" customHeight="1">
      <c r="B1011" s="976" t="s">
        <v>1414</v>
      </c>
      <c r="C1011" s="959"/>
      <c r="D1011" s="977" t="s">
        <v>2860</v>
      </c>
      <c r="E1011" s="961"/>
      <c r="F1011" s="961"/>
      <c r="G1011" s="961"/>
      <c r="H1011" s="962" t="str">
        <f t="shared" si="74"/>
        <v/>
      </c>
      <c r="I1011" s="963" t="str">
        <f t="shared" si="77"/>
        <v/>
      </c>
      <c r="J1011" s="964" t="str">
        <f t="shared" si="77"/>
        <v/>
      </c>
      <c r="K1011" s="964" t="str">
        <f t="shared" si="77"/>
        <v/>
      </c>
      <c r="L1011" s="964" t="str">
        <f t="shared" si="77"/>
        <v/>
      </c>
      <c r="M1011" s="964" t="str">
        <f t="shared" si="77"/>
        <v/>
      </c>
      <c r="N1011" s="964" t="str">
        <f t="shared" si="77"/>
        <v/>
      </c>
      <c r="O1011" s="964" t="str">
        <f t="shared" si="77"/>
        <v/>
      </c>
      <c r="P1011" s="964" t="str">
        <f t="shared" si="77"/>
        <v/>
      </c>
      <c r="Q1011" s="962" t="str">
        <f t="shared" si="77"/>
        <v/>
      </c>
      <c r="R1011" s="843"/>
    </row>
    <row r="1012" spans="2:18" s="842" customFormat="1" ht="12.4" customHeight="1">
      <c r="B1012" s="968" t="s">
        <v>1415</v>
      </c>
      <c r="C1012" s="959"/>
      <c r="D1012" s="969" t="s">
        <v>2861</v>
      </c>
      <c r="E1012" s="961" t="s">
        <v>3030</v>
      </c>
      <c r="F1012" s="970">
        <v>0.9</v>
      </c>
      <c r="G1012" s="970">
        <v>277.07</v>
      </c>
      <c r="H1012" s="962">
        <f t="shared" si="74"/>
        <v>249.36</v>
      </c>
      <c r="I1012" s="963">
        <f t="shared" si="77"/>
        <v>0</v>
      </c>
      <c r="J1012" s="964">
        <f t="shared" si="77"/>
        <v>0</v>
      </c>
      <c r="K1012" s="964">
        <f t="shared" si="77"/>
        <v>0</v>
      </c>
      <c r="L1012" s="964">
        <f t="shared" si="77"/>
        <v>249.36</v>
      </c>
      <c r="M1012" s="964">
        <f t="shared" si="77"/>
        <v>0</v>
      </c>
      <c r="N1012" s="964">
        <f t="shared" si="77"/>
        <v>0</v>
      </c>
      <c r="O1012" s="964">
        <f t="shared" si="77"/>
        <v>0</v>
      </c>
      <c r="P1012" s="964">
        <f t="shared" si="77"/>
        <v>0</v>
      </c>
      <c r="Q1012" s="962">
        <f t="shared" si="77"/>
        <v>0</v>
      </c>
      <c r="R1012" s="843"/>
    </row>
    <row r="1013" spans="2:18" s="842" customFormat="1" ht="12.4" customHeight="1">
      <c r="B1013" s="968" t="s">
        <v>1416</v>
      </c>
      <c r="C1013" s="959"/>
      <c r="D1013" s="969" t="s">
        <v>2713</v>
      </c>
      <c r="E1013" s="961" t="s">
        <v>51</v>
      </c>
      <c r="F1013" s="970">
        <v>12.73</v>
      </c>
      <c r="G1013" s="970">
        <v>44.230000000000004</v>
      </c>
      <c r="H1013" s="962">
        <f t="shared" si="74"/>
        <v>563.04999999999995</v>
      </c>
      <c r="I1013" s="963">
        <f t="shared" si="77"/>
        <v>0</v>
      </c>
      <c r="J1013" s="964">
        <f t="shared" si="77"/>
        <v>0</v>
      </c>
      <c r="K1013" s="964">
        <f t="shared" si="77"/>
        <v>0</v>
      </c>
      <c r="L1013" s="964">
        <f t="shared" si="77"/>
        <v>563.04999999999995</v>
      </c>
      <c r="M1013" s="964">
        <f t="shared" si="77"/>
        <v>0</v>
      </c>
      <c r="N1013" s="964">
        <f t="shared" si="77"/>
        <v>0</v>
      </c>
      <c r="O1013" s="964">
        <f t="shared" si="77"/>
        <v>0</v>
      </c>
      <c r="P1013" s="964">
        <f t="shared" si="77"/>
        <v>0</v>
      </c>
      <c r="Q1013" s="962">
        <f t="shared" si="77"/>
        <v>0</v>
      </c>
      <c r="R1013" s="843"/>
    </row>
    <row r="1014" spans="2:18" s="842" customFormat="1" ht="12.4" customHeight="1">
      <c r="B1014" s="974" t="s">
        <v>1417</v>
      </c>
      <c r="C1014" s="959"/>
      <c r="D1014" s="975" t="s">
        <v>2775</v>
      </c>
      <c r="E1014" s="961"/>
      <c r="F1014" s="961"/>
      <c r="G1014" s="961"/>
      <c r="H1014" s="962" t="str">
        <f t="shared" si="74"/>
        <v/>
      </c>
      <c r="I1014" s="963" t="str">
        <f t="shared" si="77"/>
        <v/>
      </c>
      <c r="J1014" s="964" t="str">
        <f t="shared" si="77"/>
        <v/>
      </c>
      <c r="K1014" s="964" t="str">
        <f t="shared" si="77"/>
        <v/>
      </c>
      <c r="L1014" s="964" t="str">
        <f t="shared" si="77"/>
        <v/>
      </c>
      <c r="M1014" s="964" t="str">
        <f t="shared" si="77"/>
        <v/>
      </c>
      <c r="N1014" s="964" t="str">
        <f t="shared" si="77"/>
        <v/>
      </c>
      <c r="O1014" s="964" t="str">
        <f t="shared" si="77"/>
        <v/>
      </c>
      <c r="P1014" s="964" t="str">
        <f t="shared" si="77"/>
        <v/>
      </c>
      <c r="Q1014" s="962" t="str">
        <f t="shared" si="77"/>
        <v/>
      </c>
      <c r="R1014" s="843"/>
    </row>
    <row r="1015" spans="2:18" s="842" customFormat="1" ht="12.4" customHeight="1">
      <c r="B1015" s="976" t="s">
        <v>1418</v>
      </c>
      <c r="C1015" s="959"/>
      <c r="D1015" s="977" t="s">
        <v>56</v>
      </c>
      <c r="E1015" s="961"/>
      <c r="F1015" s="961"/>
      <c r="G1015" s="961"/>
      <c r="H1015" s="962" t="str">
        <f t="shared" si="74"/>
        <v/>
      </c>
      <c r="I1015" s="963" t="str">
        <f t="shared" si="77"/>
        <v/>
      </c>
      <c r="J1015" s="964" t="str">
        <f t="shared" si="77"/>
        <v/>
      </c>
      <c r="K1015" s="964" t="str">
        <f t="shared" si="77"/>
        <v/>
      </c>
      <c r="L1015" s="964" t="str">
        <f t="shared" si="77"/>
        <v/>
      </c>
      <c r="M1015" s="964" t="str">
        <f t="shared" si="77"/>
        <v/>
      </c>
      <c r="N1015" s="964" t="str">
        <f t="shared" si="77"/>
        <v/>
      </c>
      <c r="O1015" s="964" t="str">
        <f t="shared" si="77"/>
        <v/>
      </c>
      <c r="P1015" s="964" t="str">
        <f t="shared" si="77"/>
        <v/>
      </c>
      <c r="Q1015" s="962" t="str">
        <f t="shared" si="77"/>
        <v/>
      </c>
      <c r="R1015" s="843"/>
    </row>
    <row r="1016" spans="2:18" s="842" customFormat="1" ht="12.4" customHeight="1">
      <c r="B1016" s="968" t="s">
        <v>1419</v>
      </c>
      <c r="C1016" s="959"/>
      <c r="D1016" s="969" t="s">
        <v>360</v>
      </c>
      <c r="E1016" s="961" t="s">
        <v>386</v>
      </c>
      <c r="F1016" s="970">
        <v>0.79</v>
      </c>
      <c r="G1016" s="970">
        <v>412.08</v>
      </c>
      <c r="H1016" s="962">
        <f t="shared" si="74"/>
        <v>325.54000000000002</v>
      </c>
      <c r="I1016" s="963">
        <f t="shared" si="77"/>
        <v>0</v>
      </c>
      <c r="J1016" s="964">
        <f t="shared" si="77"/>
        <v>0</v>
      </c>
      <c r="K1016" s="964">
        <f t="shared" si="77"/>
        <v>0</v>
      </c>
      <c r="L1016" s="964">
        <f t="shared" si="77"/>
        <v>325.54000000000002</v>
      </c>
      <c r="M1016" s="964">
        <f t="shared" si="77"/>
        <v>0</v>
      </c>
      <c r="N1016" s="964">
        <f t="shared" si="77"/>
        <v>0</v>
      </c>
      <c r="O1016" s="964">
        <f t="shared" si="77"/>
        <v>0</v>
      </c>
      <c r="P1016" s="964">
        <f t="shared" si="77"/>
        <v>0</v>
      </c>
      <c r="Q1016" s="962">
        <f t="shared" si="77"/>
        <v>0</v>
      </c>
      <c r="R1016" s="843"/>
    </row>
    <row r="1017" spans="2:18" s="842" customFormat="1" ht="12.4" customHeight="1">
      <c r="B1017" s="968" t="s">
        <v>1420</v>
      </c>
      <c r="C1017" s="959"/>
      <c r="D1017" s="969" t="s">
        <v>2862</v>
      </c>
      <c r="E1017" s="961" t="s">
        <v>51</v>
      </c>
      <c r="F1017" s="970">
        <v>9.9</v>
      </c>
      <c r="G1017" s="970">
        <v>52.84</v>
      </c>
      <c r="H1017" s="962">
        <f t="shared" si="74"/>
        <v>523.12</v>
      </c>
      <c r="I1017" s="963">
        <f t="shared" si="77"/>
        <v>0</v>
      </c>
      <c r="J1017" s="964">
        <f t="shared" si="77"/>
        <v>0</v>
      </c>
      <c r="K1017" s="964">
        <f t="shared" si="77"/>
        <v>0</v>
      </c>
      <c r="L1017" s="964">
        <f t="shared" si="77"/>
        <v>523.12</v>
      </c>
      <c r="M1017" s="964">
        <f t="shared" si="77"/>
        <v>0</v>
      </c>
      <c r="N1017" s="964">
        <f t="shared" si="77"/>
        <v>0</v>
      </c>
      <c r="O1017" s="964">
        <f t="shared" si="77"/>
        <v>0</v>
      </c>
      <c r="P1017" s="964">
        <f t="shared" si="77"/>
        <v>0</v>
      </c>
      <c r="Q1017" s="962">
        <f t="shared" si="77"/>
        <v>0</v>
      </c>
      <c r="R1017" s="843"/>
    </row>
    <row r="1018" spans="2:18" s="842" customFormat="1" ht="12.4" customHeight="1">
      <c r="B1018" s="968" t="s">
        <v>1421</v>
      </c>
      <c r="C1018" s="959"/>
      <c r="D1018" s="969" t="s">
        <v>2702</v>
      </c>
      <c r="E1018" s="961" t="s">
        <v>55</v>
      </c>
      <c r="F1018" s="970">
        <v>76.86</v>
      </c>
      <c r="G1018" s="970">
        <v>4.2</v>
      </c>
      <c r="H1018" s="962">
        <f t="shared" si="74"/>
        <v>322.81</v>
      </c>
      <c r="I1018" s="963">
        <f t="shared" si="77"/>
        <v>0</v>
      </c>
      <c r="J1018" s="964">
        <f t="shared" si="77"/>
        <v>0</v>
      </c>
      <c r="K1018" s="964">
        <f t="shared" si="77"/>
        <v>0</v>
      </c>
      <c r="L1018" s="964">
        <f t="shared" si="77"/>
        <v>322.81</v>
      </c>
      <c r="M1018" s="964">
        <f t="shared" si="77"/>
        <v>0</v>
      </c>
      <c r="N1018" s="964">
        <f t="shared" si="77"/>
        <v>0</v>
      </c>
      <c r="O1018" s="964">
        <f t="shared" si="77"/>
        <v>0</v>
      </c>
      <c r="P1018" s="964">
        <f t="shared" si="77"/>
        <v>0</v>
      </c>
      <c r="Q1018" s="962">
        <f t="shared" si="77"/>
        <v>0</v>
      </c>
      <c r="R1018" s="843"/>
    </row>
    <row r="1019" spans="2:18" s="842" customFormat="1" ht="12.4" customHeight="1">
      <c r="B1019" s="976" t="s">
        <v>1422</v>
      </c>
      <c r="C1019" s="959"/>
      <c r="D1019" s="977" t="s">
        <v>57</v>
      </c>
      <c r="E1019" s="961"/>
      <c r="F1019" s="961"/>
      <c r="G1019" s="961"/>
      <c r="H1019" s="962" t="str">
        <f t="shared" si="74"/>
        <v/>
      </c>
      <c r="I1019" s="963" t="str">
        <f t="shared" si="77"/>
        <v/>
      </c>
      <c r="J1019" s="964" t="str">
        <f t="shared" si="77"/>
        <v/>
      </c>
      <c r="K1019" s="964" t="str">
        <f t="shared" si="77"/>
        <v/>
      </c>
      <c r="L1019" s="964" t="str">
        <f t="shared" si="77"/>
        <v/>
      </c>
      <c r="M1019" s="964" t="str">
        <f t="shared" si="77"/>
        <v/>
      </c>
      <c r="N1019" s="964" t="str">
        <f t="shared" si="77"/>
        <v/>
      </c>
      <c r="O1019" s="964" t="str">
        <f t="shared" si="77"/>
        <v/>
      </c>
      <c r="P1019" s="964" t="str">
        <f t="shared" si="77"/>
        <v/>
      </c>
      <c r="Q1019" s="962" t="str">
        <f t="shared" si="77"/>
        <v/>
      </c>
      <c r="R1019" s="843"/>
    </row>
    <row r="1020" spans="2:18" s="842" customFormat="1" ht="12.4" customHeight="1">
      <c r="B1020" s="968" t="s">
        <v>1423</v>
      </c>
      <c r="C1020" s="959"/>
      <c r="D1020" s="969" t="s">
        <v>361</v>
      </c>
      <c r="E1020" s="961" t="s">
        <v>386</v>
      </c>
      <c r="F1020" s="970">
        <v>0.6</v>
      </c>
      <c r="G1020" s="970">
        <v>312.82</v>
      </c>
      <c r="H1020" s="962">
        <f t="shared" si="74"/>
        <v>187.69</v>
      </c>
      <c r="I1020" s="963">
        <f t="shared" si="77"/>
        <v>0</v>
      </c>
      <c r="J1020" s="964">
        <f t="shared" si="77"/>
        <v>0</v>
      </c>
      <c r="K1020" s="964">
        <f t="shared" si="77"/>
        <v>0</v>
      </c>
      <c r="L1020" s="964">
        <f t="shared" si="77"/>
        <v>187.69</v>
      </c>
      <c r="M1020" s="964">
        <f t="shared" si="77"/>
        <v>0</v>
      </c>
      <c r="N1020" s="964">
        <f t="shared" si="77"/>
        <v>0</v>
      </c>
      <c r="O1020" s="964">
        <f t="shared" si="77"/>
        <v>0</v>
      </c>
      <c r="P1020" s="964">
        <f t="shared" si="77"/>
        <v>0</v>
      </c>
      <c r="Q1020" s="962">
        <f t="shared" si="77"/>
        <v>0</v>
      </c>
      <c r="R1020" s="843"/>
    </row>
    <row r="1021" spans="2:18" s="842" customFormat="1" ht="12.4" customHeight="1">
      <c r="B1021" s="968" t="s">
        <v>1424</v>
      </c>
      <c r="C1021" s="959"/>
      <c r="D1021" s="969" t="s">
        <v>2863</v>
      </c>
      <c r="E1021" s="961" t="s">
        <v>385</v>
      </c>
      <c r="F1021" s="970">
        <v>9.26</v>
      </c>
      <c r="G1021" s="970">
        <v>50.4</v>
      </c>
      <c r="H1021" s="962">
        <f t="shared" si="74"/>
        <v>466.7</v>
      </c>
      <c r="I1021" s="963">
        <f t="shared" si="77"/>
        <v>0</v>
      </c>
      <c r="J1021" s="964">
        <f t="shared" si="77"/>
        <v>0</v>
      </c>
      <c r="K1021" s="964">
        <f t="shared" si="77"/>
        <v>0</v>
      </c>
      <c r="L1021" s="964">
        <f t="shared" si="77"/>
        <v>466.7</v>
      </c>
      <c r="M1021" s="964">
        <f t="shared" si="77"/>
        <v>0</v>
      </c>
      <c r="N1021" s="964">
        <f t="shared" si="77"/>
        <v>0</v>
      </c>
      <c r="O1021" s="964">
        <f t="shared" si="77"/>
        <v>0</v>
      </c>
      <c r="P1021" s="964">
        <f t="shared" si="77"/>
        <v>0</v>
      </c>
      <c r="Q1021" s="962">
        <f t="shared" si="77"/>
        <v>0</v>
      </c>
      <c r="R1021" s="843"/>
    </row>
    <row r="1022" spans="2:18" s="842" customFormat="1" ht="12.4" customHeight="1">
      <c r="B1022" s="968" t="s">
        <v>1425</v>
      </c>
      <c r="C1022" s="959"/>
      <c r="D1022" s="969" t="s">
        <v>2702</v>
      </c>
      <c r="E1022" s="961" t="s">
        <v>55</v>
      </c>
      <c r="F1022" s="970">
        <v>112.32000000000001</v>
      </c>
      <c r="G1022" s="970">
        <v>4.2</v>
      </c>
      <c r="H1022" s="962">
        <f t="shared" si="74"/>
        <v>471.74</v>
      </c>
      <c r="I1022" s="963">
        <f t="shared" si="77"/>
        <v>0</v>
      </c>
      <c r="J1022" s="964">
        <f t="shared" si="77"/>
        <v>0</v>
      </c>
      <c r="K1022" s="964">
        <f t="shared" si="77"/>
        <v>0</v>
      </c>
      <c r="L1022" s="964">
        <f t="shared" si="77"/>
        <v>471.74</v>
      </c>
      <c r="M1022" s="964">
        <f t="shared" si="77"/>
        <v>0</v>
      </c>
      <c r="N1022" s="964">
        <f t="shared" si="77"/>
        <v>0</v>
      </c>
      <c r="O1022" s="964">
        <f t="shared" si="77"/>
        <v>0</v>
      </c>
      <c r="P1022" s="964">
        <f t="shared" si="77"/>
        <v>0</v>
      </c>
      <c r="Q1022" s="962">
        <f t="shared" si="77"/>
        <v>0</v>
      </c>
      <c r="R1022" s="843"/>
    </row>
    <row r="1023" spans="2:18" s="842" customFormat="1" ht="12.4" customHeight="1">
      <c r="B1023" s="972" t="s">
        <v>1426</v>
      </c>
      <c r="C1023" s="959"/>
      <c r="D1023" s="973" t="s">
        <v>2864</v>
      </c>
      <c r="E1023" s="961"/>
      <c r="F1023" s="961"/>
      <c r="G1023" s="961"/>
      <c r="H1023" s="962" t="str">
        <f t="shared" si="74"/>
        <v/>
      </c>
      <c r="I1023" s="963" t="str">
        <f t="shared" ref="I1023:Q1038" si="78">+IF($E1023="","",I4913)</f>
        <v/>
      </c>
      <c r="J1023" s="964" t="str">
        <f t="shared" si="78"/>
        <v/>
      </c>
      <c r="K1023" s="964" t="str">
        <f t="shared" si="78"/>
        <v/>
      </c>
      <c r="L1023" s="964" t="str">
        <f t="shared" si="78"/>
        <v/>
      </c>
      <c r="M1023" s="964" t="str">
        <f t="shared" si="78"/>
        <v/>
      </c>
      <c r="N1023" s="964" t="str">
        <f t="shared" si="78"/>
        <v/>
      </c>
      <c r="O1023" s="964" t="str">
        <f t="shared" si="78"/>
        <v/>
      </c>
      <c r="P1023" s="964" t="str">
        <f t="shared" si="78"/>
        <v/>
      </c>
      <c r="Q1023" s="962" t="str">
        <f t="shared" si="78"/>
        <v/>
      </c>
      <c r="R1023" s="843"/>
    </row>
    <row r="1024" spans="2:18" s="842" customFormat="1" ht="12.4" customHeight="1">
      <c r="B1024" s="974" t="s">
        <v>1427</v>
      </c>
      <c r="C1024" s="959"/>
      <c r="D1024" s="975" t="s">
        <v>362</v>
      </c>
      <c r="E1024" s="961"/>
      <c r="F1024" s="961"/>
      <c r="G1024" s="961"/>
      <c r="H1024" s="962" t="str">
        <f t="shared" si="74"/>
        <v/>
      </c>
      <c r="I1024" s="963" t="str">
        <f t="shared" si="78"/>
        <v/>
      </c>
      <c r="J1024" s="964" t="str">
        <f t="shared" si="78"/>
        <v/>
      </c>
      <c r="K1024" s="964" t="str">
        <f t="shared" si="78"/>
        <v/>
      </c>
      <c r="L1024" s="964" t="str">
        <f t="shared" si="78"/>
        <v/>
      </c>
      <c r="M1024" s="964" t="str">
        <f t="shared" si="78"/>
        <v/>
      </c>
      <c r="N1024" s="964" t="str">
        <f t="shared" si="78"/>
        <v/>
      </c>
      <c r="O1024" s="964" t="str">
        <f t="shared" si="78"/>
        <v/>
      </c>
      <c r="P1024" s="964" t="str">
        <f t="shared" si="78"/>
        <v/>
      </c>
      <c r="Q1024" s="962" t="str">
        <f t="shared" si="78"/>
        <v/>
      </c>
      <c r="R1024" s="843"/>
    </row>
    <row r="1025" spans="2:18" s="842" customFormat="1" ht="12.4" customHeight="1">
      <c r="B1025" s="968" t="s">
        <v>1428</v>
      </c>
      <c r="C1025" s="959"/>
      <c r="D1025" s="969" t="s">
        <v>2865</v>
      </c>
      <c r="E1025" s="961" t="s">
        <v>51</v>
      </c>
      <c r="F1025" s="970">
        <v>38.71</v>
      </c>
      <c r="G1025" s="970">
        <v>51.800000000000004</v>
      </c>
      <c r="H1025" s="962">
        <f t="shared" si="74"/>
        <v>2005.18</v>
      </c>
      <c r="I1025" s="963">
        <f t="shared" si="78"/>
        <v>0</v>
      </c>
      <c r="J1025" s="964">
        <f t="shared" si="78"/>
        <v>0</v>
      </c>
      <c r="K1025" s="964">
        <f t="shared" si="78"/>
        <v>0</v>
      </c>
      <c r="L1025" s="964">
        <f t="shared" si="78"/>
        <v>2005.18</v>
      </c>
      <c r="M1025" s="964">
        <f t="shared" si="78"/>
        <v>0</v>
      </c>
      <c r="N1025" s="964">
        <f t="shared" si="78"/>
        <v>0</v>
      </c>
      <c r="O1025" s="964">
        <f t="shared" si="78"/>
        <v>0</v>
      </c>
      <c r="P1025" s="964">
        <f t="shared" si="78"/>
        <v>0</v>
      </c>
      <c r="Q1025" s="962">
        <f t="shared" si="78"/>
        <v>0</v>
      </c>
      <c r="R1025" s="843"/>
    </row>
    <row r="1026" spans="2:18" s="842" customFormat="1" ht="12.4" customHeight="1">
      <c r="B1026" s="974" t="s">
        <v>1429</v>
      </c>
      <c r="C1026" s="959"/>
      <c r="D1026" s="975" t="s">
        <v>2866</v>
      </c>
      <c r="E1026" s="961"/>
      <c r="F1026" s="961"/>
      <c r="G1026" s="961"/>
      <c r="H1026" s="962" t="str">
        <f t="shared" si="74"/>
        <v/>
      </c>
      <c r="I1026" s="963" t="str">
        <f t="shared" si="78"/>
        <v/>
      </c>
      <c r="J1026" s="964" t="str">
        <f t="shared" si="78"/>
        <v/>
      </c>
      <c r="K1026" s="964" t="str">
        <f t="shared" si="78"/>
        <v/>
      </c>
      <c r="L1026" s="964" t="str">
        <f t="shared" si="78"/>
        <v/>
      </c>
      <c r="M1026" s="964" t="str">
        <f t="shared" si="78"/>
        <v/>
      </c>
      <c r="N1026" s="964" t="str">
        <f t="shared" si="78"/>
        <v/>
      </c>
      <c r="O1026" s="964" t="str">
        <f t="shared" si="78"/>
        <v/>
      </c>
      <c r="P1026" s="964" t="str">
        <f t="shared" si="78"/>
        <v/>
      </c>
      <c r="Q1026" s="962" t="str">
        <f t="shared" si="78"/>
        <v/>
      </c>
      <c r="R1026" s="843"/>
    </row>
    <row r="1027" spans="2:18" s="842" customFormat="1" ht="12.4" customHeight="1">
      <c r="B1027" s="968" t="s">
        <v>1430</v>
      </c>
      <c r="C1027" s="959"/>
      <c r="D1027" s="969" t="s">
        <v>2867</v>
      </c>
      <c r="E1027" s="961" t="s">
        <v>51</v>
      </c>
      <c r="F1027" s="970">
        <v>61.56</v>
      </c>
      <c r="G1027" s="970">
        <v>27.830000000000002</v>
      </c>
      <c r="H1027" s="962">
        <f t="shared" si="74"/>
        <v>1713.21</v>
      </c>
      <c r="I1027" s="963">
        <f t="shared" si="78"/>
        <v>0</v>
      </c>
      <c r="J1027" s="964">
        <f t="shared" si="78"/>
        <v>0</v>
      </c>
      <c r="K1027" s="964">
        <f t="shared" si="78"/>
        <v>0</v>
      </c>
      <c r="L1027" s="964">
        <f t="shared" si="78"/>
        <v>1713.21</v>
      </c>
      <c r="M1027" s="964">
        <f t="shared" si="78"/>
        <v>0</v>
      </c>
      <c r="N1027" s="964">
        <f t="shared" si="78"/>
        <v>0</v>
      </c>
      <c r="O1027" s="964">
        <f t="shared" si="78"/>
        <v>0</v>
      </c>
      <c r="P1027" s="964">
        <f t="shared" si="78"/>
        <v>0</v>
      </c>
      <c r="Q1027" s="962">
        <f t="shared" si="78"/>
        <v>0</v>
      </c>
      <c r="R1027" s="843"/>
    </row>
    <row r="1028" spans="2:18" s="842" customFormat="1" ht="12.4" customHeight="1">
      <c r="B1028" s="968" t="s">
        <v>1431</v>
      </c>
      <c r="C1028" s="959"/>
      <c r="D1028" s="969" t="s">
        <v>2868</v>
      </c>
      <c r="E1028" s="961" t="s">
        <v>387</v>
      </c>
      <c r="F1028" s="970">
        <v>10.8</v>
      </c>
      <c r="G1028" s="970">
        <v>24.67</v>
      </c>
      <c r="H1028" s="962">
        <f t="shared" si="74"/>
        <v>266.44</v>
      </c>
      <c r="I1028" s="963">
        <f t="shared" si="78"/>
        <v>0</v>
      </c>
      <c r="J1028" s="964">
        <f t="shared" si="78"/>
        <v>0</v>
      </c>
      <c r="K1028" s="964">
        <f t="shared" si="78"/>
        <v>0</v>
      </c>
      <c r="L1028" s="964">
        <f t="shared" si="78"/>
        <v>266.44</v>
      </c>
      <c r="M1028" s="964">
        <f t="shared" si="78"/>
        <v>0</v>
      </c>
      <c r="N1028" s="964">
        <f t="shared" si="78"/>
        <v>0</v>
      </c>
      <c r="O1028" s="964">
        <f t="shared" si="78"/>
        <v>0</v>
      </c>
      <c r="P1028" s="964">
        <f t="shared" si="78"/>
        <v>0</v>
      </c>
      <c r="Q1028" s="962">
        <f t="shared" si="78"/>
        <v>0</v>
      </c>
      <c r="R1028" s="843"/>
    </row>
    <row r="1029" spans="2:18" s="842" customFormat="1" ht="12.4" customHeight="1">
      <c r="B1029" s="968" t="s">
        <v>1432</v>
      </c>
      <c r="C1029" s="959"/>
      <c r="D1029" s="969" t="s">
        <v>2869</v>
      </c>
      <c r="E1029" s="961" t="s">
        <v>41</v>
      </c>
      <c r="F1029" s="970">
        <v>2</v>
      </c>
      <c r="G1029" s="970">
        <v>830.63</v>
      </c>
      <c r="H1029" s="962">
        <f t="shared" si="74"/>
        <v>1661.26</v>
      </c>
      <c r="I1029" s="963">
        <f t="shared" si="78"/>
        <v>0</v>
      </c>
      <c r="J1029" s="964">
        <f t="shared" si="78"/>
        <v>0</v>
      </c>
      <c r="K1029" s="964">
        <f t="shared" si="78"/>
        <v>0</v>
      </c>
      <c r="L1029" s="964">
        <f t="shared" si="78"/>
        <v>1661.26</v>
      </c>
      <c r="M1029" s="964">
        <f t="shared" si="78"/>
        <v>0</v>
      </c>
      <c r="N1029" s="964">
        <f t="shared" si="78"/>
        <v>0</v>
      </c>
      <c r="O1029" s="964">
        <f t="shared" si="78"/>
        <v>0</v>
      </c>
      <c r="P1029" s="964">
        <f t="shared" si="78"/>
        <v>0</v>
      </c>
      <c r="Q1029" s="962">
        <f t="shared" si="78"/>
        <v>0</v>
      </c>
      <c r="R1029" s="843"/>
    </row>
    <row r="1030" spans="2:18" s="842" customFormat="1" ht="12.4" customHeight="1">
      <c r="B1030" s="983" t="s">
        <v>1433</v>
      </c>
      <c r="C1030" s="959"/>
      <c r="D1030" s="975" t="s">
        <v>2870</v>
      </c>
      <c r="E1030" s="961"/>
      <c r="F1030" s="961"/>
      <c r="G1030" s="961"/>
      <c r="H1030" s="962" t="str">
        <f t="shared" si="74"/>
        <v/>
      </c>
      <c r="I1030" s="963" t="str">
        <f t="shared" si="78"/>
        <v/>
      </c>
      <c r="J1030" s="964" t="str">
        <f t="shared" si="78"/>
        <v/>
      </c>
      <c r="K1030" s="964" t="str">
        <f t="shared" si="78"/>
        <v/>
      </c>
      <c r="L1030" s="964" t="str">
        <f t="shared" si="78"/>
        <v/>
      </c>
      <c r="M1030" s="964" t="str">
        <f t="shared" si="78"/>
        <v/>
      </c>
      <c r="N1030" s="964" t="str">
        <f t="shared" si="78"/>
        <v/>
      </c>
      <c r="O1030" s="964" t="str">
        <f t="shared" si="78"/>
        <v/>
      </c>
      <c r="P1030" s="964" t="str">
        <f t="shared" si="78"/>
        <v/>
      </c>
      <c r="Q1030" s="962" t="str">
        <f t="shared" si="78"/>
        <v/>
      </c>
      <c r="R1030" s="843"/>
    </row>
    <row r="1031" spans="2:18" s="842" customFormat="1" ht="12.4" customHeight="1">
      <c r="B1031" s="968" t="s">
        <v>1434</v>
      </c>
      <c r="C1031" s="959"/>
      <c r="D1031" s="969" t="s">
        <v>2871</v>
      </c>
      <c r="E1031" s="961" t="s">
        <v>51</v>
      </c>
      <c r="F1031" s="970">
        <v>82.55</v>
      </c>
      <c r="G1031" s="970">
        <v>15.26</v>
      </c>
      <c r="H1031" s="962">
        <f t="shared" si="74"/>
        <v>1259.71</v>
      </c>
      <c r="I1031" s="963">
        <f t="shared" si="78"/>
        <v>0</v>
      </c>
      <c r="J1031" s="964">
        <f t="shared" si="78"/>
        <v>0</v>
      </c>
      <c r="K1031" s="964">
        <f t="shared" si="78"/>
        <v>0</v>
      </c>
      <c r="L1031" s="964">
        <f t="shared" si="78"/>
        <v>1259.71</v>
      </c>
      <c r="M1031" s="964">
        <f t="shared" si="78"/>
        <v>0</v>
      </c>
      <c r="N1031" s="964">
        <f t="shared" si="78"/>
        <v>0</v>
      </c>
      <c r="O1031" s="964">
        <f t="shared" si="78"/>
        <v>0</v>
      </c>
      <c r="P1031" s="964">
        <f t="shared" si="78"/>
        <v>0</v>
      </c>
      <c r="Q1031" s="962">
        <f t="shared" si="78"/>
        <v>0</v>
      </c>
      <c r="R1031" s="843"/>
    </row>
    <row r="1032" spans="2:18" s="842" customFormat="1" ht="12.4" customHeight="1">
      <c r="B1032" s="968" t="s">
        <v>1435</v>
      </c>
      <c r="C1032" s="959"/>
      <c r="D1032" s="969" t="s">
        <v>2872</v>
      </c>
      <c r="E1032" s="961" t="s">
        <v>51</v>
      </c>
      <c r="F1032" s="970">
        <v>9.4500000000000011</v>
      </c>
      <c r="G1032" s="970">
        <v>27.37</v>
      </c>
      <c r="H1032" s="962">
        <f t="shared" si="74"/>
        <v>258.64999999999998</v>
      </c>
      <c r="I1032" s="963">
        <f t="shared" si="78"/>
        <v>0</v>
      </c>
      <c r="J1032" s="964">
        <f t="shared" si="78"/>
        <v>0</v>
      </c>
      <c r="K1032" s="964">
        <f t="shared" si="78"/>
        <v>0</v>
      </c>
      <c r="L1032" s="964">
        <f t="shared" si="78"/>
        <v>258.64999999999998</v>
      </c>
      <c r="M1032" s="964">
        <f t="shared" si="78"/>
        <v>0</v>
      </c>
      <c r="N1032" s="964">
        <f t="shared" si="78"/>
        <v>0</v>
      </c>
      <c r="O1032" s="964">
        <f t="shared" si="78"/>
        <v>0</v>
      </c>
      <c r="P1032" s="964">
        <f t="shared" si="78"/>
        <v>0</v>
      </c>
      <c r="Q1032" s="962">
        <f t="shared" si="78"/>
        <v>0</v>
      </c>
      <c r="R1032" s="843"/>
    </row>
    <row r="1033" spans="2:18" s="842" customFormat="1" ht="12.4" customHeight="1">
      <c r="B1033" s="968" t="s">
        <v>1436</v>
      </c>
      <c r="C1033" s="959"/>
      <c r="D1033" s="969" t="s">
        <v>2873</v>
      </c>
      <c r="E1033" s="961" t="s">
        <v>51</v>
      </c>
      <c r="F1033" s="970">
        <v>14.450000000000001</v>
      </c>
      <c r="G1033" s="970">
        <v>27.37</v>
      </c>
      <c r="H1033" s="962">
        <f t="shared" ref="H1033:H1096" si="79">+IF(E1033="","",ROUND(F1033*G1033,2))</f>
        <v>395.5</v>
      </c>
      <c r="I1033" s="963">
        <f t="shared" si="78"/>
        <v>0</v>
      </c>
      <c r="J1033" s="964">
        <f t="shared" si="78"/>
        <v>0</v>
      </c>
      <c r="K1033" s="964">
        <f t="shared" si="78"/>
        <v>0</v>
      </c>
      <c r="L1033" s="964">
        <f t="shared" si="78"/>
        <v>395.5</v>
      </c>
      <c r="M1033" s="964">
        <f t="shared" si="78"/>
        <v>0</v>
      </c>
      <c r="N1033" s="964">
        <f t="shared" si="78"/>
        <v>0</v>
      </c>
      <c r="O1033" s="964">
        <f t="shared" si="78"/>
        <v>0</v>
      </c>
      <c r="P1033" s="964">
        <f t="shared" si="78"/>
        <v>0</v>
      </c>
      <c r="Q1033" s="962">
        <f t="shared" si="78"/>
        <v>0</v>
      </c>
      <c r="R1033" s="843"/>
    </row>
    <row r="1034" spans="2:18" s="842" customFormat="1" ht="12.4" customHeight="1">
      <c r="B1034" s="968" t="s">
        <v>1437</v>
      </c>
      <c r="C1034" s="959"/>
      <c r="D1034" s="969" t="s">
        <v>2874</v>
      </c>
      <c r="E1034" s="961" t="s">
        <v>50</v>
      </c>
      <c r="F1034" s="970">
        <v>8.9</v>
      </c>
      <c r="G1034" s="970">
        <v>12.950000000000001</v>
      </c>
      <c r="H1034" s="962">
        <f t="shared" si="79"/>
        <v>115.26</v>
      </c>
      <c r="I1034" s="963">
        <f t="shared" si="78"/>
        <v>0</v>
      </c>
      <c r="J1034" s="964">
        <f t="shared" si="78"/>
        <v>0</v>
      </c>
      <c r="K1034" s="964">
        <f t="shared" si="78"/>
        <v>0</v>
      </c>
      <c r="L1034" s="964">
        <f t="shared" si="78"/>
        <v>115.26</v>
      </c>
      <c r="M1034" s="964">
        <f t="shared" si="78"/>
        <v>0</v>
      </c>
      <c r="N1034" s="964">
        <f t="shared" si="78"/>
        <v>0</v>
      </c>
      <c r="O1034" s="964">
        <f t="shared" si="78"/>
        <v>0</v>
      </c>
      <c r="P1034" s="964">
        <f t="shared" si="78"/>
        <v>0</v>
      </c>
      <c r="Q1034" s="962">
        <f t="shared" si="78"/>
        <v>0</v>
      </c>
      <c r="R1034" s="843"/>
    </row>
    <row r="1035" spans="2:18" s="842" customFormat="1" ht="12.4" customHeight="1">
      <c r="B1035" s="974" t="s">
        <v>1438</v>
      </c>
      <c r="C1035" s="959"/>
      <c r="D1035" s="975" t="s">
        <v>62</v>
      </c>
      <c r="E1035" s="961"/>
      <c r="F1035" s="961"/>
      <c r="G1035" s="961"/>
      <c r="H1035" s="962" t="str">
        <f t="shared" si="79"/>
        <v/>
      </c>
      <c r="I1035" s="963" t="str">
        <f t="shared" si="78"/>
        <v/>
      </c>
      <c r="J1035" s="964" t="str">
        <f t="shared" si="78"/>
        <v/>
      </c>
      <c r="K1035" s="964" t="str">
        <f t="shared" si="78"/>
        <v/>
      </c>
      <c r="L1035" s="964" t="str">
        <f t="shared" si="78"/>
        <v/>
      </c>
      <c r="M1035" s="964" t="str">
        <f t="shared" si="78"/>
        <v/>
      </c>
      <c r="N1035" s="964" t="str">
        <f t="shared" si="78"/>
        <v/>
      </c>
      <c r="O1035" s="964" t="str">
        <f t="shared" si="78"/>
        <v/>
      </c>
      <c r="P1035" s="964" t="str">
        <f t="shared" si="78"/>
        <v/>
      </c>
      <c r="Q1035" s="962" t="str">
        <f t="shared" si="78"/>
        <v/>
      </c>
      <c r="R1035" s="843"/>
    </row>
    <row r="1036" spans="2:18" s="842" customFormat="1" ht="12.4" customHeight="1">
      <c r="B1036" s="968" t="s">
        <v>1439</v>
      </c>
      <c r="C1036" s="959"/>
      <c r="D1036" s="969" t="s">
        <v>373</v>
      </c>
      <c r="E1036" s="961" t="s">
        <v>51</v>
      </c>
      <c r="F1036" s="970">
        <v>16.05</v>
      </c>
      <c r="G1036" s="970">
        <v>41.38</v>
      </c>
      <c r="H1036" s="962">
        <f t="shared" si="79"/>
        <v>664.15</v>
      </c>
      <c r="I1036" s="963">
        <f t="shared" si="78"/>
        <v>0</v>
      </c>
      <c r="J1036" s="964">
        <f t="shared" si="78"/>
        <v>0</v>
      </c>
      <c r="K1036" s="964">
        <f t="shared" si="78"/>
        <v>0</v>
      </c>
      <c r="L1036" s="964">
        <f t="shared" si="78"/>
        <v>664.15</v>
      </c>
      <c r="M1036" s="964">
        <f t="shared" si="78"/>
        <v>0</v>
      </c>
      <c r="N1036" s="964">
        <f t="shared" si="78"/>
        <v>0</v>
      </c>
      <c r="O1036" s="964">
        <f t="shared" si="78"/>
        <v>0</v>
      </c>
      <c r="P1036" s="964">
        <f t="shared" si="78"/>
        <v>0</v>
      </c>
      <c r="Q1036" s="962">
        <f t="shared" si="78"/>
        <v>0</v>
      </c>
      <c r="R1036" s="843"/>
    </row>
    <row r="1037" spans="2:18" s="842" customFormat="1" ht="12.4" customHeight="1">
      <c r="B1037" s="968" t="s">
        <v>1440</v>
      </c>
      <c r="C1037" s="959"/>
      <c r="D1037" s="969" t="s">
        <v>372</v>
      </c>
      <c r="E1037" s="961" t="s">
        <v>51</v>
      </c>
      <c r="F1037" s="970">
        <v>9.0299999999999994</v>
      </c>
      <c r="G1037" s="970">
        <v>36</v>
      </c>
      <c r="H1037" s="962">
        <f t="shared" si="79"/>
        <v>325.08</v>
      </c>
      <c r="I1037" s="963">
        <f t="shared" si="78"/>
        <v>0</v>
      </c>
      <c r="J1037" s="964">
        <f t="shared" si="78"/>
        <v>0</v>
      </c>
      <c r="K1037" s="964">
        <f t="shared" si="78"/>
        <v>0</v>
      </c>
      <c r="L1037" s="964">
        <f t="shared" si="78"/>
        <v>325.08</v>
      </c>
      <c r="M1037" s="964">
        <f t="shared" si="78"/>
        <v>0</v>
      </c>
      <c r="N1037" s="964">
        <f t="shared" si="78"/>
        <v>0</v>
      </c>
      <c r="O1037" s="964">
        <f t="shared" si="78"/>
        <v>0</v>
      </c>
      <c r="P1037" s="964">
        <f t="shared" si="78"/>
        <v>0</v>
      </c>
      <c r="Q1037" s="962">
        <f t="shared" si="78"/>
        <v>0</v>
      </c>
      <c r="R1037" s="843"/>
    </row>
    <row r="1038" spans="2:18" s="842" customFormat="1" ht="12.4" customHeight="1">
      <c r="B1038" s="974" t="s">
        <v>1441</v>
      </c>
      <c r="C1038" s="959"/>
      <c r="D1038" s="975" t="s">
        <v>63</v>
      </c>
      <c r="E1038" s="961"/>
      <c r="F1038" s="961"/>
      <c r="G1038" s="961"/>
      <c r="H1038" s="962" t="str">
        <f t="shared" si="79"/>
        <v/>
      </c>
      <c r="I1038" s="963" t="str">
        <f t="shared" si="78"/>
        <v/>
      </c>
      <c r="J1038" s="964" t="str">
        <f t="shared" si="78"/>
        <v/>
      </c>
      <c r="K1038" s="964" t="str">
        <f t="shared" si="78"/>
        <v/>
      </c>
      <c r="L1038" s="964" t="str">
        <f t="shared" si="78"/>
        <v/>
      </c>
      <c r="M1038" s="964" t="str">
        <f t="shared" si="78"/>
        <v/>
      </c>
      <c r="N1038" s="964" t="str">
        <f t="shared" si="78"/>
        <v/>
      </c>
      <c r="O1038" s="964" t="str">
        <f t="shared" si="78"/>
        <v/>
      </c>
      <c r="P1038" s="964" t="str">
        <f t="shared" si="78"/>
        <v/>
      </c>
      <c r="Q1038" s="962" t="str">
        <f t="shared" si="78"/>
        <v/>
      </c>
      <c r="R1038" s="843"/>
    </row>
    <row r="1039" spans="2:18" s="842" customFormat="1" ht="12.4" customHeight="1">
      <c r="B1039" s="968" t="s">
        <v>1442</v>
      </c>
      <c r="C1039" s="959"/>
      <c r="D1039" s="969" t="s">
        <v>2875</v>
      </c>
      <c r="E1039" s="961" t="s">
        <v>41</v>
      </c>
      <c r="F1039" s="970">
        <v>6</v>
      </c>
      <c r="G1039" s="970">
        <v>222.89000000000001</v>
      </c>
      <c r="H1039" s="962">
        <f t="shared" si="79"/>
        <v>1337.34</v>
      </c>
      <c r="I1039" s="963">
        <f t="shared" ref="I1039:Q1054" si="80">+IF($E1039="","",I4929)</f>
        <v>0</v>
      </c>
      <c r="J1039" s="964">
        <f t="shared" si="80"/>
        <v>0</v>
      </c>
      <c r="K1039" s="964">
        <f t="shared" si="80"/>
        <v>0</v>
      </c>
      <c r="L1039" s="964">
        <f t="shared" si="80"/>
        <v>0</v>
      </c>
      <c r="M1039" s="964">
        <f t="shared" si="80"/>
        <v>1337.34</v>
      </c>
      <c r="N1039" s="964">
        <f t="shared" si="80"/>
        <v>0</v>
      </c>
      <c r="O1039" s="964">
        <f t="shared" si="80"/>
        <v>0</v>
      </c>
      <c r="P1039" s="964">
        <f t="shared" si="80"/>
        <v>0</v>
      </c>
      <c r="Q1039" s="962">
        <f t="shared" si="80"/>
        <v>0</v>
      </c>
      <c r="R1039" s="843"/>
    </row>
    <row r="1040" spans="2:18" s="842" customFormat="1" ht="12.4" customHeight="1">
      <c r="B1040" s="968" t="s">
        <v>1443</v>
      </c>
      <c r="C1040" s="959"/>
      <c r="D1040" s="969" t="s">
        <v>2876</v>
      </c>
      <c r="E1040" s="961" t="s">
        <v>41</v>
      </c>
      <c r="F1040" s="970">
        <v>6</v>
      </c>
      <c r="G1040" s="970">
        <v>83.43</v>
      </c>
      <c r="H1040" s="962">
        <f t="shared" si="79"/>
        <v>500.58</v>
      </c>
      <c r="I1040" s="963">
        <f t="shared" si="80"/>
        <v>0</v>
      </c>
      <c r="J1040" s="964">
        <f t="shared" si="80"/>
        <v>0</v>
      </c>
      <c r="K1040" s="964">
        <f t="shared" si="80"/>
        <v>0</v>
      </c>
      <c r="L1040" s="964">
        <f t="shared" si="80"/>
        <v>0</v>
      </c>
      <c r="M1040" s="964">
        <f t="shared" si="80"/>
        <v>500.58</v>
      </c>
      <c r="N1040" s="964">
        <f t="shared" si="80"/>
        <v>0</v>
      </c>
      <c r="O1040" s="964">
        <f t="shared" si="80"/>
        <v>0</v>
      </c>
      <c r="P1040" s="964">
        <f t="shared" si="80"/>
        <v>0</v>
      </c>
      <c r="Q1040" s="962">
        <f t="shared" si="80"/>
        <v>0</v>
      </c>
      <c r="R1040" s="843"/>
    </row>
    <row r="1041" spans="2:18" s="842" customFormat="1" ht="12.4" customHeight="1">
      <c r="B1041" s="974" t="s">
        <v>1444</v>
      </c>
      <c r="C1041" s="959"/>
      <c r="D1041" s="975" t="s">
        <v>64</v>
      </c>
      <c r="E1041" s="961"/>
      <c r="F1041" s="961"/>
      <c r="G1041" s="961"/>
      <c r="H1041" s="962" t="str">
        <f t="shared" si="79"/>
        <v/>
      </c>
      <c r="I1041" s="963" t="str">
        <f t="shared" si="80"/>
        <v/>
      </c>
      <c r="J1041" s="964" t="str">
        <f t="shared" si="80"/>
        <v/>
      </c>
      <c r="K1041" s="964" t="str">
        <f t="shared" si="80"/>
        <v/>
      </c>
      <c r="L1041" s="964" t="str">
        <f t="shared" si="80"/>
        <v/>
      </c>
      <c r="M1041" s="964" t="str">
        <f t="shared" si="80"/>
        <v/>
      </c>
      <c r="N1041" s="964" t="str">
        <f t="shared" si="80"/>
        <v/>
      </c>
      <c r="O1041" s="964" t="str">
        <f t="shared" si="80"/>
        <v/>
      </c>
      <c r="P1041" s="964" t="str">
        <f t="shared" si="80"/>
        <v/>
      </c>
      <c r="Q1041" s="962" t="str">
        <f t="shared" si="80"/>
        <v/>
      </c>
      <c r="R1041" s="843"/>
    </row>
    <row r="1042" spans="2:18" s="842" customFormat="1" ht="12.4" customHeight="1">
      <c r="B1042" s="968" t="s">
        <v>1445</v>
      </c>
      <c r="C1042" s="959"/>
      <c r="D1042" s="969" t="s">
        <v>2877</v>
      </c>
      <c r="E1042" s="961" t="s">
        <v>385</v>
      </c>
      <c r="F1042" s="970">
        <v>107.78</v>
      </c>
      <c r="G1042" s="970">
        <v>9.2900000000000009</v>
      </c>
      <c r="H1042" s="962">
        <f t="shared" si="79"/>
        <v>1001.28</v>
      </c>
      <c r="I1042" s="963">
        <f t="shared" si="80"/>
        <v>0</v>
      </c>
      <c r="J1042" s="964">
        <f t="shared" si="80"/>
        <v>0</v>
      </c>
      <c r="K1042" s="964">
        <f t="shared" si="80"/>
        <v>0</v>
      </c>
      <c r="L1042" s="964">
        <f t="shared" si="80"/>
        <v>0</v>
      </c>
      <c r="M1042" s="964">
        <f t="shared" si="80"/>
        <v>1001.28</v>
      </c>
      <c r="N1042" s="964">
        <f t="shared" si="80"/>
        <v>0</v>
      </c>
      <c r="O1042" s="964">
        <f t="shared" si="80"/>
        <v>0</v>
      </c>
      <c r="P1042" s="964">
        <f t="shared" si="80"/>
        <v>0</v>
      </c>
      <c r="Q1042" s="962">
        <f t="shared" si="80"/>
        <v>0</v>
      </c>
      <c r="R1042" s="843"/>
    </row>
    <row r="1043" spans="2:18" s="842" customFormat="1" ht="12.4" customHeight="1">
      <c r="B1043" s="972" t="s">
        <v>1446</v>
      </c>
      <c r="C1043" s="959"/>
      <c r="D1043" s="973" t="s">
        <v>66</v>
      </c>
      <c r="E1043" s="961"/>
      <c r="F1043" s="961"/>
      <c r="G1043" s="961"/>
      <c r="H1043" s="962" t="str">
        <f t="shared" si="79"/>
        <v/>
      </c>
      <c r="I1043" s="963" t="str">
        <f t="shared" si="80"/>
        <v/>
      </c>
      <c r="J1043" s="964" t="str">
        <f t="shared" si="80"/>
        <v/>
      </c>
      <c r="K1043" s="964" t="str">
        <f t="shared" si="80"/>
        <v/>
      </c>
      <c r="L1043" s="964" t="str">
        <f t="shared" si="80"/>
        <v/>
      </c>
      <c r="M1043" s="964" t="str">
        <f t="shared" si="80"/>
        <v/>
      </c>
      <c r="N1043" s="964" t="str">
        <f t="shared" si="80"/>
        <v/>
      </c>
      <c r="O1043" s="964" t="str">
        <f t="shared" si="80"/>
        <v/>
      </c>
      <c r="P1043" s="964" t="str">
        <f t="shared" si="80"/>
        <v/>
      </c>
      <c r="Q1043" s="962" t="str">
        <f t="shared" si="80"/>
        <v/>
      </c>
      <c r="R1043" s="843"/>
    </row>
    <row r="1044" spans="2:18" s="842" customFormat="1" ht="12.4" customHeight="1">
      <c r="B1044" s="974" t="s">
        <v>1447</v>
      </c>
      <c r="C1044" s="959"/>
      <c r="D1044" s="975" t="s">
        <v>2878</v>
      </c>
      <c r="E1044" s="961"/>
      <c r="F1044" s="961"/>
      <c r="G1044" s="961"/>
      <c r="H1044" s="962" t="str">
        <f t="shared" si="79"/>
        <v/>
      </c>
      <c r="I1044" s="963" t="str">
        <f t="shared" si="80"/>
        <v/>
      </c>
      <c r="J1044" s="964" t="str">
        <f t="shared" si="80"/>
        <v/>
      </c>
      <c r="K1044" s="964" t="str">
        <f t="shared" si="80"/>
        <v/>
      </c>
      <c r="L1044" s="964" t="str">
        <f t="shared" si="80"/>
        <v/>
      </c>
      <c r="M1044" s="964" t="str">
        <f t="shared" si="80"/>
        <v/>
      </c>
      <c r="N1044" s="964" t="str">
        <f t="shared" si="80"/>
        <v/>
      </c>
      <c r="O1044" s="964" t="str">
        <f t="shared" si="80"/>
        <v/>
      </c>
      <c r="P1044" s="964" t="str">
        <f t="shared" si="80"/>
        <v/>
      </c>
      <c r="Q1044" s="962" t="str">
        <f t="shared" si="80"/>
        <v/>
      </c>
      <c r="R1044" s="843"/>
    </row>
    <row r="1045" spans="2:18" s="842" customFormat="1" ht="12.4" customHeight="1">
      <c r="B1045" s="968" t="s">
        <v>1448</v>
      </c>
      <c r="C1045" s="959"/>
      <c r="D1045" s="969" t="s">
        <v>2879</v>
      </c>
      <c r="E1045" s="961" t="s">
        <v>41</v>
      </c>
      <c r="F1045" s="970">
        <v>2</v>
      </c>
      <c r="G1045" s="970">
        <v>380.71</v>
      </c>
      <c r="H1045" s="962">
        <f t="shared" si="79"/>
        <v>761.42</v>
      </c>
      <c r="I1045" s="963">
        <f t="shared" si="80"/>
        <v>0</v>
      </c>
      <c r="J1045" s="964">
        <f t="shared" si="80"/>
        <v>0</v>
      </c>
      <c r="K1045" s="964">
        <f t="shared" si="80"/>
        <v>0</v>
      </c>
      <c r="L1045" s="964">
        <f t="shared" si="80"/>
        <v>761.42</v>
      </c>
      <c r="M1045" s="964">
        <f t="shared" si="80"/>
        <v>0</v>
      </c>
      <c r="N1045" s="964">
        <f t="shared" si="80"/>
        <v>0</v>
      </c>
      <c r="O1045" s="964">
        <f t="shared" si="80"/>
        <v>0</v>
      </c>
      <c r="P1045" s="964">
        <f t="shared" si="80"/>
        <v>0</v>
      </c>
      <c r="Q1045" s="962">
        <f t="shared" si="80"/>
        <v>0</v>
      </c>
      <c r="R1045" s="843"/>
    </row>
    <row r="1046" spans="2:18" s="842" customFormat="1" ht="12.4" customHeight="1">
      <c r="B1046" s="974" t="s">
        <v>1449</v>
      </c>
      <c r="C1046" s="959"/>
      <c r="D1046" s="975" t="s">
        <v>67</v>
      </c>
      <c r="E1046" s="961"/>
      <c r="F1046" s="961"/>
      <c r="G1046" s="961"/>
      <c r="H1046" s="962" t="str">
        <f t="shared" si="79"/>
        <v/>
      </c>
      <c r="I1046" s="963" t="str">
        <f t="shared" si="80"/>
        <v/>
      </c>
      <c r="J1046" s="964" t="str">
        <f t="shared" si="80"/>
        <v/>
      </c>
      <c r="K1046" s="964" t="str">
        <f t="shared" si="80"/>
        <v/>
      </c>
      <c r="L1046" s="964" t="str">
        <f t="shared" si="80"/>
        <v/>
      </c>
      <c r="M1046" s="964" t="str">
        <f t="shared" si="80"/>
        <v/>
      </c>
      <c r="N1046" s="964" t="str">
        <f t="shared" si="80"/>
        <v/>
      </c>
      <c r="O1046" s="964" t="str">
        <f t="shared" si="80"/>
        <v/>
      </c>
      <c r="P1046" s="964" t="str">
        <f t="shared" si="80"/>
        <v/>
      </c>
      <c r="Q1046" s="962" t="str">
        <f t="shared" si="80"/>
        <v/>
      </c>
      <c r="R1046" s="843"/>
    </row>
    <row r="1047" spans="2:18" s="842" customFormat="1" ht="12.4" customHeight="1">
      <c r="B1047" s="968" t="s">
        <v>1450</v>
      </c>
      <c r="C1047" s="959"/>
      <c r="D1047" s="969" t="s">
        <v>374</v>
      </c>
      <c r="E1047" s="961" t="s">
        <v>41</v>
      </c>
      <c r="F1047" s="970">
        <v>2</v>
      </c>
      <c r="G1047" s="970">
        <v>755.30000000000007</v>
      </c>
      <c r="H1047" s="962">
        <f t="shared" si="79"/>
        <v>1510.6</v>
      </c>
      <c r="I1047" s="963">
        <f t="shared" si="80"/>
        <v>0</v>
      </c>
      <c r="J1047" s="964">
        <f t="shared" si="80"/>
        <v>0</v>
      </c>
      <c r="K1047" s="964">
        <f t="shared" si="80"/>
        <v>0</v>
      </c>
      <c r="L1047" s="964">
        <f t="shared" si="80"/>
        <v>0</v>
      </c>
      <c r="M1047" s="964">
        <f t="shared" si="80"/>
        <v>1510.6</v>
      </c>
      <c r="N1047" s="964">
        <f t="shared" si="80"/>
        <v>0</v>
      </c>
      <c r="O1047" s="964">
        <f t="shared" si="80"/>
        <v>0</v>
      </c>
      <c r="P1047" s="964">
        <f t="shared" si="80"/>
        <v>0</v>
      </c>
      <c r="Q1047" s="962">
        <f t="shared" si="80"/>
        <v>0</v>
      </c>
      <c r="R1047" s="843"/>
    </row>
    <row r="1048" spans="2:18" s="842" customFormat="1" ht="12.4" customHeight="1">
      <c r="B1048" s="974" t="s">
        <v>1451</v>
      </c>
      <c r="C1048" s="959"/>
      <c r="D1048" s="975" t="s">
        <v>389</v>
      </c>
      <c r="E1048" s="961"/>
      <c r="F1048" s="961"/>
      <c r="G1048" s="961"/>
      <c r="H1048" s="962" t="str">
        <f t="shared" si="79"/>
        <v/>
      </c>
      <c r="I1048" s="963" t="str">
        <f t="shared" si="80"/>
        <v/>
      </c>
      <c r="J1048" s="964" t="str">
        <f t="shared" si="80"/>
        <v/>
      </c>
      <c r="K1048" s="964" t="str">
        <f t="shared" si="80"/>
        <v/>
      </c>
      <c r="L1048" s="964" t="str">
        <f t="shared" si="80"/>
        <v/>
      </c>
      <c r="M1048" s="964" t="str">
        <f t="shared" si="80"/>
        <v/>
      </c>
      <c r="N1048" s="964" t="str">
        <f t="shared" si="80"/>
        <v/>
      </c>
      <c r="O1048" s="964" t="str">
        <f t="shared" si="80"/>
        <v/>
      </c>
      <c r="P1048" s="964" t="str">
        <f t="shared" si="80"/>
        <v/>
      </c>
      <c r="Q1048" s="962" t="str">
        <f t="shared" si="80"/>
        <v/>
      </c>
      <c r="R1048" s="843"/>
    </row>
    <row r="1049" spans="2:18" s="842" customFormat="1" ht="12.4" customHeight="1">
      <c r="B1049" s="968" t="s">
        <v>1452</v>
      </c>
      <c r="C1049" s="959"/>
      <c r="D1049" s="969" t="s">
        <v>390</v>
      </c>
      <c r="E1049" s="961" t="s">
        <v>41</v>
      </c>
      <c r="F1049" s="970">
        <v>2</v>
      </c>
      <c r="G1049" s="970">
        <v>85.55</v>
      </c>
      <c r="H1049" s="962">
        <f t="shared" si="79"/>
        <v>171.1</v>
      </c>
      <c r="I1049" s="963">
        <f t="shared" si="80"/>
        <v>0</v>
      </c>
      <c r="J1049" s="964">
        <f t="shared" si="80"/>
        <v>0</v>
      </c>
      <c r="K1049" s="964">
        <f t="shared" si="80"/>
        <v>0</v>
      </c>
      <c r="L1049" s="964">
        <f t="shared" si="80"/>
        <v>171.1</v>
      </c>
      <c r="M1049" s="964">
        <f t="shared" si="80"/>
        <v>0</v>
      </c>
      <c r="N1049" s="964">
        <f t="shared" si="80"/>
        <v>0</v>
      </c>
      <c r="O1049" s="964">
        <f t="shared" si="80"/>
        <v>0</v>
      </c>
      <c r="P1049" s="964">
        <f t="shared" si="80"/>
        <v>0</v>
      </c>
      <c r="Q1049" s="962">
        <f t="shared" si="80"/>
        <v>0</v>
      </c>
      <c r="R1049" s="843"/>
    </row>
    <row r="1050" spans="2:18" s="842" customFormat="1" ht="12.4" customHeight="1">
      <c r="B1050" s="972" t="s">
        <v>1453</v>
      </c>
      <c r="C1050" s="959"/>
      <c r="D1050" s="973" t="s">
        <v>84</v>
      </c>
      <c r="E1050" s="961"/>
      <c r="F1050" s="961"/>
      <c r="G1050" s="961"/>
      <c r="H1050" s="962" t="str">
        <f t="shared" si="79"/>
        <v/>
      </c>
      <c r="I1050" s="963" t="str">
        <f t="shared" si="80"/>
        <v/>
      </c>
      <c r="J1050" s="964" t="str">
        <f t="shared" si="80"/>
        <v/>
      </c>
      <c r="K1050" s="964" t="str">
        <f t="shared" si="80"/>
        <v/>
      </c>
      <c r="L1050" s="964" t="str">
        <f t="shared" si="80"/>
        <v/>
      </c>
      <c r="M1050" s="964" t="str">
        <f t="shared" si="80"/>
        <v/>
      </c>
      <c r="N1050" s="964" t="str">
        <f t="shared" si="80"/>
        <v/>
      </c>
      <c r="O1050" s="964" t="str">
        <f t="shared" si="80"/>
        <v/>
      </c>
      <c r="P1050" s="964" t="str">
        <f t="shared" si="80"/>
        <v/>
      </c>
      <c r="Q1050" s="962" t="str">
        <f t="shared" si="80"/>
        <v/>
      </c>
      <c r="R1050" s="843"/>
    </row>
    <row r="1051" spans="2:18" s="842" customFormat="1" ht="12.4" customHeight="1">
      <c r="B1051" s="968" t="s">
        <v>1454</v>
      </c>
      <c r="C1051" s="959"/>
      <c r="D1051" s="969" t="s">
        <v>2880</v>
      </c>
      <c r="E1051" s="961" t="s">
        <v>68</v>
      </c>
      <c r="F1051" s="970">
        <v>6</v>
      </c>
      <c r="G1051" s="970">
        <v>235.07</v>
      </c>
      <c r="H1051" s="962">
        <f t="shared" si="79"/>
        <v>1410.42</v>
      </c>
      <c r="I1051" s="963">
        <f t="shared" si="80"/>
        <v>0</v>
      </c>
      <c r="J1051" s="964">
        <f t="shared" si="80"/>
        <v>0</v>
      </c>
      <c r="K1051" s="964">
        <f t="shared" si="80"/>
        <v>0</v>
      </c>
      <c r="L1051" s="964">
        <f t="shared" si="80"/>
        <v>1410.42</v>
      </c>
      <c r="M1051" s="964">
        <f t="shared" si="80"/>
        <v>0</v>
      </c>
      <c r="N1051" s="964">
        <f t="shared" si="80"/>
        <v>0</v>
      </c>
      <c r="O1051" s="964">
        <f t="shared" si="80"/>
        <v>0</v>
      </c>
      <c r="P1051" s="964">
        <f t="shared" si="80"/>
        <v>0</v>
      </c>
      <c r="Q1051" s="962">
        <f t="shared" si="80"/>
        <v>0</v>
      </c>
      <c r="R1051" s="843"/>
    </row>
    <row r="1052" spans="2:18" s="842" customFormat="1" ht="12.4" customHeight="1">
      <c r="B1052" s="972" t="s">
        <v>1455</v>
      </c>
      <c r="C1052" s="959"/>
      <c r="D1052" s="973" t="s">
        <v>2881</v>
      </c>
      <c r="E1052" s="961"/>
      <c r="F1052" s="961"/>
      <c r="G1052" s="961"/>
      <c r="H1052" s="962" t="str">
        <f t="shared" si="79"/>
        <v/>
      </c>
      <c r="I1052" s="963" t="str">
        <f t="shared" si="80"/>
        <v/>
      </c>
      <c r="J1052" s="964" t="str">
        <f t="shared" si="80"/>
        <v/>
      </c>
      <c r="K1052" s="964" t="str">
        <f t="shared" si="80"/>
        <v/>
      </c>
      <c r="L1052" s="964" t="str">
        <f t="shared" si="80"/>
        <v/>
      </c>
      <c r="M1052" s="964" t="str">
        <f t="shared" si="80"/>
        <v/>
      </c>
      <c r="N1052" s="964" t="str">
        <f t="shared" si="80"/>
        <v/>
      </c>
      <c r="O1052" s="964" t="str">
        <f t="shared" si="80"/>
        <v/>
      </c>
      <c r="P1052" s="964" t="str">
        <f t="shared" si="80"/>
        <v/>
      </c>
      <c r="Q1052" s="962" t="str">
        <f t="shared" si="80"/>
        <v/>
      </c>
      <c r="R1052" s="843"/>
    </row>
    <row r="1053" spans="2:18" s="842" customFormat="1" ht="12.4" customHeight="1">
      <c r="B1053" s="968" t="s">
        <v>1456</v>
      </c>
      <c r="C1053" s="959"/>
      <c r="D1053" s="969" t="s">
        <v>365</v>
      </c>
      <c r="E1053" s="961" t="s">
        <v>386</v>
      </c>
      <c r="F1053" s="970">
        <v>14.94</v>
      </c>
      <c r="G1053" s="970">
        <v>30.76</v>
      </c>
      <c r="H1053" s="962">
        <f t="shared" si="79"/>
        <v>459.55</v>
      </c>
      <c r="I1053" s="963">
        <f t="shared" si="80"/>
        <v>0</v>
      </c>
      <c r="J1053" s="964">
        <f t="shared" si="80"/>
        <v>0</v>
      </c>
      <c r="K1053" s="964">
        <f t="shared" si="80"/>
        <v>0</v>
      </c>
      <c r="L1053" s="964">
        <f t="shared" si="80"/>
        <v>459.55</v>
      </c>
      <c r="M1053" s="964">
        <f t="shared" si="80"/>
        <v>0</v>
      </c>
      <c r="N1053" s="964">
        <f t="shared" si="80"/>
        <v>0</v>
      </c>
      <c r="O1053" s="964">
        <f t="shared" si="80"/>
        <v>0</v>
      </c>
      <c r="P1053" s="964">
        <f t="shared" si="80"/>
        <v>0</v>
      </c>
      <c r="Q1053" s="962">
        <f t="shared" si="80"/>
        <v>0</v>
      </c>
      <c r="R1053" s="843"/>
    </row>
    <row r="1054" spans="2:18" s="842" customFormat="1" ht="12.4" customHeight="1">
      <c r="B1054" s="968" t="s">
        <v>1457</v>
      </c>
      <c r="C1054" s="959"/>
      <c r="D1054" s="969" t="s">
        <v>2882</v>
      </c>
      <c r="E1054" s="961" t="s">
        <v>41</v>
      </c>
      <c r="F1054" s="970">
        <v>2</v>
      </c>
      <c r="G1054" s="970">
        <v>4454.05</v>
      </c>
      <c r="H1054" s="962">
        <f t="shared" si="79"/>
        <v>8908.1</v>
      </c>
      <c r="I1054" s="963">
        <f t="shared" si="80"/>
        <v>0</v>
      </c>
      <c r="J1054" s="964">
        <f t="shared" si="80"/>
        <v>0</v>
      </c>
      <c r="K1054" s="964">
        <f t="shared" si="80"/>
        <v>0</v>
      </c>
      <c r="L1054" s="964">
        <f t="shared" si="80"/>
        <v>8908.1</v>
      </c>
      <c r="M1054" s="964">
        <f t="shared" si="80"/>
        <v>0</v>
      </c>
      <c r="N1054" s="964">
        <f t="shared" si="80"/>
        <v>0</v>
      </c>
      <c r="O1054" s="964">
        <f t="shared" si="80"/>
        <v>0</v>
      </c>
      <c r="P1054" s="964">
        <f t="shared" si="80"/>
        <v>0</v>
      </c>
      <c r="Q1054" s="962">
        <f t="shared" si="80"/>
        <v>0</v>
      </c>
      <c r="R1054" s="843"/>
    </row>
    <row r="1055" spans="2:18" s="842" customFormat="1" ht="12.4" customHeight="1">
      <c r="B1055" s="972" t="s">
        <v>1458</v>
      </c>
      <c r="C1055" s="959"/>
      <c r="D1055" s="973" t="s">
        <v>2883</v>
      </c>
      <c r="E1055" s="961"/>
      <c r="F1055" s="961"/>
      <c r="G1055" s="961"/>
      <c r="H1055" s="962" t="str">
        <f t="shared" si="79"/>
        <v/>
      </c>
      <c r="I1055" s="963" t="str">
        <f t="shared" ref="I1055:Q1070" si="81">+IF($E1055="","",I4945)</f>
        <v/>
      </c>
      <c r="J1055" s="964" t="str">
        <f t="shared" si="81"/>
        <v/>
      </c>
      <c r="K1055" s="964" t="str">
        <f t="shared" si="81"/>
        <v/>
      </c>
      <c r="L1055" s="964" t="str">
        <f t="shared" si="81"/>
        <v/>
      </c>
      <c r="M1055" s="964" t="str">
        <f t="shared" si="81"/>
        <v/>
      </c>
      <c r="N1055" s="964" t="str">
        <f t="shared" si="81"/>
        <v/>
      </c>
      <c r="O1055" s="964" t="str">
        <f t="shared" si="81"/>
        <v/>
      </c>
      <c r="P1055" s="964" t="str">
        <f t="shared" si="81"/>
        <v/>
      </c>
      <c r="Q1055" s="962" t="str">
        <f t="shared" si="81"/>
        <v/>
      </c>
      <c r="R1055" s="843"/>
    </row>
    <row r="1056" spans="2:18" s="842" customFormat="1" ht="12.4" customHeight="1">
      <c r="B1056" s="974" t="s">
        <v>1459</v>
      </c>
      <c r="C1056" s="959"/>
      <c r="D1056" s="975" t="s">
        <v>54</v>
      </c>
      <c r="E1056" s="961"/>
      <c r="F1056" s="961"/>
      <c r="G1056" s="961"/>
      <c r="H1056" s="962" t="str">
        <f t="shared" si="79"/>
        <v/>
      </c>
      <c r="I1056" s="963" t="str">
        <f t="shared" si="81"/>
        <v/>
      </c>
      <c r="J1056" s="964" t="str">
        <f t="shared" si="81"/>
        <v/>
      </c>
      <c r="K1056" s="964" t="str">
        <f t="shared" si="81"/>
        <v/>
      </c>
      <c r="L1056" s="964" t="str">
        <f t="shared" si="81"/>
        <v/>
      </c>
      <c r="M1056" s="964" t="str">
        <f t="shared" si="81"/>
        <v/>
      </c>
      <c r="N1056" s="964" t="str">
        <f t="shared" si="81"/>
        <v/>
      </c>
      <c r="O1056" s="964" t="str">
        <f t="shared" si="81"/>
        <v/>
      </c>
      <c r="P1056" s="964" t="str">
        <f t="shared" si="81"/>
        <v/>
      </c>
      <c r="Q1056" s="962" t="str">
        <f t="shared" si="81"/>
        <v/>
      </c>
      <c r="R1056" s="843"/>
    </row>
    <row r="1057" spans="2:18" s="842" customFormat="1" ht="12.4" customHeight="1">
      <c r="B1057" s="968" t="s">
        <v>1460</v>
      </c>
      <c r="C1057" s="959"/>
      <c r="D1057" s="969" t="s">
        <v>365</v>
      </c>
      <c r="E1057" s="961" t="s">
        <v>386</v>
      </c>
      <c r="F1057" s="970">
        <v>1.1300000000000001</v>
      </c>
      <c r="G1057" s="970">
        <v>30.76</v>
      </c>
      <c r="H1057" s="962">
        <f t="shared" si="79"/>
        <v>34.76</v>
      </c>
      <c r="I1057" s="963">
        <f t="shared" si="81"/>
        <v>0</v>
      </c>
      <c r="J1057" s="964">
        <f t="shared" si="81"/>
        <v>0</v>
      </c>
      <c r="K1057" s="964">
        <f t="shared" si="81"/>
        <v>0</v>
      </c>
      <c r="L1057" s="964">
        <f t="shared" si="81"/>
        <v>34.76</v>
      </c>
      <c r="M1057" s="964">
        <f t="shared" si="81"/>
        <v>0</v>
      </c>
      <c r="N1057" s="964">
        <f t="shared" si="81"/>
        <v>0</v>
      </c>
      <c r="O1057" s="964">
        <f t="shared" si="81"/>
        <v>0</v>
      </c>
      <c r="P1057" s="964">
        <f t="shared" si="81"/>
        <v>0</v>
      </c>
      <c r="Q1057" s="962">
        <f t="shared" si="81"/>
        <v>0</v>
      </c>
      <c r="R1057" s="843"/>
    </row>
    <row r="1058" spans="2:18" s="842" customFormat="1" ht="12.4" customHeight="1">
      <c r="B1058" s="974" t="s">
        <v>1461</v>
      </c>
      <c r="C1058" s="959"/>
      <c r="D1058" s="975" t="s">
        <v>2775</v>
      </c>
      <c r="E1058" s="961"/>
      <c r="F1058" s="961"/>
      <c r="G1058" s="961"/>
      <c r="H1058" s="962" t="str">
        <f t="shared" si="79"/>
        <v/>
      </c>
      <c r="I1058" s="963" t="str">
        <f t="shared" si="81"/>
        <v/>
      </c>
      <c r="J1058" s="964" t="str">
        <f t="shared" si="81"/>
        <v/>
      </c>
      <c r="K1058" s="964" t="str">
        <f t="shared" si="81"/>
        <v/>
      </c>
      <c r="L1058" s="964" t="str">
        <f t="shared" si="81"/>
        <v/>
      </c>
      <c r="M1058" s="964" t="str">
        <f t="shared" si="81"/>
        <v/>
      </c>
      <c r="N1058" s="964" t="str">
        <f t="shared" si="81"/>
        <v/>
      </c>
      <c r="O1058" s="964" t="str">
        <f t="shared" si="81"/>
        <v/>
      </c>
      <c r="P1058" s="964" t="str">
        <f t="shared" si="81"/>
        <v/>
      </c>
      <c r="Q1058" s="962" t="str">
        <f t="shared" si="81"/>
        <v/>
      </c>
      <c r="R1058" s="843"/>
    </row>
    <row r="1059" spans="2:18" s="842" customFormat="1" ht="12.4" customHeight="1">
      <c r="B1059" s="968" t="s">
        <v>1462</v>
      </c>
      <c r="C1059" s="959"/>
      <c r="D1059" s="969" t="s">
        <v>342</v>
      </c>
      <c r="E1059" s="961" t="s">
        <v>51</v>
      </c>
      <c r="F1059" s="970">
        <v>6.54</v>
      </c>
      <c r="G1059" s="970">
        <v>43.65</v>
      </c>
      <c r="H1059" s="962">
        <f t="shared" si="79"/>
        <v>285.47000000000003</v>
      </c>
      <c r="I1059" s="963">
        <f t="shared" si="81"/>
        <v>0</v>
      </c>
      <c r="J1059" s="964">
        <f t="shared" si="81"/>
        <v>0</v>
      </c>
      <c r="K1059" s="964">
        <f t="shared" si="81"/>
        <v>0</v>
      </c>
      <c r="L1059" s="964">
        <f t="shared" si="81"/>
        <v>285.47000000000003</v>
      </c>
      <c r="M1059" s="964">
        <f t="shared" si="81"/>
        <v>0</v>
      </c>
      <c r="N1059" s="964">
        <f t="shared" si="81"/>
        <v>0</v>
      </c>
      <c r="O1059" s="964">
        <f t="shared" si="81"/>
        <v>0</v>
      </c>
      <c r="P1059" s="964">
        <f t="shared" si="81"/>
        <v>0</v>
      </c>
      <c r="Q1059" s="962">
        <f t="shared" si="81"/>
        <v>0</v>
      </c>
      <c r="R1059" s="843"/>
    </row>
    <row r="1060" spans="2:18" s="842" customFormat="1" ht="12.4" customHeight="1">
      <c r="B1060" s="968" t="s">
        <v>1463</v>
      </c>
      <c r="C1060" s="959"/>
      <c r="D1060" s="969" t="s">
        <v>366</v>
      </c>
      <c r="E1060" s="961" t="s">
        <v>386</v>
      </c>
      <c r="F1060" s="970">
        <v>0.73</v>
      </c>
      <c r="G1060" s="970">
        <v>294.8</v>
      </c>
      <c r="H1060" s="962">
        <f t="shared" si="79"/>
        <v>215.2</v>
      </c>
      <c r="I1060" s="963">
        <f t="shared" si="81"/>
        <v>0</v>
      </c>
      <c r="J1060" s="964">
        <f t="shared" si="81"/>
        <v>0</v>
      </c>
      <c r="K1060" s="964">
        <f t="shared" si="81"/>
        <v>0</v>
      </c>
      <c r="L1060" s="964">
        <f t="shared" si="81"/>
        <v>215.2</v>
      </c>
      <c r="M1060" s="964">
        <f t="shared" si="81"/>
        <v>0</v>
      </c>
      <c r="N1060" s="964">
        <f t="shared" si="81"/>
        <v>0</v>
      </c>
      <c r="O1060" s="964">
        <f t="shared" si="81"/>
        <v>0</v>
      </c>
      <c r="P1060" s="964">
        <f t="shared" si="81"/>
        <v>0</v>
      </c>
      <c r="Q1060" s="962">
        <f t="shared" si="81"/>
        <v>0</v>
      </c>
      <c r="R1060" s="843"/>
    </row>
    <row r="1061" spans="2:18" s="842" customFormat="1" ht="12.4" customHeight="1">
      <c r="B1061" s="968" t="s">
        <v>1464</v>
      </c>
      <c r="C1061" s="959"/>
      <c r="D1061" s="969" t="s">
        <v>341</v>
      </c>
      <c r="E1061" s="961" t="s">
        <v>55</v>
      </c>
      <c r="F1061" s="970">
        <v>18.18</v>
      </c>
      <c r="G1061" s="970">
        <v>4.2</v>
      </c>
      <c r="H1061" s="962">
        <f t="shared" si="79"/>
        <v>76.36</v>
      </c>
      <c r="I1061" s="963">
        <f t="shared" si="81"/>
        <v>0</v>
      </c>
      <c r="J1061" s="964">
        <f t="shared" si="81"/>
        <v>0</v>
      </c>
      <c r="K1061" s="964">
        <f t="shared" si="81"/>
        <v>0</v>
      </c>
      <c r="L1061" s="964">
        <f t="shared" si="81"/>
        <v>76.36</v>
      </c>
      <c r="M1061" s="964">
        <f t="shared" si="81"/>
        <v>0</v>
      </c>
      <c r="N1061" s="964">
        <f t="shared" si="81"/>
        <v>0</v>
      </c>
      <c r="O1061" s="964">
        <f t="shared" si="81"/>
        <v>0</v>
      </c>
      <c r="P1061" s="964">
        <f t="shared" si="81"/>
        <v>0</v>
      </c>
      <c r="Q1061" s="962">
        <f t="shared" si="81"/>
        <v>0</v>
      </c>
      <c r="R1061" s="843"/>
    </row>
    <row r="1062" spans="2:18" s="842" customFormat="1" ht="12.4" customHeight="1">
      <c r="B1062" s="972" t="s">
        <v>1465</v>
      </c>
      <c r="C1062" s="959"/>
      <c r="D1062" s="973" t="s">
        <v>375</v>
      </c>
      <c r="E1062" s="961"/>
      <c r="F1062" s="961"/>
      <c r="G1062" s="961"/>
      <c r="H1062" s="962" t="str">
        <f t="shared" si="79"/>
        <v/>
      </c>
      <c r="I1062" s="963" t="str">
        <f t="shared" si="81"/>
        <v/>
      </c>
      <c r="J1062" s="964" t="str">
        <f t="shared" si="81"/>
        <v/>
      </c>
      <c r="K1062" s="964" t="str">
        <f t="shared" si="81"/>
        <v/>
      </c>
      <c r="L1062" s="964" t="str">
        <f t="shared" si="81"/>
        <v/>
      </c>
      <c r="M1062" s="964" t="str">
        <f t="shared" si="81"/>
        <v/>
      </c>
      <c r="N1062" s="964" t="str">
        <f t="shared" si="81"/>
        <v/>
      </c>
      <c r="O1062" s="964" t="str">
        <f t="shared" si="81"/>
        <v/>
      </c>
      <c r="P1062" s="964" t="str">
        <f t="shared" si="81"/>
        <v/>
      </c>
      <c r="Q1062" s="962" t="str">
        <f t="shared" si="81"/>
        <v/>
      </c>
      <c r="R1062" s="843"/>
    </row>
    <row r="1063" spans="2:18" s="842" customFormat="1" ht="12.4" customHeight="1">
      <c r="B1063" s="974" t="s">
        <v>1466</v>
      </c>
      <c r="C1063" s="959"/>
      <c r="D1063" s="975" t="s">
        <v>54</v>
      </c>
      <c r="E1063" s="961"/>
      <c r="F1063" s="961"/>
      <c r="G1063" s="961"/>
      <c r="H1063" s="962" t="str">
        <f t="shared" si="79"/>
        <v/>
      </c>
      <c r="I1063" s="963" t="str">
        <f t="shared" si="81"/>
        <v/>
      </c>
      <c r="J1063" s="964" t="str">
        <f t="shared" si="81"/>
        <v/>
      </c>
      <c r="K1063" s="964" t="str">
        <f t="shared" si="81"/>
        <v/>
      </c>
      <c r="L1063" s="964" t="str">
        <f t="shared" si="81"/>
        <v/>
      </c>
      <c r="M1063" s="964" t="str">
        <f t="shared" si="81"/>
        <v/>
      </c>
      <c r="N1063" s="964" t="str">
        <f t="shared" si="81"/>
        <v/>
      </c>
      <c r="O1063" s="964" t="str">
        <f t="shared" si="81"/>
        <v/>
      </c>
      <c r="P1063" s="964" t="str">
        <f t="shared" si="81"/>
        <v/>
      </c>
      <c r="Q1063" s="962" t="str">
        <f t="shared" si="81"/>
        <v/>
      </c>
      <c r="R1063" s="843"/>
    </row>
    <row r="1064" spans="2:18" s="842" customFormat="1" ht="12.4" customHeight="1">
      <c r="B1064" s="968" t="s">
        <v>1467</v>
      </c>
      <c r="C1064" s="959"/>
      <c r="D1064" s="969" t="s">
        <v>2884</v>
      </c>
      <c r="E1064" s="961" t="s">
        <v>386</v>
      </c>
      <c r="F1064" s="970">
        <v>5.46</v>
      </c>
      <c r="G1064" s="970">
        <v>31.35</v>
      </c>
      <c r="H1064" s="962">
        <f t="shared" si="79"/>
        <v>171.17</v>
      </c>
      <c r="I1064" s="963">
        <f t="shared" si="81"/>
        <v>0</v>
      </c>
      <c r="J1064" s="964">
        <f t="shared" si="81"/>
        <v>0</v>
      </c>
      <c r="K1064" s="964">
        <f t="shared" si="81"/>
        <v>0</v>
      </c>
      <c r="L1064" s="964">
        <f t="shared" si="81"/>
        <v>171.17</v>
      </c>
      <c r="M1064" s="964">
        <f t="shared" si="81"/>
        <v>0</v>
      </c>
      <c r="N1064" s="964">
        <f t="shared" si="81"/>
        <v>0</v>
      </c>
      <c r="O1064" s="964">
        <f t="shared" si="81"/>
        <v>0</v>
      </c>
      <c r="P1064" s="964">
        <f t="shared" si="81"/>
        <v>0</v>
      </c>
      <c r="Q1064" s="962">
        <f t="shared" si="81"/>
        <v>0</v>
      </c>
      <c r="R1064" s="843"/>
    </row>
    <row r="1065" spans="2:18" s="842" customFormat="1" ht="12.4" customHeight="1">
      <c r="B1065" s="968" t="s">
        <v>1468</v>
      </c>
      <c r="C1065" s="959"/>
      <c r="D1065" s="969" t="s">
        <v>376</v>
      </c>
      <c r="E1065" s="961" t="s">
        <v>386</v>
      </c>
      <c r="F1065" s="970">
        <v>1.34</v>
      </c>
      <c r="G1065" s="970">
        <v>17.45</v>
      </c>
      <c r="H1065" s="962">
        <f t="shared" si="79"/>
        <v>23.38</v>
      </c>
      <c r="I1065" s="963">
        <f t="shared" si="81"/>
        <v>0</v>
      </c>
      <c r="J1065" s="964">
        <f t="shared" si="81"/>
        <v>0</v>
      </c>
      <c r="K1065" s="964">
        <f t="shared" si="81"/>
        <v>0</v>
      </c>
      <c r="L1065" s="964">
        <f t="shared" si="81"/>
        <v>23.38</v>
      </c>
      <c r="M1065" s="964">
        <f t="shared" si="81"/>
        <v>0</v>
      </c>
      <c r="N1065" s="964">
        <f t="shared" si="81"/>
        <v>0</v>
      </c>
      <c r="O1065" s="964">
        <f t="shared" si="81"/>
        <v>0</v>
      </c>
      <c r="P1065" s="964">
        <f t="shared" si="81"/>
        <v>0</v>
      </c>
      <c r="Q1065" s="962">
        <f t="shared" si="81"/>
        <v>0</v>
      </c>
      <c r="R1065" s="843"/>
    </row>
    <row r="1066" spans="2:18" s="842" customFormat="1" ht="12.4" customHeight="1">
      <c r="B1066" s="968" t="s">
        <v>1469</v>
      </c>
      <c r="C1066" s="959"/>
      <c r="D1066" s="969" t="s">
        <v>2788</v>
      </c>
      <c r="E1066" s="961" t="s">
        <v>386</v>
      </c>
      <c r="F1066" s="970">
        <v>4.12</v>
      </c>
      <c r="G1066" s="970">
        <v>15.38</v>
      </c>
      <c r="H1066" s="962">
        <f t="shared" si="79"/>
        <v>63.37</v>
      </c>
      <c r="I1066" s="963">
        <f t="shared" si="81"/>
        <v>0</v>
      </c>
      <c r="J1066" s="964">
        <f t="shared" si="81"/>
        <v>0</v>
      </c>
      <c r="K1066" s="964">
        <f t="shared" si="81"/>
        <v>0</v>
      </c>
      <c r="L1066" s="964">
        <f t="shared" si="81"/>
        <v>63.37</v>
      </c>
      <c r="M1066" s="964">
        <f t="shared" si="81"/>
        <v>0</v>
      </c>
      <c r="N1066" s="964">
        <f t="shared" si="81"/>
        <v>0</v>
      </c>
      <c r="O1066" s="964">
        <f t="shared" si="81"/>
        <v>0</v>
      </c>
      <c r="P1066" s="964">
        <f t="shared" si="81"/>
        <v>0</v>
      </c>
      <c r="Q1066" s="962">
        <f t="shared" si="81"/>
        <v>0</v>
      </c>
      <c r="R1066" s="843"/>
    </row>
    <row r="1067" spans="2:18" s="842" customFormat="1" ht="12.4" customHeight="1">
      <c r="B1067" s="974" t="s">
        <v>1470</v>
      </c>
      <c r="C1067" s="959"/>
      <c r="D1067" s="975" t="s">
        <v>2885</v>
      </c>
      <c r="E1067" s="961"/>
      <c r="F1067" s="961"/>
      <c r="G1067" s="961"/>
      <c r="H1067" s="962" t="str">
        <f t="shared" si="79"/>
        <v/>
      </c>
      <c r="I1067" s="963" t="str">
        <f t="shared" si="81"/>
        <v/>
      </c>
      <c r="J1067" s="964" t="str">
        <f t="shared" si="81"/>
        <v/>
      </c>
      <c r="K1067" s="964" t="str">
        <f t="shared" si="81"/>
        <v/>
      </c>
      <c r="L1067" s="964" t="str">
        <f t="shared" si="81"/>
        <v/>
      </c>
      <c r="M1067" s="964" t="str">
        <f t="shared" si="81"/>
        <v/>
      </c>
      <c r="N1067" s="964" t="str">
        <f t="shared" si="81"/>
        <v/>
      </c>
      <c r="O1067" s="964" t="str">
        <f t="shared" si="81"/>
        <v/>
      </c>
      <c r="P1067" s="964" t="str">
        <f t="shared" si="81"/>
        <v/>
      </c>
      <c r="Q1067" s="962" t="str">
        <f t="shared" si="81"/>
        <v/>
      </c>
      <c r="R1067" s="843"/>
    </row>
    <row r="1068" spans="2:18" s="842" customFormat="1" ht="12.4" customHeight="1">
      <c r="B1068" s="968" t="s">
        <v>1471</v>
      </c>
      <c r="C1068" s="959"/>
      <c r="D1068" s="969" t="s">
        <v>377</v>
      </c>
      <c r="E1068" s="961" t="s">
        <v>386</v>
      </c>
      <c r="F1068" s="970">
        <v>2.86</v>
      </c>
      <c r="G1068" s="970">
        <v>52.01</v>
      </c>
      <c r="H1068" s="962">
        <f t="shared" si="79"/>
        <v>148.75</v>
      </c>
      <c r="I1068" s="963">
        <f t="shared" si="81"/>
        <v>0</v>
      </c>
      <c r="J1068" s="964">
        <f t="shared" si="81"/>
        <v>0</v>
      </c>
      <c r="K1068" s="964">
        <f t="shared" si="81"/>
        <v>0</v>
      </c>
      <c r="L1068" s="964">
        <f t="shared" si="81"/>
        <v>148.75</v>
      </c>
      <c r="M1068" s="964">
        <f t="shared" si="81"/>
        <v>0</v>
      </c>
      <c r="N1068" s="964">
        <f t="shared" si="81"/>
        <v>0</v>
      </c>
      <c r="O1068" s="964">
        <f t="shared" si="81"/>
        <v>0</v>
      </c>
      <c r="P1068" s="964">
        <f t="shared" si="81"/>
        <v>0</v>
      </c>
      <c r="Q1068" s="962">
        <f t="shared" si="81"/>
        <v>0</v>
      </c>
      <c r="R1068" s="843"/>
    </row>
    <row r="1069" spans="2:18" s="842" customFormat="1" ht="12.4" customHeight="1">
      <c r="B1069" s="968" t="s">
        <v>1472</v>
      </c>
      <c r="C1069" s="959"/>
      <c r="D1069" s="969" t="s">
        <v>378</v>
      </c>
      <c r="E1069" s="961" t="s">
        <v>386</v>
      </c>
      <c r="F1069" s="970">
        <v>1.26</v>
      </c>
      <c r="G1069" s="970">
        <v>52.01</v>
      </c>
      <c r="H1069" s="962">
        <f t="shared" si="79"/>
        <v>65.53</v>
      </c>
      <c r="I1069" s="963">
        <f t="shared" si="81"/>
        <v>0</v>
      </c>
      <c r="J1069" s="964">
        <f t="shared" si="81"/>
        <v>0</v>
      </c>
      <c r="K1069" s="964">
        <f t="shared" si="81"/>
        <v>0</v>
      </c>
      <c r="L1069" s="964">
        <f t="shared" si="81"/>
        <v>65.53</v>
      </c>
      <c r="M1069" s="964">
        <f t="shared" si="81"/>
        <v>0</v>
      </c>
      <c r="N1069" s="964">
        <f t="shared" si="81"/>
        <v>0</v>
      </c>
      <c r="O1069" s="964">
        <f t="shared" si="81"/>
        <v>0</v>
      </c>
      <c r="P1069" s="964">
        <f t="shared" si="81"/>
        <v>0</v>
      </c>
      <c r="Q1069" s="962">
        <f t="shared" si="81"/>
        <v>0</v>
      </c>
      <c r="R1069" s="843"/>
    </row>
    <row r="1070" spans="2:18" s="842" customFormat="1" ht="12.4" customHeight="1">
      <c r="B1070" s="974" t="s">
        <v>1473</v>
      </c>
      <c r="C1070" s="959"/>
      <c r="D1070" s="975" t="s">
        <v>353</v>
      </c>
      <c r="E1070" s="961"/>
      <c r="F1070" s="961"/>
      <c r="G1070" s="961"/>
      <c r="H1070" s="962" t="str">
        <f t="shared" si="79"/>
        <v/>
      </c>
      <c r="I1070" s="963" t="str">
        <f t="shared" si="81"/>
        <v/>
      </c>
      <c r="J1070" s="964" t="str">
        <f t="shared" si="81"/>
        <v/>
      </c>
      <c r="K1070" s="964" t="str">
        <f t="shared" si="81"/>
        <v/>
      </c>
      <c r="L1070" s="964" t="str">
        <f t="shared" si="81"/>
        <v/>
      </c>
      <c r="M1070" s="964" t="str">
        <f t="shared" si="81"/>
        <v/>
      </c>
      <c r="N1070" s="964" t="str">
        <f t="shared" si="81"/>
        <v/>
      </c>
      <c r="O1070" s="964" t="str">
        <f t="shared" si="81"/>
        <v/>
      </c>
      <c r="P1070" s="964" t="str">
        <f t="shared" si="81"/>
        <v/>
      </c>
      <c r="Q1070" s="962" t="str">
        <f t="shared" si="81"/>
        <v/>
      </c>
      <c r="R1070" s="843"/>
    </row>
    <row r="1071" spans="2:18" s="842" customFormat="1" ht="12.4" customHeight="1">
      <c r="B1071" s="968" t="s">
        <v>1474</v>
      </c>
      <c r="C1071" s="959"/>
      <c r="D1071" s="969" t="s">
        <v>2886</v>
      </c>
      <c r="E1071" s="961" t="s">
        <v>387</v>
      </c>
      <c r="F1071" s="970">
        <v>26.900000000000002</v>
      </c>
      <c r="G1071" s="970">
        <v>5.94</v>
      </c>
      <c r="H1071" s="962">
        <f t="shared" si="79"/>
        <v>159.79</v>
      </c>
      <c r="I1071" s="963">
        <f t="shared" ref="I1071:Q1086" si="82">+IF($E1071="","",I4961)</f>
        <v>0</v>
      </c>
      <c r="J1071" s="964">
        <f t="shared" si="82"/>
        <v>0</v>
      </c>
      <c r="K1071" s="964">
        <f t="shared" si="82"/>
        <v>0</v>
      </c>
      <c r="L1071" s="964">
        <f t="shared" si="82"/>
        <v>159.79</v>
      </c>
      <c r="M1071" s="964">
        <f t="shared" si="82"/>
        <v>0</v>
      </c>
      <c r="N1071" s="964">
        <f t="shared" si="82"/>
        <v>0</v>
      </c>
      <c r="O1071" s="964">
        <f t="shared" si="82"/>
        <v>0</v>
      </c>
      <c r="P1071" s="964">
        <f t="shared" si="82"/>
        <v>0</v>
      </c>
      <c r="Q1071" s="962">
        <f t="shared" si="82"/>
        <v>0</v>
      </c>
      <c r="R1071" s="843"/>
    </row>
    <row r="1072" spans="2:18" s="842" customFormat="1" ht="12.4" customHeight="1">
      <c r="B1072" s="968" t="s">
        <v>1475</v>
      </c>
      <c r="C1072" s="959"/>
      <c r="D1072" s="969" t="s">
        <v>2887</v>
      </c>
      <c r="E1072" s="961" t="s">
        <v>41</v>
      </c>
      <c r="F1072" s="970">
        <v>2</v>
      </c>
      <c r="G1072" s="970">
        <v>71.760000000000005</v>
      </c>
      <c r="H1072" s="962">
        <f t="shared" si="79"/>
        <v>143.52000000000001</v>
      </c>
      <c r="I1072" s="963">
        <f t="shared" si="82"/>
        <v>0</v>
      </c>
      <c r="J1072" s="964">
        <f t="shared" si="82"/>
        <v>0</v>
      </c>
      <c r="K1072" s="964">
        <f t="shared" si="82"/>
        <v>0</v>
      </c>
      <c r="L1072" s="964">
        <f t="shared" si="82"/>
        <v>143.52000000000001</v>
      </c>
      <c r="M1072" s="964">
        <f t="shared" si="82"/>
        <v>0</v>
      </c>
      <c r="N1072" s="964">
        <f t="shared" si="82"/>
        <v>0</v>
      </c>
      <c r="O1072" s="964">
        <f t="shared" si="82"/>
        <v>0</v>
      </c>
      <c r="P1072" s="964">
        <f t="shared" si="82"/>
        <v>0</v>
      </c>
      <c r="Q1072" s="962">
        <f t="shared" si="82"/>
        <v>0</v>
      </c>
      <c r="R1072" s="843"/>
    </row>
    <row r="1073" spans="2:18" s="842" customFormat="1" ht="12.4" customHeight="1">
      <c r="B1073" s="974" t="s">
        <v>1476</v>
      </c>
      <c r="C1073" s="959"/>
      <c r="D1073" s="975" t="s">
        <v>2888</v>
      </c>
      <c r="E1073" s="961"/>
      <c r="F1073" s="961"/>
      <c r="G1073" s="961"/>
      <c r="H1073" s="962" t="str">
        <f t="shared" si="79"/>
        <v/>
      </c>
      <c r="I1073" s="963" t="str">
        <f t="shared" si="82"/>
        <v/>
      </c>
      <c r="J1073" s="964" t="str">
        <f t="shared" si="82"/>
        <v/>
      </c>
      <c r="K1073" s="964" t="str">
        <f t="shared" si="82"/>
        <v/>
      </c>
      <c r="L1073" s="964" t="str">
        <f t="shared" si="82"/>
        <v/>
      </c>
      <c r="M1073" s="964" t="str">
        <f t="shared" si="82"/>
        <v/>
      </c>
      <c r="N1073" s="964" t="str">
        <f t="shared" si="82"/>
        <v/>
      </c>
      <c r="O1073" s="964" t="str">
        <f t="shared" si="82"/>
        <v/>
      </c>
      <c r="P1073" s="964" t="str">
        <f t="shared" si="82"/>
        <v/>
      </c>
      <c r="Q1073" s="962" t="str">
        <f t="shared" si="82"/>
        <v/>
      </c>
      <c r="R1073" s="843"/>
    </row>
    <row r="1074" spans="2:18" s="842" customFormat="1" ht="12.4" customHeight="1">
      <c r="B1074" s="968" t="s">
        <v>1477</v>
      </c>
      <c r="C1074" s="959"/>
      <c r="D1074" s="969" t="s">
        <v>2889</v>
      </c>
      <c r="E1074" s="961" t="s">
        <v>51</v>
      </c>
      <c r="F1074" s="970">
        <v>8.4</v>
      </c>
      <c r="G1074" s="970">
        <v>2.5100000000000002</v>
      </c>
      <c r="H1074" s="962">
        <f t="shared" si="79"/>
        <v>21.08</v>
      </c>
      <c r="I1074" s="963">
        <f t="shared" si="82"/>
        <v>0</v>
      </c>
      <c r="J1074" s="964">
        <f t="shared" si="82"/>
        <v>0</v>
      </c>
      <c r="K1074" s="964">
        <f t="shared" si="82"/>
        <v>0</v>
      </c>
      <c r="L1074" s="964">
        <f t="shared" si="82"/>
        <v>21.08</v>
      </c>
      <c r="M1074" s="964">
        <f t="shared" si="82"/>
        <v>0</v>
      </c>
      <c r="N1074" s="964">
        <f t="shared" si="82"/>
        <v>0</v>
      </c>
      <c r="O1074" s="964">
        <f t="shared" si="82"/>
        <v>0</v>
      </c>
      <c r="P1074" s="964">
        <f t="shared" si="82"/>
        <v>0</v>
      </c>
      <c r="Q1074" s="962">
        <f t="shared" si="82"/>
        <v>0</v>
      </c>
      <c r="R1074" s="843"/>
    </row>
    <row r="1075" spans="2:18" s="842" customFormat="1" ht="12.4" customHeight="1">
      <c r="B1075" s="972" t="s">
        <v>1478</v>
      </c>
      <c r="C1075" s="959"/>
      <c r="D1075" s="973" t="s">
        <v>2890</v>
      </c>
      <c r="E1075" s="961"/>
      <c r="F1075" s="961"/>
      <c r="G1075" s="961"/>
      <c r="H1075" s="962" t="str">
        <f t="shared" si="79"/>
        <v/>
      </c>
      <c r="I1075" s="963" t="str">
        <f t="shared" si="82"/>
        <v/>
      </c>
      <c r="J1075" s="964" t="str">
        <f t="shared" si="82"/>
        <v/>
      </c>
      <c r="K1075" s="964" t="str">
        <f t="shared" si="82"/>
        <v/>
      </c>
      <c r="L1075" s="964" t="str">
        <f t="shared" si="82"/>
        <v/>
      </c>
      <c r="M1075" s="964" t="str">
        <f t="shared" si="82"/>
        <v/>
      </c>
      <c r="N1075" s="964" t="str">
        <f t="shared" si="82"/>
        <v/>
      </c>
      <c r="O1075" s="964" t="str">
        <f t="shared" si="82"/>
        <v/>
      </c>
      <c r="P1075" s="964" t="str">
        <f t="shared" si="82"/>
        <v/>
      </c>
      <c r="Q1075" s="962" t="str">
        <f t="shared" si="82"/>
        <v/>
      </c>
      <c r="R1075" s="843"/>
    </row>
    <row r="1076" spans="2:18" s="842" customFormat="1" ht="12.4" customHeight="1">
      <c r="B1076" s="974" t="s">
        <v>1479</v>
      </c>
      <c r="C1076" s="959"/>
      <c r="D1076" s="975" t="s">
        <v>54</v>
      </c>
      <c r="E1076" s="961"/>
      <c r="F1076" s="961"/>
      <c r="G1076" s="961"/>
      <c r="H1076" s="962" t="str">
        <f t="shared" si="79"/>
        <v/>
      </c>
      <c r="I1076" s="963" t="str">
        <f t="shared" si="82"/>
        <v/>
      </c>
      <c r="J1076" s="964" t="str">
        <f t="shared" si="82"/>
        <v/>
      </c>
      <c r="K1076" s="964" t="str">
        <f t="shared" si="82"/>
        <v/>
      </c>
      <c r="L1076" s="964" t="str">
        <f t="shared" si="82"/>
        <v/>
      </c>
      <c r="M1076" s="964" t="str">
        <f t="shared" si="82"/>
        <v/>
      </c>
      <c r="N1076" s="964" t="str">
        <f t="shared" si="82"/>
        <v/>
      </c>
      <c r="O1076" s="964" t="str">
        <f t="shared" si="82"/>
        <v/>
      </c>
      <c r="P1076" s="964" t="str">
        <f t="shared" si="82"/>
        <v/>
      </c>
      <c r="Q1076" s="962" t="str">
        <f t="shared" si="82"/>
        <v/>
      </c>
      <c r="R1076" s="843"/>
    </row>
    <row r="1077" spans="2:18" s="842" customFormat="1" ht="12.4" customHeight="1">
      <c r="B1077" s="968" t="s">
        <v>1480</v>
      </c>
      <c r="C1077" s="959"/>
      <c r="D1077" s="969" t="s">
        <v>2884</v>
      </c>
      <c r="E1077" s="961" t="s">
        <v>386</v>
      </c>
      <c r="F1077" s="970">
        <v>3.06</v>
      </c>
      <c r="G1077" s="970">
        <v>31.35</v>
      </c>
      <c r="H1077" s="962">
        <f t="shared" si="79"/>
        <v>95.93</v>
      </c>
      <c r="I1077" s="963">
        <f t="shared" si="82"/>
        <v>0</v>
      </c>
      <c r="J1077" s="964">
        <f t="shared" si="82"/>
        <v>0</v>
      </c>
      <c r="K1077" s="964">
        <f t="shared" si="82"/>
        <v>0</v>
      </c>
      <c r="L1077" s="964">
        <f t="shared" si="82"/>
        <v>95.93</v>
      </c>
      <c r="M1077" s="964">
        <f t="shared" si="82"/>
        <v>0</v>
      </c>
      <c r="N1077" s="964">
        <f t="shared" si="82"/>
        <v>0</v>
      </c>
      <c r="O1077" s="964">
        <f t="shared" si="82"/>
        <v>0</v>
      </c>
      <c r="P1077" s="964">
        <f t="shared" si="82"/>
        <v>0</v>
      </c>
      <c r="Q1077" s="962">
        <f t="shared" si="82"/>
        <v>0</v>
      </c>
      <c r="R1077" s="843"/>
    </row>
    <row r="1078" spans="2:18" s="842" customFormat="1" ht="12.4" customHeight="1">
      <c r="B1078" s="968" t="s">
        <v>1481</v>
      </c>
      <c r="C1078" s="959"/>
      <c r="D1078" s="969" t="s">
        <v>376</v>
      </c>
      <c r="E1078" s="961" t="s">
        <v>386</v>
      </c>
      <c r="F1078" s="970">
        <v>0.61</v>
      </c>
      <c r="G1078" s="970">
        <v>17.45</v>
      </c>
      <c r="H1078" s="962">
        <f t="shared" si="79"/>
        <v>10.64</v>
      </c>
      <c r="I1078" s="963">
        <f t="shared" si="82"/>
        <v>0</v>
      </c>
      <c r="J1078" s="964">
        <f t="shared" si="82"/>
        <v>0</v>
      </c>
      <c r="K1078" s="964">
        <f t="shared" si="82"/>
        <v>0</v>
      </c>
      <c r="L1078" s="964">
        <f t="shared" si="82"/>
        <v>5.77</v>
      </c>
      <c r="M1078" s="964">
        <f t="shared" si="82"/>
        <v>4.87</v>
      </c>
      <c r="N1078" s="964">
        <f t="shared" si="82"/>
        <v>0</v>
      </c>
      <c r="O1078" s="964">
        <f t="shared" si="82"/>
        <v>0</v>
      </c>
      <c r="P1078" s="964">
        <f t="shared" si="82"/>
        <v>0</v>
      </c>
      <c r="Q1078" s="962">
        <f t="shared" si="82"/>
        <v>0</v>
      </c>
      <c r="R1078" s="843"/>
    </row>
    <row r="1079" spans="2:18" s="842" customFormat="1" ht="12.4" customHeight="1">
      <c r="B1079" s="968" t="s">
        <v>1482</v>
      </c>
      <c r="C1079" s="959"/>
      <c r="D1079" s="969" t="s">
        <v>2788</v>
      </c>
      <c r="E1079" s="961" t="s">
        <v>386</v>
      </c>
      <c r="F1079" s="970">
        <v>3.22</v>
      </c>
      <c r="G1079" s="970">
        <v>15.38</v>
      </c>
      <c r="H1079" s="962">
        <f t="shared" si="79"/>
        <v>49.52</v>
      </c>
      <c r="I1079" s="963">
        <f t="shared" si="82"/>
        <v>0</v>
      </c>
      <c r="J1079" s="964">
        <f t="shared" si="82"/>
        <v>0</v>
      </c>
      <c r="K1079" s="964">
        <f t="shared" si="82"/>
        <v>0</v>
      </c>
      <c r="L1079" s="964">
        <f t="shared" si="82"/>
        <v>26.87</v>
      </c>
      <c r="M1079" s="964">
        <f t="shared" si="82"/>
        <v>22.65</v>
      </c>
      <c r="N1079" s="964">
        <f t="shared" si="82"/>
        <v>0</v>
      </c>
      <c r="O1079" s="964">
        <f t="shared" si="82"/>
        <v>0</v>
      </c>
      <c r="P1079" s="964">
        <f t="shared" si="82"/>
        <v>0</v>
      </c>
      <c r="Q1079" s="962">
        <f t="shared" si="82"/>
        <v>0</v>
      </c>
      <c r="R1079" s="843"/>
    </row>
    <row r="1080" spans="2:18" s="842" customFormat="1" ht="12.4" customHeight="1">
      <c r="B1080" s="974" t="s">
        <v>1483</v>
      </c>
      <c r="C1080" s="959"/>
      <c r="D1080" s="975" t="s">
        <v>2891</v>
      </c>
      <c r="E1080" s="961"/>
      <c r="F1080" s="961"/>
      <c r="G1080" s="961"/>
      <c r="H1080" s="962" t="str">
        <f t="shared" si="79"/>
        <v/>
      </c>
      <c r="I1080" s="963" t="str">
        <f t="shared" si="82"/>
        <v/>
      </c>
      <c r="J1080" s="964" t="str">
        <f t="shared" si="82"/>
        <v/>
      </c>
      <c r="K1080" s="964" t="str">
        <f t="shared" si="82"/>
        <v/>
      </c>
      <c r="L1080" s="964" t="str">
        <f t="shared" si="82"/>
        <v/>
      </c>
      <c r="M1080" s="964" t="str">
        <f t="shared" si="82"/>
        <v/>
      </c>
      <c r="N1080" s="964" t="str">
        <f t="shared" si="82"/>
        <v/>
      </c>
      <c r="O1080" s="964" t="str">
        <f t="shared" si="82"/>
        <v/>
      </c>
      <c r="P1080" s="964" t="str">
        <f t="shared" si="82"/>
        <v/>
      </c>
      <c r="Q1080" s="962" t="str">
        <f t="shared" si="82"/>
        <v/>
      </c>
      <c r="R1080" s="843"/>
    </row>
    <row r="1081" spans="2:18" s="842" customFormat="1" ht="12.4" customHeight="1">
      <c r="B1081" s="968" t="s">
        <v>1484</v>
      </c>
      <c r="C1081" s="959"/>
      <c r="D1081" s="969" t="s">
        <v>2892</v>
      </c>
      <c r="E1081" s="961" t="s">
        <v>386</v>
      </c>
      <c r="F1081" s="970">
        <v>0.79</v>
      </c>
      <c r="G1081" s="970">
        <v>49.07</v>
      </c>
      <c r="H1081" s="962">
        <f t="shared" si="79"/>
        <v>38.770000000000003</v>
      </c>
      <c r="I1081" s="963">
        <f t="shared" si="82"/>
        <v>0</v>
      </c>
      <c r="J1081" s="964">
        <f t="shared" si="82"/>
        <v>0</v>
      </c>
      <c r="K1081" s="964">
        <f t="shared" si="82"/>
        <v>0</v>
      </c>
      <c r="L1081" s="964">
        <f t="shared" si="82"/>
        <v>38.770000000000003</v>
      </c>
      <c r="M1081" s="964">
        <f t="shared" si="82"/>
        <v>0</v>
      </c>
      <c r="N1081" s="964">
        <f t="shared" si="82"/>
        <v>0</v>
      </c>
      <c r="O1081" s="964">
        <f t="shared" si="82"/>
        <v>0</v>
      </c>
      <c r="P1081" s="964">
        <f t="shared" si="82"/>
        <v>0</v>
      </c>
      <c r="Q1081" s="962">
        <f t="shared" si="82"/>
        <v>0</v>
      </c>
      <c r="R1081" s="843"/>
    </row>
    <row r="1082" spans="2:18" s="842" customFormat="1" ht="12.4" customHeight="1">
      <c r="B1082" s="968" t="s">
        <v>1485</v>
      </c>
      <c r="C1082" s="959"/>
      <c r="D1082" s="969" t="s">
        <v>2893</v>
      </c>
      <c r="E1082" s="961" t="s">
        <v>386</v>
      </c>
      <c r="F1082" s="970">
        <v>0.79</v>
      </c>
      <c r="G1082" s="970">
        <v>49.07</v>
      </c>
      <c r="H1082" s="962">
        <f t="shared" si="79"/>
        <v>38.770000000000003</v>
      </c>
      <c r="I1082" s="963">
        <f t="shared" si="82"/>
        <v>0</v>
      </c>
      <c r="J1082" s="964">
        <f t="shared" si="82"/>
        <v>0</v>
      </c>
      <c r="K1082" s="964">
        <f t="shared" si="82"/>
        <v>0</v>
      </c>
      <c r="L1082" s="964">
        <f t="shared" si="82"/>
        <v>38.770000000000003</v>
      </c>
      <c r="M1082" s="964">
        <f t="shared" si="82"/>
        <v>0</v>
      </c>
      <c r="N1082" s="964">
        <f t="shared" si="82"/>
        <v>0</v>
      </c>
      <c r="O1082" s="964">
        <f t="shared" si="82"/>
        <v>0</v>
      </c>
      <c r="P1082" s="964">
        <f t="shared" si="82"/>
        <v>0</v>
      </c>
      <c r="Q1082" s="962">
        <f t="shared" si="82"/>
        <v>0</v>
      </c>
      <c r="R1082" s="843"/>
    </row>
    <row r="1083" spans="2:18" s="842" customFormat="1" ht="12.4" customHeight="1">
      <c r="B1083" s="968" t="s">
        <v>1486</v>
      </c>
      <c r="C1083" s="959"/>
      <c r="D1083" s="969" t="s">
        <v>2894</v>
      </c>
      <c r="E1083" s="961" t="s">
        <v>386</v>
      </c>
      <c r="F1083" s="970">
        <v>0.94000000000000006</v>
      </c>
      <c r="G1083" s="970">
        <v>49.07</v>
      </c>
      <c r="H1083" s="962">
        <f t="shared" si="79"/>
        <v>46.13</v>
      </c>
      <c r="I1083" s="963">
        <f t="shared" si="82"/>
        <v>0</v>
      </c>
      <c r="J1083" s="964">
        <f t="shared" si="82"/>
        <v>0</v>
      </c>
      <c r="K1083" s="964">
        <f t="shared" si="82"/>
        <v>0</v>
      </c>
      <c r="L1083" s="964">
        <f t="shared" si="82"/>
        <v>46.13</v>
      </c>
      <c r="M1083" s="964">
        <f t="shared" si="82"/>
        <v>0</v>
      </c>
      <c r="N1083" s="964">
        <f t="shared" si="82"/>
        <v>0</v>
      </c>
      <c r="O1083" s="964">
        <f t="shared" si="82"/>
        <v>0</v>
      </c>
      <c r="P1083" s="964">
        <f t="shared" si="82"/>
        <v>0</v>
      </c>
      <c r="Q1083" s="962">
        <f t="shared" si="82"/>
        <v>0</v>
      </c>
      <c r="R1083" s="843"/>
    </row>
    <row r="1084" spans="2:18" s="842" customFormat="1" ht="12.4" customHeight="1">
      <c r="B1084" s="974" t="s">
        <v>1487</v>
      </c>
      <c r="C1084" s="959"/>
      <c r="D1084" s="975" t="s">
        <v>2888</v>
      </c>
      <c r="E1084" s="961"/>
      <c r="F1084" s="961"/>
      <c r="G1084" s="961"/>
      <c r="H1084" s="962" t="str">
        <f t="shared" si="79"/>
        <v/>
      </c>
      <c r="I1084" s="963" t="str">
        <f t="shared" si="82"/>
        <v/>
      </c>
      <c r="J1084" s="964" t="str">
        <f t="shared" si="82"/>
        <v/>
      </c>
      <c r="K1084" s="964" t="str">
        <f t="shared" si="82"/>
        <v/>
      </c>
      <c r="L1084" s="964" t="str">
        <f t="shared" si="82"/>
        <v/>
      </c>
      <c r="M1084" s="964" t="str">
        <f t="shared" si="82"/>
        <v/>
      </c>
      <c r="N1084" s="964" t="str">
        <f t="shared" si="82"/>
        <v/>
      </c>
      <c r="O1084" s="964" t="str">
        <f t="shared" si="82"/>
        <v/>
      </c>
      <c r="P1084" s="964" t="str">
        <f t="shared" si="82"/>
        <v/>
      </c>
      <c r="Q1084" s="962" t="str">
        <f t="shared" si="82"/>
        <v/>
      </c>
      <c r="R1084" s="843"/>
    </row>
    <row r="1085" spans="2:18" s="842" customFormat="1" ht="12.4" customHeight="1">
      <c r="B1085" s="968" t="s">
        <v>1488</v>
      </c>
      <c r="C1085" s="959"/>
      <c r="D1085" s="969" t="s">
        <v>2889</v>
      </c>
      <c r="E1085" s="961" t="s">
        <v>51</v>
      </c>
      <c r="F1085" s="970">
        <v>2.65</v>
      </c>
      <c r="G1085" s="970">
        <v>2.5100000000000002</v>
      </c>
      <c r="H1085" s="962">
        <f t="shared" si="79"/>
        <v>6.65</v>
      </c>
      <c r="I1085" s="963">
        <f t="shared" si="82"/>
        <v>0</v>
      </c>
      <c r="J1085" s="964">
        <f t="shared" si="82"/>
        <v>0</v>
      </c>
      <c r="K1085" s="964">
        <f t="shared" si="82"/>
        <v>0</v>
      </c>
      <c r="L1085" s="964">
        <f t="shared" si="82"/>
        <v>6.65</v>
      </c>
      <c r="M1085" s="964">
        <f t="shared" si="82"/>
        <v>0</v>
      </c>
      <c r="N1085" s="964">
        <f t="shared" si="82"/>
        <v>0</v>
      </c>
      <c r="O1085" s="964">
        <f t="shared" si="82"/>
        <v>0</v>
      </c>
      <c r="P1085" s="964">
        <f t="shared" si="82"/>
        <v>0</v>
      </c>
      <c r="Q1085" s="962">
        <f t="shared" si="82"/>
        <v>0</v>
      </c>
      <c r="R1085" s="843"/>
    </row>
    <row r="1086" spans="2:18" s="842" customFormat="1" ht="12.4" customHeight="1">
      <c r="B1086" s="966" t="s">
        <v>1489</v>
      </c>
      <c r="C1086" s="959"/>
      <c r="D1086" s="967" t="s">
        <v>2896</v>
      </c>
      <c r="E1086" s="961"/>
      <c r="F1086" s="961"/>
      <c r="G1086" s="961"/>
      <c r="H1086" s="962" t="str">
        <f t="shared" si="79"/>
        <v/>
      </c>
      <c r="I1086" s="963" t="str">
        <f t="shared" si="82"/>
        <v/>
      </c>
      <c r="J1086" s="964" t="str">
        <f t="shared" si="82"/>
        <v/>
      </c>
      <c r="K1086" s="964" t="str">
        <f t="shared" si="82"/>
        <v/>
      </c>
      <c r="L1086" s="964" t="str">
        <f t="shared" si="82"/>
        <v/>
      </c>
      <c r="M1086" s="964" t="str">
        <f t="shared" si="82"/>
        <v/>
      </c>
      <c r="N1086" s="964" t="str">
        <f t="shared" si="82"/>
        <v/>
      </c>
      <c r="O1086" s="964" t="str">
        <f t="shared" si="82"/>
        <v/>
      </c>
      <c r="P1086" s="964" t="str">
        <f t="shared" si="82"/>
        <v/>
      </c>
      <c r="Q1086" s="962" t="str">
        <f t="shared" si="82"/>
        <v/>
      </c>
      <c r="R1086" s="843"/>
    </row>
    <row r="1087" spans="2:18" s="842" customFormat="1" ht="12.4" customHeight="1">
      <c r="B1087" s="972" t="s">
        <v>1490</v>
      </c>
      <c r="C1087" s="959"/>
      <c r="D1087" s="973" t="s">
        <v>2855</v>
      </c>
      <c r="E1087" s="961"/>
      <c r="F1087" s="961"/>
      <c r="G1087" s="961"/>
      <c r="H1087" s="962" t="str">
        <f t="shared" si="79"/>
        <v/>
      </c>
      <c r="I1087" s="963" t="str">
        <f t="shared" ref="I1087:Q1102" si="83">+IF($E1087="","",I4977)</f>
        <v/>
      </c>
      <c r="J1087" s="964" t="str">
        <f t="shared" si="83"/>
        <v/>
      </c>
      <c r="K1087" s="964" t="str">
        <f t="shared" si="83"/>
        <v/>
      </c>
      <c r="L1087" s="964" t="str">
        <f t="shared" si="83"/>
        <v/>
      </c>
      <c r="M1087" s="964" t="str">
        <f t="shared" si="83"/>
        <v/>
      </c>
      <c r="N1087" s="964" t="str">
        <f t="shared" si="83"/>
        <v/>
      </c>
      <c r="O1087" s="964" t="str">
        <f t="shared" si="83"/>
        <v/>
      </c>
      <c r="P1087" s="964" t="str">
        <f t="shared" si="83"/>
        <v/>
      </c>
      <c r="Q1087" s="962" t="str">
        <f t="shared" si="83"/>
        <v/>
      </c>
      <c r="R1087" s="843"/>
    </row>
    <row r="1088" spans="2:18" s="842" customFormat="1" ht="12.4" customHeight="1">
      <c r="B1088" s="974" t="s">
        <v>1491</v>
      </c>
      <c r="C1088" s="959"/>
      <c r="D1088" s="975" t="s">
        <v>52</v>
      </c>
      <c r="E1088" s="961"/>
      <c r="F1088" s="961"/>
      <c r="G1088" s="961"/>
      <c r="H1088" s="962" t="str">
        <f t="shared" si="79"/>
        <v/>
      </c>
      <c r="I1088" s="963" t="str">
        <f t="shared" si="83"/>
        <v/>
      </c>
      <c r="J1088" s="964" t="str">
        <f t="shared" si="83"/>
        <v/>
      </c>
      <c r="K1088" s="964" t="str">
        <f t="shared" si="83"/>
        <v/>
      </c>
      <c r="L1088" s="964" t="str">
        <f t="shared" si="83"/>
        <v/>
      </c>
      <c r="M1088" s="964" t="str">
        <f t="shared" si="83"/>
        <v/>
      </c>
      <c r="N1088" s="964" t="str">
        <f t="shared" si="83"/>
        <v/>
      </c>
      <c r="O1088" s="964" t="str">
        <f t="shared" si="83"/>
        <v/>
      </c>
      <c r="P1088" s="964" t="str">
        <f t="shared" si="83"/>
        <v/>
      </c>
      <c r="Q1088" s="962" t="str">
        <f t="shared" si="83"/>
        <v/>
      </c>
      <c r="R1088" s="843"/>
    </row>
    <row r="1089" spans="2:18" s="842" customFormat="1" ht="12.4" customHeight="1">
      <c r="B1089" s="968" t="s">
        <v>1492</v>
      </c>
      <c r="C1089" s="959"/>
      <c r="D1089" s="969" t="s">
        <v>333</v>
      </c>
      <c r="E1089" s="961" t="s">
        <v>385</v>
      </c>
      <c r="F1089" s="970">
        <v>1790.83</v>
      </c>
      <c r="G1089" s="970">
        <v>3.5300000000000002</v>
      </c>
      <c r="H1089" s="962">
        <f t="shared" si="79"/>
        <v>6321.63</v>
      </c>
      <c r="I1089" s="963">
        <f t="shared" si="83"/>
        <v>0</v>
      </c>
      <c r="J1089" s="964">
        <f t="shared" si="83"/>
        <v>0</v>
      </c>
      <c r="K1089" s="964">
        <f t="shared" si="83"/>
        <v>5821.69</v>
      </c>
      <c r="L1089" s="964">
        <f t="shared" si="83"/>
        <v>499.94</v>
      </c>
      <c r="M1089" s="964">
        <f t="shared" si="83"/>
        <v>0</v>
      </c>
      <c r="N1089" s="964">
        <f t="shared" si="83"/>
        <v>0</v>
      </c>
      <c r="O1089" s="964">
        <f t="shared" si="83"/>
        <v>0</v>
      </c>
      <c r="P1089" s="964">
        <f t="shared" si="83"/>
        <v>0</v>
      </c>
      <c r="Q1089" s="962">
        <f t="shared" si="83"/>
        <v>0</v>
      </c>
      <c r="R1089" s="843"/>
    </row>
    <row r="1090" spans="2:18" s="842" customFormat="1" ht="12.4" customHeight="1">
      <c r="B1090" s="968" t="s">
        <v>1493</v>
      </c>
      <c r="C1090" s="959"/>
      <c r="D1090" s="969" t="s">
        <v>334</v>
      </c>
      <c r="E1090" s="961" t="s">
        <v>385</v>
      </c>
      <c r="F1090" s="970">
        <v>1790.83</v>
      </c>
      <c r="G1090" s="970">
        <v>1.05</v>
      </c>
      <c r="H1090" s="962">
        <f t="shared" si="79"/>
        <v>1880.37</v>
      </c>
      <c r="I1090" s="963">
        <f t="shared" si="83"/>
        <v>0</v>
      </c>
      <c r="J1090" s="964">
        <f t="shared" si="83"/>
        <v>0</v>
      </c>
      <c r="K1090" s="964">
        <f t="shared" si="83"/>
        <v>1731.66</v>
      </c>
      <c r="L1090" s="964">
        <f t="shared" si="83"/>
        <v>148.71</v>
      </c>
      <c r="M1090" s="964">
        <f t="shared" si="83"/>
        <v>0</v>
      </c>
      <c r="N1090" s="964">
        <f t="shared" si="83"/>
        <v>0</v>
      </c>
      <c r="O1090" s="964">
        <f t="shared" si="83"/>
        <v>0</v>
      </c>
      <c r="P1090" s="964">
        <f t="shared" si="83"/>
        <v>0</v>
      </c>
      <c r="Q1090" s="962">
        <f t="shared" si="83"/>
        <v>0</v>
      </c>
      <c r="R1090" s="843"/>
    </row>
    <row r="1091" spans="2:18" s="842" customFormat="1" ht="12.4" customHeight="1">
      <c r="B1091" s="974" t="s">
        <v>1494</v>
      </c>
      <c r="C1091" s="959"/>
      <c r="D1091" s="975" t="s">
        <v>54</v>
      </c>
      <c r="E1091" s="961"/>
      <c r="F1091" s="961"/>
      <c r="G1091" s="961"/>
      <c r="H1091" s="962" t="str">
        <f t="shared" si="79"/>
        <v/>
      </c>
      <c r="I1091" s="963" t="str">
        <f t="shared" si="83"/>
        <v/>
      </c>
      <c r="J1091" s="964" t="str">
        <f t="shared" si="83"/>
        <v/>
      </c>
      <c r="K1091" s="964" t="str">
        <f t="shared" si="83"/>
        <v/>
      </c>
      <c r="L1091" s="964" t="str">
        <f t="shared" si="83"/>
        <v/>
      </c>
      <c r="M1091" s="964" t="str">
        <f t="shared" si="83"/>
        <v/>
      </c>
      <c r="N1091" s="964" t="str">
        <f t="shared" si="83"/>
        <v/>
      </c>
      <c r="O1091" s="964" t="str">
        <f t="shared" si="83"/>
        <v/>
      </c>
      <c r="P1091" s="964" t="str">
        <f t="shared" si="83"/>
        <v/>
      </c>
      <c r="Q1091" s="962" t="str">
        <f t="shared" si="83"/>
        <v/>
      </c>
      <c r="R1091" s="843"/>
    </row>
    <row r="1092" spans="2:18" s="842" customFormat="1" ht="12.4" customHeight="1">
      <c r="B1092" s="968" t="s">
        <v>1495</v>
      </c>
      <c r="C1092" s="959"/>
      <c r="D1092" s="969" t="s">
        <v>365</v>
      </c>
      <c r="E1092" s="961" t="s">
        <v>386</v>
      </c>
      <c r="F1092" s="970">
        <v>779.41</v>
      </c>
      <c r="G1092" s="970">
        <v>30.76</v>
      </c>
      <c r="H1092" s="962">
        <f t="shared" si="79"/>
        <v>23974.65</v>
      </c>
      <c r="I1092" s="963">
        <f t="shared" si="83"/>
        <v>0</v>
      </c>
      <c r="J1092" s="964">
        <f t="shared" si="83"/>
        <v>0</v>
      </c>
      <c r="K1092" s="964">
        <f t="shared" si="83"/>
        <v>10614.74</v>
      </c>
      <c r="L1092" s="964">
        <f t="shared" si="83"/>
        <v>13359.91</v>
      </c>
      <c r="M1092" s="964">
        <f t="shared" si="83"/>
        <v>0</v>
      </c>
      <c r="N1092" s="964">
        <f t="shared" si="83"/>
        <v>0</v>
      </c>
      <c r="O1092" s="964">
        <f t="shared" si="83"/>
        <v>0</v>
      </c>
      <c r="P1092" s="964">
        <f t="shared" si="83"/>
        <v>0</v>
      </c>
      <c r="Q1092" s="962">
        <f t="shared" si="83"/>
        <v>0</v>
      </c>
      <c r="R1092" s="843"/>
    </row>
    <row r="1093" spans="2:18" s="842" customFormat="1" ht="12.4" customHeight="1">
      <c r="B1093" s="968" t="s">
        <v>1496</v>
      </c>
      <c r="C1093" s="959"/>
      <c r="D1093" s="969" t="s">
        <v>2697</v>
      </c>
      <c r="E1093" s="961" t="s">
        <v>385</v>
      </c>
      <c r="F1093" s="970">
        <v>1790.83</v>
      </c>
      <c r="G1093" s="970">
        <v>3.44</v>
      </c>
      <c r="H1093" s="962">
        <f t="shared" si="79"/>
        <v>6160.46</v>
      </c>
      <c r="I1093" s="963">
        <f t="shared" si="83"/>
        <v>0</v>
      </c>
      <c r="J1093" s="964">
        <f t="shared" si="83"/>
        <v>0</v>
      </c>
      <c r="K1093" s="964">
        <f t="shared" si="83"/>
        <v>2490.59</v>
      </c>
      <c r="L1093" s="964">
        <f t="shared" si="83"/>
        <v>3561.52</v>
      </c>
      <c r="M1093" s="964">
        <f t="shared" si="83"/>
        <v>108.35</v>
      </c>
      <c r="N1093" s="964">
        <f t="shared" si="83"/>
        <v>0</v>
      </c>
      <c r="O1093" s="964">
        <f t="shared" si="83"/>
        <v>0</v>
      </c>
      <c r="P1093" s="964">
        <f t="shared" si="83"/>
        <v>0</v>
      </c>
      <c r="Q1093" s="962">
        <f t="shared" si="83"/>
        <v>0</v>
      </c>
      <c r="R1093" s="843"/>
    </row>
    <row r="1094" spans="2:18" s="842" customFormat="1" ht="12.4" customHeight="1">
      <c r="B1094" s="968" t="s">
        <v>1497</v>
      </c>
      <c r="C1094" s="959"/>
      <c r="D1094" s="969" t="s">
        <v>2849</v>
      </c>
      <c r="E1094" s="961" t="s">
        <v>386</v>
      </c>
      <c r="F1094" s="970">
        <v>23.5</v>
      </c>
      <c r="G1094" s="970">
        <v>30.76</v>
      </c>
      <c r="H1094" s="962">
        <f t="shared" si="79"/>
        <v>722.86</v>
      </c>
      <c r="I1094" s="963">
        <f t="shared" si="83"/>
        <v>0</v>
      </c>
      <c r="J1094" s="964">
        <f t="shared" si="83"/>
        <v>0</v>
      </c>
      <c r="K1094" s="964">
        <f t="shared" si="83"/>
        <v>278.33999999999997</v>
      </c>
      <c r="L1094" s="964">
        <f t="shared" si="83"/>
        <v>417.9</v>
      </c>
      <c r="M1094" s="964">
        <f t="shared" si="83"/>
        <v>26.61</v>
      </c>
      <c r="N1094" s="964">
        <f t="shared" si="83"/>
        <v>0</v>
      </c>
      <c r="O1094" s="964">
        <f t="shared" si="83"/>
        <v>0</v>
      </c>
      <c r="P1094" s="964">
        <f t="shared" si="83"/>
        <v>0</v>
      </c>
      <c r="Q1094" s="962">
        <f t="shared" si="83"/>
        <v>0</v>
      </c>
      <c r="R1094" s="843"/>
    </row>
    <row r="1095" spans="2:18" s="842" customFormat="1" ht="12.4" customHeight="1">
      <c r="B1095" s="968" t="s">
        <v>1498</v>
      </c>
      <c r="C1095" s="959"/>
      <c r="D1095" s="969" t="s">
        <v>2699</v>
      </c>
      <c r="E1095" s="961" t="s">
        <v>51</v>
      </c>
      <c r="F1095" s="970">
        <v>179.08</v>
      </c>
      <c r="G1095" s="970">
        <v>6.98</v>
      </c>
      <c r="H1095" s="962">
        <f t="shared" si="79"/>
        <v>1249.98</v>
      </c>
      <c r="I1095" s="963">
        <f t="shared" si="83"/>
        <v>0</v>
      </c>
      <c r="J1095" s="964">
        <f t="shared" si="83"/>
        <v>0</v>
      </c>
      <c r="K1095" s="964">
        <f t="shared" si="83"/>
        <v>457.27</v>
      </c>
      <c r="L1095" s="964">
        <f t="shared" si="83"/>
        <v>722.64</v>
      </c>
      <c r="M1095" s="964">
        <f t="shared" si="83"/>
        <v>70.06</v>
      </c>
      <c r="N1095" s="964">
        <f t="shared" si="83"/>
        <v>0</v>
      </c>
      <c r="O1095" s="964">
        <f t="shared" si="83"/>
        <v>0</v>
      </c>
      <c r="P1095" s="964">
        <f t="shared" si="83"/>
        <v>0</v>
      </c>
      <c r="Q1095" s="962">
        <f t="shared" si="83"/>
        <v>0</v>
      </c>
      <c r="R1095" s="843"/>
    </row>
    <row r="1096" spans="2:18" s="842" customFormat="1" ht="12.4" customHeight="1">
      <c r="B1096" s="968" t="s">
        <v>1499</v>
      </c>
      <c r="C1096" s="959"/>
      <c r="D1096" s="969" t="s">
        <v>2857</v>
      </c>
      <c r="E1096" s="961" t="s">
        <v>3030</v>
      </c>
      <c r="F1096" s="970">
        <v>9.4</v>
      </c>
      <c r="G1096" s="970">
        <v>20.51</v>
      </c>
      <c r="H1096" s="962">
        <f t="shared" si="79"/>
        <v>192.79</v>
      </c>
      <c r="I1096" s="963">
        <f t="shared" si="83"/>
        <v>0</v>
      </c>
      <c r="J1096" s="964">
        <f t="shared" si="83"/>
        <v>0</v>
      </c>
      <c r="K1096" s="964">
        <f t="shared" si="83"/>
        <v>70.53</v>
      </c>
      <c r="L1096" s="964">
        <f t="shared" si="83"/>
        <v>111.46</v>
      </c>
      <c r="M1096" s="964">
        <f t="shared" si="83"/>
        <v>10.81</v>
      </c>
      <c r="N1096" s="964">
        <f t="shared" si="83"/>
        <v>0</v>
      </c>
      <c r="O1096" s="964">
        <f t="shared" si="83"/>
        <v>0</v>
      </c>
      <c r="P1096" s="964">
        <f t="shared" si="83"/>
        <v>0</v>
      </c>
      <c r="Q1096" s="962">
        <f t="shared" si="83"/>
        <v>0</v>
      </c>
      <c r="R1096" s="843"/>
    </row>
    <row r="1097" spans="2:18" s="842" customFormat="1" ht="12.4" customHeight="1">
      <c r="B1097" s="968" t="s">
        <v>1500</v>
      </c>
      <c r="C1097" s="959"/>
      <c r="D1097" s="969" t="s">
        <v>2897</v>
      </c>
      <c r="E1097" s="961" t="s">
        <v>51</v>
      </c>
      <c r="F1097" s="970">
        <v>805.56000000000006</v>
      </c>
      <c r="G1097" s="970">
        <v>18.46</v>
      </c>
      <c r="H1097" s="962">
        <f t="shared" ref="H1097:H1160" si="84">+IF(E1097="","",ROUND(F1097*G1097,2))</f>
        <v>14870.64</v>
      </c>
      <c r="I1097" s="963">
        <f t="shared" si="83"/>
        <v>0</v>
      </c>
      <c r="J1097" s="964">
        <f t="shared" si="83"/>
        <v>0</v>
      </c>
      <c r="K1097" s="964">
        <f t="shared" si="83"/>
        <v>5440.06</v>
      </c>
      <c r="L1097" s="964">
        <f t="shared" si="83"/>
        <v>8597.09</v>
      </c>
      <c r="M1097" s="964">
        <f t="shared" si="83"/>
        <v>833.49</v>
      </c>
      <c r="N1097" s="964">
        <f t="shared" si="83"/>
        <v>0</v>
      </c>
      <c r="O1097" s="964">
        <f t="shared" si="83"/>
        <v>0</v>
      </c>
      <c r="P1097" s="964">
        <f t="shared" si="83"/>
        <v>0</v>
      </c>
      <c r="Q1097" s="962">
        <f t="shared" si="83"/>
        <v>0</v>
      </c>
      <c r="R1097" s="843"/>
    </row>
    <row r="1098" spans="2:18" s="842" customFormat="1" ht="12.4" customHeight="1">
      <c r="B1098" s="968" t="s">
        <v>1501</v>
      </c>
      <c r="C1098" s="959"/>
      <c r="D1098" s="969" t="s">
        <v>2788</v>
      </c>
      <c r="E1098" s="961" t="s">
        <v>386</v>
      </c>
      <c r="F1098" s="970">
        <v>941.37</v>
      </c>
      <c r="G1098" s="970">
        <v>15.38</v>
      </c>
      <c r="H1098" s="962">
        <f t="shared" si="84"/>
        <v>14478.27</v>
      </c>
      <c r="I1098" s="963">
        <f t="shared" si="83"/>
        <v>0</v>
      </c>
      <c r="J1098" s="964">
        <f t="shared" si="83"/>
        <v>0</v>
      </c>
      <c r="K1098" s="964">
        <f t="shared" si="83"/>
        <v>5296.52</v>
      </c>
      <c r="L1098" s="964">
        <f t="shared" si="83"/>
        <v>8370.25</v>
      </c>
      <c r="M1098" s="964">
        <f t="shared" si="83"/>
        <v>811.5</v>
      </c>
      <c r="N1098" s="964">
        <f t="shared" si="83"/>
        <v>0</v>
      </c>
      <c r="O1098" s="964">
        <f t="shared" si="83"/>
        <v>0</v>
      </c>
      <c r="P1098" s="964">
        <f t="shared" si="83"/>
        <v>0</v>
      </c>
      <c r="Q1098" s="962">
        <f t="shared" si="83"/>
        <v>0</v>
      </c>
      <c r="R1098" s="843"/>
    </row>
    <row r="1099" spans="2:18" s="842" customFormat="1" ht="12.4" customHeight="1">
      <c r="B1099" s="974" t="s">
        <v>1502</v>
      </c>
      <c r="C1099" s="959"/>
      <c r="D1099" s="975" t="s">
        <v>2700</v>
      </c>
      <c r="E1099" s="961"/>
      <c r="F1099" s="961"/>
      <c r="G1099" s="961"/>
      <c r="H1099" s="962" t="str">
        <f t="shared" si="84"/>
        <v/>
      </c>
      <c r="I1099" s="963" t="str">
        <f t="shared" si="83"/>
        <v/>
      </c>
      <c r="J1099" s="964" t="str">
        <f t="shared" si="83"/>
        <v/>
      </c>
      <c r="K1099" s="964" t="str">
        <f t="shared" si="83"/>
        <v/>
      </c>
      <c r="L1099" s="964" t="str">
        <f t="shared" si="83"/>
        <v/>
      </c>
      <c r="M1099" s="964" t="str">
        <f t="shared" si="83"/>
        <v/>
      </c>
      <c r="N1099" s="964" t="str">
        <f t="shared" si="83"/>
        <v/>
      </c>
      <c r="O1099" s="964" t="str">
        <f t="shared" si="83"/>
        <v/>
      </c>
      <c r="P1099" s="964" t="str">
        <f t="shared" si="83"/>
        <v/>
      </c>
      <c r="Q1099" s="962" t="str">
        <f t="shared" si="83"/>
        <v/>
      </c>
      <c r="R1099" s="843"/>
    </row>
    <row r="1100" spans="2:18" s="842" customFormat="1" ht="12.4" customHeight="1">
      <c r="B1100" s="976" t="s">
        <v>1503</v>
      </c>
      <c r="C1100" s="959"/>
      <c r="D1100" s="977" t="s">
        <v>2858</v>
      </c>
      <c r="E1100" s="961"/>
      <c r="F1100" s="961"/>
      <c r="G1100" s="961"/>
      <c r="H1100" s="962" t="str">
        <f t="shared" si="84"/>
        <v/>
      </c>
      <c r="I1100" s="963" t="str">
        <f t="shared" si="83"/>
        <v/>
      </c>
      <c r="J1100" s="964" t="str">
        <f t="shared" si="83"/>
        <v/>
      </c>
      <c r="K1100" s="964" t="str">
        <f t="shared" si="83"/>
        <v/>
      </c>
      <c r="L1100" s="964" t="str">
        <f t="shared" si="83"/>
        <v/>
      </c>
      <c r="M1100" s="964" t="str">
        <f t="shared" si="83"/>
        <v/>
      </c>
      <c r="N1100" s="964" t="str">
        <f t="shared" si="83"/>
        <v/>
      </c>
      <c r="O1100" s="964" t="str">
        <f t="shared" si="83"/>
        <v/>
      </c>
      <c r="P1100" s="964" t="str">
        <f t="shared" si="83"/>
        <v/>
      </c>
      <c r="Q1100" s="962" t="str">
        <f t="shared" si="83"/>
        <v/>
      </c>
      <c r="R1100" s="843"/>
    </row>
    <row r="1101" spans="2:18" s="842" customFormat="1" ht="12.4" customHeight="1">
      <c r="B1101" s="968" t="s">
        <v>1504</v>
      </c>
      <c r="C1101" s="959"/>
      <c r="D1101" s="969" t="s">
        <v>2859</v>
      </c>
      <c r="E1101" s="961" t="s">
        <v>386</v>
      </c>
      <c r="F1101" s="970">
        <v>229.32</v>
      </c>
      <c r="G1101" s="970">
        <v>173.74</v>
      </c>
      <c r="H1101" s="962">
        <f t="shared" si="84"/>
        <v>39842.06</v>
      </c>
      <c r="I1101" s="963">
        <f t="shared" si="83"/>
        <v>0</v>
      </c>
      <c r="J1101" s="964">
        <f t="shared" si="83"/>
        <v>0</v>
      </c>
      <c r="K1101" s="964">
        <f t="shared" si="83"/>
        <v>14575.23</v>
      </c>
      <c r="L1101" s="964">
        <f t="shared" si="83"/>
        <v>23033.69</v>
      </c>
      <c r="M1101" s="964">
        <f t="shared" si="83"/>
        <v>2233.13</v>
      </c>
      <c r="N1101" s="964">
        <f t="shared" si="83"/>
        <v>0</v>
      </c>
      <c r="O1101" s="964">
        <f t="shared" si="83"/>
        <v>0</v>
      </c>
      <c r="P1101" s="964">
        <f t="shared" si="83"/>
        <v>0</v>
      </c>
      <c r="Q1101" s="962">
        <f t="shared" si="83"/>
        <v>0</v>
      </c>
      <c r="R1101" s="843"/>
    </row>
    <row r="1102" spans="2:18" s="842" customFormat="1" ht="12.4" customHeight="1">
      <c r="B1102" s="976" t="s">
        <v>1505</v>
      </c>
      <c r="C1102" s="959"/>
      <c r="D1102" s="977" t="s">
        <v>2898</v>
      </c>
      <c r="E1102" s="961"/>
      <c r="F1102" s="961"/>
      <c r="G1102" s="961"/>
      <c r="H1102" s="962" t="str">
        <f t="shared" si="84"/>
        <v/>
      </c>
      <c r="I1102" s="963" t="str">
        <f t="shared" si="83"/>
        <v/>
      </c>
      <c r="J1102" s="964" t="str">
        <f t="shared" si="83"/>
        <v/>
      </c>
      <c r="K1102" s="964" t="str">
        <f t="shared" si="83"/>
        <v/>
      </c>
      <c r="L1102" s="964" t="str">
        <f t="shared" si="83"/>
        <v/>
      </c>
      <c r="M1102" s="964" t="str">
        <f t="shared" si="83"/>
        <v/>
      </c>
      <c r="N1102" s="964" t="str">
        <f t="shared" si="83"/>
        <v/>
      </c>
      <c r="O1102" s="964" t="str">
        <f t="shared" si="83"/>
        <v/>
      </c>
      <c r="P1102" s="964" t="str">
        <f t="shared" si="83"/>
        <v/>
      </c>
      <c r="Q1102" s="962" t="str">
        <f t="shared" si="83"/>
        <v/>
      </c>
      <c r="R1102" s="843"/>
    </row>
    <row r="1103" spans="2:18" s="842" customFormat="1" ht="12.4" customHeight="1">
      <c r="B1103" s="968" t="s">
        <v>1506</v>
      </c>
      <c r="C1103" s="959"/>
      <c r="D1103" s="969" t="s">
        <v>2861</v>
      </c>
      <c r="E1103" s="961" t="s">
        <v>3030</v>
      </c>
      <c r="F1103" s="970">
        <v>52.81</v>
      </c>
      <c r="G1103" s="970">
        <v>277.07</v>
      </c>
      <c r="H1103" s="962">
        <f t="shared" si="84"/>
        <v>14632.07</v>
      </c>
      <c r="I1103" s="963">
        <f t="shared" ref="I1103:Q1118" si="85">+IF($E1103="","",I4993)</f>
        <v>0</v>
      </c>
      <c r="J1103" s="964">
        <f t="shared" si="85"/>
        <v>0</v>
      </c>
      <c r="K1103" s="964">
        <f t="shared" si="85"/>
        <v>4227.24</v>
      </c>
      <c r="L1103" s="964">
        <f t="shared" si="85"/>
        <v>8459.17</v>
      </c>
      <c r="M1103" s="964">
        <f t="shared" si="85"/>
        <v>1945.67</v>
      </c>
      <c r="N1103" s="964">
        <f t="shared" si="85"/>
        <v>0</v>
      </c>
      <c r="O1103" s="964">
        <f t="shared" si="85"/>
        <v>0</v>
      </c>
      <c r="P1103" s="964">
        <f t="shared" si="85"/>
        <v>0</v>
      </c>
      <c r="Q1103" s="962">
        <f t="shared" si="85"/>
        <v>0</v>
      </c>
      <c r="R1103" s="843"/>
    </row>
    <row r="1104" spans="2:18" s="842" customFormat="1" ht="12.4" customHeight="1">
      <c r="B1104" s="968" t="s">
        <v>1507</v>
      </c>
      <c r="C1104" s="959"/>
      <c r="D1104" s="969" t="s">
        <v>2713</v>
      </c>
      <c r="E1104" s="961" t="s">
        <v>51</v>
      </c>
      <c r="F1104" s="970">
        <v>748.23</v>
      </c>
      <c r="G1104" s="970">
        <v>44.230000000000004</v>
      </c>
      <c r="H1104" s="962">
        <f t="shared" si="84"/>
        <v>33094.21</v>
      </c>
      <c r="I1104" s="963">
        <f t="shared" si="85"/>
        <v>0</v>
      </c>
      <c r="J1104" s="964">
        <f t="shared" si="85"/>
        <v>0</v>
      </c>
      <c r="K1104" s="964">
        <f t="shared" si="85"/>
        <v>9560.99</v>
      </c>
      <c r="L1104" s="964">
        <f t="shared" si="85"/>
        <v>19132.59</v>
      </c>
      <c r="M1104" s="964">
        <f t="shared" si="85"/>
        <v>4400.63</v>
      </c>
      <c r="N1104" s="964">
        <f t="shared" si="85"/>
        <v>0</v>
      </c>
      <c r="O1104" s="964">
        <f t="shared" si="85"/>
        <v>0</v>
      </c>
      <c r="P1104" s="964">
        <f t="shared" si="85"/>
        <v>0</v>
      </c>
      <c r="Q1104" s="962">
        <f t="shared" si="85"/>
        <v>0</v>
      </c>
      <c r="R1104" s="843"/>
    </row>
    <row r="1105" spans="2:18" s="842" customFormat="1" ht="12.4" customHeight="1">
      <c r="B1105" s="976" t="s">
        <v>1508</v>
      </c>
      <c r="C1105" s="959"/>
      <c r="D1105" s="977" t="s">
        <v>2899</v>
      </c>
      <c r="E1105" s="961"/>
      <c r="F1105" s="961"/>
      <c r="G1105" s="961"/>
      <c r="H1105" s="962" t="str">
        <f t="shared" si="84"/>
        <v/>
      </c>
      <c r="I1105" s="963" t="str">
        <f t="shared" si="85"/>
        <v/>
      </c>
      <c r="J1105" s="964" t="str">
        <f t="shared" si="85"/>
        <v/>
      </c>
      <c r="K1105" s="964" t="str">
        <f t="shared" si="85"/>
        <v/>
      </c>
      <c r="L1105" s="964" t="str">
        <f t="shared" si="85"/>
        <v/>
      </c>
      <c r="M1105" s="964" t="str">
        <f t="shared" si="85"/>
        <v/>
      </c>
      <c r="N1105" s="964" t="str">
        <f t="shared" si="85"/>
        <v/>
      </c>
      <c r="O1105" s="964" t="str">
        <f t="shared" si="85"/>
        <v/>
      </c>
      <c r="P1105" s="964" t="str">
        <f t="shared" si="85"/>
        <v/>
      </c>
      <c r="Q1105" s="962" t="str">
        <f t="shared" si="85"/>
        <v/>
      </c>
      <c r="R1105" s="843"/>
    </row>
    <row r="1106" spans="2:18" s="842" customFormat="1" ht="12.4" customHeight="1">
      <c r="B1106" s="968" t="s">
        <v>1509</v>
      </c>
      <c r="C1106" s="959"/>
      <c r="D1106" s="969" t="s">
        <v>366</v>
      </c>
      <c r="E1106" s="961" t="s">
        <v>386</v>
      </c>
      <c r="F1106" s="970">
        <v>91.78</v>
      </c>
      <c r="G1106" s="970">
        <v>321.73</v>
      </c>
      <c r="H1106" s="962">
        <f t="shared" si="84"/>
        <v>29528.38</v>
      </c>
      <c r="I1106" s="963">
        <f t="shared" si="85"/>
        <v>0</v>
      </c>
      <c r="J1106" s="964">
        <f t="shared" si="85"/>
        <v>0</v>
      </c>
      <c r="K1106" s="964">
        <f t="shared" si="85"/>
        <v>10802.23</v>
      </c>
      <c r="L1106" s="964">
        <f t="shared" si="85"/>
        <v>17071.09</v>
      </c>
      <c r="M1106" s="964">
        <f t="shared" si="85"/>
        <v>1655.06</v>
      </c>
      <c r="N1106" s="964">
        <f t="shared" si="85"/>
        <v>0</v>
      </c>
      <c r="O1106" s="964">
        <f t="shared" si="85"/>
        <v>0</v>
      </c>
      <c r="P1106" s="964">
        <f t="shared" si="85"/>
        <v>0</v>
      </c>
      <c r="Q1106" s="962">
        <f t="shared" si="85"/>
        <v>0</v>
      </c>
      <c r="R1106" s="843"/>
    </row>
    <row r="1107" spans="2:18" s="842" customFormat="1" ht="12.4" customHeight="1">
      <c r="B1107" s="976" t="s">
        <v>1510</v>
      </c>
      <c r="C1107" s="959"/>
      <c r="D1107" s="977" t="s">
        <v>2900</v>
      </c>
      <c r="E1107" s="961"/>
      <c r="F1107" s="961"/>
      <c r="G1107" s="961"/>
      <c r="H1107" s="962" t="str">
        <f t="shared" si="84"/>
        <v/>
      </c>
      <c r="I1107" s="963" t="str">
        <f t="shared" si="85"/>
        <v/>
      </c>
      <c r="J1107" s="964" t="str">
        <f t="shared" si="85"/>
        <v/>
      </c>
      <c r="K1107" s="964" t="str">
        <f t="shared" si="85"/>
        <v/>
      </c>
      <c r="L1107" s="964" t="str">
        <f t="shared" si="85"/>
        <v/>
      </c>
      <c r="M1107" s="964" t="str">
        <f t="shared" si="85"/>
        <v/>
      </c>
      <c r="N1107" s="964" t="str">
        <f t="shared" si="85"/>
        <v/>
      </c>
      <c r="O1107" s="964" t="str">
        <f t="shared" si="85"/>
        <v/>
      </c>
      <c r="P1107" s="964" t="str">
        <f t="shared" si="85"/>
        <v/>
      </c>
      <c r="Q1107" s="962" t="str">
        <f t="shared" si="85"/>
        <v/>
      </c>
      <c r="R1107" s="843"/>
    </row>
    <row r="1108" spans="2:18" s="842" customFormat="1" ht="12.4" customHeight="1">
      <c r="B1108" s="968" t="s">
        <v>1511</v>
      </c>
      <c r="C1108" s="959"/>
      <c r="D1108" s="969" t="s">
        <v>373</v>
      </c>
      <c r="E1108" s="961" t="s">
        <v>51</v>
      </c>
      <c r="F1108" s="970">
        <v>83.79</v>
      </c>
      <c r="G1108" s="970">
        <v>41.38</v>
      </c>
      <c r="H1108" s="962">
        <f t="shared" si="84"/>
        <v>3467.23</v>
      </c>
      <c r="I1108" s="963">
        <f t="shared" si="85"/>
        <v>0</v>
      </c>
      <c r="J1108" s="964">
        <f t="shared" si="85"/>
        <v>0</v>
      </c>
      <c r="K1108" s="964">
        <f t="shared" si="85"/>
        <v>0</v>
      </c>
      <c r="L1108" s="964">
        <f t="shared" si="85"/>
        <v>0</v>
      </c>
      <c r="M1108" s="964">
        <f t="shared" si="85"/>
        <v>2010.33</v>
      </c>
      <c r="N1108" s="964">
        <f t="shared" si="85"/>
        <v>1456.9</v>
      </c>
      <c r="O1108" s="964">
        <f t="shared" si="85"/>
        <v>0</v>
      </c>
      <c r="P1108" s="964">
        <f t="shared" si="85"/>
        <v>0</v>
      </c>
      <c r="Q1108" s="962">
        <f t="shared" si="85"/>
        <v>0</v>
      </c>
      <c r="R1108" s="843"/>
    </row>
    <row r="1109" spans="2:18" s="842" customFormat="1" ht="12.4" customHeight="1">
      <c r="B1109" s="976" t="s">
        <v>1512</v>
      </c>
      <c r="C1109" s="959"/>
      <c r="D1109" s="977" t="s">
        <v>2901</v>
      </c>
      <c r="E1109" s="961"/>
      <c r="F1109" s="961"/>
      <c r="G1109" s="961"/>
      <c r="H1109" s="962" t="str">
        <f t="shared" si="84"/>
        <v/>
      </c>
      <c r="I1109" s="963" t="str">
        <f t="shared" si="85"/>
        <v/>
      </c>
      <c r="J1109" s="964" t="str">
        <f t="shared" si="85"/>
        <v/>
      </c>
      <c r="K1109" s="964" t="str">
        <f t="shared" si="85"/>
        <v/>
      </c>
      <c r="L1109" s="964" t="str">
        <f t="shared" si="85"/>
        <v/>
      </c>
      <c r="M1109" s="964" t="str">
        <f t="shared" si="85"/>
        <v/>
      </c>
      <c r="N1109" s="964" t="str">
        <f t="shared" si="85"/>
        <v/>
      </c>
      <c r="O1109" s="964" t="str">
        <f t="shared" si="85"/>
        <v/>
      </c>
      <c r="P1109" s="964" t="str">
        <f t="shared" si="85"/>
        <v/>
      </c>
      <c r="Q1109" s="962" t="str">
        <f t="shared" si="85"/>
        <v/>
      </c>
      <c r="R1109" s="843"/>
    </row>
    <row r="1110" spans="2:18" s="842" customFormat="1" ht="12.4" customHeight="1">
      <c r="B1110" s="968" t="s">
        <v>1513</v>
      </c>
      <c r="C1110" s="959"/>
      <c r="D1110" s="969" t="s">
        <v>2902</v>
      </c>
      <c r="E1110" s="961" t="s">
        <v>386</v>
      </c>
      <c r="F1110" s="970">
        <v>79.97</v>
      </c>
      <c r="G1110" s="970">
        <v>265.13</v>
      </c>
      <c r="H1110" s="962">
        <f t="shared" si="84"/>
        <v>21202.45</v>
      </c>
      <c r="I1110" s="963">
        <f t="shared" si="85"/>
        <v>0</v>
      </c>
      <c r="J1110" s="964">
        <f t="shared" si="85"/>
        <v>0</v>
      </c>
      <c r="K1110" s="964">
        <f t="shared" si="85"/>
        <v>7756.39</v>
      </c>
      <c r="L1110" s="964">
        <f t="shared" si="85"/>
        <v>12257.67</v>
      </c>
      <c r="M1110" s="964">
        <f t="shared" si="85"/>
        <v>1188.3900000000001</v>
      </c>
      <c r="N1110" s="964">
        <f t="shared" si="85"/>
        <v>0</v>
      </c>
      <c r="O1110" s="964">
        <f t="shared" si="85"/>
        <v>0</v>
      </c>
      <c r="P1110" s="964">
        <f t="shared" si="85"/>
        <v>0</v>
      </c>
      <c r="Q1110" s="962">
        <f t="shared" si="85"/>
        <v>0</v>
      </c>
      <c r="R1110" s="843"/>
    </row>
    <row r="1111" spans="2:18" s="842" customFormat="1" ht="12.4" customHeight="1">
      <c r="B1111" s="974" t="s">
        <v>1514</v>
      </c>
      <c r="C1111" s="959"/>
      <c r="D1111" s="975" t="s">
        <v>2775</v>
      </c>
      <c r="E1111" s="961"/>
      <c r="F1111" s="961"/>
      <c r="G1111" s="961"/>
      <c r="H1111" s="962" t="str">
        <f t="shared" si="84"/>
        <v/>
      </c>
      <c r="I1111" s="963" t="str">
        <f t="shared" si="85"/>
        <v/>
      </c>
      <c r="J1111" s="964" t="str">
        <f t="shared" si="85"/>
        <v/>
      </c>
      <c r="K1111" s="964" t="str">
        <f t="shared" si="85"/>
        <v/>
      </c>
      <c r="L1111" s="964" t="str">
        <f t="shared" si="85"/>
        <v/>
      </c>
      <c r="M1111" s="964" t="str">
        <f t="shared" si="85"/>
        <v/>
      </c>
      <c r="N1111" s="964" t="str">
        <f t="shared" si="85"/>
        <v/>
      </c>
      <c r="O1111" s="964" t="str">
        <f t="shared" si="85"/>
        <v/>
      </c>
      <c r="P1111" s="964" t="str">
        <f t="shared" si="85"/>
        <v/>
      </c>
      <c r="Q1111" s="962" t="str">
        <f t="shared" si="85"/>
        <v/>
      </c>
      <c r="R1111" s="843"/>
    </row>
    <row r="1112" spans="2:18" s="842" customFormat="1" ht="12.4" customHeight="1">
      <c r="B1112" s="976" t="s">
        <v>1515</v>
      </c>
      <c r="C1112" s="959"/>
      <c r="D1112" s="977" t="s">
        <v>56</v>
      </c>
      <c r="E1112" s="961"/>
      <c r="F1112" s="961"/>
      <c r="G1112" s="961"/>
      <c r="H1112" s="962" t="str">
        <f t="shared" si="84"/>
        <v/>
      </c>
      <c r="I1112" s="963" t="str">
        <f t="shared" si="85"/>
        <v/>
      </c>
      <c r="J1112" s="964" t="str">
        <f t="shared" si="85"/>
        <v/>
      </c>
      <c r="K1112" s="964" t="str">
        <f t="shared" si="85"/>
        <v/>
      </c>
      <c r="L1112" s="964" t="str">
        <f t="shared" si="85"/>
        <v/>
      </c>
      <c r="M1112" s="964" t="str">
        <f t="shared" si="85"/>
        <v/>
      </c>
      <c r="N1112" s="964" t="str">
        <f t="shared" si="85"/>
        <v/>
      </c>
      <c r="O1112" s="964" t="str">
        <f t="shared" si="85"/>
        <v/>
      </c>
      <c r="P1112" s="964" t="str">
        <f t="shared" si="85"/>
        <v/>
      </c>
      <c r="Q1112" s="962" t="str">
        <f t="shared" si="85"/>
        <v/>
      </c>
      <c r="R1112" s="843"/>
    </row>
    <row r="1113" spans="2:18" s="842" customFormat="1" ht="12.4" customHeight="1">
      <c r="B1113" s="968" t="s">
        <v>1516</v>
      </c>
      <c r="C1113" s="959"/>
      <c r="D1113" s="969" t="s">
        <v>360</v>
      </c>
      <c r="E1113" s="961" t="s">
        <v>386</v>
      </c>
      <c r="F1113" s="970">
        <v>40.35</v>
      </c>
      <c r="G1113" s="970">
        <v>412.08</v>
      </c>
      <c r="H1113" s="962">
        <f t="shared" si="84"/>
        <v>16627.43</v>
      </c>
      <c r="I1113" s="963">
        <f t="shared" si="85"/>
        <v>0</v>
      </c>
      <c r="J1113" s="964">
        <f t="shared" si="85"/>
        <v>0</v>
      </c>
      <c r="K1113" s="964">
        <f t="shared" si="85"/>
        <v>2565.39</v>
      </c>
      <c r="L1113" s="964">
        <f t="shared" si="85"/>
        <v>9612.73</v>
      </c>
      <c r="M1113" s="964">
        <f t="shared" si="85"/>
        <v>4449.3</v>
      </c>
      <c r="N1113" s="964">
        <f t="shared" si="85"/>
        <v>0</v>
      </c>
      <c r="O1113" s="964">
        <f t="shared" si="85"/>
        <v>0</v>
      </c>
      <c r="P1113" s="964">
        <f t="shared" si="85"/>
        <v>0</v>
      </c>
      <c r="Q1113" s="962">
        <f t="shared" si="85"/>
        <v>0</v>
      </c>
      <c r="R1113" s="843"/>
    </row>
    <row r="1114" spans="2:18" s="842" customFormat="1" ht="12.4" customHeight="1">
      <c r="B1114" s="968" t="s">
        <v>1517</v>
      </c>
      <c r="C1114" s="959"/>
      <c r="D1114" s="969" t="s">
        <v>2862</v>
      </c>
      <c r="E1114" s="961" t="s">
        <v>51</v>
      </c>
      <c r="F1114" s="970">
        <v>555.66</v>
      </c>
      <c r="G1114" s="970">
        <v>52.84</v>
      </c>
      <c r="H1114" s="962">
        <f t="shared" si="84"/>
        <v>29361.07</v>
      </c>
      <c r="I1114" s="963">
        <f t="shared" si="85"/>
        <v>0</v>
      </c>
      <c r="J1114" s="964">
        <f t="shared" si="85"/>
        <v>0</v>
      </c>
      <c r="K1114" s="964">
        <f t="shared" si="85"/>
        <v>5094.66</v>
      </c>
      <c r="L1114" s="964">
        <f t="shared" si="85"/>
        <v>16974.37</v>
      </c>
      <c r="M1114" s="964">
        <f t="shared" si="85"/>
        <v>7292.04</v>
      </c>
      <c r="N1114" s="964">
        <f t="shared" si="85"/>
        <v>0</v>
      </c>
      <c r="O1114" s="964">
        <f t="shared" si="85"/>
        <v>0</v>
      </c>
      <c r="P1114" s="964">
        <f t="shared" si="85"/>
        <v>0</v>
      </c>
      <c r="Q1114" s="962">
        <f t="shared" si="85"/>
        <v>0</v>
      </c>
      <c r="R1114" s="843"/>
    </row>
    <row r="1115" spans="2:18" s="842" customFormat="1" ht="12.4" customHeight="1">
      <c r="B1115" s="968" t="s">
        <v>1518</v>
      </c>
      <c r="C1115" s="959"/>
      <c r="D1115" s="969" t="s">
        <v>2702</v>
      </c>
      <c r="E1115" s="961" t="s">
        <v>55</v>
      </c>
      <c r="F1115" s="970">
        <v>7701.62</v>
      </c>
      <c r="G1115" s="970">
        <v>4.2</v>
      </c>
      <c r="H1115" s="962">
        <f t="shared" si="84"/>
        <v>32346.799999999999</v>
      </c>
      <c r="I1115" s="963">
        <f t="shared" si="85"/>
        <v>0</v>
      </c>
      <c r="J1115" s="964">
        <f t="shared" si="85"/>
        <v>0</v>
      </c>
      <c r="K1115" s="964">
        <f t="shared" si="85"/>
        <v>12455.33</v>
      </c>
      <c r="L1115" s="964">
        <f t="shared" si="85"/>
        <v>18700.490000000002</v>
      </c>
      <c r="M1115" s="964">
        <f t="shared" si="85"/>
        <v>1190.97</v>
      </c>
      <c r="N1115" s="964">
        <f t="shared" si="85"/>
        <v>0</v>
      </c>
      <c r="O1115" s="964">
        <f t="shared" si="85"/>
        <v>0</v>
      </c>
      <c r="P1115" s="964">
        <f t="shared" si="85"/>
        <v>0</v>
      </c>
      <c r="Q1115" s="962">
        <f t="shared" si="85"/>
        <v>0</v>
      </c>
      <c r="R1115" s="843"/>
    </row>
    <row r="1116" spans="2:18" s="842" customFormat="1" ht="12.4" customHeight="1">
      <c r="B1116" s="976" t="s">
        <v>1519</v>
      </c>
      <c r="C1116" s="959"/>
      <c r="D1116" s="977" t="s">
        <v>57</v>
      </c>
      <c r="E1116" s="961"/>
      <c r="F1116" s="961"/>
      <c r="G1116" s="961"/>
      <c r="H1116" s="962" t="str">
        <f t="shared" si="84"/>
        <v/>
      </c>
      <c r="I1116" s="963" t="str">
        <f t="shared" si="85"/>
        <v/>
      </c>
      <c r="J1116" s="964" t="str">
        <f t="shared" si="85"/>
        <v/>
      </c>
      <c r="K1116" s="964" t="str">
        <f t="shared" si="85"/>
        <v/>
      </c>
      <c r="L1116" s="964" t="str">
        <f t="shared" si="85"/>
        <v/>
      </c>
      <c r="M1116" s="964" t="str">
        <f t="shared" si="85"/>
        <v/>
      </c>
      <c r="N1116" s="964" t="str">
        <f t="shared" si="85"/>
        <v/>
      </c>
      <c r="O1116" s="964" t="str">
        <f t="shared" si="85"/>
        <v/>
      </c>
      <c r="P1116" s="964" t="str">
        <f t="shared" si="85"/>
        <v/>
      </c>
      <c r="Q1116" s="962" t="str">
        <f t="shared" si="85"/>
        <v/>
      </c>
      <c r="R1116" s="843"/>
    </row>
    <row r="1117" spans="2:18" s="842" customFormat="1" ht="12.4" customHeight="1">
      <c r="B1117" s="968" t="s">
        <v>1520</v>
      </c>
      <c r="C1117" s="959"/>
      <c r="D1117" s="969" t="s">
        <v>361</v>
      </c>
      <c r="E1117" s="961" t="s">
        <v>386</v>
      </c>
      <c r="F1117" s="970">
        <v>29.11</v>
      </c>
      <c r="G1117" s="970">
        <v>312.82</v>
      </c>
      <c r="H1117" s="962">
        <f t="shared" si="84"/>
        <v>9106.19</v>
      </c>
      <c r="I1117" s="963">
        <f t="shared" si="85"/>
        <v>0</v>
      </c>
      <c r="J1117" s="964">
        <f t="shared" si="85"/>
        <v>0</v>
      </c>
      <c r="K1117" s="964">
        <f t="shared" si="85"/>
        <v>879.61</v>
      </c>
      <c r="L1117" s="964">
        <f t="shared" si="85"/>
        <v>5264.52</v>
      </c>
      <c r="M1117" s="964">
        <f t="shared" si="85"/>
        <v>2962.07</v>
      </c>
      <c r="N1117" s="964">
        <f t="shared" si="85"/>
        <v>0</v>
      </c>
      <c r="O1117" s="964">
        <f t="shared" si="85"/>
        <v>0</v>
      </c>
      <c r="P1117" s="964">
        <f t="shared" si="85"/>
        <v>0</v>
      </c>
      <c r="Q1117" s="962">
        <f t="shared" si="85"/>
        <v>0</v>
      </c>
      <c r="R1117" s="843"/>
    </row>
    <row r="1118" spans="2:18" s="842" customFormat="1" ht="12.4" customHeight="1">
      <c r="B1118" s="968" t="s">
        <v>1521</v>
      </c>
      <c r="C1118" s="959"/>
      <c r="D1118" s="969" t="s">
        <v>2863</v>
      </c>
      <c r="E1118" s="961" t="s">
        <v>385</v>
      </c>
      <c r="F1118" s="970">
        <v>391.39</v>
      </c>
      <c r="G1118" s="970">
        <v>50.4</v>
      </c>
      <c r="H1118" s="962">
        <f t="shared" si="84"/>
        <v>19726.060000000001</v>
      </c>
      <c r="I1118" s="963">
        <f t="shared" si="85"/>
        <v>0</v>
      </c>
      <c r="J1118" s="964">
        <f t="shared" si="85"/>
        <v>0</v>
      </c>
      <c r="K1118" s="964">
        <f t="shared" si="85"/>
        <v>2284.7800000000002</v>
      </c>
      <c r="L1118" s="964">
        <f t="shared" si="85"/>
        <v>11404.13</v>
      </c>
      <c r="M1118" s="964">
        <f t="shared" si="85"/>
        <v>6037.15</v>
      </c>
      <c r="N1118" s="964">
        <f t="shared" si="85"/>
        <v>0</v>
      </c>
      <c r="O1118" s="964">
        <f t="shared" si="85"/>
        <v>0</v>
      </c>
      <c r="P1118" s="964">
        <f t="shared" si="85"/>
        <v>0</v>
      </c>
      <c r="Q1118" s="962">
        <f t="shared" si="85"/>
        <v>0</v>
      </c>
      <c r="R1118" s="843"/>
    </row>
    <row r="1119" spans="2:18" s="842" customFormat="1" ht="12.4" customHeight="1">
      <c r="B1119" s="968" t="s">
        <v>1522</v>
      </c>
      <c r="C1119" s="959"/>
      <c r="D1119" s="969" t="s">
        <v>2702</v>
      </c>
      <c r="E1119" s="961" t="s">
        <v>55</v>
      </c>
      <c r="F1119" s="970">
        <v>5606.93</v>
      </c>
      <c r="G1119" s="970">
        <v>4.2</v>
      </c>
      <c r="H1119" s="962">
        <f t="shared" si="84"/>
        <v>23549.11</v>
      </c>
      <c r="I1119" s="963">
        <f t="shared" ref="I1119:Q1134" si="86">+IF($E1119="","",I5009)</f>
        <v>0</v>
      </c>
      <c r="J1119" s="964">
        <f t="shared" si="86"/>
        <v>0</v>
      </c>
      <c r="K1119" s="964">
        <f t="shared" si="86"/>
        <v>2727.58</v>
      </c>
      <c r="L1119" s="964">
        <f t="shared" si="86"/>
        <v>13614.33</v>
      </c>
      <c r="M1119" s="964">
        <f t="shared" si="86"/>
        <v>7207.2</v>
      </c>
      <c r="N1119" s="964">
        <f t="shared" si="86"/>
        <v>0</v>
      </c>
      <c r="O1119" s="964">
        <f t="shared" si="86"/>
        <v>0</v>
      </c>
      <c r="P1119" s="964">
        <f t="shared" si="86"/>
        <v>0</v>
      </c>
      <c r="Q1119" s="962">
        <f t="shared" si="86"/>
        <v>0</v>
      </c>
      <c r="R1119" s="843"/>
    </row>
    <row r="1120" spans="2:18" s="842" customFormat="1" ht="12.4" customHeight="1">
      <c r="B1120" s="976" t="s">
        <v>1523</v>
      </c>
      <c r="C1120" s="959"/>
      <c r="D1120" s="977" t="s">
        <v>2903</v>
      </c>
      <c r="E1120" s="961"/>
      <c r="F1120" s="961"/>
      <c r="G1120" s="961"/>
      <c r="H1120" s="962" t="str">
        <f t="shared" si="84"/>
        <v/>
      </c>
      <c r="I1120" s="963" t="str">
        <f t="shared" si="86"/>
        <v/>
      </c>
      <c r="J1120" s="964" t="str">
        <f t="shared" si="86"/>
        <v/>
      </c>
      <c r="K1120" s="964" t="str">
        <f t="shared" si="86"/>
        <v/>
      </c>
      <c r="L1120" s="964" t="str">
        <f t="shared" si="86"/>
        <v/>
      </c>
      <c r="M1120" s="964" t="str">
        <f t="shared" si="86"/>
        <v/>
      </c>
      <c r="N1120" s="964" t="str">
        <f t="shared" si="86"/>
        <v/>
      </c>
      <c r="O1120" s="964" t="str">
        <f t="shared" si="86"/>
        <v/>
      </c>
      <c r="P1120" s="964" t="str">
        <f t="shared" si="86"/>
        <v/>
      </c>
      <c r="Q1120" s="962" t="str">
        <f t="shared" si="86"/>
        <v/>
      </c>
      <c r="R1120" s="843"/>
    </row>
    <row r="1121" spans="2:18" s="842" customFormat="1" ht="12.4" customHeight="1">
      <c r="B1121" s="968" t="s">
        <v>1524</v>
      </c>
      <c r="C1121" s="959"/>
      <c r="D1121" s="969" t="s">
        <v>2904</v>
      </c>
      <c r="E1121" s="961" t="s">
        <v>386</v>
      </c>
      <c r="F1121" s="970">
        <v>83.9</v>
      </c>
      <c r="G1121" s="970">
        <v>312.82</v>
      </c>
      <c r="H1121" s="962">
        <f t="shared" si="84"/>
        <v>26245.599999999999</v>
      </c>
      <c r="I1121" s="963">
        <f t="shared" si="86"/>
        <v>0</v>
      </c>
      <c r="J1121" s="964">
        <f t="shared" si="86"/>
        <v>0</v>
      </c>
      <c r="K1121" s="964">
        <f t="shared" si="86"/>
        <v>8087.14</v>
      </c>
      <c r="L1121" s="964">
        <f t="shared" si="86"/>
        <v>15173.24</v>
      </c>
      <c r="M1121" s="964">
        <f t="shared" si="86"/>
        <v>2985.23</v>
      </c>
      <c r="N1121" s="964">
        <f t="shared" si="86"/>
        <v>0</v>
      </c>
      <c r="O1121" s="964">
        <f t="shared" si="86"/>
        <v>0</v>
      </c>
      <c r="P1121" s="964">
        <f t="shared" si="86"/>
        <v>0</v>
      </c>
      <c r="Q1121" s="962">
        <f t="shared" si="86"/>
        <v>0</v>
      </c>
      <c r="R1121" s="843"/>
    </row>
    <row r="1122" spans="2:18" s="842" customFormat="1" ht="12.4" customHeight="1">
      <c r="B1122" s="968" t="s">
        <v>1525</v>
      </c>
      <c r="C1122" s="959"/>
      <c r="D1122" s="969" t="s">
        <v>2905</v>
      </c>
      <c r="E1122" s="961" t="s">
        <v>385</v>
      </c>
      <c r="F1122" s="970">
        <v>993.72</v>
      </c>
      <c r="G1122" s="970">
        <v>46.82</v>
      </c>
      <c r="H1122" s="962">
        <f t="shared" si="84"/>
        <v>46525.97</v>
      </c>
      <c r="I1122" s="963">
        <f t="shared" si="86"/>
        <v>0</v>
      </c>
      <c r="J1122" s="964">
        <f t="shared" si="86"/>
        <v>0</v>
      </c>
      <c r="K1122" s="964">
        <f t="shared" si="86"/>
        <v>16125.65</v>
      </c>
      <c r="L1122" s="964">
        <f t="shared" si="86"/>
        <v>26897.83</v>
      </c>
      <c r="M1122" s="964">
        <f t="shared" si="86"/>
        <v>3502.5</v>
      </c>
      <c r="N1122" s="964">
        <f t="shared" si="86"/>
        <v>0</v>
      </c>
      <c r="O1122" s="964">
        <f t="shared" si="86"/>
        <v>0</v>
      </c>
      <c r="P1122" s="964">
        <f t="shared" si="86"/>
        <v>0</v>
      </c>
      <c r="Q1122" s="962">
        <f t="shared" si="86"/>
        <v>0</v>
      </c>
      <c r="R1122" s="843"/>
    </row>
    <row r="1123" spans="2:18" s="842" customFormat="1" ht="12.4" customHeight="1">
      <c r="B1123" s="968" t="s">
        <v>1526</v>
      </c>
      <c r="C1123" s="959"/>
      <c r="D1123" s="969" t="s">
        <v>2702</v>
      </c>
      <c r="E1123" s="961" t="s">
        <v>55</v>
      </c>
      <c r="F1123" s="970">
        <v>5638.92</v>
      </c>
      <c r="G1123" s="970">
        <v>4.2</v>
      </c>
      <c r="H1123" s="962">
        <f t="shared" si="84"/>
        <v>23683.46</v>
      </c>
      <c r="I1123" s="963">
        <f t="shared" si="86"/>
        <v>0</v>
      </c>
      <c r="J1123" s="964">
        <f t="shared" si="86"/>
        <v>0</v>
      </c>
      <c r="K1123" s="964">
        <f t="shared" si="86"/>
        <v>7753.11</v>
      </c>
      <c r="L1123" s="964">
        <f t="shared" si="86"/>
        <v>13692</v>
      </c>
      <c r="M1123" s="964">
        <f t="shared" si="86"/>
        <v>2238.35</v>
      </c>
      <c r="N1123" s="964">
        <f t="shared" si="86"/>
        <v>0</v>
      </c>
      <c r="O1123" s="964">
        <f t="shared" si="86"/>
        <v>0</v>
      </c>
      <c r="P1123" s="964">
        <f t="shared" si="86"/>
        <v>0</v>
      </c>
      <c r="Q1123" s="962">
        <f t="shared" si="86"/>
        <v>0</v>
      </c>
      <c r="R1123" s="843"/>
    </row>
    <row r="1124" spans="2:18" s="842" customFormat="1" ht="12.4" customHeight="1">
      <c r="B1124" s="976" t="s">
        <v>1527</v>
      </c>
      <c r="C1124" s="959"/>
      <c r="D1124" s="977" t="s">
        <v>2906</v>
      </c>
      <c r="E1124" s="961"/>
      <c r="F1124" s="961"/>
      <c r="G1124" s="961"/>
      <c r="H1124" s="962" t="str">
        <f t="shared" si="84"/>
        <v/>
      </c>
      <c r="I1124" s="963" t="str">
        <f t="shared" si="86"/>
        <v/>
      </c>
      <c r="J1124" s="964" t="str">
        <f t="shared" si="86"/>
        <v/>
      </c>
      <c r="K1124" s="964" t="str">
        <f t="shared" si="86"/>
        <v/>
      </c>
      <c r="L1124" s="964" t="str">
        <f t="shared" si="86"/>
        <v/>
      </c>
      <c r="M1124" s="964" t="str">
        <f t="shared" si="86"/>
        <v/>
      </c>
      <c r="N1124" s="964" t="str">
        <f t="shared" si="86"/>
        <v/>
      </c>
      <c r="O1124" s="964" t="str">
        <f t="shared" si="86"/>
        <v/>
      </c>
      <c r="P1124" s="964" t="str">
        <f t="shared" si="86"/>
        <v/>
      </c>
      <c r="Q1124" s="962" t="str">
        <f t="shared" si="86"/>
        <v/>
      </c>
      <c r="R1124" s="843"/>
    </row>
    <row r="1125" spans="2:18" s="842" customFormat="1" ht="12.4" customHeight="1">
      <c r="B1125" s="968" t="s">
        <v>1528</v>
      </c>
      <c r="C1125" s="959"/>
      <c r="D1125" s="969" t="s">
        <v>2907</v>
      </c>
      <c r="E1125" s="961" t="s">
        <v>386</v>
      </c>
      <c r="F1125" s="970">
        <v>6.78</v>
      </c>
      <c r="G1125" s="970">
        <v>307.16000000000003</v>
      </c>
      <c r="H1125" s="962">
        <f t="shared" si="84"/>
        <v>2082.54</v>
      </c>
      <c r="I1125" s="963">
        <f t="shared" si="86"/>
        <v>0</v>
      </c>
      <c r="J1125" s="964">
        <f t="shared" si="86"/>
        <v>0</v>
      </c>
      <c r="K1125" s="964">
        <f t="shared" si="86"/>
        <v>0</v>
      </c>
      <c r="L1125" s="964">
        <f t="shared" si="86"/>
        <v>1589.85</v>
      </c>
      <c r="M1125" s="964">
        <f t="shared" si="86"/>
        <v>492.69</v>
      </c>
      <c r="N1125" s="964">
        <f t="shared" si="86"/>
        <v>0</v>
      </c>
      <c r="O1125" s="964">
        <f t="shared" si="86"/>
        <v>0</v>
      </c>
      <c r="P1125" s="964">
        <f t="shared" si="86"/>
        <v>0</v>
      </c>
      <c r="Q1125" s="962">
        <f t="shared" si="86"/>
        <v>0</v>
      </c>
      <c r="R1125" s="843"/>
    </row>
    <row r="1126" spans="2:18" s="842" customFormat="1" ht="12.4" customHeight="1">
      <c r="B1126" s="968" t="s">
        <v>1529</v>
      </c>
      <c r="C1126" s="959"/>
      <c r="D1126" s="969" t="s">
        <v>2908</v>
      </c>
      <c r="E1126" s="961" t="s">
        <v>385</v>
      </c>
      <c r="F1126" s="970">
        <v>165.41</v>
      </c>
      <c r="G1126" s="970">
        <v>49.120000000000005</v>
      </c>
      <c r="H1126" s="962">
        <f t="shared" si="84"/>
        <v>8124.94</v>
      </c>
      <c r="I1126" s="963">
        <f t="shared" si="86"/>
        <v>0</v>
      </c>
      <c r="J1126" s="964">
        <f t="shared" si="86"/>
        <v>0</v>
      </c>
      <c r="K1126" s="964">
        <f t="shared" si="86"/>
        <v>0</v>
      </c>
      <c r="L1126" s="964">
        <f t="shared" si="86"/>
        <v>6202.71</v>
      </c>
      <c r="M1126" s="964">
        <f t="shared" si="86"/>
        <v>1922.23</v>
      </c>
      <c r="N1126" s="964">
        <f t="shared" si="86"/>
        <v>0</v>
      </c>
      <c r="O1126" s="964">
        <f t="shared" si="86"/>
        <v>0</v>
      </c>
      <c r="P1126" s="964">
        <f t="shared" si="86"/>
        <v>0</v>
      </c>
      <c r="Q1126" s="962">
        <f t="shared" si="86"/>
        <v>0</v>
      </c>
      <c r="R1126" s="843"/>
    </row>
    <row r="1127" spans="2:18" s="842" customFormat="1" ht="12.4" customHeight="1">
      <c r="B1127" s="968" t="s">
        <v>1530</v>
      </c>
      <c r="C1127" s="959"/>
      <c r="D1127" s="969" t="s">
        <v>2702</v>
      </c>
      <c r="E1127" s="961" t="s">
        <v>55</v>
      </c>
      <c r="F1127" s="970">
        <v>757.2</v>
      </c>
      <c r="G1127" s="970">
        <v>4.2</v>
      </c>
      <c r="H1127" s="962">
        <f t="shared" si="84"/>
        <v>3180.24</v>
      </c>
      <c r="I1127" s="963">
        <f t="shared" si="86"/>
        <v>0</v>
      </c>
      <c r="J1127" s="964">
        <f t="shared" si="86"/>
        <v>0</v>
      </c>
      <c r="K1127" s="964">
        <f t="shared" si="86"/>
        <v>0</v>
      </c>
      <c r="L1127" s="964">
        <f t="shared" si="86"/>
        <v>2427.85</v>
      </c>
      <c r="M1127" s="964">
        <f t="shared" si="86"/>
        <v>752.39</v>
      </c>
      <c r="N1127" s="964">
        <f t="shared" si="86"/>
        <v>0</v>
      </c>
      <c r="O1127" s="964">
        <f t="shared" si="86"/>
        <v>0</v>
      </c>
      <c r="P1127" s="964">
        <f t="shared" si="86"/>
        <v>0</v>
      </c>
      <c r="Q1127" s="962">
        <f t="shared" si="86"/>
        <v>0</v>
      </c>
      <c r="R1127" s="843"/>
    </row>
    <row r="1128" spans="2:18" s="842" customFormat="1" ht="12.4" customHeight="1">
      <c r="B1128" s="972" t="s">
        <v>1531</v>
      </c>
      <c r="C1128" s="959"/>
      <c r="D1128" s="973" t="s">
        <v>2864</v>
      </c>
      <c r="E1128" s="961"/>
      <c r="F1128" s="961"/>
      <c r="G1128" s="961"/>
      <c r="H1128" s="962" t="str">
        <f t="shared" si="84"/>
        <v/>
      </c>
      <c r="I1128" s="963" t="str">
        <f t="shared" si="86"/>
        <v/>
      </c>
      <c r="J1128" s="964" t="str">
        <f t="shared" si="86"/>
        <v/>
      </c>
      <c r="K1128" s="964" t="str">
        <f t="shared" si="86"/>
        <v/>
      </c>
      <c r="L1128" s="964" t="str">
        <f t="shared" si="86"/>
        <v/>
      </c>
      <c r="M1128" s="964" t="str">
        <f t="shared" si="86"/>
        <v/>
      </c>
      <c r="N1128" s="964" t="str">
        <f t="shared" si="86"/>
        <v/>
      </c>
      <c r="O1128" s="964" t="str">
        <f t="shared" si="86"/>
        <v/>
      </c>
      <c r="P1128" s="964" t="str">
        <f t="shared" si="86"/>
        <v/>
      </c>
      <c r="Q1128" s="962" t="str">
        <f t="shared" si="86"/>
        <v/>
      </c>
      <c r="R1128" s="843"/>
    </row>
    <row r="1129" spans="2:18" s="842" customFormat="1" ht="12.4" customHeight="1">
      <c r="B1129" s="974" t="s">
        <v>1532</v>
      </c>
      <c r="C1129" s="959"/>
      <c r="D1129" s="975" t="s">
        <v>362</v>
      </c>
      <c r="E1129" s="961"/>
      <c r="F1129" s="961"/>
      <c r="G1129" s="961"/>
      <c r="H1129" s="962" t="str">
        <f t="shared" si="84"/>
        <v/>
      </c>
      <c r="I1129" s="963" t="str">
        <f t="shared" si="86"/>
        <v/>
      </c>
      <c r="J1129" s="964" t="str">
        <f t="shared" si="86"/>
        <v/>
      </c>
      <c r="K1129" s="964" t="str">
        <f t="shared" si="86"/>
        <v/>
      </c>
      <c r="L1129" s="964" t="str">
        <f t="shared" si="86"/>
        <v/>
      </c>
      <c r="M1129" s="964" t="str">
        <f t="shared" si="86"/>
        <v/>
      </c>
      <c r="N1129" s="964" t="str">
        <f t="shared" si="86"/>
        <v/>
      </c>
      <c r="O1129" s="964" t="str">
        <f t="shared" si="86"/>
        <v/>
      </c>
      <c r="P1129" s="964" t="str">
        <f t="shared" si="86"/>
        <v/>
      </c>
      <c r="Q1129" s="962" t="str">
        <f t="shared" si="86"/>
        <v/>
      </c>
      <c r="R1129" s="843"/>
    </row>
    <row r="1130" spans="2:18" s="842" customFormat="1" ht="12.4" customHeight="1">
      <c r="B1130" s="968" t="s">
        <v>1533</v>
      </c>
      <c r="C1130" s="959"/>
      <c r="D1130" s="969" t="s">
        <v>2865</v>
      </c>
      <c r="E1130" s="961" t="s">
        <v>51</v>
      </c>
      <c r="F1130" s="970">
        <v>3706.96</v>
      </c>
      <c r="G1130" s="970">
        <v>51.800000000000004</v>
      </c>
      <c r="H1130" s="962">
        <f t="shared" si="84"/>
        <v>192020.53</v>
      </c>
      <c r="I1130" s="963">
        <f t="shared" si="86"/>
        <v>0</v>
      </c>
      <c r="J1130" s="964">
        <f t="shared" si="86"/>
        <v>0</v>
      </c>
      <c r="K1130" s="964">
        <f t="shared" si="86"/>
        <v>44397.05</v>
      </c>
      <c r="L1130" s="964">
        <f t="shared" si="86"/>
        <v>111011.87</v>
      </c>
      <c r="M1130" s="964">
        <f t="shared" si="86"/>
        <v>36611.61</v>
      </c>
      <c r="N1130" s="964">
        <f t="shared" si="86"/>
        <v>0</v>
      </c>
      <c r="O1130" s="964">
        <f t="shared" si="86"/>
        <v>0</v>
      </c>
      <c r="P1130" s="964">
        <f t="shared" si="86"/>
        <v>0</v>
      </c>
      <c r="Q1130" s="962">
        <f t="shared" si="86"/>
        <v>0</v>
      </c>
      <c r="R1130" s="843"/>
    </row>
    <row r="1131" spans="2:18" s="842" customFormat="1" ht="12.4" customHeight="1">
      <c r="B1131" s="974" t="s">
        <v>1534</v>
      </c>
      <c r="C1131" s="959"/>
      <c r="D1131" s="975" t="s">
        <v>2866</v>
      </c>
      <c r="E1131" s="961"/>
      <c r="F1131" s="961"/>
      <c r="G1131" s="961"/>
      <c r="H1131" s="962" t="str">
        <f t="shared" si="84"/>
        <v/>
      </c>
      <c r="I1131" s="963" t="str">
        <f t="shared" si="86"/>
        <v/>
      </c>
      <c r="J1131" s="964" t="str">
        <f t="shared" si="86"/>
        <v/>
      </c>
      <c r="K1131" s="964" t="str">
        <f t="shared" si="86"/>
        <v/>
      </c>
      <c r="L1131" s="964" t="str">
        <f t="shared" si="86"/>
        <v/>
      </c>
      <c r="M1131" s="964" t="str">
        <f t="shared" si="86"/>
        <v/>
      </c>
      <c r="N1131" s="964" t="str">
        <f t="shared" si="86"/>
        <v/>
      </c>
      <c r="O1131" s="964" t="str">
        <f t="shared" si="86"/>
        <v/>
      </c>
      <c r="P1131" s="964" t="str">
        <f t="shared" si="86"/>
        <v/>
      </c>
      <c r="Q1131" s="962" t="str">
        <f t="shared" si="86"/>
        <v/>
      </c>
      <c r="R1131" s="843"/>
    </row>
    <row r="1132" spans="2:18" s="842" customFormat="1" ht="12.4" customHeight="1">
      <c r="B1132" s="968" t="s">
        <v>1535</v>
      </c>
      <c r="C1132" s="959"/>
      <c r="D1132" s="969" t="s">
        <v>2867</v>
      </c>
      <c r="E1132" s="961" t="s">
        <v>51</v>
      </c>
      <c r="F1132" s="970">
        <v>1793.4</v>
      </c>
      <c r="G1132" s="970">
        <v>27.830000000000002</v>
      </c>
      <c r="H1132" s="962">
        <f t="shared" si="84"/>
        <v>49910.32</v>
      </c>
      <c r="I1132" s="963">
        <f t="shared" si="86"/>
        <v>0</v>
      </c>
      <c r="J1132" s="964">
        <f t="shared" si="86"/>
        <v>0</v>
      </c>
      <c r="K1132" s="964">
        <f t="shared" si="86"/>
        <v>0</v>
      </c>
      <c r="L1132" s="964">
        <f t="shared" si="86"/>
        <v>10152.59</v>
      </c>
      <c r="M1132" s="964">
        <f t="shared" si="86"/>
        <v>39757.730000000003</v>
      </c>
      <c r="N1132" s="964">
        <f t="shared" si="86"/>
        <v>0</v>
      </c>
      <c r="O1132" s="964">
        <f t="shared" si="86"/>
        <v>0</v>
      </c>
      <c r="P1132" s="964">
        <f t="shared" si="86"/>
        <v>0</v>
      </c>
      <c r="Q1132" s="962">
        <f t="shared" si="86"/>
        <v>0</v>
      </c>
      <c r="R1132" s="843"/>
    </row>
    <row r="1133" spans="2:18" s="842" customFormat="1" ht="12.4" customHeight="1">
      <c r="B1133" s="968" t="s">
        <v>1536</v>
      </c>
      <c r="C1133" s="959"/>
      <c r="D1133" s="969" t="s">
        <v>2869</v>
      </c>
      <c r="E1133" s="961" t="s">
        <v>41</v>
      </c>
      <c r="F1133" s="970">
        <v>147</v>
      </c>
      <c r="G1133" s="970">
        <v>438.6</v>
      </c>
      <c r="H1133" s="962">
        <f t="shared" si="84"/>
        <v>64474.2</v>
      </c>
      <c r="I1133" s="963">
        <f t="shared" si="86"/>
        <v>0</v>
      </c>
      <c r="J1133" s="964">
        <f t="shared" si="86"/>
        <v>0</v>
      </c>
      <c r="K1133" s="964">
        <f t="shared" si="86"/>
        <v>0</v>
      </c>
      <c r="L1133" s="964">
        <f t="shared" si="86"/>
        <v>13115.13</v>
      </c>
      <c r="M1133" s="964">
        <f t="shared" si="86"/>
        <v>51359.07</v>
      </c>
      <c r="N1133" s="964">
        <f t="shared" si="86"/>
        <v>0</v>
      </c>
      <c r="O1133" s="964">
        <f t="shared" si="86"/>
        <v>0</v>
      </c>
      <c r="P1133" s="964">
        <f t="shared" si="86"/>
        <v>0</v>
      </c>
      <c r="Q1133" s="962">
        <f t="shared" si="86"/>
        <v>0</v>
      </c>
      <c r="R1133" s="843"/>
    </row>
    <row r="1134" spans="2:18" s="842" customFormat="1" ht="12.4" customHeight="1">
      <c r="B1134" s="968" t="s">
        <v>1537</v>
      </c>
      <c r="C1134" s="959"/>
      <c r="D1134" s="969" t="s">
        <v>2868</v>
      </c>
      <c r="E1134" s="961" t="s">
        <v>387</v>
      </c>
      <c r="F1134" s="970">
        <v>448.35</v>
      </c>
      <c r="G1134" s="970">
        <v>24.67</v>
      </c>
      <c r="H1134" s="962">
        <f t="shared" si="84"/>
        <v>11060.79</v>
      </c>
      <c r="I1134" s="963">
        <f t="shared" si="86"/>
        <v>0</v>
      </c>
      <c r="J1134" s="964">
        <f t="shared" si="86"/>
        <v>0</v>
      </c>
      <c r="K1134" s="964">
        <f t="shared" si="86"/>
        <v>0</v>
      </c>
      <c r="L1134" s="964">
        <f t="shared" si="86"/>
        <v>2249.9499999999998</v>
      </c>
      <c r="M1134" s="964">
        <f t="shared" si="86"/>
        <v>8810.84</v>
      </c>
      <c r="N1134" s="964">
        <f t="shared" si="86"/>
        <v>0</v>
      </c>
      <c r="O1134" s="964">
        <f t="shared" si="86"/>
        <v>0</v>
      </c>
      <c r="P1134" s="964">
        <f t="shared" si="86"/>
        <v>0</v>
      </c>
      <c r="Q1134" s="962">
        <f t="shared" si="86"/>
        <v>0</v>
      </c>
      <c r="R1134" s="843"/>
    </row>
    <row r="1135" spans="2:18" s="842" customFormat="1" ht="12.4" customHeight="1">
      <c r="B1135" s="974" t="s">
        <v>1538</v>
      </c>
      <c r="C1135" s="959"/>
      <c r="D1135" s="975" t="s">
        <v>2870</v>
      </c>
      <c r="E1135" s="961"/>
      <c r="F1135" s="961"/>
      <c r="G1135" s="961"/>
      <c r="H1135" s="962" t="str">
        <f t="shared" si="84"/>
        <v/>
      </c>
      <c r="I1135" s="963" t="str">
        <f t="shared" ref="I1135:Q1150" si="87">+IF($E1135="","",I5025)</f>
        <v/>
      </c>
      <c r="J1135" s="964" t="str">
        <f t="shared" si="87"/>
        <v/>
      </c>
      <c r="K1135" s="964" t="str">
        <f t="shared" si="87"/>
        <v/>
      </c>
      <c r="L1135" s="964" t="str">
        <f t="shared" si="87"/>
        <v/>
      </c>
      <c r="M1135" s="964" t="str">
        <f t="shared" si="87"/>
        <v/>
      </c>
      <c r="N1135" s="964" t="str">
        <f t="shared" si="87"/>
        <v/>
      </c>
      <c r="O1135" s="964" t="str">
        <f t="shared" si="87"/>
        <v/>
      </c>
      <c r="P1135" s="964" t="str">
        <f t="shared" si="87"/>
        <v/>
      </c>
      <c r="Q1135" s="962" t="str">
        <f t="shared" si="87"/>
        <v/>
      </c>
      <c r="R1135" s="843"/>
    </row>
    <row r="1136" spans="2:18" s="842" customFormat="1" ht="12.4" customHeight="1">
      <c r="B1136" s="968" t="s">
        <v>1539</v>
      </c>
      <c r="C1136" s="959"/>
      <c r="D1136" s="969" t="s">
        <v>2871</v>
      </c>
      <c r="E1136" s="961" t="s">
        <v>51</v>
      </c>
      <c r="F1136" s="970">
        <v>7938</v>
      </c>
      <c r="G1136" s="970">
        <v>15.26</v>
      </c>
      <c r="H1136" s="962">
        <f t="shared" si="84"/>
        <v>121133.88</v>
      </c>
      <c r="I1136" s="963">
        <f t="shared" si="87"/>
        <v>0</v>
      </c>
      <c r="J1136" s="964">
        <f t="shared" si="87"/>
        <v>0</v>
      </c>
      <c r="K1136" s="964">
        <f t="shared" si="87"/>
        <v>0</v>
      </c>
      <c r="L1136" s="964">
        <f t="shared" si="87"/>
        <v>11846.47</v>
      </c>
      <c r="M1136" s="964">
        <f t="shared" si="87"/>
        <v>72364.88</v>
      </c>
      <c r="N1136" s="964">
        <f t="shared" si="87"/>
        <v>36922.54</v>
      </c>
      <c r="O1136" s="964">
        <f t="shared" si="87"/>
        <v>0</v>
      </c>
      <c r="P1136" s="964">
        <f t="shared" si="87"/>
        <v>0</v>
      </c>
      <c r="Q1136" s="962">
        <f t="shared" si="87"/>
        <v>0</v>
      </c>
      <c r="R1136" s="843"/>
    </row>
    <row r="1137" spans="2:18" s="842" customFormat="1" ht="12.4" customHeight="1">
      <c r="B1137" s="968" t="s">
        <v>1540</v>
      </c>
      <c r="C1137" s="959"/>
      <c r="D1137" s="969" t="s">
        <v>2872</v>
      </c>
      <c r="E1137" s="961" t="s">
        <v>51</v>
      </c>
      <c r="F1137" s="970">
        <v>529.20000000000005</v>
      </c>
      <c r="G1137" s="970">
        <v>27.37</v>
      </c>
      <c r="H1137" s="962">
        <f t="shared" si="84"/>
        <v>14484.2</v>
      </c>
      <c r="I1137" s="963">
        <f t="shared" si="87"/>
        <v>0</v>
      </c>
      <c r="J1137" s="964">
        <f t="shared" si="87"/>
        <v>0</v>
      </c>
      <c r="K1137" s="964">
        <f t="shared" si="87"/>
        <v>0</v>
      </c>
      <c r="L1137" s="964">
        <f t="shared" si="87"/>
        <v>1137.96</v>
      </c>
      <c r="M1137" s="964">
        <f t="shared" si="87"/>
        <v>8652.7999999999993</v>
      </c>
      <c r="N1137" s="964">
        <f t="shared" si="87"/>
        <v>4693.4399999999996</v>
      </c>
      <c r="O1137" s="964">
        <f t="shared" si="87"/>
        <v>0</v>
      </c>
      <c r="P1137" s="964">
        <f t="shared" si="87"/>
        <v>0</v>
      </c>
      <c r="Q1137" s="962">
        <f t="shared" si="87"/>
        <v>0</v>
      </c>
      <c r="R1137" s="843"/>
    </row>
    <row r="1138" spans="2:18" s="842" customFormat="1" ht="12.4" customHeight="1">
      <c r="B1138" s="968" t="s">
        <v>1541</v>
      </c>
      <c r="C1138" s="959"/>
      <c r="D1138" s="969" t="s">
        <v>2873</v>
      </c>
      <c r="E1138" s="961" t="s">
        <v>51</v>
      </c>
      <c r="F1138" s="970">
        <v>417.85</v>
      </c>
      <c r="G1138" s="970">
        <v>27.37</v>
      </c>
      <c r="H1138" s="962">
        <f t="shared" si="84"/>
        <v>11436.55</v>
      </c>
      <c r="I1138" s="963">
        <f t="shared" si="87"/>
        <v>0</v>
      </c>
      <c r="J1138" s="964">
        <f t="shared" si="87"/>
        <v>0</v>
      </c>
      <c r="K1138" s="964">
        <f t="shared" si="87"/>
        <v>0</v>
      </c>
      <c r="L1138" s="964">
        <f t="shared" si="87"/>
        <v>678.59</v>
      </c>
      <c r="M1138" s="964">
        <f t="shared" si="87"/>
        <v>6832.15</v>
      </c>
      <c r="N1138" s="964">
        <f t="shared" si="87"/>
        <v>3925.82</v>
      </c>
      <c r="O1138" s="964">
        <f t="shared" si="87"/>
        <v>0</v>
      </c>
      <c r="P1138" s="964">
        <f t="shared" si="87"/>
        <v>0</v>
      </c>
      <c r="Q1138" s="962">
        <f t="shared" si="87"/>
        <v>0</v>
      </c>
      <c r="R1138" s="843"/>
    </row>
    <row r="1139" spans="2:18" s="842" customFormat="1" ht="12.4" customHeight="1">
      <c r="B1139" s="968" t="s">
        <v>1542</v>
      </c>
      <c r="C1139" s="959"/>
      <c r="D1139" s="969" t="s">
        <v>2909</v>
      </c>
      <c r="E1139" s="961" t="s">
        <v>50</v>
      </c>
      <c r="F1139" s="970">
        <v>2102.1</v>
      </c>
      <c r="G1139" s="970">
        <v>12.950000000000001</v>
      </c>
      <c r="H1139" s="962">
        <f t="shared" si="84"/>
        <v>27222.2</v>
      </c>
      <c r="I1139" s="963">
        <f t="shared" si="87"/>
        <v>0</v>
      </c>
      <c r="J1139" s="964">
        <f t="shared" si="87"/>
        <v>0</v>
      </c>
      <c r="K1139" s="964">
        <f t="shared" si="87"/>
        <v>0</v>
      </c>
      <c r="L1139" s="964">
        <f t="shared" si="87"/>
        <v>1615.23</v>
      </c>
      <c r="M1139" s="964">
        <f t="shared" si="87"/>
        <v>16262.43</v>
      </c>
      <c r="N1139" s="964">
        <f t="shared" si="87"/>
        <v>9344.5400000000009</v>
      </c>
      <c r="O1139" s="964">
        <f t="shared" si="87"/>
        <v>0</v>
      </c>
      <c r="P1139" s="964">
        <f t="shared" si="87"/>
        <v>0</v>
      </c>
      <c r="Q1139" s="962">
        <f t="shared" si="87"/>
        <v>0</v>
      </c>
      <c r="R1139" s="843"/>
    </row>
    <row r="1140" spans="2:18" s="842" customFormat="1" ht="12.4" customHeight="1">
      <c r="B1140" s="974" t="s">
        <v>1543</v>
      </c>
      <c r="C1140" s="959"/>
      <c r="D1140" s="975" t="s">
        <v>63</v>
      </c>
      <c r="E1140" s="961"/>
      <c r="F1140" s="961"/>
      <c r="G1140" s="961"/>
      <c r="H1140" s="962" t="str">
        <f t="shared" si="84"/>
        <v/>
      </c>
      <c r="I1140" s="963" t="str">
        <f t="shared" si="87"/>
        <v/>
      </c>
      <c r="J1140" s="964" t="str">
        <f t="shared" si="87"/>
        <v/>
      </c>
      <c r="K1140" s="964" t="str">
        <f t="shared" si="87"/>
        <v/>
      </c>
      <c r="L1140" s="964" t="str">
        <f t="shared" si="87"/>
        <v/>
      </c>
      <c r="M1140" s="964" t="str">
        <f t="shared" si="87"/>
        <v/>
      </c>
      <c r="N1140" s="964" t="str">
        <f t="shared" si="87"/>
        <v/>
      </c>
      <c r="O1140" s="964" t="str">
        <f t="shared" si="87"/>
        <v/>
      </c>
      <c r="P1140" s="964" t="str">
        <f t="shared" si="87"/>
        <v/>
      </c>
      <c r="Q1140" s="962" t="str">
        <f t="shared" si="87"/>
        <v/>
      </c>
      <c r="R1140" s="843"/>
    </row>
    <row r="1141" spans="2:18" s="842" customFormat="1" ht="12.4" customHeight="1">
      <c r="B1141" s="968" t="s">
        <v>1544</v>
      </c>
      <c r="C1141" s="959"/>
      <c r="D1141" s="969" t="s">
        <v>2910</v>
      </c>
      <c r="E1141" s="961" t="s">
        <v>41</v>
      </c>
      <c r="F1141" s="970">
        <v>147</v>
      </c>
      <c r="G1141" s="970">
        <v>300.79000000000002</v>
      </c>
      <c r="H1141" s="962">
        <f t="shared" si="84"/>
        <v>44216.13</v>
      </c>
      <c r="I1141" s="963">
        <f t="shared" si="87"/>
        <v>0</v>
      </c>
      <c r="J1141" s="964">
        <f t="shared" si="87"/>
        <v>0</v>
      </c>
      <c r="K1141" s="964">
        <f t="shared" si="87"/>
        <v>0</v>
      </c>
      <c r="L1141" s="964">
        <f t="shared" si="87"/>
        <v>0</v>
      </c>
      <c r="M1141" s="964">
        <f t="shared" si="87"/>
        <v>0</v>
      </c>
      <c r="N1141" s="964">
        <f t="shared" si="87"/>
        <v>16874.669999999998</v>
      </c>
      <c r="O1141" s="964">
        <f t="shared" si="87"/>
        <v>27341.46</v>
      </c>
      <c r="P1141" s="964">
        <f t="shared" si="87"/>
        <v>0</v>
      </c>
      <c r="Q1141" s="962">
        <f t="shared" si="87"/>
        <v>0</v>
      </c>
      <c r="R1141" s="843"/>
    </row>
    <row r="1142" spans="2:18" s="842" customFormat="1" ht="12.4" customHeight="1">
      <c r="B1142" s="968" t="s">
        <v>1545</v>
      </c>
      <c r="C1142" s="959"/>
      <c r="D1142" s="969" t="s">
        <v>2911</v>
      </c>
      <c r="E1142" s="961" t="s">
        <v>41</v>
      </c>
      <c r="F1142" s="970">
        <v>147</v>
      </c>
      <c r="G1142" s="970">
        <v>172.62</v>
      </c>
      <c r="H1142" s="962">
        <f t="shared" si="84"/>
        <v>25375.14</v>
      </c>
      <c r="I1142" s="963">
        <f t="shared" si="87"/>
        <v>0</v>
      </c>
      <c r="J1142" s="964">
        <f t="shared" si="87"/>
        <v>0</v>
      </c>
      <c r="K1142" s="964">
        <f t="shared" si="87"/>
        <v>0</v>
      </c>
      <c r="L1142" s="964">
        <f t="shared" si="87"/>
        <v>0</v>
      </c>
      <c r="M1142" s="964">
        <f t="shared" si="87"/>
        <v>0</v>
      </c>
      <c r="N1142" s="964">
        <f t="shared" si="87"/>
        <v>9684.18</v>
      </c>
      <c r="O1142" s="964">
        <f t="shared" si="87"/>
        <v>15690.96</v>
      </c>
      <c r="P1142" s="964">
        <f t="shared" si="87"/>
        <v>0</v>
      </c>
      <c r="Q1142" s="962">
        <f t="shared" si="87"/>
        <v>0</v>
      </c>
      <c r="R1142" s="843"/>
    </row>
    <row r="1143" spans="2:18" s="842" customFormat="1" ht="12.4" customHeight="1">
      <c r="B1143" s="974" t="s">
        <v>1546</v>
      </c>
      <c r="C1143" s="959"/>
      <c r="D1143" s="975" t="s">
        <v>58</v>
      </c>
      <c r="E1143" s="961"/>
      <c r="F1143" s="961"/>
      <c r="G1143" s="961"/>
      <c r="H1143" s="962" t="str">
        <f t="shared" si="84"/>
        <v/>
      </c>
      <c r="I1143" s="963" t="str">
        <f t="shared" si="87"/>
        <v/>
      </c>
      <c r="J1143" s="964" t="str">
        <f t="shared" si="87"/>
        <v/>
      </c>
      <c r="K1143" s="964" t="str">
        <f t="shared" si="87"/>
        <v/>
      </c>
      <c r="L1143" s="964" t="str">
        <f t="shared" si="87"/>
        <v/>
      </c>
      <c r="M1143" s="964" t="str">
        <f t="shared" si="87"/>
        <v/>
      </c>
      <c r="N1143" s="964" t="str">
        <f t="shared" si="87"/>
        <v/>
      </c>
      <c r="O1143" s="964" t="str">
        <f t="shared" si="87"/>
        <v/>
      </c>
      <c r="P1143" s="964" t="str">
        <f t="shared" si="87"/>
        <v/>
      </c>
      <c r="Q1143" s="962" t="str">
        <f t="shared" si="87"/>
        <v/>
      </c>
      <c r="R1143" s="843"/>
    </row>
    <row r="1144" spans="2:18" s="842" customFormat="1" ht="12.4" customHeight="1">
      <c r="B1144" s="968" t="s">
        <v>1547</v>
      </c>
      <c r="C1144" s="959"/>
      <c r="D1144" s="969" t="s">
        <v>2912</v>
      </c>
      <c r="E1144" s="961" t="s">
        <v>41</v>
      </c>
      <c r="F1144" s="970">
        <v>294</v>
      </c>
      <c r="G1144" s="970">
        <v>48.1</v>
      </c>
      <c r="H1144" s="962">
        <f t="shared" si="84"/>
        <v>14141.4</v>
      </c>
      <c r="I1144" s="963">
        <f t="shared" si="87"/>
        <v>0</v>
      </c>
      <c r="J1144" s="964">
        <f t="shared" si="87"/>
        <v>0</v>
      </c>
      <c r="K1144" s="964">
        <f t="shared" si="87"/>
        <v>0</v>
      </c>
      <c r="L1144" s="964">
        <f t="shared" si="87"/>
        <v>0</v>
      </c>
      <c r="M1144" s="964">
        <f t="shared" si="87"/>
        <v>0</v>
      </c>
      <c r="N1144" s="964">
        <f t="shared" si="87"/>
        <v>5396.93</v>
      </c>
      <c r="O1144" s="964">
        <f t="shared" si="87"/>
        <v>8744.4699999999993</v>
      </c>
      <c r="P1144" s="964">
        <f t="shared" si="87"/>
        <v>0</v>
      </c>
      <c r="Q1144" s="962">
        <f t="shared" si="87"/>
        <v>0</v>
      </c>
      <c r="R1144" s="843"/>
    </row>
    <row r="1145" spans="2:18" s="842" customFormat="1" ht="12.4" customHeight="1">
      <c r="B1145" s="974" t="s">
        <v>1548</v>
      </c>
      <c r="C1145" s="959"/>
      <c r="D1145" s="975" t="s">
        <v>64</v>
      </c>
      <c r="E1145" s="961"/>
      <c r="F1145" s="961"/>
      <c r="G1145" s="961"/>
      <c r="H1145" s="962" t="str">
        <f t="shared" si="84"/>
        <v/>
      </c>
      <c r="I1145" s="963" t="str">
        <f t="shared" si="87"/>
        <v/>
      </c>
      <c r="J1145" s="964" t="str">
        <f t="shared" si="87"/>
        <v/>
      </c>
      <c r="K1145" s="964" t="str">
        <f t="shared" si="87"/>
        <v/>
      </c>
      <c r="L1145" s="964" t="str">
        <f t="shared" si="87"/>
        <v/>
      </c>
      <c r="M1145" s="964" t="str">
        <f t="shared" si="87"/>
        <v/>
      </c>
      <c r="N1145" s="964" t="str">
        <f t="shared" si="87"/>
        <v/>
      </c>
      <c r="O1145" s="964" t="str">
        <f t="shared" si="87"/>
        <v/>
      </c>
      <c r="P1145" s="964" t="str">
        <f t="shared" si="87"/>
        <v/>
      </c>
      <c r="Q1145" s="962" t="str">
        <f t="shared" si="87"/>
        <v/>
      </c>
      <c r="R1145" s="843"/>
    </row>
    <row r="1146" spans="2:18" s="842" customFormat="1" ht="12.4" customHeight="1">
      <c r="B1146" s="968" t="s">
        <v>1549</v>
      </c>
      <c r="C1146" s="959"/>
      <c r="D1146" s="969" t="s">
        <v>2877</v>
      </c>
      <c r="E1146" s="961" t="s">
        <v>385</v>
      </c>
      <c r="F1146" s="970">
        <v>7996.43</v>
      </c>
      <c r="G1146" s="970">
        <v>9.2900000000000009</v>
      </c>
      <c r="H1146" s="962">
        <f t="shared" si="84"/>
        <v>74286.83</v>
      </c>
      <c r="I1146" s="963">
        <f t="shared" si="87"/>
        <v>0</v>
      </c>
      <c r="J1146" s="964">
        <f t="shared" si="87"/>
        <v>0</v>
      </c>
      <c r="K1146" s="964">
        <f t="shared" si="87"/>
        <v>0</v>
      </c>
      <c r="L1146" s="964">
        <f t="shared" si="87"/>
        <v>0</v>
      </c>
      <c r="M1146" s="964">
        <f t="shared" si="87"/>
        <v>0</v>
      </c>
      <c r="N1146" s="964">
        <f t="shared" si="87"/>
        <v>0</v>
      </c>
      <c r="O1146" s="964">
        <f t="shared" si="87"/>
        <v>16110.36</v>
      </c>
      <c r="P1146" s="964">
        <f t="shared" si="87"/>
        <v>44378.64</v>
      </c>
      <c r="Q1146" s="962">
        <f t="shared" si="87"/>
        <v>13797.83</v>
      </c>
      <c r="R1146" s="843"/>
    </row>
    <row r="1147" spans="2:18" s="842" customFormat="1" ht="12.4" customHeight="1">
      <c r="B1147" s="972" t="s">
        <v>1550</v>
      </c>
      <c r="C1147" s="959"/>
      <c r="D1147" s="973" t="s">
        <v>66</v>
      </c>
      <c r="E1147" s="961"/>
      <c r="F1147" s="961"/>
      <c r="G1147" s="961"/>
      <c r="H1147" s="962" t="str">
        <f t="shared" si="84"/>
        <v/>
      </c>
      <c r="I1147" s="963" t="str">
        <f t="shared" si="87"/>
        <v/>
      </c>
      <c r="J1147" s="964" t="str">
        <f t="shared" si="87"/>
        <v/>
      </c>
      <c r="K1147" s="964" t="str">
        <f t="shared" si="87"/>
        <v/>
      </c>
      <c r="L1147" s="964" t="str">
        <f t="shared" si="87"/>
        <v/>
      </c>
      <c r="M1147" s="964" t="str">
        <f t="shared" si="87"/>
        <v/>
      </c>
      <c r="N1147" s="964" t="str">
        <f t="shared" si="87"/>
        <v/>
      </c>
      <c r="O1147" s="964" t="str">
        <f t="shared" si="87"/>
        <v/>
      </c>
      <c r="P1147" s="964" t="str">
        <f t="shared" si="87"/>
        <v/>
      </c>
      <c r="Q1147" s="962" t="str">
        <f t="shared" si="87"/>
        <v/>
      </c>
      <c r="R1147" s="843"/>
    </row>
    <row r="1148" spans="2:18" s="842" customFormat="1" ht="12.4" customHeight="1">
      <c r="B1148" s="974" t="s">
        <v>1551</v>
      </c>
      <c r="C1148" s="959"/>
      <c r="D1148" s="975" t="s">
        <v>2878</v>
      </c>
      <c r="E1148" s="961"/>
      <c r="F1148" s="961"/>
      <c r="G1148" s="961"/>
      <c r="H1148" s="962" t="str">
        <f t="shared" si="84"/>
        <v/>
      </c>
      <c r="I1148" s="963" t="str">
        <f t="shared" si="87"/>
        <v/>
      </c>
      <c r="J1148" s="964" t="str">
        <f t="shared" si="87"/>
        <v/>
      </c>
      <c r="K1148" s="964" t="str">
        <f t="shared" si="87"/>
        <v/>
      </c>
      <c r="L1148" s="964" t="str">
        <f t="shared" si="87"/>
        <v/>
      </c>
      <c r="M1148" s="964" t="str">
        <f t="shared" si="87"/>
        <v/>
      </c>
      <c r="N1148" s="964" t="str">
        <f t="shared" si="87"/>
        <v/>
      </c>
      <c r="O1148" s="964" t="str">
        <f t="shared" si="87"/>
        <v/>
      </c>
      <c r="P1148" s="964" t="str">
        <f t="shared" si="87"/>
        <v/>
      </c>
      <c r="Q1148" s="962" t="str">
        <f t="shared" si="87"/>
        <v/>
      </c>
      <c r="R1148" s="843"/>
    </row>
    <row r="1149" spans="2:18" s="842" customFormat="1" ht="12.4" customHeight="1">
      <c r="B1149" s="968" t="s">
        <v>1552</v>
      </c>
      <c r="C1149" s="959"/>
      <c r="D1149" s="969" t="s">
        <v>2913</v>
      </c>
      <c r="E1149" s="961" t="s">
        <v>387</v>
      </c>
      <c r="F1149" s="970">
        <v>882</v>
      </c>
      <c r="G1149" s="970">
        <v>24.94</v>
      </c>
      <c r="H1149" s="962">
        <f t="shared" si="84"/>
        <v>21997.08</v>
      </c>
      <c r="I1149" s="963">
        <f t="shared" si="87"/>
        <v>0</v>
      </c>
      <c r="J1149" s="964">
        <f t="shared" si="87"/>
        <v>0</v>
      </c>
      <c r="K1149" s="964">
        <f t="shared" si="87"/>
        <v>5085.9399999999996</v>
      </c>
      <c r="L1149" s="964">
        <f t="shared" si="87"/>
        <v>12717.06</v>
      </c>
      <c r="M1149" s="964">
        <f t="shared" si="87"/>
        <v>4194.07</v>
      </c>
      <c r="N1149" s="964">
        <f t="shared" si="87"/>
        <v>0</v>
      </c>
      <c r="O1149" s="964">
        <f t="shared" si="87"/>
        <v>0</v>
      </c>
      <c r="P1149" s="964">
        <f t="shared" si="87"/>
        <v>0</v>
      </c>
      <c r="Q1149" s="962">
        <f t="shared" si="87"/>
        <v>0</v>
      </c>
      <c r="R1149" s="843"/>
    </row>
    <row r="1150" spans="2:18" s="842" customFormat="1" ht="12.4" customHeight="1">
      <c r="B1150" s="968" t="s">
        <v>1553</v>
      </c>
      <c r="C1150" s="959"/>
      <c r="D1150" s="969" t="s">
        <v>2914</v>
      </c>
      <c r="E1150" s="961" t="s">
        <v>387</v>
      </c>
      <c r="F1150" s="970">
        <v>1176</v>
      </c>
      <c r="G1150" s="970">
        <v>8.76</v>
      </c>
      <c r="H1150" s="962">
        <f t="shared" si="84"/>
        <v>10301.76</v>
      </c>
      <c r="I1150" s="963">
        <f t="shared" si="87"/>
        <v>0</v>
      </c>
      <c r="J1150" s="964">
        <f t="shared" si="87"/>
        <v>0</v>
      </c>
      <c r="K1150" s="964">
        <f t="shared" si="87"/>
        <v>2381.87</v>
      </c>
      <c r="L1150" s="964">
        <f t="shared" si="87"/>
        <v>5955.71</v>
      </c>
      <c r="M1150" s="964">
        <f t="shared" si="87"/>
        <v>1964.19</v>
      </c>
      <c r="N1150" s="964">
        <f t="shared" si="87"/>
        <v>0</v>
      </c>
      <c r="O1150" s="964">
        <f t="shared" si="87"/>
        <v>0</v>
      </c>
      <c r="P1150" s="964">
        <f t="shared" si="87"/>
        <v>0</v>
      </c>
      <c r="Q1150" s="962">
        <f t="shared" si="87"/>
        <v>0</v>
      </c>
      <c r="R1150" s="843"/>
    </row>
    <row r="1151" spans="2:18" s="842" customFormat="1" ht="12.4" customHeight="1">
      <c r="B1151" s="968" t="s">
        <v>1554</v>
      </c>
      <c r="C1151" s="959"/>
      <c r="D1151" s="969" t="s">
        <v>2879</v>
      </c>
      <c r="E1151" s="961" t="s">
        <v>41</v>
      </c>
      <c r="F1151" s="970">
        <v>294</v>
      </c>
      <c r="G1151" s="970">
        <v>203.06</v>
      </c>
      <c r="H1151" s="962">
        <f t="shared" si="84"/>
        <v>59699.64</v>
      </c>
      <c r="I1151" s="963">
        <f t="shared" ref="I1151:Q1166" si="88">+IF($E1151="","",I5041)</f>
        <v>0</v>
      </c>
      <c r="J1151" s="964">
        <f t="shared" si="88"/>
        <v>0</v>
      </c>
      <c r="K1151" s="964">
        <f t="shared" si="88"/>
        <v>13803.15</v>
      </c>
      <c r="L1151" s="964">
        <f t="shared" si="88"/>
        <v>34513.85</v>
      </c>
      <c r="M1151" s="964">
        <f t="shared" si="88"/>
        <v>11382.64</v>
      </c>
      <c r="N1151" s="964">
        <f t="shared" si="88"/>
        <v>0</v>
      </c>
      <c r="O1151" s="964">
        <f t="shared" si="88"/>
        <v>0</v>
      </c>
      <c r="P1151" s="964">
        <f t="shared" si="88"/>
        <v>0</v>
      </c>
      <c r="Q1151" s="962">
        <f t="shared" si="88"/>
        <v>0</v>
      </c>
      <c r="R1151" s="843"/>
    </row>
    <row r="1152" spans="2:18" s="842" customFormat="1" ht="12.4" customHeight="1">
      <c r="B1152" s="974" t="s">
        <v>1555</v>
      </c>
      <c r="C1152" s="959"/>
      <c r="D1152" s="975" t="s">
        <v>67</v>
      </c>
      <c r="E1152" s="961"/>
      <c r="F1152" s="961"/>
      <c r="G1152" s="961"/>
      <c r="H1152" s="962" t="str">
        <f t="shared" si="84"/>
        <v/>
      </c>
      <c r="I1152" s="963" t="str">
        <f t="shared" si="88"/>
        <v/>
      </c>
      <c r="J1152" s="964" t="str">
        <f t="shared" si="88"/>
        <v/>
      </c>
      <c r="K1152" s="964" t="str">
        <f t="shared" si="88"/>
        <v/>
      </c>
      <c r="L1152" s="964" t="str">
        <f t="shared" si="88"/>
        <v/>
      </c>
      <c r="M1152" s="964" t="str">
        <f t="shared" si="88"/>
        <v/>
      </c>
      <c r="N1152" s="964" t="str">
        <f t="shared" si="88"/>
        <v/>
      </c>
      <c r="O1152" s="964" t="str">
        <f t="shared" si="88"/>
        <v/>
      </c>
      <c r="P1152" s="964" t="str">
        <f t="shared" si="88"/>
        <v/>
      </c>
      <c r="Q1152" s="962" t="str">
        <f t="shared" si="88"/>
        <v/>
      </c>
      <c r="R1152" s="843"/>
    </row>
    <row r="1153" spans="2:18" s="842" customFormat="1" ht="12.4" customHeight="1">
      <c r="B1153" s="968" t="s">
        <v>1556</v>
      </c>
      <c r="C1153" s="959"/>
      <c r="D1153" s="969" t="s">
        <v>2915</v>
      </c>
      <c r="E1153" s="961" t="s">
        <v>41</v>
      </c>
      <c r="F1153" s="970">
        <v>147</v>
      </c>
      <c r="G1153" s="970">
        <v>505.03000000000003</v>
      </c>
      <c r="H1153" s="962">
        <f t="shared" si="84"/>
        <v>74239.41</v>
      </c>
      <c r="I1153" s="963">
        <f t="shared" si="88"/>
        <v>0</v>
      </c>
      <c r="J1153" s="964">
        <f t="shared" si="88"/>
        <v>0</v>
      </c>
      <c r="K1153" s="964">
        <f t="shared" si="88"/>
        <v>0</v>
      </c>
      <c r="L1153" s="964">
        <f t="shared" si="88"/>
        <v>0</v>
      </c>
      <c r="M1153" s="964">
        <f t="shared" si="88"/>
        <v>0</v>
      </c>
      <c r="N1153" s="964">
        <f t="shared" si="88"/>
        <v>30326.799999999999</v>
      </c>
      <c r="O1153" s="964">
        <f t="shared" si="88"/>
        <v>43912.61</v>
      </c>
      <c r="P1153" s="964">
        <f t="shared" si="88"/>
        <v>0</v>
      </c>
      <c r="Q1153" s="962">
        <f t="shared" si="88"/>
        <v>0</v>
      </c>
      <c r="R1153" s="843"/>
    </row>
    <row r="1154" spans="2:18" s="842" customFormat="1" ht="12.4" customHeight="1">
      <c r="B1154" s="974" t="s">
        <v>1557</v>
      </c>
      <c r="C1154" s="959"/>
      <c r="D1154" s="975" t="s">
        <v>389</v>
      </c>
      <c r="E1154" s="961"/>
      <c r="F1154" s="961"/>
      <c r="G1154" s="961"/>
      <c r="H1154" s="962" t="str">
        <f t="shared" si="84"/>
        <v/>
      </c>
      <c r="I1154" s="963" t="str">
        <f t="shared" si="88"/>
        <v/>
      </c>
      <c r="J1154" s="964" t="str">
        <f t="shared" si="88"/>
        <v/>
      </c>
      <c r="K1154" s="964" t="str">
        <f t="shared" si="88"/>
        <v/>
      </c>
      <c r="L1154" s="964" t="str">
        <f t="shared" si="88"/>
        <v/>
      </c>
      <c r="M1154" s="964" t="str">
        <f t="shared" si="88"/>
        <v/>
      </c>
      <c r="N1154" s="964" t="str">
        <f t="shared" si="88"/>
        <v/>
      </c>
      <c r="O1154" s="964" t="str">
        <f t="shared" si="88"/>
        <v/>
      </c>
      <c r="P1154" s="964" t="str">
        <f t="shared" si="88"/>
        <v/>
      </c>
      <c r="Q1154" s="962" t="str">
        <f t="shared" si="88"/>
        <v/>
      </c>
      <c r="R1154" s="843"/>
    </row>
    <row r="1155" spans="2:18" s="842" customFormat="1" ht="12.4" customHeight="1">
      <c r="B1155" s="968" t="s">
        <v>1558</v>
      </c>
      <c r="C1155" s="959"/>
      <c r="D1155" s="969" t="s">
        <v>390</v>
      </c>
      <c r="E1155" s="961" t="s">
        <v>41</v>
      </c>
      <c r="F1155" s="970">
        <v>147</v>
      </c>
      <c r="G1155" s="970">
        <v>58.04</v>
      </c>
      <c r="H1155" s="962">
        <f t="shared" si="84"/>
        <v>8531.8799999999992</v>
      </c>
      <c r="I1155" s="963">
        <f t="shared" si="88"/>
        <v>0</v>
      </c>
      <c r="J1155" s="964">
        <f t="shared" si="88"/>
        <v>0</v>
      </c>
      <c r="K1155" s="964">
        <f t="shared" si="88"/>
        <v>0</v>
      </c>
      <c r="L1155" s="964">
        <f t="shared" si="88"/>
        <v>5148.28</v>
      </c>
      <c r="M1155" s="964">
        <f t="shared" si="88"/>
        <v>3383.6</v>
      </c>
      <c r="N1155" s="964">
        <f t="shared" si="88"/>
        <v>0</v>
      </c>
      <c r="O1155" s="964">
        <f t="shared" si="88"/>
        <v>0</v>
      </c>
      <c r="P1155" s="964">
        <f t="shared" si="88"/>
        <v>0</v>
      </c>
      <c r="Q1155" s="962">
        <f t="shared" si="88"/>
        <v>0</v>
      </c>
      <c r="R1155" s="843"/>
    </row>
    <row r="1156" spans="2:18" s="842" customFormat="1" ht="12.4" customHeight="1">
      <c r="B1156" s="972" t="s">
        <v>1559</v>
      </c>
      <c r="C1156" s="959"/>
      <c r="D1156" s="973" t="s">
        <v>84</v>
      </c>
      <c r="E1156" s="961"/>
      <c r="F1156" s="961"/>
      <c r="G1156" s="961"/>
      <c r="H1156" s="962" t="str">
        <f t="shared" si="84"/>
        <v/>
      </c>
      <c r="I1156" s="963" t="str">
        <f t="shared" si="88"/>
        <v/>
      </c>
      <c r="J1156" s="964" t="str">
        <f t="shared" si="88"/>
        <v/>
      </c>
      <c r="K1156" s="964" t="str">
        <f t="shared" si="88"/>
        <v/>
      </c>
      <c r="L1156" s="964" t="str">
        <f t="shared" si="88"/>
        <v/>
      </c>
      <c r="M1156" s="964" t="str">
        <f t="shared" si="88"/>
        <v/>
      </c>
      <c r="N1156" s="964" t="str">
        <f t="shared" si="88"/>
        <v/>
      </c>
      <c r="O1156" s="964" t="str">
        <f t="shared" si="88"/>
        <v/>
      </c>
      <c r="P1156" s="964" t="str">
        <f t="shared" si="88"/>
        <v/>
      </c>
      <c r="Q1156" s="962" t="str">
        <f t="shared" si="88"/>
        <v/>
      </c>
      <c r="R1156" s="843"/>
    </row>
    <row r="1157" spans="2:18" s="842" customFormat="1" ht="12.4" customHeight="1">
      <c r="B1157" s="968" t="s">
        <v>1560</v>
      </c>
      <c r="C1157" s="959"/>
      <c r="D1157" s="969" t="s">
        <v>2880</v>
      </c>
      <c r="E1157" s="961" t="s">
        <v>68</v>
      </c>
      <c r="F1157" s="970">
        <v>147</v>
      </c>
      <c r="G1157" s="970">
        <v>115.08</v>
      </c>
      <c r="H1157" s="962">
        <f t="shared" si="84"/>
        <v>16916.759999999998</v>
      </c>
      <c r="I1157" s="963">
        <f t="shared" si="88"/>
        <v>0</v>
      </c>
      <c r="J1157" s="964">
        <f t="shared" si="88"/>
        <v>0</v>
      </c>
      <c r="K1157" s="964">
        <f t="shared" si="88"/>
        <v>3911.32</v>
      </c>
      <c r="L1157" s="964">
        <f t="shared" si="88"/>
        <v>9780</v>
      </c>
      <c r="M1157" s="964">
        <f t="shared" si="88"/>
        <v>3225.44</v>
      </c>
      <c r="N1157" s="964">
        <f t="shared" si="88"/>
        <v>0</v>
      </c>
      <c r="O1157" s="964">
        <f t="shared" si="88"/>
        <v>0</v>
      </c>
      <c r="P1157" s="964">
        <f t="shared" si="88"/>
        <v>0</v>
      </c>
      <c r="Q1157" s="962">
        <f t="shared" si="88"/>
        <v>0</v>
      </c>
      <c r="R1157" s="843"/>
    </row>
    <row r="1158" spans="2:18" s="842" customFormat="1" ht="12.4" customHeight="1">
      <c r="B1158" s="972" t="s">
        <v>1561</v>
      </c>
      <c r="C1158" s="959"/>
      <c r="D1158" s="973" t="s">
        <v>2890</v>
      </c>
      <c r="E1158" s="961"/>
      <c r="F1158" s="961"/>
      <c r="G1158" s="961"/>
      <c r="H1158" s="962" t="str">
        <f t="shared" si="84"/>
        <v/>
      </c>
      <c r="I1158" s="963" t="str">
        <f t="shared" si="88"/>
        <v/>
      </c>
      <c r="J1158" s="964" t="str">
        <f t="shared" si="88"/>
        <v/>
      </c>
      <c r="K1158" s="964" t="str">
        <f t="shared" si="88"/>
        <v/>
      </c>
      <c r="L1158" s="964" t="str">
        <f t="shared" si="88"/>
        <v/>
      </c>
      <c r="M1158" s="964" t="str">
        <f t="shared" si="88"/>
        <v/>
      </c>
      <c r="N1158" s="964" t="str">
        <f t="shared" si="88"/>
        <v/>
      </c>
      <c r="O1158" s="964" t="str">
        <f t="shared" si="88"/>
        <v/>
      </c>
      <c r="P1158" s="964" t="str">
        <f t="shared" si="88"/>
        <v/>
      </c>
      <c r="Q1158" s="962" t="str">
        <f t="shared" si="88"/>
        <v/>
      </c>
      <c r="R1158" s="843"/>
    </row>
    <row r="1159" spans="2:18" s="842" customFormat="1" ht="12.4" customHeight="1">
      <c r="B1159" s="974" t="s">
        <v>1562</v>
      </c>
      <c r="C1159" s="959"/>
      <c r="D1159" s="975" t="s">
        <v>54</v>
      </c>
      <c r="E1159" s="961"/>
      <c r="F1159" s="961"/>
      <c r="G1159" s="961"/>
      <c r="H1159" s="962" t="str">
        <f t="shared" si="84"/>
        <v/>
      </c>
      <c r="I1159" s="963" t="str">
        <f t="shared" si="88"/>
        <v/>
      </c>
      <c r="J1159" s="964" t="str">
        <f t="shared" si="88"/>
        <v/>
      </c>
      <c r="K1159" s="964" t="str">
        <f t="shared" si="88"/>
        <v/>
      </c>
      <c r="L1159" s="964" t="str">
        <f t="shared" si="88"/>
        <v/>
      </c>
      <c r="M1159" s="964" t="str">
        <f t="shared" si="88"/>
        <v/>
      </c>
      <c r="N1159" s="964" t="str">
        <f t="shared" si="88"/>
        <v/>
      </c>
      <c r="O1159" s="964" t="str">
        <f t="shared" si="88"/>
        <v/>
      </c>
      <c r="P1159" s="964" t="str">
        <f t="shared" si="88"/>
        <v/>
      </c>
      <c r="Q1159" s="962" t="str">
        <f t="shared" si="88"/>
        <v/>
      </c>
      <c r="R1159" s="843"/>
    </row>
    <row r="1160" spans="2:18" s="842" customFormat="1" ht="12.4" customHeight="1">
      <c r="B1160" s="968" t="s">
        <v>1563</v>
      </c>
      <c r="C1160" s="959"/>
      <c r="D1160" s="969" t="s">
        <v>2884</v>
      </c>
      <c r="E1160" s="961" t="s">
        <v>386</v>
      </c>
      <c r="F1160" s="970">
        <v>196.27</v>
      </c>
      <c r="G1160" s="970">
        <v>31.35</v>
      </c>
      <c r="H1160" s="962">
        <f t="shared" si="84"/>
        <v>6153.06</v>
      </c>
      <c r="I1160" s="963">
        <f t="shared" si="88"/>
        <v>0</v>
      </c>
      <c r="J1160" s="964">
        <f t="shared" si="88"/>
        <v>0</v>
      </c>
      <c r="K1160" s="964">
        <f t="shared" si="88"/>
        <v>0</v>
      </c>
      <c r="L1160" s="964">
        <f t="shared" si="88"/>
        <v>128.44</v>
      </c>
      <c r="M1160" s="964">
        <f t="shared" si="88"/>
        <v>3675.81</v>
      </c>
      <c r="N1160" s="964">
        <f t="shared" si="88"/>
        <v>2348.81</v>
      </c>
      <c r="O1160" s="964">
        <f t="shared" si="88"/>
        <v>0</v>
      </c>
      <c r="P1160" s="964">
        <f t="shared" si="88"/>
        <v>0</v>
      </c>
      <c r="Q1160" s="962">
        <f t="shared" si="88"/>
        <v>0</v>
      </c>
      <c r="R1160" s="843"/>
    </row>
    <row r="1161" spans="2:18" s="842" customFormat="1" ht="12.4" customHeight="1">
      <c r="B1161" s="968" t="s">
        <v>1564</v>
      </c>
      <c r="C1161" s="959"/>
      <c r="D1161" s="969" t="s">
        <v>376</v>
      </c>
      <c r="E1161" s="961" t="s">
        <v>386</v>
      </c>
      <c r="F1161" s="970">
        <v>45.03</v>
      </c>
      <c r="G1161" s="970">
        <v>17.45</v>
      </c>
      <c r="H1161" s="962">
        <f t="shared" ref="H1161:H1224" si="89">+IF(E1161="","",ROUND(F1161*G1161,2))</f>
        <v>785.77</v>
      </c>
      <c r="I1161" s="963">
        <f t="shared" si="88"/>
        <v>0</v>
      </c>
      <c r="J1161" s="964">
        <f t="shared" si="88"/>
        <v>0</v>
      </c>
      <c r="K1161" s="964">
        <f t="shared" si="88"/>
        <v>0</v>
      </c>
      <c r="L1161" s="964">
        <f t="shared" si="88"/>
        <v>16.399999999999999</v>
      </c>
      <c r="M1161" s="964">
        <f t="shared" si="88"/>
        <v>469.42</v>
      </c>
      <c r="N1161" s="964">
        <f t="shared" si="88"/>
        <v>299.95</v>
      </c>
      <c r="O1161" s="964">
        <f t="shared" si="88"/>
        <v>0</v>
      </c>
      <c r="P1161" s="964">
        <f t="shared" si="88"/>
        <v>0</v>
      </c>
      <c r="Q1161" s="962">
        <f t="shared" si="88"/>
        <v>0</v>
      </c>
      <c r="R1161" s="843"/>
    </row>
    <row r="1162" spans="2:18" s="842" customFormat="1" ht="12.4" customHeight="1">
      <c r="B1162" s="968" t="s">
        <v>1565</v>
      </c>
      <c r="C1162" s="959"/>
      <c r="D1162" s="969" t="s">
        <v>2788</v>
      </c>
      <c r="E1162" s="961" t="s">
        <v>386</v>
      </c>
      <c r="F1162" s="970">
        <v>200.31</v>
      </c>
      <c r="G1162" s="970">
        <v>15.38</v>
      </c>
      <c r="H1162" s="962">
        <f t="shared" si="89"/>
        <v>3080.77</v>
      </c>
      <c r="I1162" s="963">
        <f t="shared" si="88"/>
        <v>0</v>
      </c>
      <c r="J1162" s="964">
        <f t="shared" si="88"/>
        <v>0</v>
      </c>
      <c r="K1162" s="964">
        <f t="shared" si="88"/>
        <v>0</v>
      </c>
      <c r="L1162" s="964">
        <f t="shared" si="88"/>
        <v>64.31</v>
      </c>
      <c r="M1162" s="964">
        <f t="shared" si="88"/>
        <v>1840.44</v>
      </c>
      <c r="N1162" s="964">
        <f t="shared" si="88"/>
        <v>1176.02</v>
      </c>
      <c r="O1162" s="964">
        <f t="shared" si="88"/>
        <v>0</v>
      </c>
      <c r="P1162" s="964">
        <f t="shared" si="88"/>
        <v>0</v>
      </c>
      <c r="Q1162" s="962">
        <f t="shared" si="88"/>
        <v>0</v>
      </c>
      <c r="R1162" s="843"/>
    </row>
    <row r="1163" spans="2:18" s="842" customFormat="1" ht="12.4" customHeight="1">
      <c r="B1163" s="974" t="s">
        <v>1566</v>
      </c>
      <c r="C1163" s="959"/>
      <c r="D1163" s="975" t="s">
        <v>2891</v>
      </c>
      <c r="E1163" s="961"/>
      <c r="F1163" s="961"/>
      <c r="G1163" s="961"/>
      <c r="H1163" s="962" t="str">
        <f t="shared" si="89"/>
        <v/>
      </c>
      <c r="I1163" s="963" t="str">
        <f t="shared" si="88"/>
        <v/>
      </c>
      <c r="J1163" s="964" t="str">
        <f t="shared" si="88"/>
        <v/>
      </c>
      <c r="K1163" s="964" t="str">
        <f t="shared" si="88"/>
        <v/>
      </c>
      <c r="L1163" s="964" t="str">
        <f t="shared" si="88"/>
        <v/>
      </c>
      <c r="M1163" s="964" t="str">
        <f t="shared" si="88"/>
        <v/>
      </c>
      <c r="N1163" s="964" t="str">
        <f t="shared" si="88"/>
        <v/>
      </c>
      <c r="O1163" s="964" t="str">
        <f t="shared" si="88"/>
        <v/>
      </c>
      <c r="P1163" s="964" t="str">
        <f t="shared" si="88"/>
        <v/>
      </c>
      <c r="Q1163" s="962" t="str">
        <f t="shared" si="88"/>
        <v/>
      </c>
      <c r="R1163" s="843"/>
    </row>
    <row r="1164" spans="2:18" s="842" customFormat="1" ht="12.4" customHeight="1">
      <c r="B1164" s="968" t="s">
        <v>1567</v>
      </c>
      <c r="C1164" s="959"/>
      <c r="D1164" s="969" t="s">
        <v>2892</v>
      </c>
      <c r="E1164" s="961" t="s">
        <v>386</v>
      </c>
      <c r="F1164" s="970">
        <v>46.18</v>
      </c>
      <c r="G1164" s="970">
        <v>49.07</v>
      </c>
      <c r="H1164" s="962">
        <f t="shared" si="89"/>
        <v>2266.0500000000002</v>
      </c>
      <c r="I1164" s="963">
        <f t="shared" si="88"/>
        <v>0</v>
      </c>
      <c r="J1164" s="964">
        <f t="shared" si="88"/>
        <v>0</v>
      </c>
      <c r="K1164" s="964">
        <f t="shared" si="88"/>
        <v>0</v>
      </c>
      <c r="L1164" s="964">
        <f t="shared" si="88"/>
        <v>47.3</v>
      </c>
      <c r="M1164" s="964">
        <f t="shared" si="88"/>
        <v>1353.73</v>
      </c>
      <c r="N1164" s="964">
        <f t="shared" si="88"/>
        <v>865.02</v>
      </c>
      <c r="O1164" s="964">
        <f t="shared" si="88"/>
        <v>0</v>
      </c>
      <c r="P1164" s="964">
        <f t="shared" si="88"/>
        <v>0</v>
      </c>
      <c r="Q1164" s="962">
        <f t="shared" si="88"/>
        <v>0</v>
      </c>
      <c r="R1164" s="843"/>
    </row>
    <row r="1165" spans="2:18" s="842" customFormat="1" ht="12.4" customHeight="1">
      <c r="B1165" s="968" t="s">
        <v>1568</v>
      </c>
      <c r="C1165" s="959"/>
      <c r="D1165" s="969" t="s">
        <v>2893</v>
      </c>
      <c r="E1165" s="961" t="s">
        <v>386</v>
      </c>
      <c r="F1165" s="970">
        <v>46.18</v>
      </c>
      <c r="G1165" s="970">
        <v>49.07</v>
      </c>
      <c r="H1165" s="962">
        <f t="shared" si="89"/>
        <v>2266.0500000000002</v>
      </c>
      <c r="I1165" s="963">
        <f t="shared" si="88"/>
        <v>0</v>
      </c>
      <c r="J1165" s="964">
        <f t="shared" si="88"/>
        <v>0</v>
      </c>
      <c r="K1165" s="964">
        <f t="shared" si="88"/>
        <v>0</v>
      </c>
      <c r="L1165" s="964">
        <f t="shared" si="88"/>
        <v>47.3</v>
      </c>
      <c r="M1165" s="964">
        <f t="shared" si="88"/>
        <v>1353.73</v>
      </c>
      <c r="N1165" s="964">
        <f t="shared" si="88"/>
        <v>865.02</v>
      </c>
      <c r="O1165" s="964">
        <f t="shared" si="88"/>
        <v>0</v>
      </c>
      <c r="P1165" s="964">
        <f t="shared" si="88"/>
        <v>0</v>
      </c>
      <c r="Q1165" s="962">
        <f t="shared" si="88"/>
        <v>0</v>
      </c>
      <c r="R1165" s="843"/>
    </row>
    <row r="1166" spans="2:18" s="842" customFormat="1" ht="12.4" customHeight="1">
      <c r="B1166" s="968" t="s">
        <v>1569</v>
      </c>
      <c r="C1166" s="959"/>
      <c r="D1166" s="969" t="s">
        <v>2894</v>
      </c>
      <c r="E1166" s="961" t="s">
        <v>386</v>
      </c>
      <c r="F1166" s="970">
        <v>63.5</v>
      </c>
      <c r="G1166" s="970">
        <v>49.07</v>
      </c>
      <c r="H1166" s="962">
        <f t="shared" si="89"/>
        <v>3115.95</v>
      </c>
      <c r="I1166" s="963">
        <f t="shared" si="88"/>
        <v>0</v>
      </c>
      <c r="J1166" s="964">
        <f t="shared" si="88"/>
        <v>0</v>
      </c>
      <c r="K1166" s="964">
        <f t="shared" si="88"/>
        <v>0</v>
      </c>
      <c r="L1166" s="964">
        <f t="shared" si="88"/>
        <v>65.040000000000006</v>
      </c>
      <c r="M1166" s="964">
        <f t="shared" si="88"/>
        <v>1861.46</v>
      </c>
      <c r="N1166" s="964">
        <f t="shared" si="88"/>
        <v>1189.45</v>
      </c>
      <c r="O1166" s="964">
        <f t="shared" si="88"/>
        <v>0</v>
      </c>
      <c r="P1166" s="964">
        <f t="shared" si="88"/>
        <v>0</v>
      </c>
      <c r="Q1166" s="962">
        <f t="shared" si="88"/>
        <v>0</v>
      </c>
      <c r="R1166" s="843"/>
    </row>
    <row r="1167" spans="2:18" s="842" customFormat="1" ht="12.4" customHeight="1">
      <c r="B1167" s="974" t="s">
        <v>1570</v>
      </c>
      <c r="C1167" s="959"/>
      <c r="D1167" s="975" t="s">
        <v>2888</v>
      </c>
      <c r="E1167" s="961"/>
      <c r="F1167" s="961"/>
      <c r="G1167" s="961"/>
      <c r="H1167" s="962" t="str">
        <f t="shared" si="89"/>
        <v/>
      </c>
      <c r="I1167" s="963" t="str">
        <f t="shared" ref="I1167:Q1182" si="90">+IF($E1167="","",I5057)</f>
        <v/>
      </c>
      <c r="J1167" s="964" t="str">
        <f t="shared" si="90"/>
        <v/>
      </c>
      <c r="K1167" s="964" t="str">
        <f t="shared" si="90"/>
        <v/>
      </c>
      <c r="L1167" s="964" t="str">
        <f t="shared" si="90"/>
        <v/>
      </c>
      <c r="M1167" s="964" t="str">
        <f t="shared" si="90"/>
        <v/>
      </c>
      <c r="N1167" s="964" t="str">
        <f t="shared" si="90"/>
        <v/>
      </c>
      <c r="O1167" s="964" t="str">
        <f t="shared" si="90"/>
        <v/>
      </c>
      <c r="P1167" s="964" t="str">
        <f t="shared" si="90"/>
        <v/>
      </c>
      <c r="Q1167" s="962" t="str">
        <f t="shared" si="90"/>
        <v/>
      </c>
      <c r="R1167" s="843"/>
    </row>
    <row r="1168" spans="2:18" s="842" customFormat="1" ht="12.4" customHeight="1">
      <c r="B1168" s="968" t="s">
        <v>1571</v>
      </c>
      <c r="C1168" s="959"/>
      <c r="D1168" s="969" t="s">
        <v>2889</v>
      </c>
      <c r="E1168" s="961" t="s">
        <v>51</v>
      </c>
      <c r="F1168" s="970">
        <v>195.12</v>
      </c>
      <c r="G1168" s="970">
        <v>2.5100000000000002</v>
      </c>
      <c r="H1168" s="962">
        <f t="shared" si="89"/>
        <v>489.75</v>
      </c>
      <c r="I1168" s="963">
        <f t="shared" si="90"/>
        <v>0</v>
      </c>
      <c r="J1168" s="964">
        <f t="shared" si="90"/>
        <v>0</v>
      </c>
      <c r="K1168" s="964">
        <f t="shared" si="90"/>
        <v>0</v>
      </c>
      <c r="L1168" s="964">
        <f t="shared" si="90"/>
        <v>10.220000000000001</v>
      </c>
      <c r="M1168" s="964">
        <f t="shared" si="90"/>
        <v>292.57</v>
      </c>
      <c r="N1168" s="964">
        <f t="shared" si="90"/>
        <v>186.95</v>
      </c>
      <c r="O1168" s="964">
        <f t="shared" si="90"/>
        <v>0</v>
      </c>
      <c r="P1168" s="964">
        <f t="shared" si="90"/>
        <v>0</v>
      </c>
      <c r="Q1168" s="962">
        <f t="shared" si="90"/>
        <v>0</v>
      </c>
      <c r="R1168" s="843"/>
    </row>
    <row r="1169" spans="2:18" s="842" customFormat="1" ht="12.4" customHeight="1">
      <c r="B1169" s="966" t="s">
        <v>1572</v>
      </c>
      <c r="C1169" s="959"/>
      <c r="D1169" s="967" t="s">
        <v>2916</v>
      </c>
      <c r="E1169" s="961"/>
      <c r="F1169" s="961"/>
      <c r="G1169" s="961"/>
      <c r="H1169" s="962" t="str">
        <f t="shared" si="89"/>
        <v/>
      </c>
      <c r="I1169" s="963" t="str">
        <f t="shared" si="90"/>
        <v/>
      </c>
      <c r="J1169" s="964" t="str">
        <f t="shared" si="90"/>
        <v/>
      </c>
      <c r="K1169" s="964" t="str">
        <f t="shared" si="90"/>
        <v/>
      </c>
      <c r="L1169" s="964" t="str">
        <f t="shared" si="90"/>
        <v/>
      </c>
      <c r="M1169" s="964" t="str">
        <f t="shared" si="90"/>
        <v/>
      </c>
      <c r="N1169" s="964" t="str">
        <f t="shared" si="90"/>
        <v/>
      </c>
      <c r="O1169" s="964" t="str">
        <f t="shared" si="90"/>
        <v/>
      </c>
      <c r="P1169" s="964" t="str">
        <f t="shared" si="90"/>
        <v/>
      </c>
      <c r="Q1169" s="962" t="str">
        <f t="shared" si="90"/>
        <v/>
      </c>
      <c r="R1169" s="843"/>
    </row>
    <row r="1170" spans="2:18" s="842" customFormat="1" ht="12.4" customHeight="1">
      <c r="B1170" s="972" t="s">
        <v>1573</v>
      </c>
      <c r="C1170" s="959"/>
      <c r="D1170" s="973" t="s">
        <v>2855</v>
      </c>
      <c r="E1170" s="961"/>
      <c r="F1170" s="961"/>
      <c r="G1170" s="961"/>
      <c r="H1170" s="962" t="str">
        <f t="shared" si="89"/>
        <v/>
      </c>
      <c r="I1170" s="963" t="str">
        <f t="shared" si="90"/>
        <v/>
      </c>
      <c r="J1170" s="964" t="str">
        <f t="shared" si="90"/>
        <v/>
      </c>
      <c r="K1170" s="964" t="str">
        <f t="shared" si="90"/>
        <v/>
      </c>
      <c r="L1170" s="964" t="str">
        <f t="shared" si="90"/>
        <v/>
      </c>
      <c r="M1170" s="964" t="str">
        <f t="shared" si="90"/>
        <v/>
      </c>
      <c r="N1170" s="964" t="str">
        <f t="shared" si="90"/>
        <v/>
      </c>
      <c r="O1170" s="964" t="str">
        <f t="shared" si="90"/>
        <v/>
      </c>
      <c r="P1170" s="964" t="str">
        <f t="shared" si="90"/>
        <v/>
      </c>
      <c r="Q1170" s="962" t="str">
        <f t="shared" si="90"/>
        <v/>
      </c>
      <c r="R1170" s="843"/>
    </row>
    <row r="1171" spans="2:18" s="842" customFormat="1" ht="12.4" customHeight="1">
      <c r="B1171" s="974" t="s">
        <v>1574</v>
      </c>
      <c r="C1171" s="959"/>
      <c r="D1171" s="975" t="s">
        <v>52</v>
      </c>
      <c r="E1171" s="961"/>
      <c r="F1171" s="961"/>
      <c r="G1171" s="961"/>
      <c r="H1171" s="962" t="str">
        <f t="shared" si="89"/>
        <v/>
      </c>
      <c r="I1171" s="963" t="str">
        <f t="shared" si="90"/>
        <v/>
      </c>
      <c r="J1171" s="964" t="str">
        <f t="shared" si="90"/>
        <v/>
      </c>
      <c r="K1171" s="964" t="str">
        <f t="shared" si="90"/>
        <v/>
      </c>
      <c r="L1171" s="964" t="str">
        <f t="shared" si="90"/>
        <v/>
      </c>
      <c r="M1171" s="964" t="str">
        <f t="shared" si="90"/>
        <v/>
      </c>
      <c r="N1171" s="964" t="str">
        <f t="shared" si="90"/>
        <v/>
      </c>
      <c r="O1171" s="964" t="str">
        <f t="shared" si="90"/>
        <v/>
      </c>
      <c r="P1171" s="964" t="str">
        <f t="shared" si="90"/>
        <v/>
      </c>
      <c r="Q1171" s="962" t="str">
        <f t="shared" si="90"/>
        <v/>
      </c>
      <c r="R1171" s="843"/>
    </row>
    <row r="1172" spans="2:18" s="842" customFormat="1" ht="12.4" customHeight="1">
      <c r="B1172" s="968" t="s">
        <v>1575</v>
      </c>
      <c r="C1172" s="959"/>
      <c r="D1172" s="969" t="s">
        <v>333</v>
      </c>
      <c r="E1172" s="961" t="s">
        <v>385</v>
      </c>
      <c r="F1172" s="970">
        <v>9.85</v>
      </c>
      <c r="G1172" s="970">
        <v>3.5300000000000002</v>
      </c>
      <c r="H1172" s="962">
        <f t="shared" si="89"/>
        <v>34.770000000000003</v>
      </c>
      <c r="I1172" s="963">
        <f t="shared" si="90"/>
        <v>0</v>
      </c>
      <c r="J1172" s="964">
        <f t="shared" si="90"/>
        <v>0</v>
      </c>
      <c r="K1172" s="964">
        <f t="shared" si="90"/>
        <v>0</v>
      </c>
      <c r="L1172" s="964">
        <f t="shared" si="90"/>
        <v>34.770000000000003</v>
      </c>
      <c r="M1172" s="964">
        <f t="shared" si="90"/>
        <v>0</v>
      </c>
      <c r="N1172" s="964">
        <f t="shared" si="90"/>
        <v>0</v>
      </c>
      <c r="O1172" s="964">
        <f t="shared" si="90"/>
        <v>0</v>
      </c>
      <c r="P1172" s="964">
        <f t="shared" si="90"/>
        <v>0</v>
      </c>
      <c r="Q1172" s="962">
        <f t="shared" si="90"/>
        <v>0</v>
      </c>
      <c r="R1172" s="843"/>
    </row>
    <row r="1173" spans="2:18" s="842" customFormat="1" ht="12.4" customHeight="1">
      <c r="B1173" s="968" t="s">
        <v>1576</v>
      </c>
      <c r="C1173" s="959"/>
      <c r="D1173" s="969" t="s">
        <v>334</v>
      </c>
      <c r="E1173" s="961" t="s">
        <v>385</v>
      </c>
      <c r="F1173" s="970">
        <v>9.85</v>
      </c>
      <c r="G1173" s="970">
        <v>1.05</v>
      </c>
      <c r="H1173" s="962">
        <f t="shared" si="89"/>
        <v>10.34</v>
      </c>
      <c r="I1173" s="963">
        <f t="shared" si="90"/>
        <v>0</v>
      </c>
      <c r="J1173" s="964">
        <f t="shared" si="90"/>
        <v>0</v>
      </c>
      <c r="K1173" s="964">
        <f t="shared" si="90"/>
        <v>0</v>
      </c>
      <c r="L1173" s="964">
        <f t="shared" si="90"/>
        <v>10.34</v>
      </c>
      <c r="M1173" s="964">
        <f t="shared" si="90"/>
        <v>0</v>
      </c>
      <c r="N1173" s="964">
        <f t="shared" si="90"/>
        <v>0</v>
      </c>
      <c r="O1173" s="964">
        <f t="shared" si="90"/>
        <v>0</v>
      </c>
      <c r="P1173" s="964">
        <f t="shared" si="90"/>
        <v>0</v>
      </c>
      <c r="Q1173" s="962">
        <f t="shared" si="90"/>
        <v>0</v>
      </c>
      <c r="R1173" s="843"/>
    </row>
    <row r="1174" spans="2:18" s="842" customFormat="1" ht="12.4" customHeight="1">
      <c r="B1174" s="974" t="s">
        <v>1577</v>
      </c>
      <c r="C1174" s="959"/>
      <c r="D1174" s="975" t="s">
        <v>54</v>
      </c>
      <c r="E1174" s="961"/>
      <c r="F1174" s="961"/>
      <c r="G1174" s="961"/>
      <c r="H1174" s="962" t="str">
        <f t="shared" si="89"/>
        <v/>
      </c>
      <c r="I1174" s="963" t="str">
        <f t="shared" si="90"/>
        <v/>
      </c>
      <c r="J1174" s="964" t="str">
        <f t="shared" si="90"/>
        <v/>
      </c>
      <c r="K1174" s="964" t="str">
        <f t="shared" si="90"/>
        <v/>
      </c>
      <c r="L1174" s="964" t="str">
        <f t="shared" si="90"/>
        <v/>
      </c>
      <c r="M1174" s="964" t="str">
        <f t="shared" si="90"/>
        <v/>
      </c>
      <c r="N1174" s="964" t="str">
        <f t="shared" si="90"/>
        <v/>
      </c>
      <c r="O1174" s="964" t="str">
        <f t="shared" si="90"/>
        <v/>
      </c>
      <c r="P1174" s="964" t="str">
        <f t="shared" si="90"/>
        <v/>
      </c>
      <c r="Q1174" s="962" t="str">
        <f t="shared" si="90"/>
        <v/>
      </c>
      <c r="R1174" s="843"/>
    </row>
    <row r="1175" spans="2:18" s="842" customFormat="1" ht="12.4" customHeight="1">
      <c r="B1175" s="968" t="s">
        <v>1578</v>
      </c>
      <c r="C1175" s="959"/>
      <c r="D1175" s="969" t="s">
        <v>365</v>
      </c>
      <c r="E1175" s="961" t="s">
        <v>386</v>
      </c>
      <c r="F1175" s="970">
        <v>3.5300000000000002</v>
      </c>
      <c r="G1175" s="970">
        <v>30.76</v>
      </c>
      <c r="H1175" s="962">
        <f t="shared" si="89"/>
        <v>108.58</v>
      </c>
      <c r="I1175" s="963">
        <f t="shared" si="90"/>
        <v>0</v>
      </c>
      <c r="J1175" s="964">
        <f t="shared" si="90"/>
        <v>0</v>
      </c>
      <c r="K1175" s="964">
        <f t="shared" si="90"/>
        <v>0</v>
      </c>
      <c r="L1175" s="964">
        <f t="shared" si="90"/>
        <v>108.58</v>
      </c>
      <c r="M1175" s="964">
        <f t="shared" si="90"/>
        <v>0</v>
      </c>
      <c r="N1175" s="964">
        <f t="shared" si="90"/>
        <v>0</v>
      </c>
      <c r="O1175" s="964">
        <f t="shared" si="90"/>
        <v>0</v>
      </c>
      <c r="P1175" s="964">
        <f t="shared" si="90"/>
        <v>0</v>
      </c>
      <c r="Q1175" s="962">
        <f t="shared" si="90"/>
        <v>0</v>
      </c>
      <c r="R1175" s="843"/>
    </row>
    <row r="1176" spans="2:18" s="842" customFormat="1" ht="12.4" customHeight="1">
      <c r="B1176" s="968" t="s">
        <v>1579</v>
      </c>
      <c r="C1176" s="959"/>
      <c r="D1176" s="969" t="s">
        <v>2697</v>
      </c>
      <c r="E1176" s="961" t="s">
        <v>385</v>
      </c>
      <c r="F1176" s="970">
        <v>9.85</v>
      </c>
      <c r="G1176" s="970">
        <v>3.44</v>
      </c>
      <c r="H1176" s="962">
        <f t="shared" si="89"/>
        <v>33.880000000000003</v>
      </c>
      <c r="I1176" s="963">
        <f t="shared" si="90"/>
        <v>0</v>
      </c>
      <c r="J1176" s="964">
        <f t="shared" si="90"/>
        <v>0</v>
      </c>
      <c r="K1176" s="964">
        <f t="shared" si="90"/>
        <v>0</v>
      </c>
      <c r="L1176" s="964">
        <f t="shared" si="90"/>
        <v>33.880000000000003</v>
      </c>
      <c r="M1176" s="964">
        <f t="shared" si="90"/>
        <v>0</v>
      </c>
      <c r="N1176" s="964">
        <f t="shared" si="90"/>
        <v>0</v>
      </c>
      <c r="O1176" s="964">
        <f t="shared" si="90"/>
        <v>0</v>
      </c>
      <c r="P1176" s="964">
        <f t="shared" si="90"/>
        <v>0</v>
      </c>
      <c r="Q1176" s="962">
        <f t="shared" si="90"/>
        <v>0</v>
      </c>
      <c r="R1176" s="843"/>
    </row>
    <row r="1177" spans="2:18" s="842" customFormat="1" ht="12.4" customHeight="1">
      <c r="B1177" s="968" t="s">
        <v>1580</v>
      </c>
      <c r="C1177" s="959"/>
      <c r="D1177" s="969" t="s">
        <v>2699</v>
      </c>
      <c r="E1177" s="961" t="s">
        <v>51</v>
      </c>
      <c r="F1177" s="970">
        <v>8.1300000000000008</v>
      </c>
      <c r="G1177" s="970">
        <v>6.98</v>
      </c>
      <c r="H1177" s="962">
        <f t="shared" si="89"/>
        <v>56.75</v>
      </c>
      <c r="I1177" s="963">
        <f t="shared" si="90"/>
        <v>0</v>
      </c>
      <c r="J1177" s="964">
        <f t="shared" si="90"/>
        <v>0</v>
      </c>
      <c r="K1177" s="964">
        <f t="shared" si="90"/>
        <v>0</v>
      </c>
      <c r="L1177" s="964">
        <f t="shared" si="90"/>
        <v>56.75</v>
      </c>
      <c r="M1177" s="964">
        <f t="shared" si="90"/>
        <v>0</v>
      </c>
      <c r="N1177" s="964">
        <f t="shared" si="90"/>
        <v>0</v>
      </c>
      <c r="O1177" s="964">
        <f t="shared" si="90"/>
        <v>0</v>
      </c>
      <c r="P1177" s="964">
        <f t="shared" si="90"/>
        <v>0</v>
      </c>
      <c r="Q1177" s="962">
        <f t="shared" si="90"/>
        <v>0</v>
      </c>
      <c r="R1177" s="843"/>
    </row>
    <row r="1178" spans="2:18" s="842" customFormat="1" ht="12.4" customHeight="1">
      <c r="B1178" s="968" t="s">
        <v>1581</v>
      </c>
      <c r="C1178" s="959"/>
      <c r="D1178" s="969" t="s">
        <v>2856</v>
      </c>
      <c r="E1178" s="961" t="s">
        <v>51</v>
      </c>
      <c r="F1178" s="970">
        <v>2.37</v>
      </c>
      <c r="G1178" s="970">
        <v>10.77</v>
      </c>
      <c r="H1178" s="962">
        <f t="shared" si="89"/>
        <v>25.52</v>
      </c>
      <c r="I1178" s="963">
        <f t="shared" si="90"/>
        <v>0</v>
      </c>
      <c r="J1178" s="964">
        <f t="shared" si="90"/>
        <v>0</v>
      </c>
      <c r="K1178" s="964">
        <f t="shared" si="90"/>
        <v>0</v>
      </c>
      <c r="L1178" s="964">
        <f t="shared" si="90"/>
        <v>25.52</v>
      </c>
      <c r="M1178" s="964">
        <f t="shared" si="90"/>
        <v>0</v>
      </c>
      <c r="N1178" s="964">
        <f t="shared" si="90"/>
        <v>0</v>
      </c>
      <c r="O1178" s="964">
        <f t="shared" si="90"/>
        <v>0</v>
      </c>
      <c r="P1178" s="964">
        <f t="shared" si="90"/>
        <v>0</v>
      </c>
      <c r="Q1178" s="962">
        <f t="shared" si="90"/>
        <v>0</v>
      </c>
      <c r="R1178" s="843"/>
    </row>
    <row r="1179" spans="2:18" s="842" customFormat="1" ht="12.4" customHeight="1">
      <c r="B1179" s="968" t="s">
        <v>1582</v>
      </c>
      <c r="C1179" s="959"/>
      <c r="D1179" s="969" t="s">
        <v>2849</v>
      </c>
      <c r="E1179" s="961" t="s">
        <v>386</v>
      </c>
      <c r="F1179" s="970">
        <v>0.81</v>
      </c>
      <c r="G1179" s="970">
        <v>30.76</v>
      </c>
      <c r="H1179" s="962">
        <f t="shared" si="89"/>
        <v>24.92</v>
      </c>
      <c r="I1179" s="963">
        <f t="shared" si="90"/>
        <v>0</v>
      </c>
      <c r="J1179" s="964">
        <f t="shared" si="90"/>
        <v>0</v>
      </c>
      <c r="K1179" s="964">
        <f t="shared" si="90"/>
        <v>0</v>
      </c>
      <c r="L1179" s="964">
        <f t="shared" si="90"/>
        <v>24.92</v>
      </c>
      <c r="M1179" s="964">
        <f t="shared" si="90"/>
        <v>0</v>
      </c>
      <c r="N1179" s="964">
        <f t="shared" si="90"/>
        <v>0</v>
      </c>
      <c r="O1179" s="964">
        <f t="shared" si="90"/>
        <v>0</v>
      </c>
      <c r="P1179" s="964">
        <f t="shared" si="90"/>
        <v>0</v>
      </c>
      <c r="Q1179" s="962">
        <f t="shared" si="90"/>
        <v>0</v>
      </c>
      <c r="R1179" s="843"/>
    </row>
    <row r="1180" spans="2:18" s="842" customFormat="1" ht="12.4" customHeight="1">
      <c r="B1180" s="968" t="s">
        <v>1583</v>
      </c>
      <c r="C1180" s="959"/>
      <c r="D1180" s="969" t="s">
        <v>2857</v>
      </c>
      <c r="E1180" s="961" t="s">
        <v>3030</v>
      </c>
      <c r="F1180" s="970">
        <v>1.8</v>
      </c>
      <c r="G1180" s="970">
        <v>20.51</v>
      </c>
      <c r="H1180" s="962">
        <f t="shared" si="89"/>
        <v>36.92</v>
      </c>
      <c r="I1180" s="963">
        <f t="shared" si="90"/>
        <v>0</v>
      </c>
      <c r="J1180" s="964">
        <f t="shared" si="90"/>
        <v>0</v>
      </c>
      <c r="K1180" s="964">
        <f t="shared" si="90"/>
        <v>0</v>
      </c>
      <c r="L1180" s="964">
        <f t="shared" si="90"/>
        <v>36.92</v>
      </c>
      <c r="M1180" s="964">
        <f t="shared" si="90"/>
        <v>0</v>
      </c>
      <c r="N1180" s="964">
        <f t="shared" si="90"/>
        <v>0</v>
      </c>
      <c r="O1180" s="964">
        <f t="shared" si="90"/>
        <v>0</v>
      </c>
      <c r="P1180" s="964">
        <f t="shared" si="90"/>
        <v>0</v>
      </c>
      <c r="Q1180" s="962">
        <f t="shared" si="90"/>
        <v>0</v>
      </c>
      <c r="R1180" s="843"/>
    </row>
    <row r="1181" spans="2:18" s="842" customFormat="1" ht="12.4" customHeight="1">
      <c r="B1181" s="968" t="s">
        <v>1584</v>
      </c>
      <c r="C1181" s="959"/>
      <c r="D1181" s="969" t="s">
        <v>2788</v>
      </c>
      <c r="E1181" s="961" t="s">
        <v>386</v>
      </c>
      <c r="F1181" s="970">
        <v>3.42</v>
      </c>
      <c r="G1181" s="970">
        <v>15.38</v>
      </c>
      <c r="H1181" s="962">
        <f t="shared" si="89"/>
        <v>52.6</v>
      </c>
      <c r="I1181" s="963">
        <f t="shared" si="90"/>
        <v>0</v>
      </c>
      <c r="J1181" s="964">
        <f t="shared" si="90"/>
        <v>0</v>
      </c>
      <c r="K1181" s="964">
        <f t="shared" si="90"/>
        <v>0</v>
      </c>
      <c r="L1181" s="964">
        <f t="shared" si="90"/>
        <v>52.6</v>
      </c>
      <c r="M1181" s="964">
        <f t="shared" si="90"/>
        <v>0</v>
      </c>
      <c r="N1181" s="964">
        <f t="shared" si="90"/>
        <v>0</v>
      </c>
      <c r="O1181" s="964">
        <f t="shared" si="90"/>
        <v>0</v>
      </c>
      <c r="P1181" s="964">
        <f t="shared" si="90"/>
        <v>0</v>
      </c>
      <c r="Q1181" s="962">
        <f t="shared" si="90"/>
        <v>0</v>
      </c>
      <c r="R1181" s="843"/>
    </row>
    <row r="1182" spans="2:18" s="842" customFormat="1" ht="12.4" customHeight="1">
      <c r="B1182" s="974" t="s">
        <v>1585</v>
      </c>
      <c r="C1182" s="959"/>
      <c r="D1182" s="975" t="s">
        <v>2700</v>
      </c>
      <c r="E1182" s="961"/>
      <c r="F1182" s="961"/>
      <c r="G1182" s="961"/>
      <c r="H1182" s="962" t="str">
        <f t="shared" si="89"/>
        <v/>
      </c>
      <c r="I1182" s="963" t="str">
        <f t="shared" si="90"/>
        <v/>
      </c>
      <c r="J1182" s="964" t="str">
        <f t="shared" si="90"/>
        <v/>
      </c>
      <c r="K1182" s="964" t="str">
        <f t="shared" si="90"/>
        <v/>
      </c>
      <c r="L1182" s="964" t="str">
        <f t="shared" si="90"/>
        <v/>
      </c>
      <c r="M1182" s="964" t="str">
        <f t="shared" si="90"/>
        <v/>
      </c>
      <c r="N1182" s="964" t="str">
        <f t="shared" si="90"/>
        <v/>
      </c>
      <c r="O1182" s="964" t="str">
        <f t="shared" si="90"/>
        <v/>
      </c>
      <c r="P1182" s="964" t="str">
        <f t="shared" si="90"/>
        <v/>
      </c>
      <c r="Q1182" s="962" t="str">
        <f t="shared" si="90"/>
        <v/>
      </c>
      <c r="R1182" s="843"/>
    </row>
    <row r="1183" spans="2:18" s="842" customFormat="1" ht="12.4" customHeight="1">
      <c r="B1183" s="976" t="s">
        <v>1586</v>
      </c>
      <c r="C1183" s="959"/>
      <c r="D1183" s="977" t="s">
        <v>2858</v>
      </c>
      <c r="E1183" s="961"/>
      <c r="F1183" s="961"/>
      <c r="G1183" s="961"/>
      <c r="H1183" s="962" t="str">
        <f t="shared" si="89"/>
        <v/>
      </c>
      <c r="I1183" s="963" t="str">
        <f t="shared" ref="I1183:Q1198" si="91">+IF($E1183="","",I5073)</f>
        <v/>
      </c>
      <c r="J1183" s="964" t="str">
        <f t="shared" si="91"/>
        <v/>
      </c>
      <c r="K1183" s="964" t="str">
        <f t="shared" si="91"/>
        <v/>
      </c>
      <c r="L1183" s="964" t="str">
        <f t="shared" si="91"/>
        <v/>
      </c>
      <c r="M1183" s="964" t="str">
        <f t="shared" si="91"/>
        <v/>
      </c>
      <c r="N1183" s="964" t="str">
        <f t="shared" si="91"/>
        <v/>
      </c>
      <c r="O1183" s="964" t="str">
        <f t="shared" si="91"/>
        <v/>
      </c>
      <c r="P1183" s="964" t="str">
        <f t="shared" si="91"/>
        <v/>
      </c>
      <c r="Q1183" s="962" t="str">
        <f t="shared" si="91"/>
        <v/>
      </c>
      <c r="R1183" s="843"/>
    </row>
    <row r="1184" spans="2:18" s="842" customFormat="1" ht="12.4" customHeight="1">
      <c r="B1184" s="968" t="s">
        <v>1587</v>
      </c>
      <c r="C1184" s="959"/>
      <c r="D1184" s="969" t="s">
        <v>2859</v>
      </c>
      <c r="E1184" s="961" t="s">
        <v>386</v>
      </c>
      <c r="F1184" s="970">
        <v>1.22</v>
      </c>
      <c r="G1184" s="970">
        <v>172.29</v>
      </c>
      <c r="H1184" s="962">
        <f t="shared" si="89"/>
        <v>210.19</v>
      </c>
      <c r="I1184" s="963">
        <f t="shared" si="91"/>
        <v>0</v>
      </c>
      <c r="J1184" s="964">
        <f t="shared" si="91"/>
        <v>0</v>
      </c>
      <c r="K1184" s="964">
        <f t="shared" si="91"/>
        <v>0</v>
      </c>
      <c r="L1184" s="964">
        <f t="shared" si="91"/>
        <v>210.19</v>
      </c>
      <c r="M1184" s="964">
        <f t="shared" si="91"/>
        <v>0</v>
      </c>
      <c r="N1184" s="964">
        <f t="shared" si="91"/>
        <v>0</v>
      </c>
      <c r="O1184" s="964">
        <f t="shared" si="91"/>
        <v>0</v>
      </c>
      <c r="P1184" s="964">
        <f t="shared" si="91"/>
        <v>0</v>
      </c>
      <c r="Q1184" s="962">
        <f t="shared" si="91"/>
        <v>0</v>
      </c>
      <c r="R1184" s="843"/>
    </row>
    <row r="1185" spans="2:18" s="842" customFormat="1" ht="12.4" customHeight="1">
      <c r="B1185" s="976" t="s">
        <v>1588</v>
      </c>
      <c r="C1185" s="959"/>
      <c r="D1185" s="977" t="s">
        <v>2860</v>
      </c>
      <c r="E1185" s="961"/>
      <c r="F1185" s="961"/>
      <c r="G1185" s="961"/>
      <c r="H1185" s="962" t="str">
        <f t="shared" si="89"/>
        <v/>
      </c>
      <c r="I1185" s="963" t="str">
        <f t="shared" si="91"/>
        <v/>
      </c>
      <c r="J1185" s="964" t="str">
        <f t="shared" si="91"/>
        <v/>
      </c>
      <c r="K1185" s="964" t="str">
        <f t="shared" si="91"/>
        <v/>
      </c>
      <c r="L1185" s="964" t="str">
        <f t="shared" si="91"/>
        <v/>
      </c>
      <c r="M1185" s="964" t="str">
        <f t="shared" si="91"/>
        <v/>
      </c>
      <c r="N1185" s="964" t="str">
        <f t="shared" si="91"/>
        <v/>
      </c>
      <c r="O1185" s="964" t="str">
        <f t="shared" si="91"/>
        <v/>
      </c>
      <c r="P1185" s="964" t="str">
        <f t="shared" si="91"/>
        <v/>
      </c>
      <c r="Q1185" s="962" t="str">
        <f t="shared" si="91"/>
        <v/>
      </c>
      <c r="R1185" s="843"/>
    </row>
    <row r="1186" spans="2:18" s="842" customFormat="1" ht="12.4" customHeight="1">
      <c r="B1186" s="968" t="s">
        <v>1589</v>
      </c>
      <c r="C1186" s="959"/>
      <c r="D1186" s="969" t="s">
        <v>2861</v>
      </c>
      <c r="E1186" s="961" t="s">
        <v>3030</v>
      </c>
      <c r="F1186" s="970">
        <v>0.23</v>
      </c>
      <c r="G1186" s="970">
        <v>277.07</v>
      </c>
      <c r="H1186" s="962">
        <f t="shared" si="89"/>
        <v>63.73</v>
      </c>
      <c r="I1186" s="963">
        <f t="shared" si="91"/>
        <v>0</v>
      </c>
      <c r="J1186" s="964">
        <f t="shared" si="91"/>
        <v>0</v>
      </c>
      <c r="K1186" s="964">
        <f t="shared" si="91"/>
        <v>0</v>
      </c>
      <c r="L1186" s="964">
        <f t="shared" si="91"/>
        <v>63.73</v>
      </c>
      <c r="M1186" s="964">
        <f t="shared" si="91"/>
        <v>0</v>
      </c>
      <c r="N1186" s="964">
        <f t="shared" si="91"/>
        <v>0</v>
      </c>
      <c r="O1186" s="964">
        <f t="shared" si="91"/>
        <v>0</v>
      </c>
      <c r="P1186" s="964">
        <f t="shared" si="91"/>
        <v>0</v>
      </c>
      <c r="Q1186" s="962">
        <f t="shared" si="91"/>
        <v>0</v>
      </c>
      <c r="R1186" s="843"/>
    </row>
    <row r="1187" spans="2:18" s="842" customFormat="1" ht="12.4" customHeight="1">
      <c r="B1187" s="968" t="s">
        <v>1590</v>
      </c>
      <c r="C1187" s="959"/>
      <c r="D1187" s="969" t="s">
        <v>2713</v>
      </c>
      <c r="E1187" s="961" t="s">
        <v>51</v>
      </c>
      <c r="F1187" s="970">
        <v>3.33</v>
      </c>
      <c r="G1187" s="970">
        <v>44.230000000000004</v>
      </c>
      <c r="H1187" s="962">
        <f t="shared" si="89"/>
        <v>147.29</v>
      </c>
      <c r="I1187" s="963">
        <f t="shared" si="91"/>
        <v>0</v>
      </c>
      <c r="J1187" s="964">
        <f t="shared" si="91"/>
        <v>0</v>
      </c>
      <c r="K1187" s="964">
        <f t="shared" si="91"/>
        <v>0</v>
      </c>
      <c r="L1187" s="964">
        <f t="shared" si="91"/>
        <v>147.29</v>
      </c>
      <c r="M1187" s="964">
        <f t="shared" si="91"/>
        <v>0</v>
      </c>
      <c r="N1187" s="964">
        <f t="shared" si="91"/>
        <v>0</v>
      </c>
      <c r="O1187" s="964">
        <f t="shared" si="91"/>
        <v>0</v>
      </c>
      <c r="P1187" s="964">
        <f t="shared" si="91"/>
        <v>0</v>
      </c>
      <c r="Q1187" s="962">
        <f t="shared" si="91"/>
        <v>0</v>
      </c>
      <c r="R1187" s="843"/>
    </row>
    <row r="1188" spans="2:18" s="842" customFormat="1" ht="12.4" customHeight="1">
      <c r="B1188" s="974" t="s">
        <v>1591</v>
      </c>
      <c r="C1188" s="959"/>
      <c r="D1188" s="975" t="s">
        <v>2775</v>
      </c>
      <c r="E1188" s="961"/>
      <c r="F1188" s="961"/>
      <c r="G1188" s="961"/>
      <c r="H1188" s="962" t="str">
        <f t="shared" si="89"/>
        <v/>
      </c>
      <c r="I1188" s="963" t="str">
        <f t="shared" si="91"/>
        <v/>
      </c>
      <c r="J1188" s="964" t="str">
        <f t="shared" si="91"/>
        <v/>
      </c>
      <c r="K1188" s="964" t="str">
        <f t="shared" si="91"/>
        <v/>
      </c>
      <c r="L1188" s="964" t="str">
        <f t="shared" si="91"/>
        <v/>
      </c>
      <c r="M1188" s="964" t="str">
        <f t="shared" si="91"/>
        <v/>
      </c>
      <c r="N1188" s="964" t="str">
        <f t="shared" si="91"/>
        <v/>
      </c>
      <c r="O1188" s="964" t="str">
        <f t="shared" si="91"/>
        <v/>
      </c>
      <c r="P1188" s="964" t="str">
        <f t="shared" si="91"/>
        <v/>
      </c>
      <c r="Q1188" s="962" t="str">
        <f t="shared" si="91"/>
        <v/>
      </c>
      <c r="R1188" s="843"/>
    </row>
    <row r="1189" spans="2:18" s="842" customFormat="1" ht="12.4" customHeight="1">
      <c r="B1189" s="976" t="s">
        <v>1592</v>
      </c>
      <c r="C1189" s="959"/>
      <c r="D1189" s="977" t="s">
        <v>56</v>
      </c>
      <c r="E1189" s="961"/>
      <c r="F1189" s="961"/>
      <c r="G1189" s="961"/>
      <c r="H1189" s="962" t="str">
        <f t="shared" si="89"/>
        <v/>
      </c>
      <c r="I1189" s="963" t="str">
        <f t="shared" si="91"/>
        <v/>
      </c>
      <c r="J1189" s="964" t="str">
        <f t="shared" si="91"/>
        <v/>
      </c>
      <c r="K1189" s="964" t="str">
        <f t="shared" si="91"/>
        <v/>
      </c>
      <c r="L1189" s="964" t="str">
        <f t="shared" si="91"/>
        <v/>
      </c>
      <c r="M1189" s="964" t="str">
        <f t="shared" si="91"/>
        <v/>
      </c>
      <c r="N1189" s="964" t="str">
        <f t="shared" si="91"/>
        <v/>
      </c>
      <c r="O1189" s="964" t="str">
        <f t="shared" si="91"/>
        <v/>
      </c>
      <c r="P1189" s="964" t="str">
        <f t="shared" si="91"/>
        <v/>
      </c>
      <c r="Q1189" s="962" t="str">
        <f t="shared" si="91"/>
        <v/>
      </c>
      <c r="R1189" s="843"/>
    </row>
    <row r="1190" spans="2:18" s="842" customFormat="1" ht="12.4" customHeight="1">
      <c r="B1190" s="968" t="s">
        <v>1593</v>
      </c>
      <c r="C1190" s="959"/>
      <c r="D1190" s="969" t="s">
        <v>360</v>
      </c>
      <c r="E1190" s="961" t="s">
        <v>386</v>
      </c>
      <c r="F1190" s="970">
        <v>0.2</v>
      </c>
      <c r="G1190" s="970">
        <v>412.08</v>
      </c>
      <c r="H1190" s="962">
        <f t="shared" si="89"/>
        <v>82.42</v>
      </c>
      <c r="I1190" s="963">
        <f t="shared" si="91"/>
        <v>0</v>
      </c>
      <c r="J1190" s="964">
        <f t="shared" si="91"/>
        <v>0</v>
      </c>
      <c r="K1190" s="964">
        <f t="shared" si="91"/>
        <v>0</v>
      </c>
      <c r="L1190" s="964">
        <f t="shared" si="91"/>
        <v>82.42</v>
      </c>
      <c r="M1190" s="964">
        <f t="shared" si="91"/>
        <v>0</v>
      </c>
      <c r="N1190" s="964">
        <f t="shared" si="91"/>
        <v>0</v>
      </c>
      <c r="O1190" s="964">
        <f t="shared" si="91"/>
        <v>0</v>
      </c>
      <c r="P1190" s="964">
        <f t="shared" si="91"/>
        <v>0</v>
      </c>
      <c r="Q1190" s="962">
        <f t="shared" si="91"/>
        <v>0</v>
      </c>
      <c r="R1190" s="843"/>
    </row>
    <row r="1191" spans="2:18" s="842" customFormat="1" ht="12.4" customHeight="1">
      <c r="B1191" s="968" t="s">
        <v>1594</v>
      </c>
      <c r="C1191" s="959"/>
      <c r="D1191" s="969" t="s">
        <v>2862</v>
      </c>
      <c r="E1191" s="961" t="s">
        <v>51</v>
      </c>
      <c r="F1191" s="970">
        <v>2.97</v>
      </c>
      <c r="G1191" s="970">
        <v>52.84</v>
      </c>
      <c r="H1191" s="962">
        <f t="shared" si="89"/>
        <v>156.93</v>
      </c>
      <c r="I1191" s="963">
        <f t="shared" si="91"/>
        <v>0</v>
      </c>
      <c r="J1191" s="964">
        <f t="shared" si="91"/>
        <v>0</v>
      </c>
      <c r="K1191" s="964">
        <f t="shared" si="91"/>
        <v>0</v>
      </c>
      <c r="L1191" s="964">
        <f t="shared" si="91"/>
        <v>156.93</v>
      </c>
      <c r="M1191" s="964">
        <f t="shared" si="91"/>
        <v>0</v>
      </c>
      <c r="N1191" s="964">
        <f t="shared" si="91"/>
        <v>0</v>
      </c>
      <c r="O1191" s="964">
        <f t="shared" si="91"/>
        <v>0</v>
      </c>
      <c r="P1191" s="964">
        <f t="shared" si="91"/>
        <v>0</v>
      </c>
      <c r="Q1191" s="962">
        <f t="shared" si="91"/>
        <v>0</v>
      </c>
      <c r="R1191" s="843"/>
    </row>
    <row r="1192" spans="2:18" s="842" customFormat="1" ht="12.4" customHeight="1">
      <c r="B1192" s="968" t="s">
        <v>1595</v>
      </c>
      <c r="C1192" s="959"/>
      <c r="D1192" s="969" t="s">
        <v>2702</v>
      </c>
      <c r="E1192" s="961" t="s">
        <v>55</v>
      </c>
      <c r="F1192" s="970">
        <v>62.29</v>
      </c>
      <c r="G1192" s="970">
        <v>4.2</v>
      </c>
      <c r="H1192" s="962">
        <f t="shared" si="89"/>
        <v>261.62</v>
      </c>
      <c r="I1192" s="963">
        <f t="shared" si="91"/>
        <v>0</v>
      </c>
      <c r="J1192" s="964">
        <f t="shared" si="91"/>
        <v>0</v>
      </c>
      <c r="K1192" s="964">
        <f t="shared" si="91"/>
        <v>0</v>
      </c>
      <c r="L1192" s="964">
        <f t="shared" si="91"/>
        <v>261.62</v>
      </c>
      <c r="M1192" s="964">
        <f t="shared" si="91"/>
        <v>0</v>
      </c>
      <c r="N1192" s="964">
        <f t="shared" si="91"/>
        <v>0</v>
      </c>
      <c r="O1192" s="964">
        <f t="shared" si="91"/>
        <v>0</v>
      </c>
      <c r="P1192" s="964">
        <f t="shared" si="91"/>
        <v>0</v>
      </c>
      <c r="Q1192" s="962">
        <f t="shared" si="91"/>
        <v>0</v>
      </c>
      <c r="R1192" s="843"/>
    </row>
    <row r="1193" spans="2:18" s="842" customFormat="1" ht="12.4" customHeight="1">
      <c r="B1193" s="976" t="s">
        <v>1596</v>
      </c>
      <c r="C1193" s="959"/>
      <c r="D1193" s="977" t="s">
        <v>57</v>
      </c>
      <c r="E1193" s="961"/>
      <c r="F1193" s="961"/>
      <c r="G1193" s="961"/>
      <c r="H1193" s="962" t="str">
        <f t="shared" si="89"/>
        <v/>
      </c>
      <c r="I1193" s="963" t="str">
        <f t="shared" si="91"/>
        <v/>
      </c>
      <c r="J1193" s="964" t="str">
        <f t="shared" si="91"/>
        <v/>
      </c>
      <c r="K1193" s="964" t="str">
        <f t="shared" si="91"/>
        <v/>
      </c>
      <c r="L1193" s="964" t="str">
        <f t="shared" si="91"/>
        <v/>
      </c>
      <c r="M1193" s="964" t="str">
        <f t="shared" si="91"/>
        <v/>
      </c>
      <c r="N1193" s="964" t="str">
        <f t="shared" si="91"/>
        <v/>
      </c>
      <c r="O1193" s="964" t="str">
        <f t="shared" si="91"/>
        <v/>
      </c>
      <c r="P1193" s="964" t="str">
        <f t="shared" si="91"/>
        <v/>
      </c>
      <c r="Q1193" s="962" t="str">
        <f t="shared" si="91"/>
        <v/>
      </c>
      <c r="R1193" s="843"/>
    </row>
    <row r="1194" spans="2:18" s="842" customFormat="1" ht="12.4" customHeight="1">
      <c r="B1194" s="968" t="s">
        <v>1597</v>
      </c>
      <c r="C1194" s="959"/>
      <c r="D1194" s="969" t="s">
        <v>361</v>
      </c>
      <c r="E1194" s="961" t="s">
        <v>386</v>
      </c>
      <c r="F1194" s="970">
        <v>0.16</v>
      </c>
      <c r="G1194" s="970">
        <v>312.82</v>
      </c>
      <c r="H1194" s="962">
        <f t="shared" si="89"/>
        <v>50.05</v>
      </c>
      <c r="I1194" s="963">
        <f t="shared" si="91"/>
        <v>0</v>
      </c>
      <c r="J1194" s="964">
        <f t="shared" si="91"/>
        <v>0</v>
      </c>
      <c r="K1194" s="964">
        <f t="shared" si="91"/>
        <v>0</v>
      </c>
      <c r="L1194" s="964">
        <f t="shared" si="91"/>
        <v>50.05</v>
      </c>
      <c r="M1194" s="964">
        <f t="shared" si="91"/>
        <v>0</v>
      </c>
      <c r="N1194" s="964">
        <f t="shared" si="91"/>
        <v>0</v>
      </c>
      <c r="O1194" s="964">
        <f t="shared" si="91"/>
        <v>0</v>
      </c>
      <c r="P1194" s="964">
        <f t="shared" si="91"/>
        <v>0</v>
      </c>
      <c r="Q1194" s="962">
        <f t="shared" si="91"/>
        <v>0</v>
      </c>
      <c r="R1194" s="843"/>
    </row>
    <row r="1195" spans="2:18" s="842" customFormat="1" ht="12.4" customHeight="1">
      <c r="B1195" s="968" t="s">
        <v>1598</v>
      </c>
      <c r="C1195" s="959"/>
      <c r="D1195" s="969" t="s">
        <v>2863</v>
      </c>
      <c r="E1195" s="961" t="s">
        <v>385</v>
      </c>
      <c r="F1195" s="970">
        <v>2.33</v>
      </c>
      <c r="G1195" s="970">
        <v>50.4</v>
      </c>
      <c r="H1195" s="962">
        <f t="shared" si="89"/>
        <v>117.43</v>
      </c>
      <c r="I1195" s="963">
        <f t="shared" si="91"/>
        <v>0</v>
      </c>
      <c r="J1195" s="964">
        <f t="shared" si="91"/>
        <v>0</v>
      </c>
      <c r="K1195" s="964">
        <f t="shared" si="91"/>
        <v>0</v>
      </c>
      <c r="L1195" s="964">
        <f t="shared" si="91"/>
        <v>117.43</v>
      </c>
      <c r="M1195" s="964">
        <f t="shared" si="91"/>
        <v>0</v>
      </c>
      <c r="N1195" s="964">
        <f t="shared" si="91"/>
        <v>0</v>
      </c>
      <c r="O1195" s="964">
        <f t="shared" si="91"/>
        <v>0</v>
      </c>
      <c r="P1195" s="964">
        <f t="shared" si="91"/>
        <v>0</v>
      </c>
      <c r="Q1195" s="962">
        <f t="shared" si="91"/>
        <v>0</v>
      </c>
      <c r="R1195" s="843"/>
    </row>
    <row r="1196" spans="2:18" s="842" customFormat="1" ht="12.4" customHeight="1">
      <c r="B1196" s="968" t="s">
        <v>1599</v>
      </c>
      <c r="C1196" s="959"/>
      <c r="D1196" s="969" t="s">
        <v>2702</v>
      </c>
      <c r="E1196" s="961" t="s">
        <v>55</v>
      </c>
      <c r="F1196" s="970">
        <v>49.25</v>
      </c>
      <c r="G1196" s="970">
        <v>4.2</v>
      </c>
      <c r="H1196" s="962">
        <f t="shared" si="89"/>
        <v>206.85</v>
      </c>
      <c r="I1196" s="963">
        <f t="shared" si="91"/>
        <v>0</v>
      </c>
      <c r="J1196" s="964">
        <f t="shared" si="91"/>
        <v>0</v>
      </c>
      <c r="K1196" s="964">
        <f t="shared" si="91"/>
        <v>0</v>
      </c>
      <c r="L1196" s="964">
        <f t="shared" si="91"/>
        <v>206.85</v>
      </c>
      <c r="M1196" s="964">
        <f t="shared" si="91"/>
        <v>0</v>
      </c>
      <c r="N1196" s="964">
        <f t="shared" si="91"/>
        <v>0</v>
      </c>
      <c r="O1196" s="964">
        <f t="shared" si="91"/>
        <v>0</v>
      </c>
      <c r="P1196" s="964">
        <f t="shared" si="91"/>
        <v>0</v>
      </c>
      <c r="Q1196" s="962">
        <f t="shared" si="91"/>
        <v>0</v>
      </c>
      <c r="R1196" s="843"/>
    </row>
    <row r="1197" spans="2:18" s="842" customFormat="1" ht="12.4" customHeight="1">
      <c r="B1197" s="972" t="s">
        <v>1600</v>
      </c>
      <c r="C1197" s="959"/>
      <c r="D1197" s="973" t="s">
        <v>2864</v>
      </c>
      <c r="E1197" s="961"/>
      <c r="F1197" s="961"/>
      <c r="G1197" s="961"/>
      <c r="H1197" s="962" t="str">
        <f t="shared" si="89"/>
        <v/>
      </c>
      <c r="I1197" s="963" t="str">
        <f t="shared" si="91"/>
        <v/>
      </c>
      <c r="J1197" s="964" t="str">
        <f t="shared" si="91"/>
        <v/>
      </c>
      <c r="K1197" s="964" t="str">
        <f t="shared" si="91"/>
        <v/>
      </c>
      <c r="L1197" s="964" t="str">
        <f t="shared" si="91"/>
        <v/>
      </c>
      <c r="M1197" s="964" t="str">
        <f t="shared" si="91"/>
        <v/>
      </c>
      <c r="N1197" s="964" t="str">
        <f t="shared" si="91"/>
        <v/>
      </c>
      <c r="O1197" s="964" t="str">
        <f t="shared" si="91"/>
        <v/>
      </c>
      <c r="P1197" s="964" t="str">
        <f t="shared" si="91"/>
        <v/>
      </c>
      <c r="Q1197" s="962" t="str">
        <f t="shared" si="91"/>
        <v/>
      </c>
      <c r="R1197" s="843"/>
    </row>
    <row r="1198" spans="2:18" s="842" customFormat="1" ht="12.4" customHeight="1">
      <c r="B1198" s="974" t="s">
        <v>1601</v>
      </c>
      <c r="C1198" s="959"/>
      <c r="D1198" s="975" t="s">
        <v>362</v>
      </c>
      <c r="E1198" s="961"/>
      <c r="F1198" s="961"/>
      <c r="G1198" s="961"/>
      <c r="H1198" s="962" t="str">
        <f t="shared" si="89"/>
        <v/>
      </c>
      <c r="I1198" s="963" t="str">
        <f t="shared" si="91"/>
        <v/>
      </c>
      <c r="J1198" s="964" t="str">
        <f t="shared" si="91"/>
        <v/>
      </c>
      <c r="K1198" s="964" t="str">
        <f t="shared" si="91"/>
        <v/>
      </c>
      <c r="L1198" s="964" t="str">
        <f t="shared" si="91"/>
        <v/>
      </c>
      <c r="M1198" s="964" t="str">
        <f t="shared" si="91"/>
        <v/>
      </c>
      <c r="N1198" s="964" t="str">
        <f t="shared" si="91"/>
        <v/>
      </c>
      <c r="O1198" s="964" t="str">
        <f t="shared" si="91"/>
        <v/>
      </c>
      <c r="P1198" s="964" t="str">
        <f t="shared" si="91"/>
        <v/>
      </c>
      <c r="Q1198" s="962" t="str">
        <f t="shared" si="91"/>
        <v/>
      </c>
      <c r="R1198" s="843"/>
    </row>
    <row r="1199" spans="2:18" s="842" customFormat="1" ht="12.4" customHeight="1">
      <c r="B1199" s="968" t="s">
        <v>1602</v>
      </c>
      <c r="C1199" s="959"/>
      <c r="D1199" s="969" t="s">
        <v>2865</v>
      </c>
      <c r="E1199" s="961" t="s">
        <v>51</v>
      </c>
      <c r="F1199" s="970">
        <v>11.19</v>
      </c>
      <c r="G1199" s="970">
        <v>61.54</v>
      </c>
      <c r="H1199" s="962">
        <f t="shared" si="89"/>
        <v>688.63</v>
      </c>
      <c r="I1199" s="963">
        <f t="shared" ref="I1199:Q1214" si="92">+IF($E1199="","",I5089)</f>
        <v>0</v>
      </c>
      <c r="J1199" s="964">
        <f t="shared" si="92"/>
        <v>0</v>
      </c>
      <c r="K1199" s="964">
        <f t="shared" si="92"/>
        <v>0</v>
      </c>
      <c r="L1199" s="964">
        <f t="shared" si="92"/>
        <v>688.63</v>
      </c>
      <c r="M1199" s="964">
        <f t="shared" si="92"/>
        <v>0</v>
      </c>
      <c r="N1199" s="964">
        <f t="shared" si="92"/>
        <v>0</v>
      </c>
      <c r="O1199" s="964">
        <f t="shared" si="92"/>
        <v>0</v>
      </c>
      <c r="P1199" s="964">
        <f t="shared" si="92"/>
        <v>0</v>
      </c>
      <c r="Q1199" s="962">
        <f t="shared" si="92"/>
        <v>0</v>
      </c>
      <c r="R1199" s="843"/>
    </row>
    <row r="1200" spans="2:18" s="842" customFormat="1" ht="12.4" customHeight="1">
      <c r="B1200" s="974" t="s">
        <v>1603</v>
      </c>
      <c r="C1200" s="959"/>
      <c r="D1200" s="975" t="s">
        <v>2866</v>
      </c>
      <c r="E1200" s="961"/>
      <c r="F1200" s="961"/>
      <c r="G1200" s="961"/>
      <c r="H1200" s="962" t="str">
        <f t="shared" si="89"/>
        <v/>
      </c>
      <c r="I1200" s="963" t="str">
        <f t="shared" si="92"/>
        <v/>
      </c>
      <c r="J1200" s="964" t="str">
        <f t="shared" si="92"/>
        <v/>
      </c>
      <c r="K1200" s="964" t="str">
        <f t="shared" si="92"/>
        <v/>
      </c>
      <c r="L1200" s="964" t="str">
        <f t="shared" si="92"/>
        <v/>
      </c>
      <c r="M1200" s="964" t="str">
        <f t="shared" si="92"/>
        <v/>
      </c>
      <c r="N1200" s="964" t="str">
        <f t="shared" si="92"/>
        <v/>
      </c>
      <c r="O1200" s="964" t="str">
        <f t="shared" si="92"/>
        <v/>
      </c>
      <c r="P1200" s="964" t="str">
        <f t="shared" si="92"/>
        <v/>
      </c>
      <c r="Q1200" s="962" t="str">
        <f t="shared" si="92"/>
        <v/>
      </c>
      <c r="R1200" s="843"/>
    </row>
    <row r="1201" spans="2:18" s="842" customFormat="1" ht="12.4" customHeight="1">
      <c r="B1201" s="968" t="s">
        <v>1604</v>
      </c>
      <c r="C1201" s="959"/>
      <c r="D1201" s="969" t="s">
        <v>2867</v>
      </c>
      <c r="E1201" s="961" t="s">
        <v>51</v>
      </c>
      <c r="F1201" s="970">
        <v>19.100000000000001</v>
      </c>
      <c r="G1201" s="970">
        <v>27.830000000000002</v>
      </c>
      <c r="H1201" s="962">
        <f t="shared" si="89"/>
        <v>531.54999999999995</v>
      </c>
      <c r="I1201" s="963">
        <f t="shared" si="92"/>
        <v>0</v>
      </c>
      <c r="J1201" s="964">
        <f t="shared" si="92"/>
        <v>0</v>
      </c>
      <c r="K1201" s="964">
        <f t="shared" si="92"/>
        <v>0</v>
      </c>
      <c r="L1201" s="964">
        <f t="shared" si="92"/>
        <v>531.54999999999995</v>
      </c>
      <c r="M1201" s="964">
        <f t="shared" si="92"/>
        <v>0</v>
      </c>
      <c r="N1201" s="964">
        <f t="shared" si="92"/>
        <v>0</v>
      </c>
      <c r="O1201" s="964">
        <f t="shared" si="92"/>
        <v>0</v>
      </c>
      <c r="P1201" s="964">
        <f t="shared" si="92"/>
        <v>0</v>
      </c>
      <c r="Q1201" s="962">
        <f t="shared" si="92"/>
        <v>0</v>
      </c>
      <c r="R1201" s="843"/>
    </row>
    <row r="1202" spans="2:18" s="842" customFormat="1" ht="12.4" customHeight="1">
      <c r="B1202" s="968" t="s">
        <v>1605</v>
      </c>
      <c r="C1202" s="959"/>
      <c r="D1202" s="969" t="s">
        <v>2868</v>
      </c>
      <c r="E1202" s="961" t="s">
        <v>387</v>
      </c>
      <c r="F1202" s="970">
        <v>3.35</v>
      </c>
      <c r="G1202" s="970">
        <v>24.67</v>
      </c>
      <c r="H1202" s="962">
        <f t="shared" si="89"/>
        <v>82.64</v>
      </c>
      <c r="I1202" s="963">
        <f t="shared" si="92"/>
        <v>0</v>
      </c>
      <c r="J1202" s="964">
        <f t="shared" si="92"/>
        <v>0</v>
      </c>
      <c r="K1202" s="964">
        <f t="shared" si="92"/>
        <v>0</v>
      </c>
      <c r="L1202" s="964">
        <f t="shared" si="92"/>
        <v>82.64</v>
      </c>
      <c r="M1202" s="964">
        <f t="shared" si="92"/>
        <v>0</v>
      </c>
      <c r="N1202" s="964">
        <f t="shared" si="92"/>
        <v>0</v>
      </c>
      <c r="O1202" s="964">
        <f t="shared" si="92"/>
        <v>0</v>
      </c>
      <c r="P1202" s="964">
        <f t="shared" si="92"/>
        <v>0</v>
      </c>
      <c r="Q1202" s="962">
        <f t="shared" si="92"/>
        <v>0</v>
      </c>
      <c r="R1202" s="843"/>
    </row>
    <row r="1203" spans="2:18" s="842" customFormat="1" ht="12.4" customHeight="1">
      <c r="B1203" s="968" t="s">
        <v>1606</v>
      </c>
      <c r="C1203" s="959"/>
      <c r="D1203" s="969" t="s">
        <v>2869</v>
      </c>
      <c r="E1203" s="961" t="s">
        <v>41</v>
      </c>
      <c r="F1203" s="970">
        <v>1</v>
      </c>
      <c r="G1203" s="970">
        <v>299.65000000000003</v>
      </c>
      <c r="H1203" s="962">
        <f t="shared" si="89"/>
        <v>299.64999999999998</v>
      </c>
      <c r="I1203" s="963">
        <f t="shared" si="92"/>
        <v>0</v>
      </c>
      <c r="J1203" s="964">
        <f t="shared" si="92"/>
        <v>0</v>
      </c>
      <c r="K1203" s="964">
        <f t="shared" si="92"/>
        <v>0</v>
      </c>
      <c r="L1203" s="964">
        <f t="shared" si="92"/>
        <v>299.64999999999998</v>
      </c>
      <c r="M1203" s="964">
        <f t="shared" si="92"/>
        <v>0</v>
      </c>
      <c r="N1203" s="964">
        <f t="shared" si="92"/>
        <v>0</v>
      </c>
      <c r="O1203" s="964">
        <f t="shared" si="92"/>
        <v>0</v>
      </c>
      <c r="P1203" s="964">
        <f t="shared" si="92"/>
        <v>0</v>
      </c>
      <c r="Q1203" s="962">
        <f t="shared" si="92"/>
        <v>0</v>
      </c>
      <c r="R1203" s="843"/>
    </row>
    <row r="1204" spans="2:18" s="842" customFormat="1" ht="12.4" customHeight="1">
      <c r="B1204" s="974" t="s">
        <v>1607</v>
      </c>
      <c r="C1204" s="959"/>
      <c r="D1204" s="975" t="s">
        <v>2870</v>
      </c>
      <c r="E1204" s="961"/>
      <c r="F1204" s="961"/>
      <c r="G1204" s="961"/>
      <c r="H1204" s="962" t="str">
        <f t="shared" si="89"/>
        <v/>
      </c>
      <c r="I1204" s="963" t="str">
        <f t="shared" si="92"/>
        <v/>
      </c>
      <c r="J1204" s="964" t="str">
        <f t="shared" si="92"/>
        <v/>
      </c>
      <c r="K1204" s="964" t="str">
        <f t="shared" si="92"/>
        <v/>
      </c>
      <c r="L1204" s="964" t="str">
        <f t="shared" si="92"/>
        <v/>
      </c>
      <c r="M1204" s="964" t="str">
        <f t="shared" si="92"/>
        <v/>
      </c>
      <c r="N1204" s="964" t="str">
        <f t="shared" si="92"/>
        <v/>
      </c>
      <c r="O1204" s="964" t="str">
        <f t="shared" si="92"/>
        <v/>
      </c>
      <c r="P1204" s="964" t="str">
        <f t="shared" si="92"/>
        <v/>
      </c>
      <c r="Q1204" s="962" t="str">
        <f t="shared" si="92"/>
        <v/>
      </c>
      <c r="R1204" s="843"/>
    </row>
    <row r="1205" spans="2:18" s="842" customFormat="1" ht="12.4" customHeight="1">
      <c r="B1205" s="968" t="s">
        <v>1608</v>
      </c>
      <c r="C1205" s="959"/>
      <c r="D1205" s="969" t="s">
        <v>2871</v>
      </c>
      <c r="E1205" s="961" t="s">
        <v>51</v>
      </c>
      <c r="F1205" s="970">
        <v>7.13</v>
      </c>
      <c r="G1205" s="970">
        <v>15.26</v>
      </c>
      <c r="H1205" s="962">
        <f t="shared" si="89"/>
        <v>108.8</v>
      </c>
      <c r="I1205" s="963">
        <f t="shared" si="92"/>
        <v>0</v>
      </c>
      <c r="J1205" s="964">
        <f t="shared" si="92"/>
        <v>0</v>
      </c>
      <c r="K1205" s="964">
        <f t="shared" si="92"/>
        <v>0</v>
      </c>
      <c r="L1205" s="964">
        <f t="shared" si="92"/>
        <v>108.8</v>
      </c>
      <c r="M1205" s="964">
        <f t="shared" si="92"/>
        <v>0</v>
      </c>
      <c r="N1205" s="964">
        <f t="shared" si="92"/>
        <v>0</v>
      </c>
      <c r="O1205" s="964">
        <f t="shared" si="92"/>
        <v>0</v>
      </c>
      <c r="P1205" s="964">
        <f t="shared" si="92"/>
        <v>0</v>
      </c>
      <c r="Q1205" s="962">
        <f t="shared" si="92"/>
        <v>0</v>
      </c>
      <c r="R1205" s="843"/>
    </row>
    <row r="1206" spans="2:18" s="842" customFormat="1" ht="12.4" customHeight="1">
      <c r="B1206" s="968" t="s">
        <v>1609</v>
      </c>
      <c r="C1206" s="959"/>
      <c r="D1206" s="969" t="s">
        <v>2872</v>
      </c>
      <c r="E1206" s="961" t="s">
        <v>51</v>
      </c>
      <c r="F1206" s="970">
        <v>2.84</v>
      </c>
      <c r="G1206" s="970">
        <v>27.37</v>
      </c>
      <c r="H1206" s="962">
        <f t="shared" si="89"/>
        <v>77.73</v>
      </c>
      <c r="I1206" s="963">
        <f t="shared" si="92"/>
        <v>0</v>
      </c>
      <c r="J1206" s="964">
        <f t="shared" si="92"/>
        <v>0</v>
      </c>
      <c r="K1206" s="964">
        <f t="shared" si="92"/>
        <v>0</v>
      </c>
      <c r="L1206" s="964">
        <f t="shared" si="92"/>
        <v>77.73</v>
      </c>
      <c r="M1206" s="964">
        <f t="shared" si="92"/>
        <v>0</v>
      </c>
      <c r="N1206" s="964">
        <f t="shared" si="92"/>
        <v>0</v>
      </c>
      <c r="O1206" s="964">
        <f t="shared" si="92"/>
        <v>0</v>
      </c>
      <c r="P1206" s="964">
        <f t="shared" si="92"/>
        <v>0</v>
      </c>
      <c r="Q1206" s="962">
        <f t="shared" si="92"/>
        <v>0</v>
      </c>
      <c r="R1206" s="843"/>
    </row>
    <row r="1207" spans="2:18" s="842" customFormat="1" ht="12.4" customHeight="1">
      <c r="B1207" s="968" t="s">
        <v>1610</v>
      </c>
      <c r="C1207" s="959"/>
      <c r="D1207" s="969" t="s">
        <v>2873</v>
      </c>
      <c r="E1207" s="961" t="s">
        <v>51</v>
      </c>
      <c r="F1207" s="970">
        <v>3.71</v>
      </c>
      <c r="G1207" s="970">
        <v>27.37</v>
      </c>
      <c r="H1207" s="962">
        <f t="shared" si="89"/>
        <v>101.54</v>
      </c>
      <c r="I1207" s="963">
        <f t="shared" si="92"/>
        <v>0</v>
      </c>
      <c r="J1207" s="964">
        <f t="shared" si="92"/>
        <v>0</v>
      </c>
      <c r="K1207" s="964">
        <f t="shared" si="92"/>
        <v>0</v>
      </c>
      <c r="L1207" s="964">
        <f t="shared" si="92"/>
        <v>101.54</v>
      </c>
      <c r="M1207" s="964">
        <f t="shared" si="92"/>
        <v>0</v>
      </c>
      <c r="N1207" s="964">
        <f t="shared" si="92"/>
        <v>0</v>
      </c>
      <c r="O1207" s="964">
        <f t="shared" si="92"/>
        <v>0</v>
      </c>
      <c r="P1207" s="964">
        <f t="shared" si="92"/>
        <v>0</v>
      </c>
      <c r="Q1207" s="962">
        <f t="shared" si="92"/>
        <v>0</v>
      </c>
      <c r="R1207" s="843"/>
    </row>
    <row r="1208" spans="2:18" s="842" customFormat="1" ht="12.4" customHeight="1">
      <c r="B1208" s="968" t="s">
        <v>1611</v>
      </c>
      <c r="C1208" s="959"/>
      <c r="D1208" s="969" t="s">
        <v>2874</v>
      </c>
      <c r="E1208" s="961" t="s">
        <v>50</v>
      </c>
      <c r="F1208" s="970">
        <v>4.45</v>
      </c>
      <c r="G1208" s="970">
        <v>12.950000000000001</v>
      </c>
      <c r="H1208" s="962">
        <f t="shared" si="89"/>
        <v>57.63</v>
      </c>
      <c r="I1208" s="963">
        <f t="shared" si="92"/>
        <v>0</v>
      </c>
      <c r="J1208" s="964">
        <f t="shared" si="92"/>
        <v>0</v>
      </c>
      <c r="K1208" s="964">
        <f t="shared" si="92"/>
        <v>0</v>
      </c>
      <c r="L1208" s="964">
        <f t="shared" si="92"/>
        <v>57.63</v>
      </c>
      <c r="M1208" s="964">
        <f t="shared" si="92"/>
        <v>0</v>
      </c>
      <c r="N1208" s="964">
        <f t="shared" si="92"/>
        <v>0</v>
      </c>
      <c r="O1208" s="964">
        <f t="shared" si="92"/>
        <v>0</v>
      </c>
      <c r="P1208" s="964">
        <f t="shared" si="92"/>
        <v>0</v>
      </c>
      <c r="Q1208" s="962">
        <f t="shared" si="92"/>
        <v>0</v>
      </c>
      <c r="R1208" s="843"/>
    </row>
    <row r="1209" spans="2:18" s="842" customFormat="1" ht="12.4" customHeight="1">
      <c r="B1209" s="974" t="s">
        <v>1612</v>
      </c>
      <c r="C1209" s="959"/>
      <c r="D1209" s="975" t="s">
        <v>62</v>
      </c>
      <c r="E1209" s="961"/>
      <c r="F1209" s="961"/>
      <c r="G1209" s="961"/>
      <c r="H1209" s="962" t="str">
        <f t="shared" si="89"/>
        <v/>
      </c>
      <c r="I1209" s="963" t="str">
        <f t="shared" si="92"/>
        <v/>
      </c>
      <c r="J1209" s="964" t="str">
        <f t="shared" si="92"/>
        <v/>
      </c>
      <c r="K1209" s="964" t="str">
        <f t="shared" si="92"/>
        <v/>
      </c>
      <c r="L1209" s="964" t="str">
        <f t="shared" si="92"/>
        <v/>
      </c>
      <c r="M1209" s="964" t="str">
        <f t="shared" si="92"/>
        <v/>
      </c>
      <c r="N1209" s="964" t="str">
        <f t="shared" si="92"/>
        <v/>
      </c>
      <c r="O1209" s="964" t="str">
        <f t="shared" si="92"/>
        <v/>
      </c>
      <c r="P1209" s="964" t="str">
        <f t="shared" si="92"/>
        <v/>
      </c>
      <c r="Q1209" s="962" t="str">
        <f t="shared" si="92"/>
        <v/>
      </c>
      <c r="R1209" s="843"/>
    </row>
    <row r="1210" spans="2:18" s="842" customFormat="1" ht="12.4" customHeight="1">
      <c r="B1210" s="968" t="s">
        <v>1613</v>
      </c>
      <c r="C1210" s="959"/>
      <c r="D1210" s="969" t="s">
        <v>373</v>
      </c>
      <c r="E1210" s="961" t="s">
        <v>51</v>
      </c>
      <c r="F1210" s="970">
        <v>5.69</v>
      </c>
      <c r="G1210" s="970">
        <v>41.38</v>
      </c>
      <c r="H1210" s="962">
        <f t="shared" si="89"/>
        <v>235.45</v>
      </c>
      <c r="I1210" s="963">
        <f t="shared" si="92"/>
        <v>0</v>
      </c>
      <c r="J1210" s="964">
        <f t="shared" si="92"/>
        <v>0</v>
      </c>
      <c r="K1210" s="964">
        <f t="shared" si="92"/>
        <v>0</v>
      </c>
      <c r="L1210" s="964">
        <f t="shared" si="92"/>
        <v>235.45</v>
      </c>
      <c r="M1210" s="964">
        <f t="shared" si="92"/>
        <v>0</v>
      </c>
      <c r="N1210" s="964">
        <f t="shared" si="92"/>
        <v>0</v>
      </c>
      <c r="O1210" s="964">
        <f t="shared" si="92"/>
        <v>0</v>
      </c>
      <c r="P1210" s="964">
        <f t="shared" si="92"/>
        <v>0</v>
      </c>
      <c r="Q1210" s="962">
        <f t="shared" si="92"/>
        <v>0</v>
      </c>
      <c r="R1210" s="843"/>
    </row>
    <row r="1211" spans="2:18" s="842" customFormat="1" ht="12.4" customHeight="1">
      <c r="B1211" s="968" t="s">
        <v>1614</v>
      </c>
      <c r="C1211" s="959"/>
      <c r="D1211" s="969" t="s">
        <v>372</v>
      </c>
      <c r="E1211" s="961" t="s">
        <v>51</v>
      </c>
      <c r="F1211" s="970">
        <v>2.37</v>
      </c>
      <c r="G1211" s="970">
        <v>36</v>
      </c>
      <c r="H1211" s="962">
        <f t="shared" si="89"/>
        <v>85.32</v>
      </c>
      <c r="I1211" s="963">
        <f t="shared" si="92"/>
        <v>0</v>
      </c>
      <c r="J1211" s="964">
        <f t="shared" si="92"/>
        <v>0</v>
      </c>
      <c r="K1211" s="964">
        <f t="shared" si="92"/>
        <v>0</v>
      </c>
      <c r="L1211" s="964">
        <f t="shared" si="92"/>
        <v>85.32</v>
      </c>
      <c r="M1211" s="964">
        <f t="shared" si="92"/>
        <v>0</v>
      </c>
      <c r="N1211" s="964">
        <f t="shared" si="92"/>
        <v>0</v>
      </c>
      <c r="O1211" s="964">
        <f t="shared" si="92"/>
        <v>0</v>
      </c>
      <c r="P1211" s="964">
        <f t="shared" si="92"/>
        <v>0</v>
      </c>
      <c r="Q1211" s="962">
        <f t="shared" si="92"/>
        <v>0</v>
      </c>
      <c r="R1211" s="843"/>
    </row>
    <row r="1212" spans="2:18" s="842" customFormat="1" ht="12.4" customHeight="1">
      <c r="B1212" s="974" t="s">
        <v>1615</v>
      </c>
      <c r="C1212" s="959"/>
      <c r="D1212" s="975" t="s">
        <v>63</v>
      </c>
      <c r="E1212" s="961"/>
      <c r="F1212" s="961"/>
      <c r="G1212" s="961"/>
      <c r="H1212" s="962" t="str">
        <f t="shared" si="89"/>
        <v/>
      </c>
      <c r="I1212" s="963" t="str">
        <f t="shared" si="92"/>
        <v/>
      </c>
      <c r="J1212" s="964" t="str">
        <f t="shared" si="92"/>
        <v/>
      </c>
      <c r="K1212" s="964" t="str">
        <f t="shared" si="92"/>
        <v/>
      </c>
      <c r="L1212" s="964" t="str">
        <f t="shared" si="92"/>
        <v/>
      </c>
      <c r="M1212" s="964" t="str">
        <f t="shared" si="92"/>
        <v/>
      </c>
      <c r="N1212" s="964" t="str">
        <f t="shared" si="92"/>
        <v/>
      </c>
      <c r="O1212" s="964" t="str">
        <f t="shared" si="92"/>
        <v/>
      </c>
      <c r="P1212" s="964" t="str">
        <f t="shared" si="92"/>
        <v/>
      </c>
      <c r="Q1212" s="962" t="str">
        <f t="shared" si="92"/>
        <v/>
      </c>
      <c r="R1212" s="843"/>
    </row>
    <row r="1213" spans="2:18" s="842" customFormat="1" ht="12.4" customHeight="1">
      <c r="B1213" s="968" t="s">
        <v>1616</v>
      </c>
      <c r="C1213" s="959"/>
      <c r="D1213" s="969" t="s">
        <v>2875</v>
      </c>
      <c r="E1213" s="961" t="s">
        <v>41</v>
      </c>
      <c r="F1213" s="970">
        <v>1</v>
      </c>
      <c r="G1213" s="970">
        <v>222.89000000000001</v>
      </c>
      <c r="H1213" s="962">
        <f t="shared" si="89"/>
        <v>222.89</v>
      </c>
      <c r="I1213" s="963">
        <f t="shared" si="92"/>
        <v>0</v>
      </c>
      <c r="J1213" s="964">
        <f t="shared" si="92"/>
        <v>0</v>
      </c>
      <c r="K1213" s="964">
        <f t="shared" si="92"/>
        <v>0</v>
      </c>
      <c r="L1213" s="964">
        <f t="shared" si="92"/>
        <v>222.89</v>
      </c>
      <c r="M1213" s="964">
        <f t="shared" si="92"/>
        <v>0</v>
      </c>
      <c r="N1213" s="964">
        <f t="shared" si="92"/>
        <v>0</v>
      </c>
      <c r="O1213" s="964">
        <f t="shared" si="92"/>
        <v>0</v>
      </c>
      <c r="P1213" s="964">
        <f t="shared" si="92"/>
        <v>0</v>
      </c>
      <c r="Q1213" s="962">
        <f t="shared" si="92"/>
        <v>0</v>
      </c>
      <c r="R1213" s="843"/>
    </row>
    <row r="1214" spans="2:18" s="842" customFormat="1" ht="12.4" customHeight="1">
      <c r="B1214" s="968" t="s">
        <v>1617</v>
      </c>
      <c r="C1214" s="959"/>
      <c r="D1214" s="969" t="s">
        <v>2876</v>
      </c>
      <c r="E1214" s="961" t="s">
        <v>41</v>
      </c>
      <c r="F1214" s="970">
        <v>1</v>
      </c>
      <c r="G1214" s="970">
        <v>83.43</v>
      </c>
      <c r="H1214" s="962">
        <f t="shared" si="89"/>
        <v>83.43</v>
      </c>
      <c r="I1214" s="963">
        <f t="shared" si="92"/>
        <v>0</v>
      </c>
      <c r="J1214" s="964">
        <f t="shared" si="92"/>
        <v>0</v>
      </c>
      <c r="K1214" s="964">
        <f t="shared" si="92"/>
        <v>0</v>
      </c>
      <c r="L1214" s="964">
        <f t="shared" si="92"/>
        <v>83.43</v>
      </c>
      <c r="M1214" s="964">
        <f t="shared" si="92"/>
        <v>0</v>
      </c>
      <c r="N1214" s="964">
        <f t="shared" si="92"/>
        <v>0</v>
      </c>
      <c r="O1214" s="964">
        <f t="shared" si="92"/>
        <v>0</v>
      </c>
      <c r="P1214" s="964">
        <f t="shared" si="92"/>
        <v>0</v>
      </c>
      <c r="Q1214" s="962">
        <f t="shared" si="92"/>
        <v>0</v>
      </c>
      <c r="R1214" s="843"/>
    </row>
    <row r="1215" spans="2:18" s="842" customFormat="1" ht="12.4" customHeight="1">
      <c r="B1215" s="974" t="s">
        <v>1618</v>
      </c>
      <c r="C1215" s="959"/>
      <c r="D1215" s="975" t="s">
        <v>64</v>
      </c>
      <c r="E1215" s="961"/>
      <c r="F1215" s="961"/>
      <c r="G1215" s="961"/>
      <c r="H1215" s="962" t="str">
        <f t="shared" si="89"/>
        <v/>
      </c>
      <c r="I1215" s="963" t="str">
        <f t="shared" ref="I1215:Q1230" si="93">+IF($E1215="","",I5105)</f>
        <v/>
      </c>
      <c r="J1215" s="964" t="str">
        <f t="shared" si="93"/>
        <v/>
      </c>
      <c r="K1215" s="964" t="str">
        <f t="shared" si="93"/>
        <v/>
      </c>
      <c r="L1215" s="964" t="str">
        <f t="shared" si="93"/>
        <v/>
      </c>
      <c r="M1215" s="964" t="str">
        <f t="shared" si="93"/>
        <v/>
      </c>
      <c r="N1215" s="964" t="str">
        <f t="shared" si="93"/>
        <v/>
      </c>
      <c r="O1215" s="964" t="str">
        <f t="shared" si="93"/>
        <v/>
      </c>
      <c r="P1215" s="964" t="str">
        <f t="shared" si="93"/>
        <v/>
      </c>
      <c r="Q1215" s="962" t="str">
        <f t="shared" si="93"/>
        <v/>
      </c>
      <c r="R1215" s="843"/>
    </row>
    <row r="1216" spans="2:18" s="842" customFormat="1" ht="12.4" customHeight="1">
      <c r="B1216" s="968" t="s">
        <v>1619</v>
      </c>
      <c r="C1216" s="959"/>
      <c r="D1216" s="969" t="s">
        <v>2877</v>
      </c>
      <c r="E1216" s="961" t="s">
        <v>385</v>
      </c>
      <c r="F1216" s="970">
        <v>14.34</v>
      </c>
      <c r="G1216" s="970">
        <v>9.2900000000000009</v>
      </c>
      <c r="H1216" s="962">
        <f t="shared" si="89"/>
        <v>133.22</v>
      </c>
      <c r="I1216" s="963">
        <f t="shared" si="93"/>
        <v>0</v>
      </c>
      <c r="J1216" s="964">
        <f t="shared" si="93"/>
        <v>0</v>
      </c>
      <c r="K1216" s="964">
        <f t="shared" si="93"/>
        <v>0</v>
      </c>
      <c r="L1216" s="964">
        <f t="shared" si="93"/>
        <v>133.22</v>
      </c>
      <c r="M1216" s="964">
        <f t="shared" si="93"/>
        <v>0</v>
      </c>
      <c r="N1216" s="964">
        <f t="shared" si="93"/>
        <v>0</v>
      </c>
      <c r="O1216" s="964">
        <f t="shared" si="93"/>
        <v>0</v>
      </c>
      <c r="P1216" s="964">
        <f t="shared" si="93"/>
        <v>0</v>
      </c>
      <c r="Q1216" s="962">
        <f t="shared" si="93"/>
        <v>0</v>
      </c>
      <c r="R1216" s="843"/>
    </row>
    <row r="1217" spans="2:18" s="842" customFormat="1" ht="12.4" customHeight="1">
      <c r="B1217" s="972" t="s">
        <v>1620</v>
      </c>
      <c r="C1217" s="959"/>
      <c r="D1217" s="973" t="s">
        <v>66</v>
      </c>
      <c r="E1217" s="961"/>
      <c r="F1217" s="961"/>
      <c r="G1217" s="961"/>
      <c r="H1217" s="962" t="str">
        <f t="shared" si="89"/>
        <v/>
      </c>
      <c r="I1217" s="963" t="str">
        <f t="shared" si="93"/>
        <v/>
      </c>
      <c r="J1217" s="964" t="str">
        <f t="shared" si="93"/>
        <v/>
      </c>
      <c r="K1217" s="964" t="str">
        <f t="shared" si="93"/>
        <v/>
      </c>
      <c r="L1217" s="964" t="str">
        <f t="shared" si="93"/>
        <v/>
      </c>
      <c r="M1217" s="964" t="str">
        <f t="shared" si="93"/>
        <v/>
      </c>
      <c r="N1217" s="964" t="str">
        <f t="shared" si="93"/>
        <v/>
      </c>
      <c r="O1217" s="964" t="str">
        <f t="shared" si="93"/>
        <v/>
      </c>
      <c r="P1217" s="964" t="str">
        <f t="shared" si="93"/>
        <v/>
      </c>
      <c r="Q1217" s="962" t="str">
        <f t="shared" si="93"/>
        <v/>
      </c>
      <c r="R1217" s="843"/>
    </row>
    <row r="1218" spans="2:18" s="842" customFormat="1" ht="12.4" customHeight="1">
      <c r="B1218" s="974" t="s">
        <v>1621</v>
      </c>
      <c r="C1218" s="959"/>
      <c r="D1218" s="975" t="s">
        <v>2878</v>
      </c>
      <c r="E1218" s="961"/>
      <c r="F1218" s="961"/>
      <c r="G1218" s="961"/>
      <c r="H1218" s="962" t="str">
        <f t="shared" si="89"/>
        <v/>
      </c>
      <c r="I1218" s="963" t="str">
        <f t="shared" si="93"/>
        <v/>
      </c>
      <c r="J1218" s="964" t="str">
        <f t="shared" si="93"/>
        <v/>
      </c>
      <c r="K1218" s="964" t="str">
        <f t="shared" si="93"/>
        <v/>
      </c>
      <c r="L1218" s="964" t="str">
        <f t="shared" si="93"/>
        <v/>
      </c>
      <c r="M1218" s="964" t="str">
        <f t="shared" si="93"/>
        <v/>
      </c>
      <c r="N1218" s="964" t="str">
        <f t="shared" si="93"/>
        <v/>
      </c>
      <c r="O1218" s="964" t="str">
        <f t="shared" si="93"/>
        <v/>
      </c>
      <c r="P1218" s="964" t="str">
        <f t="shared" si="93"/>
        <v/>
      </c>
      <c r="Q1218" s="962" t="str">
        <f t="shared" si="93"/>
        <v/>
      </c>
      <c r="R1218" s="843"/>
    </row>
    <row r="1219" spans="2:18" s="842" customFormat="1" ht="12.4" customHeight="1">
      <c r="B1219" s="968" t="s">
        <v>1622</v>
      </c>
      <c r="C1219" s="959"/>
      <c r="D1219" s="969" t="s">
        <v>2879</v>
      </c>
      <c r="E1219" s="961" t="s">
        <v>41</v>
      </c>
      <c r="F1219" s="970">
        <v>1</v>
      </c>
      <c r="G1219" s="970">
        <v>203.06</v>
      </c>
      <c r="H1219" s="962">
        <f t="shared" si="89"/>
        <v>203.06</v>
      </c>
      <c r="I1219" s="963">
        <f t="shared" si="93"/>
        <v>0</v>
      </c>
      <c r="J1219" s="964">
        <f t="shared" si="93"/>
        <v>0</v>
      </c>
      <c r="K1219" s="964">
        <f t="shared" si="93"/>
        <v>0</v>
      </c>
      <c r="L1219" s="964">
        <f t="shared" si="93"/>
        <v>203.06</v>
      </c>
      <c r="M1219" s="964">
        <f t="shared" si="93"/>
        <v>0</v>
      </c>
      <c r="N1219" s="964">
        <f t="shared" si="93"/>
        <v>0</v>
      </c>
      <c r="O1219" s="964">
        <f t="shared" si="93"/>
        <v>0</v>
      </c>
      <c r="P1219" s="964">
        <f t="shared" si="93"/>
        <v>0</v>
      </c>
      <c r="Q1219" s="962">
        <f t="shared" si="93"/>
        <v>0</v>
      </c>
      <c r="R1219" s="843"/>
    </row>
    <row r="1220" spans="2:18" s="842" customFormat="1" ht="12.4" customHeight="1">
      <c r="B1220" s="974" t="s">
        <v>1623</v>
      </c>
      <c r="C1220" s="959"/>
      <c r="D1220" s="975" t="s">
        <v>67</v>
      </c>
      <c r="E1220" s="961"/>
      <c r="F1220" s="961"/>
      <c r="G1220" s="961"/>
      <c r="H1220" s="962" t="str">
        <f t="shared" si="89"/>
        <v/>
      </c>
      <c r="I1220" s="963" t="str">
        <f t="shared" si="93"/>
        <v/>
      </c>
      <c r="J1220" s="964" t="str">
        <f t="shared" si="93"/>
        <v/>
      </c>
      <c r="K1220" s="964" t="str">
        <f t="shared" si="93"/>
        <v/>
      </c>
      <c r="L1220" s="964" t="str">
        <f t="shared" si="93"/>
        <v/>
      </c>
      <c r="M1220" s="964" t="str">
        <f t="shared" si="93"/>
        <v/>
      </c>
      <c r="N1220" s="964" t="str">
        <f t="shared" si="93"/>
        <v/>
      </c>
      <c r="O1220" s="964" t="str">
        <f t="shared" si="93"/>
        <v/>
      </c>
      <c r="P1220" s="964" t="str">
        <f t="shared" si="93"/>
        <v/>
      </c>
      <c r="Q1220" s="962" t="str">
        <f t="shared" si="93"/>
        <v/>
      </c>
      <c r="R1220" s="843"/>
    </row>
    <row r="1221" spans="2:18" s="842" customFormat="1" ht="12.4" customHeight="1">
      <c r="B1221" s="968" t="s">
        <v>1624</v>
      </c>
      <c r="C1221" s="959"/>
      <c r="D1221" s="969" t="s">
        <v>374</v>
      </c>
      <c r="E1221" s="961" t="s">
        <v>41</v>
      </c>
      <c r="F1221" s="970">
        <v>1</v>
      </c>
      <c r="G1221" s="970">
        <v>515.61</v>
      </c>
      <c r="H1221" s="962">
        <f t="shared" si="89"/>
        <v>515.61</v>
      </c>
      <c r="I1221" s="963">
        <f t="shared" si="93"/>
        <v>0</v>
      </c>
      <c r="J1221" s="964">
        <f t="shared" si="93"/>
        <v>0</v>
      </c>
      <c r="K1221" s="964">
        <f t="shared" si="93"/>
        <v>0</v>
      </c>
      <c r="L1221" s="964">
        <f t="shared" si="93"/>
        <v>515.61</v>
      </c>
      <c r="M1221" s="964">
        <f t="shared" si="93"/>
        <v>0</v>
      </c>
      <c r="N1221" s="964">
        <f t="shared" si="93"/>
        <v>0</v>
      </c>
      <c r="O1221" s="964">
        <f t="shared" si="93"/>
        <v>0</v>
      </c>
      <c r="P1221" s="964">
        <f t="shared" si="93"/>
        <v>0</v>
      </c>
      <c r="Q1221" s="962">
        <f t="shared" si="93"/>
        <v>0</v>
      </c>
      <c r="R1221" s="843"/>
    </row>
    <row r="1222" spans="2:18" s="842" customFormat="1" ht="12.4" customHeight="1">
      <c r="B1222" s="974" t="s">
        <v>1625</v>
      </c>
      <c r="C1222" s="959"/>
      <c r="D1222" s="975" t="s">
        <v>389</v>
      </c>
      <c r="E1222" s="961"/>
      <c r="F1222" s="961"/>
      <c r="G1222" s="961"/>
      <c r="H1222" s="962" t="str">
        <f t="shared" si="89"/>
        <v/>
      </c>
      <c r="I1222" s="963" t="str">
        <f t="shared" si="93"/>
        <v/>
      </c>
      <c r="J1222" s="964" t="str">
        <f t="shared" si="93"/>
        <v/>
      </c>
      <c r="K1222" s="964" t="str">
        <f t="shared" si="93"/>
        <v/>
      </c>
      <c r="L1222" s="964" t="str">
        <f t="shared" si="93"/>
        <v/>
      </c>
      <c r="M1222" s="964" t="str">
        <f t="shared" si="93"/>
        <v/>
      </c>
      <c r="N1222" s="964" t="str">
        <f t="shared" si="93"/>
        <v/>
      </c>
      <c r="O1222" s="964" t="str">
        <f t="shared" si="93"/>
        <v/>
      </c>
      <c r="P1222" s="964" t="str">
        <f t="shared" si="93"/>
        <v/>
      </c>
      <c r="Q1222" s="962" t="str">
        <f t="shared" si="93"/>
        <v/>
      </c>
      <c r="R1222" s="843"/>
    </row>
    <row r="1223" spans="2:18" s="842" customFormat="1" ht="12.4" customHeight="1">
      <c r="B1223" s="968" t="s">
        <v>1626</v>
      </c>
      <c r="C1223" s="959"/>
      <c r="D1223" s="969" t="s">
        <v>390</v>
      </c>
      <c r="E1223" s="961" t="s">
        <v>41</v>
      </c>
      <c r="F1223" s="970">
        <v>1</v>
      </c>
      <c r="G1223" s="970">
        <v>40.230000000000004</v>
      </c>
      <c r="H1223" s="962">
        <f t="shared" si="89"/>
        <v>40.229999999999997</v>
      </c>
      <c r="I1223" s="963">
        <f t="shared" si="93"/>
        <v>0</v>
      </c>
      <c r="J1223" s="964">
        <f t="shared" si="93"/>
        <v>0</v>
      </c>
      <c r="K1223" s="964">
        <f t="shared" si="93"/>
        <v>0</v>
      </c>
      <c r="L1223" s="964">
        <f t="shared" si="93"/>
        <v>40.229999999999997</v>
      </c>
      <c r="M1223" s="964">
        <f t="shared" si="93"/>
        <v>0</v>
      </c>
      <c r="N1223" s="964">
        <f t="shared" si="93"/>
        <v>0</v>
      </c>
      <c r="O1223" s="964">
        <f t="shared" si="93"/>
        <v>0</v>
      </c>
      <c r="P1223" s="964">
        <f t="shared" si="93"/>
        <v>0</v>
      </c>
      <c r="Q1223" s="962">
        <f t="shared" si="93"/>
        <v>0</v>
      </c>
      <c r="R1223" s="843"/>
    </row>
    <row r="1224" spans="2:18" s="842" customFormat="1" ht="12.4" customHeight="1">
      <c r="B1224" s="972" t="s">
        <v>1627</v>
      </c>
      <c r="C1224" s="959"/>
      <c r="D1224" s="973" t="s">
        <v>84</v>
      </c>
      <c r="E1224" s="961"/>
      <c r="F1224" s="961"/>
      <c r="G1224" s="961"/>
      <c r="H1224" s="962" t="str">
        <f t="shared" si="89"/>
        <v/>
      </c>
      <c r="I1224" s="963" t="str">
        <f t="shared" si="93"/>
        <v/>
      </c>
      <c r="J1224" s="964" t="str">
        <f t="shared" si="93"/>
        <v/>
      </c>
      <c r="K1224" s="964" t="str">
        <f t="shared" si="93"/>
        <v/>
      </c>
      <c r="L1224" s="964" t="str">
        <f t="shared" si="93"/>
        <v/>
      </c>
      <c r="M1224" s="964" t="str">
        <f t="shared" si="93"/>
        <v/>
      </c>
      <c r="N1224" s="964" t="str">
        <f t="shared" si="93"/>
        <v/>
      </c>
      <c r="O1224" s="964" t="str">
        <f t="shared" si="93"/>
        <v/>
      </c>
      <c r="P1224" s="964" t="str">
        <f t="shared" si="93"/>
        <v/>
      </c>
      <c r="Q1224" s="962" t="str">
        <f t="shared" si="93"/>
        <v/>
      </c>
      <c r="R1224" s="843"/>
    </row>
    <row r="1225" spans="2:18" s="842" customFormat="1" ht="12.4" customHeight="1">
      <c r="B1225" s="968" t="s">
        <v>1628</v>
      </c>
      <c r="C1225" s="959"/>
      <c r="D1225" s="969" t="s">
        <v>2880</v>
      </c>
      <c r="E1225" s="961" t="s">
        <v>68</v>
      </c>
      <c r="F1225" s="970">
        <v>1</v>
      </c>
      <c r="G1225" s="970">
        <v>115.08</v>
      </c>
      <c r="H1225" s="962">
        <f t="shared" ref="H1225:H1288" si="94">+IF(E1225="","",ROUND(F1225*G1225,2))</f>
        <v>115.08</v>
      </c>
      <c r="I1225" s="963">
        <f t="shared" si="93"/>
        <v>0</v>
      </c>
      <c r="J1225" s="964">
        <f t="shared" si="93"/>
        <v>0</v>
      </c>
      <c r="K1225" s="964">
        <f t="shared" si="93"/>
        <v>0</v>
      </c>
      <c r="L1225" s="964">
        <f t="shared" si="93"/>
        <v>115.08</v>
      </c>
      <c r="M1225" s="964">
        <f t="shared" si="93"/>
        <v>0</v>
      </c>
      <c r="N1225" s="964">
        <f t="shared" si="93"/>
        <v>0</v>
      </c>
      <c r="O1225" s="964">
        <f t="shared" si="93"/>
        <v>0</v>
      </c>
      <c r="P1225" s="964">
        <f t="shared" si="93"/>
        <v>0</v>
      </c>
      <c r="Q1225" s="962">
        <f t="shared" si="93"/>
        <v>0</v>
      </c>
      <c r="R1225" s="843"/>
    </row>
    <row r="1226" spans="2:18" s="842" customFormat="1" ht="12.4" customHeight="1">
      <c r="B1226" s="972" t="s">
        <v>1629</v>
      </c>
      <c r="C1226" s="959"/>
      <c r="D1226" s="973" t="s">
        <v>2881</v>
      </c>
      <c r="E1226" s="961"/>
      <c r="F1226" s="961"/>
      <c r="G1226" s="961"/>
      <c r="H1226" s="962" t="str">
        <f t="shared" si="94"/>
        <v/>
      </c>
      <c r="I1226" s="963" t="str">
        <f t="shared" si="93"/>
        <v/>
      </c>
      <c r="J1226" s="964" t="str">
        <f t="shared" si="93"/>
        <v/>
      </c>
      <c r="K1226" s="964" t="str">
        <f t="shared" si="93"/>
        <v/>
      </c>
      <c r="L1226" s="964" t="str">
        <f t="shared" si="93"/>
        <v/>
      </c>
      <c r="M1226" s="964" t="str">
        <f t="shared" si="93"/>
        <v/>
      </c>
      <c r="N1226" s="964" t="str">
        <f t="shared" si="93"/>
        <v/>
      </c>
      <c r="O1226" s="964" t="str">
        <f t="shared" si="93"/>
        <v/>
      </c>
      <c r="P1226" s="964" t="str">
        <f t="shared" si="93"/>
        <v/>
      </c>
      <c r="Q1226" s="962" t="str">
        <f t="shared" si="93"/>
        <v/>
      </c>
      <c r="R1226" s="843"/>
    </row>
    <row r="1227" spans="2:18" s="842" customFormat="1" ht="12.4" customHeight="1">
      <c r="B1227" s="968" t="s">
        <v>1630</v>
      </c>
      <c r="C1227" s="959"/>
      <c r="D1227" s="969" t="s">
        <v>365</v>
      </c>
      <c r="E1227" s="961" t="s">
        <v>386</v>
      </c>
      <c r="F1227" s="970">
        <v>2.19</v>
      </c>
      <c r="G1227" s="970">
        <v>30.76</v>
      </c>
      <c r="H1227" s="962">
        <f t="shared" si="94"/>
        <v>67.36</v>
      </c>
      <c r="I1227" s="963">
        <f t="shared" si="93"/>
        <v>0</v>
      </c>
      <c r="J1227" s="964">
        <f t="shared" si="93"/>
        <v>0</v>
      </c>
      <c r="K1227" s="964">
        <f t="shared" si="93"/>
        <v>0</v>
      </c>
      <c r="L1227" s="964">
        <f t="shared" si="93"/>
        <v>67.36</v>
      </c>
      <c r="M1227" s="964">
        <f t="shared" si="93"/>
        <v>0</v>
      </c>
      <c r="N1227" s="964">
        <f t="shared" si="93"/>
        <v>0</v>
      </c>
      <c r="O1227" s="964">
        <f t="shared" si="93"/>
        <v>0</v>
      </c>
      <c r="P1227" s="964">
        <f t="shared" si="93"/>
        <v>0</v>
      </c>
      <c r="Q1227" s="962">
        <f t="shared" si="93"/>
        <v>0</v>
      </c>
      <c r="R1227" s="843"/>
    </row>
    <row r="1228" spans="2:18" s="842" customFormat="1" ht="12.4" customHeight="1">
      <c r="B1228" s="968" t="s">
        <v>1631</v>
      </c>
      <c r="C1228" s="959"/>
      <c r="D1228" s="969" t="s">
        <v>2882</v>
      </c>
      <c r="E1228" s="961" t="s">
        <v>41</v>
      </c>
      <c r="F1228" s="970">
        <v>1</v>
      </c>
      <c r="G1228" s="970">
        <v>601.77</v>
      </c>
      <c r="H1228" s="962">
        <f t="shared" si="94"/>
        <v>601.77</v>
      </c>
      <c r="I1228" s="963">
        <f t="shared" si="93"/>
        <v>0</v>
      </c>
      <c r="J1228" s="964">
        <f t="shared" si="93"/>
        <v>0</v>
      </c>
      <c r="K1228" s="964">
        <f t="shared" si="93"/>
        <v>0</v>
      </c>
      <c r="L1228" s="964">
        <f t="shared" si="93"/>
        <v>601.77</v>
      </c>
      <c r="M1228" s="964">
        <f t="shared" si="93"/>
        <v>0</v>
      </c>
      <c r="N1228" s="964">
        <f t="shared" si="93"/>
        <v>0</v>
      </c>
      <c r="O1228" s="964">
        <f t="shared" si="93"/>
        <v>0</v>
      </c>
      <c r="P1228" s="964">
        <f t="shared" si="93"/>
        <v>0</v>
      </c>
      <c r="Q1228" s="962">
        <f t="shared" si="93"/>
        <v>0</v>
      </c>
      <c r="R1228" s="843"/>
    </row>
    <row r="1229" spans="2:18" s="842" customFormat="1" ht="12.4" customHeight="1">
      <c r="B1229" s="972" t="s">
        <v>1632</v>
      </c>
      <c r="C1229" s="959"/>
      <c r="D1229" s="973" t="s">
        <v>2883</v>
      </c>
      <c r="E1229" s="961"/>
      <c r="F1229" s="961"/>
      <c r="G1229" s="961"/>
      <c r="H1229" s="962" t="str">
        <f t="shared" si="94"/>
        <v/>
      </c>
      <c r="I1229" s="963" t="str">
        <f t="shared" si="93"/>
        <v/>
      </c>
      <c r="J1229" s="964" t="str">
        <f t="shared" si="93"/>
        <v/>
      </c>
      <c r="K1229" s="964" t="str">
        <f t="shared" si="93"/>
        <v/>
      </c>
      <c r="L1229" s="964" t="str">
        <f t="shared" si="93"/>
        <v/>
      </c>
      <c r="M1229" s="964" t="str">
        <f t="shared" si="93"/>
        <v/>
      </c>
      <c r="N1229" s="964" t="str">
        <f t="shared" si="93"/>
        <v/>
      </c>
      <c r="O1229" s="964" t="str">
        <f t="shared" si="93"/>
        <v/>
      </c>
      <c r="P1229" s="964" t="str">
        <f t="shared" si="93"/>
        <v/>
      </c>
      <c r="Q1229" s="962" t="str">
        <f t="shared" si="93"/>
        <v/>
      </c>
      <c r="R1229" s="843"/>
    </row>
    <row r="1230" spans="2:18" s="842" customFormat="1" ht="12.4" customHeight="1">
      <c r="B1230" s="974" t="s">
        <v>1633</v>
      </c>
      <c r="C1230" s="959"/>
      <c r="D1230" s="975" t="s">
        <v>54</v>
      </c>
      <c r="E1230" s="961"/>
      <c r="F1230" s="961"/>
      <c r="G1230" s="961"/>
      <c r="H1230" s="962" t="str">
        <f t="shared" si="94"/>
        <v/>
      </c>
      <c r="I1230" s="963" t="str">
        <f t="shared" si="93"/>
        <v/>
      </c>
      <c r="J1230" s="964" t="str">
        <f t="shared" si="93"/>
        <v/>
      </c>
      <c r="K1230" s="964" t="str">
        <f t="shared" si="93"/>
        <v/>
      </c>
      <c r="L1230" s="964" t="str">
        <f t="shared" si="93"/>
        <v/>
      </c>
      <c r="M1230" s="964" t="str">
        <f t="shared" si="93"/>
        <v/>
      </c>
      <c r="N1230" s="964" t="str">
        <f t="shared" si="93"/>
        <v/>
      </c>
      <c r="O1230" s="964" t="str">
        <f t="shared" si="93"/>
        <v/>
      </c>
      <c r="P1230" s="964" t="str">
        <f t="shared" si="93"/>
        <v/>
      </c>
      <c r="Q1230" s="962" t="str">
        <f t="shared" si="93"/>
        <v/>
      </c>
      <c r="R1230" s="843"/>
    </row>
    <row r="1231" spans="2:18" s="842" customFormat="1" ht="12.4" customHeight="1">
      <c r="B1231" s="968" t="s">
        <v>1634</v>
      </c>
      <c r="C1231" s="959"/>
      <c r="D1231" s="969" t="s">
        <v>365</v>
      </c>
      <c r="E1231" s="961" t="s">
        <v>386</v>
      </c>
      <c r="F1231" s="970">
        <v>0.57000000000000006</v>
      </c>
      <c r="G1231" s="970">
        <v>30.76</v>
      </c>
      <c r="H1231" s="962">
        <f t="shared" si="94"/>
        <v>17.53</v>
      </c>
      <c r="I1231" s="963">
        <f t="shared" ref="I1231:Q1246" si="95">+IF($E1231="","",I5121)</f>
        <v>0</v>
      </c>
      <c r="J1231" s="964">
        <f t="shared" si="95"/>
        <v>0</v>
      </c>
      <c r="K1231" s="964">
        <f t="shared" si="95"/>
        <v>0</v>
      </c>
      <c r="L1231" s="964">
        <f t="shared" si="95"/>
        <v>17.53</v>
      </c>
      <c r="M1231" s="964">
        <f t="shared" si="95"/>
        <v>0</v>
      </c>
      <c r="N1231" s="964">
        <f t="shared" si="95"/>
        <v>0</v>
      </c>
      <c r="O1231" s="964">
        <f t="shared" si="95"/>
        <v>0</v>
      </c>
      <c r="P1231" s="964">
        <f t="shared" si="95"/>
        <v>0</v>
      </c>
      <c r="Q1231" s="962">
        <f t="shared" si="95"/>
        <v>0</v>
      </c>
      <c r="R1231" s="843"/>
    </row>
    <row r="1232" spans="2:18" s="842" customFormat="1" ht="12.4" customHeight="1">
      <c r="B1232" s="974" t="s">
        <v>1635</v>
      </c>
      <c r="C1232" s="959"/>
      <c r="D1232" s="975" t="s">
        <v>2775</v>
      </c>
      <c r="E1232" s="961"/>
      <c r="F1232" s="961"/>
      <c r="G1232" s="961"/>
      <c r="H1232" s="962" t="str">
        <f t="shared" si="94"/>
        <v/>
      </c>
      <c r="I1232" s="963" t="str">
        <f t="shared" si="95"/>
        <v/>
      </c>
      <c r="J1232" s="964" t="str">
        <f t="shared" si="95"/>
        <v/>
      </c>
      <c r="K1232" s="964" t="str">
        <f t="shared" si="95"/>
        <v/>
      </c>
      <c r="L1232" s="964" t="str">
        <f t="shared" si="95"/>
        <v/>
      </c>
      <c r="M1232" s="964" t="str">
        <f t="shared" si="95"/>
        <v/>
      </c>
      <c r="N1232" s="964" t="str">
        <f t="shared" si="95"/>
        <v/>
      </c>
      <c r="O1232" s="964" t="str">
        <f t="shared" si="95"/>
        <v/>
      </c>
      <c r="P1232" s="964" t="str">
        <f t="shared" si="95"/>
        <v/>
      </c>
      <c r="Q1232" s="962" t="str">
        <f t="shared" si="95"/>
        <v/>
      </c>
      <c r="R1232" s="843"/>
    </row>
    <row r="1233" spans="2:18" s="842" customFormat="1" ht="12.4" customHeight="1">
      <c r="B1233" s="968" t="s">
        <v>1636</v>
      </c>
      <c r="C1233" s="959"/>
      <c r="D1233" s="969" t="s">
        <v>342</v>
      </c>
      <c r="E1233" s="961" t="s">
        <v>51</v>
      </c>
      <c r="F1233" s="970">
        <v>3.27</v>
      </c>
      <c r="G1233" s="970">
        <v>43.65</v>
      </c>
      <c r="H1233" s="962">
        <f t="shared" si="94"/>
        <v>142.74</v>
      </c>
      <c r="I1233" s="963">
        <f t="shared" si="95"/>
        <v>0</v>
      </c>
      <c r="J1233" s="964">
        <f t="shared" si="95"/>
        <v>0</v>
      </c>
      <c r="K1233" s="964">
        <f t="shared" si="95"/>
        <v>0</v>
      </c>
      <c r="L1233" s="964">
        <f t="shared" si="95"/>
        <v>142.74</v>
      </c>
      <c r="M1233" s="964">
        <f t="shared" si="95"/>
        <v>0</v>
      </c>
      <c r="N1233" s="964">
        <f t="shared" si="95"/>
        <v>0</v>
      </c>
      <c r="O1233" s="964">
        <f t="shared" si="95"/>
        <v>0</v>
      </c>
      <c r="P1233" s="964">
        <f t="shared" si="95"/>
        <v>0</v>
      </c>
      <c r="Q1233" s="962">
        <f t="shared" si="95"/>
        <v>0</v>
      </c>
      <c r="R1233" s="843"/>
    </row>
    <row r="1234" spans="2:18" s="842" customFormat="1" ht="12.4" customHeight="1">
      <c r="B1234" s="968" t="s">
        <v>1637</v>
      </c>
      <c r="C1234" s="959"/>
      <c r="D1234" s="969" t="s">
        <v>366</v>
      </c>
      <c r="E1234" s="961" t="s">
        <v>386</v>
      </c>
      <c r="F1234" s="970">
        <v>0.37</v>
      </c>
      <c r="G1234" s="970">
        <v>294.8</v>
      </c>
      <c r="H1234" s="962">
        <f t="shared" si="94"/>
        <v>109.08</v>
      </c>
      <c r="I1234" s="963">
        <f t="shared" si="95"/>
        <v>0</v>
      </c>
      <c r="J1234" s="964">
        <f t="shared" si="95"/>
        <v>0</v>
      </c>
      <c r="K1234" s="964">
        <f t="shared" si="95"/>
        <v>0</v>
      </c>
      <c r="L1234" s="964">
        <f t="shared" si="95"/>
        <v>109.08</v>
      </c>
      <c r="M1234" s="964">
        <f t="shared" si="95"/>
        <v>0</v>
      </c>
      <c r="N1234" s="964">
        <f t="shared" si="95"/>
        <v>0</v>
      </c>
      <c r="O1234" s="964">
        <f t="shared" si="95"/>
        <v>0</v>
      </c>
      <c r="P1234" s="964">
        <f t="shared" si="95"/>
        <v>0</v>
      </c>
      <c r="Q1234" s="962">
        <f t="shared" si="95"/>
        <v>0</v>
      </c>
      <c r="R1234" s="843"/>
    </row>
    <row r="1235" spans="2:18" s="842" customFormat="1" ht="12.4" customHeight="1">
      <c r="B1235" s="968" t="s">
        <v>1638</v>
      </c>
      <c r="C1235" s="959"/>
      <c r="D1235" s="969" t="s">
        <v>341</v>
      </c>
      <c r="E1235" s="961" t="s">
        <v>55</v>
      </c>
      <c r="F1235" s="970">
        <v>9.09</v>
      </c>
      <c r="G1235" s="970">
        <v>4.2</v>
      </c>
      <c r="H1235" s="962">
        <f t="shared" si="94"/>
        <v>38.18</v>
      </c>
      <c r="I1235" s="963">
        <f t="shared" si="95"/>
        <v>0</v>
      </c>
      <c r="J1235" s="964">
        <f t="shared" si="95"/>
        <v>0</v>
      </c>
      <c r="K1235" s="964">
        <f t="shared" si="95"/>
        <v>0</v>
      </c>
      <c r="L1235" s="964">
        <f t="shared" si="95"/>
        <v>38.18</v>
      </c>
      <c r="M1235" s="964">
        <f t="shared" si="95"/>
        <v>0</v>
      </c>
      <c r="N1235" s="964">
        <f t="shared" si="95"/>
        <v>0</v>
      </c>
      <c r="O1235" s="964">
        <f t="shared" si="95"/>
        <v>0</v>
      </c>
      <c r="P1235" s="964">
        <f t="shared" si="95"/>
        <v>0</v>
      </c>
      <c r="Q1235" s="962">
        <f t="shared" si="95"/>
        <v>0</v>
      </c>
      <c r="R1235" s="843"/>
    </row>
    <row r="1236" spans="2:18" s="842" customFormat="1" ht="12.4" customHeight="1">
      <c r="B1236" s="972" t="s">
        <v>1639</v>
      </c>
      <c r="C1236" s="959"/>
      <c r="D1236" s="973" t="s">
        <v>375</v>
      </c>
      <c r="E1236" s="961"/>
      <c r="F1236" s="961"/>
      <c r="G1236" s="961"/>
      <c r="H1236" s="962" t="str">
        <f t="shared" si="94"/>
        <v/>
      </c>
      <c r="I1236" s="963" t="str">
        <f t="shared" si="95"/>
        <v/>
      </c>
      <c r="J1236" s="964" t="str">
        <f t="shared" si="95"/>
        <v/>
      </c>
      <c r="K1236" s="964" t="str">
        <f t="shared" si="95"/>
        <v/>
      </c>
      <c r="L1236" s="964" t="str">
        <f t="shared" si="95"/>
        <v/>
      </c>
      <c r="M1236" s="964" t="str">
        <f t="shared" si="95"/>
        <v/>
      </c>
      <c r="N1236" s="964" t="str">
        <f t="shared" si="95"/>
        <v/>
      </c>
      <c r="O1236" s="964" t="str">
        <f t="shared" si="95"/>
        <v/>
      </c>
      <c r="P1236" s="964" t="str">
        <f t="shared" si="95"/>
        <v/>
      </c>
      <c r="Q1236" s="962" t="str">
        <f t="shared" si="95"/>
        <v/>
      </c>
      <c r="R1236" s="843"/>
    </row>
    <row r="1237" spans="2:18" s="842" customFormat="1" ht="12.4" customHeight="1">
      <c r="B1237" s="974" t="s">
        <v>1640</v>
      </c>
      <c r="C1237" s="959"/>
      <c r="D1237" s="975" t="s">
        <v>54</v>
      </c>
      <c r="E1237" s="961"/>
      <c r="F1237" s="961"/>
      <c r="G1237" s="961"/>
      <c r="H1237" s="962" t="str">
        <f t="shared" si="94"/>
        <v/>
      </c>
      <c r="I1237" s="963" t="str">
        <f t="shared" si="95"/>
        <v/>
      </c>
      <c r="J1237" s="964" t="str">
        <f t="shared" si="95"/>
        <v/>
      </c>
      <c r="K1237" s="964" t="str">
        <f t="shared" si="95"/>
        <v/>
      </c>
      <c r="L1237" s="964" t="str">
        <f t="shared" si="95"/>
        <v/>
      </c>
      <c r="M1237" s="964" t="str">
        <f t="shared" si="95"/>
        <v/>
      </c>
      <c r="N1237" s="964" t="str">
        <f t="shared" si="95"/>
        <v/>
      </c>
      <c r="O1237" s="964" t="str">
        <f t="shared" si="95"/>
        <v/>
      </c>
      <c r="P1237" s="964" t="str">
        <f t="shared" si="95"/>
        <v/>
      </c>
      <c r="Q1237" s="962" t="str">
        <f t="shared" si="95"/>
        <v/>
      </c>
      <c r="R1237" s="843"/>
    </row>
    <row r="1238" spans="2:18" s="842" customFormat="1" ht="12.4" customHeight="1">
      <c r="B1238" s="968" t="s">
        <v>1641</v>
      </c>
      <c r="C1238" s="959"/>
      <c r="D1238" s="969" t="s">
        <v>2884</v>
      </c>
      <c r="E1238" s="961" t="s">
        <v>386</v>
      </c>
      <c r="F1238" s="970">
        <v>2.73</v>
      </c>
      <c r="G1238" s="970">
        <v>31.35</v>
      </c>
      <c r="H1238" s="962">
        <f t="shared" si="94"/>
        <v>85.59</v>
      </c>
      <c r="I1238" s="963">
        <f t="shared" si="95"/>
        <v>0</v>
      </c>
      <c r="J1238" s="964">
        <f t="shared" si="95"/>
        <v>0</v>
      </c>
      <c r="K1238" s="964">
        <f t="shared" si="95"/>
        <v>0</v>
      </c>
      <c r="L1238" s="964">
        <f t="shared" si="95"/>
        <v>85.59</v>
      </c>
      <c r="M1238" s="964">
        <f t="shared" si="95"/>
        <v>0</v>
      </c>
      <c r="N1238" s="964">
        <f t="shared" si="95"/>
        <v>0</v>
      </c>
      <c r="O1238" s="964">
        <f t="shared" si="95"/>
        <v>0</v>
      </c>
      <c r="P1238" s="964">
        <f t="shared" si="95"/>
        <v>0</v>
      </c>
      <c r="Q1238" s="962">
        <f t="shared" si="95"/>
        <v>0</v>
      </c>
      <c r="R1238" s="843"/>
    </row>
    <row r="1239" spans="2:18" s="842" customFormat="1" ht="12.4" customHeight="1">
      <c r="B1239" s="968" t="s">
        <v>1642</v>
      </c>
      <c r="C1239" s="959"/>
      <c r="D1239" s="969" t="s">
        <v>376</v>
      </c>
      <c r="E1239" s="961" t="s">
        <v>386</v>
      </c>
      <c r="F1239" s="970">
        <v>0.67</v>
      </c>
      <c r="G1239" s="970">
        <v>17.45</v>
      </c>
      <c r="H1239" s="962">
        <f t="shared" si="94"/>
        <v>11.69</v>
      </c>
      <c r="I1239" s="963">
        <f t="shared" si="95"/>
        <v>0</v>
      </c>
      <c r="J1239" s="964">
        <f t="shared" si="95"/>
        <v>0</v>
      </c>
      <c r="K1239" s="964">
        <f t="shared" si="95"/>
        <v>0</v>
      </c>
      <c r="L1239" s="964">
        <f t="shared" si="95"/>
        <v>11.69</v>
      </c>
      <c r="M1239" s="964">
        <f t="shared" si="95"/>
        <v>0</v>
      </c>
      <c r="N1239" s="964">
        <f t="shared" si="95"/>
        <v>0</v>
      </c>
      <c r="O1239" s="964">
        <f t="shared" si="95"/>
        <v>0</v>
      </c>
      <c r="P1239" s="964">
        <f t="shared" si="95"/>
        <v>0</v>
      </c>
      <c r="Q1239" s="962">
        <f t="shared" si="95"/>
        <v>0</v>
      </c>
      <c r="R1239" s="843"/>
    </row>
    <row r="1240" spans="2:18" s="842" customFormat="1" ht="12.4" customHeight="1">
      <c r="B1240" s="968" t="s">
        <v>1643</v>
      </c>
      <c r="C1240" s="959"/>
      <c r="D1240" s="969" t="s">
        <v>2788</v>
      </c>
      <c r="E1240" s="961" t="s">
        <v>386</v>
      </c>
      <c r="F1240" s="970">
        <v>2.06</v>
      </c>
      <c r="G1240" s="970">
        <v>15.38</v>
      </c>
      <c r="H1240" s="962">
        <f t="shared" si="94"/>
        <v>31.68</v>
      </c>
      <c r="I1240" s="963">
        <f t="shared" si="95"/>
        <v>0</v>
      </c>
      <c r="J1240" s="964">
        <f t="shared" si="95"/>
        <v>0</v>
      </c>
      <c r="K1240" s="964">
        <f t="shared" si="95"/>
        <v>0</v>
      </c>
      <c r="L1240" s="964">
        <f t="shared" si="95"/>
        <v>31.68</v>
      </c>
      <c r="M1240" s="964">
        <f t="shared" si="95"/>
        <v>0</v>
      </c>
      <c r="N1240" s="964">
        <f t="shared" si="95"/>
        <v>0</v>
      </c>
      <c r="O1240" s="964">
        <f t="shared" si="95"/>
        <v>0</v>
      </c>
      <c r="P1240" s="964">
        <f t="shared" si="95"/>
        <v>0</v>
      </c>
      <c r="Q1240" s="962">
        <f t="shared" si="95"/>
        <v>0</v>
      </c>
      <c r="R1240" s="843"/>
    </row>
    <row r="1241" spans="2:18" s="842" customFormat="1" ht="12.4" customHeight="1">
      <c r="B1241" s="974" t="s">
        <v>1644</v>
      </c>
      <c r="C1241" s="959"/>
      <c r="D1241" s="975" t="s">
        <v>2885</v>
      </c>
      <c r="E1241" s="961"/>
      <c r="F1241" s="961"/>
      <c r="G1241" s="961"/>
      <c r="H1241" s="962" t="str">
        <f t="shared" si="94"/>
        <v/>
      </c>
      <c r="I1241" s="963" t="str">
        <f t="shared" si="95"/>
        <v/>
      </c>
      <c r="J1241" s="964" t="str">
        <f t="shared" si="95"/>
        <v/>
      </c>
      <c r="K1241" s="964" t="str">
        <f t="shared" si="95"/>
        <v/>
      </c>
      <c r="L1241" s="964" t="str">
        <f t="shared" si="95"/>
        <v/>
      </c>
      <c r="M1241" s="964" t="str">
        <f t="shared" si="95"/>
        <v/>
      </c>
      <c r="N1241" s="964" t="str">
        <f t="shared" si="95"/>
        <v/>
      </c>
      <c r="O1241" s="964" t="str">
        <f t="shared" si="95"/>
        <v/>
      </c>
      <c r="P1241" s="964" t="str">
        <f t="shared" si="95"/>
        <v/>
      </c>
      <c r="Q1241" s="962" t="str">
        <f t="shared" si="95"/>
        <v/>
      </c>
      <c r="R1241" s="843"/>
    </row>
    <row r="1242" spans="2:18" s="842" customFormat="1" ht="12.4" customHeight="1">
      <c r="B1242" s="968" t="s">
        <v>1645</v>
      </c>
      <c r="C1242" s="959"/>
      <c r="D1242" s="969" t="s">
        <v>377</v>
      </c>
      <c r="E1242" s="961" t="s">
        <v>386</v>
      </c>
      <c r="F1242" s="970">
        <v>1.43</v>
      </c>
      <c r="G1242" s="970">
        <v>52.01</v>
      </c>
      <c r="H1242" s="962">
        <f t="shared" si="94"/>
        <v>74.37</v>
      </c>
      <c r="I1242" s="963">
        <f t="shared" si="95"/>
        <v>0</v>
      </c>
      <c r="J1242" s="964">
        <f t="shared" si="95"/>
        <v>0</v>
      </c>
      <c r="K1242" s="964">
        <f t="shared" si="95"/>
        <v>0</v>
      </c>
      <c r="L1242" s="964">
        <f t="shared" si="95"/>
        <v>74.37</v>
      </c>
      <c r="M1242" s="964">
        <f t="shared" si="95"/>
        <v>0</v>
      </c>
      <c r="N1242" s="964">
        <f t="shared" si="95"/>
        <v>0</v>
      </c>
      <c r="O1242" s="964">
        <f t="shared" si="95"/>
        <v>0</v>
      </c>
      <c r="P1242" s="964">
        <f t="shared" si="95"/>
        <v>0</v>
      </c>
      <c r="Q1242" s="962">
        <f t="shared" si="95"/>
        <v>0</v>
      </c>
      <c r="R1242" s="843"/>
    </row>
    <row r="1243" spans="2:18" s="842" customFormat="1" ht="12.4" customHeight="1">
      <c r="B1243" s="968" t="s">
        <v>1646</v>
      </c>
      <c r="C1243" s="959"/>
      <c r="D1243" s="969" t="s">
        <v>378</v>
      </c>
      <c r="E1243" s="961" t="s">
        <v>386</v>
      </c>
      <c r="F1243" s="970">
        <v>0.63</v>
      </c>
      <c r="G1243" s="970">
        <v>52.01</v>
      </c>
      <c r="H1243" s="962">
        <f t="shared" si="94"/>
        <v>32.770000000000003</v>
      </c>
      <c r="I1243" s="963">
        <f t="shared" si="95"/>
        <v>0</v>
      </c>
      <c r="J1243" s="964">
        <f t="shared" si="95"/>
        <v>0</v>
      </c>
      <c r="K1243" s="964">
        <f t="shared" si="95"/>
        <v>0</v>
      </c>
      <c r="L1243" s="964">
        <f t="shared" si="95"/>
        <v>32.770000000000003</v>
      </c>
      <c r="M1243" s="964">
        <f t="shared" si="95"/>
        <v>0</v>
      </c>
      <c r="N1243" s="964">
        <f t="shared" si="95"/>
        <v>0</v>
      </c>
      <c r="O1243" s="964">
        <f t="shared" si="95"/>
        <v>0</v>
      </c>
      <c r="P1243" s="964">
        <f t="shared" si="95"/>
        <v>0</v>
      </c>
      <c r="Q1243" s="962">
        <f t="shared" si="95"/>
        <v>0</v>
      </c>
      <c r="R1243" s="843"/>
    </row>
    <row r="1244" spans="2:18" s="842" customFormat="1" ht="12.4" customHeight="1">
      <c r="B1244" s="974" t="s">
        <v>1647</v>
      </c>
      <c r="C1244" s="959"/>
      <c r="D1244" s="975" t="s">
        <v>353</v>
      </c>
      <c r="E1244" s="961"/>
      <c r="F1244" s="961"/>
      <c r="G1244" s="961"/>
      <c r="H1244" s="962" t="str">
        <f t="shared" si="94"/>
        <v/>
      </c>
      <c r="I1244" s="963" t="str">
        <f t="shared" si="95"/>
        <v/>
      </c>
      <c r="J1244" s="964" t="str">
        <f t="shared" si="95"/>
        <v/>
      </c>
      <c r="K1244" s="964" t="str">
        <f t="shared" si="95"/>
        <v/>
      </c>
      <c r="L1244" s="964" t="str">
        <f t="shared" si="95"/>
        <v/>
      </c>
      <c r="M1244" s="964" t="str">
        <f t="shared" si="95"/>
        <v/>
      </c>
      <c r="N1244" s="964" t="str">
        <f t="shared" si="95"/>
        <v/>
      </c>
      <c r="O1244" s="964" t="str">
        <f t="shared" si="95"/>
        <v/>
      </c>
      <c r="P1244" s="964" t="str">
        <f t="shared" si="95"/>
        <v/>
      </c>
      <c r="Q1244" s="962" t="str">
        <f t="shared" si="95"/>
        <v/>
      </c>
      <c r="R1244" s="843"/>
    </row>
    <row r="1245" spans="2:18" s="842" customFormat="1" ht="12.4" customHeight="1">
      <c r="B1245" s="968" t="s">
        <v>1648</v>
      </c>
      <c r="C1245" s="959"/>
      <c r="D1245" s="969" t="s">
        <v>2886</v>
      </c>
      <c r="E1245" s="961" t="s">
        <v>387</v>
      </c>
      <c r="F1245" s="970">
        <v>13.450000000000001</v>
      </c>
      <c r="G1245" s="970">
        <v>5.94</v>
      </c>
      <c r="H1245" s="962">
        <f t="shared" si="94"/>
        <v>79.89</v>
      </c>
      <c r="I1245" s="963">
        <f t="shared" si="95"/>
        <v>0</v>
      </c>
      <c r="J1245" s="964">
        <f t="shared" si="95"/>
        <v>0</v>
      </c>
      <c r="K1245" s="964">
        <f t="shared" si="95"/>
        <v>0</v>
      </c>
      <c r="L1245" s="964">
        <f t="shared" si="95"/>
        <v>79.89</v>
      </c>
      <c r="M1245" s="964">
        <f t="shared" si="95"/>
        <v>0</v>
      </c>
      <c r="N1245" s="964">
        <f t="shared" si="95"/>
        <v>0</v>
      </c>
      <c r="O1245" s="964">
        <f t="shared" si="95"/>
        <v>0</v>
      </c>
      <c r="P1245" s="964">
        <f t="shared" si="95"/>
        <v>0</v>
      </c>
      <c r="Q1245" s="962">
        <f t="shared" si="95"/>
        <v>0</v>
      </c>
      <c r="R1245" s="843"/>
    </row>
    <row r="1246" spans="2:18" s="842" customFormat="1" ht="12.4" customHeight="1">
      <c r="B1246" s="968" t="s">
        <v>1649</v>
      </c>
      <c r="C1246" s="959"/>
      <c r="D1246" s="969" t="s">
        <v>2887</v>
      </c>
      <c r="E1246" s="961" t="s">
        <v>41</v>
      </c>
      <c r="F1246" s="970">
        <v>1</v>
      </c>
      <c r="G1246" s="970">
        <v>71.760000000000005</v>
      </c>
      <c r="H1246" s="962">
        <f t="shared" si="94"/>
        <v>71.760000000000005</v>
      </c>
      <c r="I1246" s="963">
        <f t="shared" si="95"/>
        <v>0</v>
      </c>
      <c r="J1246" s="964">
        <f t="shared" si="95"/>
        <v>0</v>
      </c>
      <c r="K1246" s="964">
        <f t="shared" si="95"/>
        <v>0</v>
      </c>
      <c r="L1246" s="964">
        <f t="shared" si="95"/>
        <v>71.760000000000005</v>
      </c>
      <c r="M1246" s="964">
        <f t="shared" si="95"/>
        <v>0</v>
      </c>
      <c r="N1246" s="964">
        <f t="shared" si="95"/>
        <v>0</v>
      </c>
      <c r="O1246" s="964">
        <f t="shared" si="95"/>
        <v>0</v>
      </c>
      <c r="P1246" s="964">
        <f t="shared" si="95"/>
        <v>0</v>
      </c>
      <c r="Q1246" s="962">
        <f t="shared" si="95"/>
        <v>0</v>
      </c>
      <c r="R1246" s="843"/>
    </row>
    <row r="1247" spans="2:18" s="842" customFormat="1" ht="12.4" customHeight="1">
      <c r="B1247" s="974" t="s">
        <v>1650</v>
      </c>
      <c r="C1247" s="959"/>
      <c r="D1247" s="975" t="s">
        <v>2888</v>
      </c>
      <c r="E1247" s="961"/>
      <c r="F1247" s="961"/>
      <c r="G1247" s="961"/>
      <c r="H1247" s="962" t="str">
        <f t="shared" si="94"/>
        <v/>
      </c>
      <c r="I1247" s="963" t="str">
        <f t="shared" ref="I1247:Q1262" si="96">+IF($E1247="","",I5137)</f>
        <v/>
      </c>
      <c r="J1247" s="964" t="str">
        <f t="shared" si="96"/>
        <v/>
      </c>
      <c r="K1247" s="964" t="str">
        <f t="shared" si="96"/>
        <v/>
      </c>
      <c r="L1247" s="964" t="str">
        <f t="shared" si="96"/>
        <v/>
      </c>
      <c r="M1247" s="964" t="str">
        <f t="shared" si="96"/>
        <v/>
      </c>
      <c r="N1247" s="964" t="str">
        <f t="shared" si="96"/>
        <v/>
      </c>
      <c r="O1247" s="964" t="str">
        <f t="shared" si="96"/>
        <v/>
      </c>
      <c r="P1247" s="964" t="str">
        <f t="shared" si="96"/>
        <v/>
      </c>
      <c r="Q1247" s="962" t="str">
        <f t="shared" si="96"/>
        <v/>
      </c>
      <c r="R1247" s="843"/>
    </row>
    <row r="1248" spans="2:18" s="842" customFormat="1" ht="12.4" customHeight="1">
      <c r="B1248" s="968" t="s">
        <v>1651</v>
      </c>
      <c r="C1248" s="959"/>
      <c r="D1248" s="969" t="s">
        <v>2889</v>
      </c>
      <c r="E1248" s="961" t="s">
        <v>51</v>
      </c>
      <c r="F1248" s="970">
        <v>4.2</v>
      </c>
      <c r="G1248" s="970">
        <v>2.5100000000000002</v>
      </c>
      <c r="H1248" s="962">
        <f t="shared" si="94"/>
        <v>10.54</v>
      </c>
      <c r="I1248" s="963">
        <f t="shared" si="96"/>
        <v>0</v>
      </c>
      <c r="J1248" s="964">
        <f t="shared" si="96"/>
        <v>0</v>
      </c>
      <c r="K1248" s="964">
        <f t="shared" si="96"/>
        <v>0</v>
      </c>
      <c r="L1248" s="964">
        <f t="shared" si="96"/>
        <v>10.54</v>
      </c>
      <c r="M1248" s="964">
        <f t="shared" si="96"/>
        <v>0</v>
      </c>
      <c r="N1248" s="964">
        <f t="shared" si="96"/>
        <v>0</v>
      </c>
      <c r="O1248" s="964">
        <f t="shared" si="96"/>
        <v>0</v>
      </c>
      <c r="P1248" s="964">
        <f t="shared" si="96"/>
        <v>0</v>
      </c>
      <c r="Q1248" s="962">
        <f t="shared" si="96"/>
        <v>0</v>
      </c>
      <c r="R1248" s="843"/>
    </row>
    <row r="1249" spans="2:18" s="842" customFormat="1" ht="12.4" customHeight="1">
      <c r="B1249" s="972" t="s">
        <v>1652</v>
      </c>
      <c r="C1249" s="959"/>
      <c r="D1249" s="973" t="s">
        <v>2890</v>
      </c>
      <c r="E1249" s="961"/>
      <c r="F1249" s="961"/>
      <c r="G1249" s="961"/>
      <c r="H1249" s="962" t="str">
        <f t="shared" si="94"/>
        <v/>
      </c>
      <c r="I1249" s="963" t="str">
        <f t="shared" si="96"/>
        <v/>
      </c>
      <c r="J1249" s="964" t="str">
        <f t="shared" si="96"/>
        <v/>
      </c>
      <c r="K1249" s="964" t="str">
        <f t="shared" si="96"/>
        <v/>
      </c>
      <c r="L1249" s="964" t="str">
        <f t="shared" si="96"/>
        <v/>
      </c>
      <c r="M1249" s="964" t="str">
        <f t="shared" si="96"/>
        <v/>
      </c>
      <c r="N1249" s="964" t="str">
        <f t="shared" si="96"/>
        <v/>
      </c>
      <c r="O1249" s="964" t="str">
        <f t="shared" si="96"/>
        <v/>
      </c>
      <c r="P1249" s="964" t="str">
        <f t="shared" si="96"/>
        <v/>
      </c>
      <c r="Q1249" s="962" t="str">
        <f t="shared" si="96"/>
        <v/>
      </c>
      <c r="R1249" s="843"/>
    </row>
    <row r="1250" spans="2:18" s="842" customFormat="1" ht="12.4" customHeight="1">
      <c r="B1250" s="974" t="s">
        <v>1653</v>
      </c>
      <c r="C1250" s="959"/>
      <c r="D1250" s="975" t="s">
        <v>54</v>
      </c>
      <c r="E1250" s="961"/>
      <c r="F1250" s="961"/>
      <c r="G1250" s="961"/>
      <c r="H1250" s="962" t="str">
        <f t="shared" si="94"/>
        <v/>
      </c>
      <c r="I1250" s="963" t="str">
        <f t="shared" si="96"/>
        <v/>
      </c>
      <c r="J1250" s="964" t="str">
        <f t="shared" si="96"/>
        <v/>
      </c>
      <c r="K1250" s="964" t="str">
        <f t="shared" si="96"/>
        <v/>
      </c>
      <c r="L1250" s="964" t="str">
        <f t="shared" si="96"/>
        <v/>
      </c>
      <c r="M1250" s="964" t="str">
        <f t="shared" si="96"/>
        <v/>
      </c>
      <c r="N1250" s="964" t="str">
        <f t="shared" si="96"/>
        <v/>
      </c>
      <c r="O1250" s="964" t="str">
        <f t="shared" si="96"/>
        <v/>
      </c>
      <c r="P1250" s="964" t="str">
        <f t="shared" si="96"/>
        <v/>
      </c>
      <c r="Q1250" s="962" t="str">
        <f t="shared" si="96"/>
        <v/>
      </c>
      <c r="R1250" s="843"/>
    </row>
    <row r="1251" spans="2:18" s="842" customFormat="1" ht="12.4" customHeight="1">
      <c r="B1251" s="968" t="s">
        <v>1654</v>
      </c>
      <c r="C1251" s="959"/>
      <c r="D1251" s="969" t="s">
        <v>2884</v>
      </c>
      <c r="E1251" s="961" t="s">
        <v>386</v>
      </c>
      <c r="F1251" s="970">
        <v>1.53</v>
      </c>
      <c r="G1251" s="970">
        <v>31.35</v>
      </c>
      <c r="H1251" s="962">
        <f t="shared" si="94"/>
        <v>47.97</v>
      </c>
      <c r="I1251" s="963">
        <f t="shared" si="96"/>
        <v>0</v>
      </c>
      <c r="J1251" s="964">
        <f t="shared" si="96"/>
        <v>0</v>
      </c>
      <c r="K1251" s="964">
        <f t="shared" si="96"/>
        <v>0</v>
      </c>
      <c r="L1251" s="964">
        <f t="shared" si="96"/>
        <v>47.97</v>
      </c>
      <c r="M1251" s="964">
        <f t="shared" si="96"/>
        <v>0</v>
      </c>
      <c r="N1251" s="964">
        <f t="shared" si="96"/>
        <v>0</v>
      </c>
      <c r="O1251" s="964">
        <f t="shared" si="96"/>
        <v>0</v>
      </c>
      <c r="P1251" s="964">
        <f t="shared" si="96"/>
        <v>0</v>
      </c>
      <c r="Q1251" s="962">
        <f t="shared" si="96"/>
        <v>0</v>
      </c>
      <c r="R1251" s="843"/>
    </row>
    <row r="1252" spans="2:18" s="842" customFormat="1" ht="12.4" customHeight="1">
      <c r="B1252" s="968" t="s">
        <v>1655</v>
      </c>
      <c r="C1252" s="959"/>
      <c r="D1252" s="969" t="s">
        <v>376</v>
      </c>
      <c r="E1252" s="961" t="s">
        <v>386</v>
      </c>
      <c r="F1252" s="970">
        <v>0.31</v>
      </c>
      <c r="G1252" s="970">
        <v>17.45</v>
      </c>
      <c r="H1252" s="962">
        <f t="shared" si="94"/>
        <v>5.41</v>
      </c>
      <c r="I1252" s="963">
        <f t="shared" si="96"/>
        <v>0</v>
      </c>
      <c r="J1252" s="964">
        <f t="shared" si="96"/>
        <v>0</v>
      </c>
      <c r="K1252" s="964">
        <f t="shared" si="96"/>
        <v>0</v>
      </c>
      <c r="L1252" s="964">
        <f t="shared" si="96"/>
        <v>5.41</v>
      </c>
      <c r="M1252" s="964">
        <f t="shared" si="96"/>
        <v>0</v>
      </c>
      <c r="N1252" s="964">
        <f t="shared" si="96"/>
        <v>0</v>
      </c>
      <c r="O1252" s="964">
        <f t="shared" si="96"/>
        <v>0</v>
      </c>
      <c r="P1252" s="964">
        <f t="shared" si="96"/>
        <v>0</v>
      </c>
      <c r="Q1252" s="962">
        <f t="shared" si="96"/>
        <v>0</v>
      </c>
      <c r="R1252" s="843"/>
    </row>
    <row r="1253" spans="2:18" s="842" customFormat="1" ht="12.4" customHeight="1">
      <c r="B1253" s="968" t="s">
        <v>1656</v>
      </c>
      <c r="C1253" s="959"/>
      <c r="D1253" s="969" t="s">
        <v>2788</v>
      </c>
      <c r="E1253" s="961" t="s">
        <v>386</v>
      </c>
      <c r="F1253" s="970">
        <v>1.61</v>
      </c>
      <c r="G1253" s="970">
        <v>15.38</v>
      </c>
      <c r="H1253" s="962">
        <f t="shared" si="94"/>
        <v>24.76</v>
      </c>
      <c r="I1253" s="963">
        <f t="shared" si="96"/>
        <v>0</v>
      </c>
      <c r="J1253" s="964">
        <f t="shared" si="96"/>
        <v>0</v>
      </c>
      <c r="K1253" s="964">
        <f t="shared" si="96"/>
        <v>0</v>
      </c>
      <c r="L1253" s="964">
        <f t="shared" si="96"/>
        <v>24.76</v>
      </c>
      <c r="M1253" s="964">
        <f t="shared" si="96"/>
        <v>0</v>
      </c>
      <c r="N1253" s="964">
        <f t="shared" si="96"/>
        <v>0</v>
      </c>
      <c r="O1253" s="964">
        <f t="shared" si="96"/>
        <v>0</v>
      </c>
      <c r="P1253" s="964">
        <f t="shared" si="96"/>
        <v>0</v>
      </c>
      <c r="Q1253" s="962">
        <f t="shared" si="96"/>
        <v>0</v>
      </c>
      <c r="R1253" s="843"/>
    </row>
    <row r="1254" spans="2:18" s="842" customFormat="1" ht="12.4" customHeight="1">
      <c r="B1254" s="974" t="s">
        <v>1657</v>
      </c>
      <c r="C1254" s="959"/>
      <c r="D1254" s="975" t="s">
        <v>2891</v>
      </c>
      <c r="E1254" s="961"/>
      <c r="F1254" s="961"/>
      <c r="G1254" s="961"/>
      <c r="H1254" s="962" t="str">
        <f t="shared" si="94"/>
        <v/>
      </c>
      <c r="I1254" s="963" t="str">
        <f t="shared" si="96"/>
        <v/>
      </c>
      <c r="J1254" s="964" t="str">
        <f t="shared" si="96"/>
        <v/>
      </c>
      <c r="K1254" s="964" t="str">
        <f t="shared" si="96"/>
        <v/>
      </c>
      <c r="L1254" s="964" t="str">
        <f t="shared" si="96"/>
        <v/>
      </c>
      <c r="M1254" s="964" t="str">
        <f t="shared" si="96"/>
        <v/>
      </c>
      <c r="N1254" s="964" t="str">
        <f t="shared" si="96"/>
        <v/>
      </c>
      <c r="O1254" s="964" t="str">
        <f t="shared" si="96"/>
        <v/>
      </c>
      <c r="P1254" s="964" t="str">
        <f t="shared" si="96"/>
        <v/>
      </c>
      <c r="Q1254" s="962" t="str">
        <f t="shared" si="96"/>
        <v/>
      </c>
      <c r="R1254" s="843"/>
    </row>
    <row r="1255" spans="2:18" s="842" customFormat="1" ht="12.4" customHeight="1">
      <c r="B1255" s="968" t="s">
        <v>1658</v>
      </c>
      <c r="C1255" s="959"/>
      <c r="D1255" s="969" t="s">
        <v>2892</v>
      </c>
      <c r="E1255" s="961" t="s">
        <v>386</v>
      </c>
      <c r="F1255" s="970">
        <v>0.39</v>
      </c>
      <c r="G1255" s="970">
        <v>49.07</v>
      </c>
      <c r="H1255" s="962">
        <f t="shared" si="94"/>
        <v>19.14</v>
      </c>
      <c r="I1255" s="963">
        <f t="shared" si="96"/>
        <v>0</v>
      </c>
      <c r="J1255" s="964">
        <f t="shared" si="96"/>
        <v>0</v>
      </c>
      <c r="K1255" s="964">
        <f t="shared" si="96"/>
        <v>0</v>
      </c>
      <c r="L1255" s="964">
        <f t="shared" si="96"/>
        <v>19.14</v>
      </c>
      <c r="M1255" s="964">
        <f t="shared" si="96"/>
        <v>0</v>
      </c>
      <c r="N1255" s="964">
        <f t="shared" si="96"/>
        <v>0</v>
      </c>
      <c r="O1255" s="964">
        <f t="shared" si="96"/>
        <v>0</v>
      </c>
      <c r="P1255" s="964">
        <f t="shared" si="96"/>
        <v>0</v>
      </c>
      <c r="Q1255" s="962">
        <f t="shared" si="96"/>
        <v>0</v>
      </c>
      <c r="R1255" s="843"/>
    </row>
    <row r="1256" spans="2:18" s="842" customFormat="1" ht="12.4" customHeight="1">
      <c r="B1256" s="968" t="s">
        <v>1659</v>
      </c>
      <c r="C1256" s="959"/>
      <c r="D1256" s="969" t="s">
        <v>2893</v>
      </c>
      <c r="E1256" s="961" t="s">
        <v>386</v>
      </c>
      <c r="F1256" s="970">
        <v>0.39</v>
      </c>
      <c r="G1256" s="970">
        <v>49.07</v>
      </c>
      <c r="H1256" s="962">
        <f t="shared" si="94"/>
        <v>19.14</v>
      </c>
      <c r="I1256" s="963">
        <f t="shared" si="96"/>
        <v>0</v>
      </c>
      <c r="J1256" s="964">
        <f t="shared" si="96"/>
        <v>0</v>
      </c>
      <c r="K1256" s="964">
        <f t="shared" si="96"/>
        <v>0</v>
      </c>
      <c r="L1256" s="964">
        <f t="shared" si="96"/>
        <v>19.14</v>
      </c>
      <c r="M1256" s="964">
        <f t="shared" si="96"/>
        <v>0</v>
      </c>
      <c r="N1256" s="964">
        <f t="shared" si="96"/>
        <v>0</v>
      </c>
      <c r="O1256" s="964">
        <f t="shared" si="96"/>
        <v>0</v>
      </c>
      <c r="P1256" s="964">
        <f t="shared" si="96"/>
        <v>0</v>
      </c>
      <c r="Q1256" s="962">
        <f t="shared" si="96"/>
        <v>0</v>
      </c>
      <c r="R1256" s="843"/>
    </row>
    <row r="1257" spans="2:18" s="842" customFormat="1" ht="12.4" customHeight="1">
      <c r="B1257" s="968" t="s">
        <v>1660</v>
      </c>
      <c r="C1257" s="959"/>
      <c r="D1257" s="969" t="s">
        <v>2894</v>
      </c>
      <c r="E1257" s="961" t="s">
        <v>386</v>
      </c>
      <c r="F1257" s="970">
        <v>0.47000000000000003</v>
      </c>
      <c r="G1257" s="970">
        <v>49.07</v>
      </c>
      <c r="H1257" s="962">
        <f t="shared" si="94"/>
        <v>23.06</v>
      </c>
      <c r="I1257" s="963">
        <f t="shared" si="96"/>
        <v>0</v>
      </c>
      <c r="J1257" s="964">
        <f t="shared" si="96"/>
        <v>0</v>
      </c>
      <c r="K1257" s="964">
        <f t="shared" si="96"/>
        <v>0</v>
      </c>
      <c r="L1257" s="964">
        <f t="shared" si="96"/>
        <v>23.06</v>
      </c>
      <c r="M1257" s="964">
        <f t="shared" si="96"/>
        <v>0</v>
      </c>
      <c r="N1257" s="964">
        <f t="shared" si="96"/>
        <v>0</v>
      </c>
      <c r="O1257" s="964">
        <f t="shared" si="96"/>
        <v>0</v>
      </c>
      <c r="P1257" s="964">
        <f t="shared" si="96"/>
        <v>0</v>
      </c>
      <c r="Q1257" s="962">
        <f t="shared" si="96"/>
        <v>0</v>
      </c>
      <c r="R1257" s="843"/>
    </row>
    <row r="1258" spans="2:18" s="842" customFormat="1" ht="12.4" customHeight="1">
      <c r="B1258" s="974" t="s">
        <v>1661</v>
      </c>
      <c r="C1258" s="959"/>
      <c r="D1258" s="975" t="s">
        <v>2888</v>
      </c>
      <c r="E1258" s="961"/>
      <c r="F1258" s="961"/>
      <c r="G1258" s="961"/>
      <c r="H1258" s="962" t="str">
        <f t="shared" si="94"/>
        <v/>
      </c>
      <c r="I1258" s="963" t="str">
        <f t="shared" si="96"/>
        <v/>
      </c>
      <c r="J1258" s="964" t="str">
        <f t="shared" si="96"/>
        <v/>
      </c>
      <c r="K1258" s="964" t="str">
        <f t="shared" si="96"/>
        <v/>
      </c>
      <c r="L1258" s="964" t="str">
        <f t="shared" si="96"/>
        <v/>
      </c>
      <c r="M1258" s="964" t="str">
        <f t="shared" si="96"/>
        <v/>
      </c>
      <c r="N1258" s="964" t="str">
        <f t="shared" si="96"/>
        <v/>
      </c>
      <c r="O1258" s="964" t="str">
        <f t="shared" si="96"/>
        <v/>
      </c>
      <c r="P1258" s="964" t="str">
        <f t="shared" si="96"/>
        <v/>
      </c>
      <c r="Q1258" s="962" t="str">
        <f t="shared" si="96"/>
        <v/>
      </c>
      <c r="R1258" s="843"/>
    </row>
    <row r="1259" spans="2:18" s="842" customFormat="1" ht="12.4" customHeight="1">
      <c r="B1259" s="968" t="s">
        <v>1662</v>
      </c>
      <c r="C1259" s="959"/>
      <c r="D1259" s="969" t="s">
        <v>2889</v>
      </c>
      <c r="E1259" s="961" t="s">
        <v>51</v>
      </c>
      <c r="F1259" s="970">
        <v>1.33</v>
      </c>
      <c r="G1259" s="970">
        <v>2.5100000000000002</v>
      </c>
      <c r="H1259" s="962">
        <f t="shared" si="94"/>
        <v>3.34</v>
      </c>
      <c r="I1259" s="963">
        <f t="shared" si="96"/>
        <v>0</v>
      </c>
      <c r="J1259" s="964">
        <f t="shared" si="96"/>
        <v>0</v>
      </c>
      <c r="K1259" s="964">
        <f t="shared" si="96"/>
        <v>0</v>
      </c>
      <c r="L1259" s="964">
        <f t="shared" si="96"/>
        <v>3.34</v>
      </c>
      <c r="M1259" s="964">
        <f t="shared" si="96"/>
        <v>0</v>
      </c>
      <c r="N1259" s="964">
        <f t="shared" si="96"/>
        <v>0</v>
      </c>
      <c r="O1259" s="964">
        <f t="shared" si="96"/>
        <v>0</v>
      </c>
      <c r="P1259" s="964">
        <f t="shared" si="96"/>
        <v>0</v>
      </c>
      <c r="Q1259" s="962">
        <f t="shared" si="96"/>
        <v>0</v>
      </c>
      <c r="R1259" s="843"/>
    </row>
    <row r="1260" spans="2:18" s="842" customFormat="1" ht="12.4" customHeight="1">
      <c r="B1260" s="958" t="s">
        <v>128</v>
      </c>
      <c r="C1260" s="959"/>
      <c r="D1260" s="960" t="s">
        <v>65</v>
      </c>
      <c r="E1260" s="961"/>
      <c r="F1260" s="961"/>
      <c r="G1260" s="961"/>
      <c r="H1260" s="962" t="str">
        <f t="shared" si="94"/>
        <v/>
      </c>
      <c r="I1260" s="963" t="str">
        <f t="shared" si="96"/>
        <v/>
      </c>
      <c r="J1260" s="964" t="str">
        <f t="shared" si="96"/>
        <v/>
      </c>
      <c r="K1260" s="964" t="str">
        <f t="shared" si="96"/>
        <v/>
      </c>
      <c r="L1260" s="964" t="str">
        <f t="shared" si="96"/>
        <v/>
      </c>
      <c r="M1260" s="964" t="str">
        <f t="shared" si="96"/>
        <v/>
      </c>
      <c r="N1260" s="964" t="str">
        <f t="shared" si="96"/>
        <v/>
      </c>
      <c r="O1260" s="964" t="str">
        <f t="shared" si="96"/>
        <v/>
      </c>
      <c r="P1260" s="964" t="str">
        <f t="shared" si="96"/>
        <v/>
      </c>
      <c r="Q1260" s="962" t="str">
        <f t="shared" si="96"/>
        <v/>
      </c>
      <c r="R1260" s="843"/>
    </row>
    <row r="1261" spans="2:18" s="842" customFormat="1" ht="12.4" customHeight="1">
      <c r="B1261" s="966" t="s">
        <v>1663</v>
      </c>
      <c r="C1261" s="959"/>
      <c r="D1261" s="967" t="s">
        <v>380</v>
      </c>
      <c r="E1261" s="961"/>
      <c r="F1261" s="961"/>
      <c r="G1261" s="961"/>
      <c r="H1261" s="962" t="str">
        <f t="shared" si="94"/>
        <v/>
      </c>
      <c r="I1261" s="963" t="str">
        <f t="shared" si="96"/>
        <v/>
      </c>
      <c r="J1261" s="964" t="str">
        <f t="shared" si="96"/>
        <v/>
      </c>
      <c r="K1261" s="964" t="str">
        <f t="shared" si="96"/>
        <v/>
      </c>
      <c r="L1261" s="964" t="str">
        <f t="shared" si="96"/>
        <v/>
      </c>
      <c r="M1261" s="964" t="str">
        <f t="shared" si="96"/>
        <v/>
      </c>
      <c r="N1261" s="964" t="str">
        <f t="shared" si="96"/>
        <v/>
      </c>
      <c r="O1261" s="964" t="str">
        <f t="shared" si="96"/>
        <v/>
      </c>
      <c r="P1261" s="964" t="str">
        <f t="shared" si="96"/>
        <v/>
      </c>
      <c r="Q1261" s="962" t="str">
        <f t="shared" si="96"/>
        <v/>
      </c>
      <c r="R1261" s="843"/>
    </row>
    <row r="1262" spans="2:18" s="842" customFormat="1" ht="12.4" customHeight="1">
      <c r="B1262" s="968" t="s">
        <v>1664</v>
      </c>
      <c r="C1262" s="959"/>
      <c r="D1262" s="969" t="s">
        <v>2917</v>
      </c>
      <c r="E1262" s="961" t="s">
        <v>388</v>
      </c>
      <c r="F1262" s="970">
        <v>1</v>
      </c>
      <c r="G1262" s="970">
        <v>5600</v>
      </c>
      <c r="H1262" s="962">
        <f t="shared" si="94"/>
        <v>5600</v>
      </c>
      <c r="I1262" s="963">
        <f t="shared" si="96"/>
        <v>0</v>
      </c>
      <c r="J1262" s="964">
        <f t="shared" si="96"/>
        <v>0</v>
      </c>
      <c r="K1262" s="964">
        <f t="shared" si="96"/>
        <v>0</v>
      </c>
      <c r="L1262" s="964">
        <f t="shared" si="96"/>
        <v>0</v>
      </c>
      <c r="M1262" s="964">
        <f t="shared" si="96"/>
        <v>0</v>
      </c>
      <c r="N1262" s="964">
        <f t="shared" si="96"/>
        <v>0</v>
      </c>
      <c r="O1262" s="964">
        <f t="shared" si="96"/>
        <v>0</v>
      </c>
      <c r="P1262" s="964">
        <f t="shared" si="96"/>
        <v>0</v>
      </c>
      <c r="Q1262" s="962">
        <f t="shared" si="96"/>
        <v>5600</v>
      </c>
      <c r="R1262" s="843"/>
    </row>
    <row r="1263" spans="2:18" s="842" customFormat="1" ht="12.4" customHeight="1">
      <c r="B1263" s="968" t="s">
        <v>1665</v>
      </c>
      <c r="C1263" s="959"/>
      <c r="D1263" s="969" t="s">
        <v>2918</v>
      </c>
      <c r="E1263" s="961" t="s">
        <v>53</v>
      </c>
      <c r="F1263" s="970">
        <v>1</v>
      </c>
      <c r="G1263" s="970">
        <v>1000</v>
      </c>
      <c r="H1263" s="962">
        <f t="shared" si="94"/>
        <v>1000</v>
      </c>
      <c r="I1263" s="963">
        <f t="shared" ref="I1263:Q1278" si="97">+IF($E1263="","",I5153)</f>
        <v>0</v>
      </c>
      <c r="J1263" s="964">
        <f t="shared" si="97"/>
        <v>86.76</v>
      </c>
      <c r="K1263" s="964">
        <f t="shared" si="97"/>
        <v>150.07</v>
      </c>
      <c r="L1263" s="964">
        <f t="shared" si="97"/>
        <v>145.22999999999999</v>
      </c>
      <c r="M1263" s="964">
        <f t="shared" si="97"/>
        <v>150.07</v>
      </c>
      <c r="N1263" s="964">
        <f t="shared" si="97"/>
        <v>145.22999999999999</v>
      </c>
      <c r="O1263" s="964">
        <f t="shared" si="97"/>
        <v>150.07</v>
      </c>
      <c r="P1263" s="964">
        <f t="shared" si="97"/>
        <v>150.07</v>
      </c>
      <c r="Q1263" s="962">
        <f t="shared" si="97"/>
        <v>22.5</v>
      </c>
      <c r="R1263" s="843"/>
    </row>
    <row r="1264" spans="2:18" s="842" customFormat="1" ht="12.4" customHeight="1">
      <c r="B1264" s="968" t="s">
        <v>1666</v>
      </c>
      <c r="C1264" s="959"/>
      <c r="D1264" s="969" t="s">
        <v>2919</v>
      </c>
      <c r="E1264" s="961" t="s">
        <v>53</v>
      </c>
      <c r="F1264" s="970">
        <v>1</v>
      </c>
      <c r="G1264" s="970">
        <v>1800</v>
      </c>
      <c r="H1264" s="962">
        <f t="shared" si="94"/>
        <v>1800</v>
      </c>
      <c r="I1264" s="963">
        <f t="shared" si="97"/>
        <v>0</v>
      </c>
      <c r="J1264" s="964">
        <f t="shared" si="97"/>
        <v>1800</v>
      </c>
      <c r="K1264" s="964">
        <f t="shared" si="97"/>
        <v>0</v>
      </c>
      <c r="L1264" s="964">
        <f t="shared" si="97"/>
        <v>0</v>
      </c>
      <c r="M1264" s="964">
        <f t="shared" si="97"/>
        <v>0</v>
      </c>
      <c r="N1264" s="964">
        <f t="shared" si="97"/>
        <v>0</v>
      </c>
      <c r="O1264" s="964">
        <f t="shared" si="97"/>
        <v>0</v>
      </c>
      <c r="P1264" s="964">
        <f t="shared" si="97"/>
        <v>0</v>
      </c>
      <c r="Q1264" s="962">
        <f t="shared" si="97"/>
        <v>0</v>
      </c>
      <c r="R1264" s="843"/>
    </row>
    <row r="1265" spans="2:18" s="842" customFormat="1" ht="12.4" customHeight="1">
      <c r="B1265" s="966" t="s">
        <v>1667</v>
      </c>
      <c r="C1265" s="959"/>
      <c r="D1265" s="967" t="s">
        <v>379</v>
      </c>
      <c r="E1265" s="961"/>
      <c r="F1265" s="961"/>
      <c r="G1265" s="961"/>
      <c r="H1265" s="962" t="str">
        <f t="shared" si="94"/>
        <v/>
      </c>
      <c r="I1265" s="963" t="str">
        <f t="shared" si="97"/>
        <v/>
      </c>
      <c r="J1265" s="964" t="str">
        <f t="shared" si="97"/>
        <v/>
      </c>
      <c r="K1265" s="964" t="str">
        <f t="shared" si="97"/>
        <v/>
      </c>
      <c r="L1265" s="964" t="str">
        <f t="shared" si="97"/>
        <v/>
      </c>
      <c r="M1265" s="964" t="str">
        <f t="shared" si="97"/>
        <v/>
      </c>
      <c r="N1265" s="964" t="str">
        <f t="shared" si="97"/>
        <v/>
      </c>
      <c r="O1265" s="964" t="str">
        <f t="shared" si="97"/>
        <v/>
      </c>
      <c r="P1265" s="964" t="str">
        <f t="shared" si="97"/>
        <v/>
      </c>
      <c r="Q1265" s="962" t="str">
        <f t="shared" si="97"/>
        <v/>
      </c>
      <c r="R1265" s="843"/>
    </row>
    <row r="1266" spans="2:18" s="842" customFormat="1" ht="12.4" customHeight="1">
      <c r="B1266" s="968" t="s">
        <v>1668</v>
      </c>
      <c r="C1266" s="959"/>
      <c r="D1266" s="969" t="s">
        <v>2920</v>
      </c>
      <c r="E1266" s="961" t="s">
        <v>388</v>
      </c>
      <c r="F1266" s="970">
        <v>1</v>
      </c>
      <c r="G1266" s="970">
        <v>25800</v>
      </c>
      <c r="H1266" s="962">
        <f t="shared" si="94"/>
        <v>25800</v>
      </c>
      <c r="I1266" s="963">
        <f t="shared" si="97"/>
        <v>0</v>
      </c>
      <c r="J1266" s="964">
        <f t="shared" si="97"/>
        <v>12866.41</v>
      </c>
      <c r="K1266" s="964">
        <f t="shared" si="97"/>
        <v>12933.59</v>
      </c>
      <c r="L1266" s="964">
        <f t="shared" si="97"/>
        <v>0</v>
      </c>
      <c r="M1266" s="964">
        <f t="shared" si="97"/>
        <v>0</v>
      </c>
      <c r="N1266" s="964">
        <f t="shared" si="97"/>
        <v>0</v>
      </c>
      <c r="O1266" s="964">
        <f t="shared" si="97"/>
        <v>0</v>
      </c>
      <c r="P1266" s="964">
        <f t="shared" si="97"/>
        <v>0</v>
      </c>
      <c r="Q1266" s="962">
        <f t="shared" si="97"/>
        <v>0</v>
      </c>
      <c r="R1266" s="843"/>
    </row>
    <row r="1267" spans="2:18" s="842" customFormat="1" ht="12.4" customHeight="1">
      <c r="B1267" s="968" t="s">
        <v>1669</v>
      </c>
      <c r="C1267" s="959"/>
      <c r="D1267" s="969" t="s">
        <v>2921</v>
      </c>
      <c r="E1267" s="961" t="s">
        <v>388</v>
      </c>
      <c r="F1267" s="970">
        <v>1</v>
      </c>
      <c r="G1267" s="970">
        <v>36500</v>
      </c>
      <c r="H1267" s="962">
        <f t="shared" si="94"/>
        <v>36500</v>
      </c>
      <c r="I1267" s="963">
        <f t="shared" si="97"/>
        <v>0</v>
      </c>
      <c r="J1267" s="964">
        <f t="shared" si="97"/>
        <v>10218.1</v>
      </c>
      <c r="K1267" s="964">
        <f t="shared" si="97"/>
        <v>26281.9</v>
      </c>
      <c r="L1267" s="964">
        <f t="shared" si="97"/>
        <v>0</v>
      </c>
      <c r="M1267" s="964">
        <f t="shared" si="97"/>
        <v>0</v>
      </c>
      <c r="N1267" s="964">
        <f t="shared" si="97"/>
        <v>0</v>
      </c>
      <c r="O1267" s="964">
        <f t="shared" si="97"/>
        <v>0</v>
      </c>
      <c r="P1267" s="964">
        <f t="shared" si="97"/>
        <v>0</v>
      </c>
      <c r="Q1267" s="962">
        <f t="shared" si="97"/>
        <v>0</v>
      </c>
      <c r="R1267" s="843"/>
    </row>
    <row r="1268" spans="2:18" s="842" customFormat="1" ht="12.4" customHeight="1">
      <c r="B1268" s="966" t="s">
        <v>1670</v>
      </c>
      <c r="C1268" s="959"/>
      <c r="D1268" s="967" t="s">
        <v>381</v>
      </c>
      <c r="E1268" s="961"/>
      <c r="F1268" s="961"/>
      <c r="G1268" s="961"/>
      <c r="H1268" s="962" t="str">
        <f t="shared" si="94"/>
        <v/>
      </c>
      <c r="I1268" s="963" t="str">
        <f t="shared" si="97"/>
        <v/>
      </c>
      <c r="J1268" s="964" t="str">
        <f t="shared" si="97"/>
        <v/>
      </c>
      <c r="K1268" s="964" t="str">
        <f t="shared" si="97"/>
        <v/>
      </c>
      <c r="L1268" s="964" t="str">
        <f t="shared" si="97"/>
        <v/>
      </c>
      <c r="M1268" s="964" t="str">
        <f t="shared" si="97"/>
        <v/>
      </c>
      <c r="N1268" s="964" t="str">
        <f t="shared" si="97"/>
        <v/>
      </c>
      <c r="O1268" s="964" t="str">
        <f t="shared" si="97"/>
        <v/>
      </c>
      <c r="P1268" s="964" t="str">
        <f t="shared" si="97"/>
        <v/>
      </c>
      <c r="Q1268" s="962" t="str">
        <f t="shared" si="97"/>
        <v/>
      </c>
      <c r="R1268" s="843"/>
    </row>
    <row r="1269" spans="2:18" s="842" customFormat="1" ht="12.4" customHeight="1">
      <c r="B1269" s="968" t="s">
        <v>1671</v>
      </c>
      <c r="C1269" s="959"/>
      <c r="D1269" s="969" t="s">
        <v>2922</v>
      </c>
      <c r="E1269" s="961" t="s">
        <v>53</v>
      </c>
      <c r="F1269" s="970">
        <v>1</v>
      </c>
      <c r="G1269" s="970">
        <v>3000</v>
      </c>
      <c r="H1269" s="962">
        <f t="shared" si="94"/>
        <v>3000</v>
      </c>
      <c r="I1269" s="963">
        <f t="shared" si="97"/>
        <v>0</v>
      </c>
      <c r="J1269" s="964">
        <f t="shared" si="97"/>
        <v>0</v>
      </c>
      <c r="K1269" s="964">
        <f t="shared" si="97"/>
        <v>267.43</v>
      </c>
      <c r="L1269" s="964">
        <f t="shared" si="97"/>
        <v>1002.08</v>
      </c>
      <c r="M1269" s="964">
        <f t="shared" si="97"/>
        <v>1035.49</v>
      </c>
      <c r="N1269" s="964">
        <f t="shared" si="97"/>
        <v>695</v>
      </c>
      <c r="O1269" s="964">
        <f t="shared" si="97"/>
        <v>0</v>
      </c>
      <c r="P1269" s="964">
        <f t="shared" si="97"/>
        <v>0</v>
      </c>
      <c r="Q1269" s="962">
        <f t="shared" si="97"/>
        <v>0</v>
      </c>
      <c r="R1269" s="843"/>
    </row>
    <row r="1270" spans="2:18" s="842" customFormat="1" ht="12.4" customHeight="1">
      <c r="B1270" s="968" t="s">
        <v>1672</v>
      </c>
      <c r="C1270" s="959"/>
      <c r="D1270" s="969" t="s">
        <v>2923</v>
      </c>
      <c r="E1270" s="961" t="s">
        <v>53</v>
      </c>
      <c r="F1270" s="970">
        <v>1</v>
      </c>
      <c r="G1270" s="970">
        <v>10000</v>
      </c>
      <c r="H1270" s="962">
        <f t="shared" si="94"/>
        <v>10000</v>
      </c>
      <c r="I1270" s="963">
        <f t="shared" si="97"/>
        <v>0</v>
      </c>
      <c r="J1270" s="964">
        <f t="shared" si="97"/>
        <v>0</v>
      </c>
      <c r="K1270" s="964">
        <f t="shared" si="97"/>
        <v>891.44</v>
      </c>
      <c r="L1270" s="964">
        <f t="shared" si="97"/>
        <v>3340.28</v>
      </c>
      <c r="M1270" s="964">
        <f t="shared" si="97"/>
        <v>3451.62</v>
      </c>
      <c r="N1270" s="964">
        <f t="shared" si="97"/>
        <v>2316.67</v>
      </c>
      <c r="O1270" s="964">
        <f t="shared" si="97"/>
        <v>0</v>
      </c>
      <c r="P1270" s="964">
        <f t="shared" si="97"/>
        <v>0</v>
      </c>
      <c r="Q1270" s="962">
        <f t="shared" si="97"/>
        <v>0</v>
      </c>
      <c r="R1270" s="843"/>
    </row>
    <row r="1271" spans="2:18" s="842" customFormat="1" ht="12.4" customHeight="1">
      <c r="B1271" s="984" t="s">
        <v>1673</v>
      </c>
      <c r="C1271" s="985"/>
      <c r="D1271" s="986" t="s">
        <v>2924</v>
      </c>
      <c r="E1271" s="987" t="s">
        <v>53</v>
      </c>
      <c r="F1271" s="988">
        <v>1</v>
      </c>
      <c r="G1271" s="988">
        <v>12000</v>
      </c>
      <c r="H1271" s="989">
        <f t="shared" si="94"/>
        <v>12000</v>
      </c>
      <c r="I1271" s="990">
        <f t="shared" si="97"/>
        <v>0</v>
      </c>
      <c r="J1271" s="991">
        <f t="shared" si="97"/>
        <v>0</v>
      </c>
      <c r="K1271" s="991">
        <f t="shared" si="97"/>
        <v>1069.72</v>
      </c>
      <c r="L1271" s="991">
        <f t="shared" si="97"/>
        <v>4008.33</v>
      </c>
      <c r="M1271" s="991">
        <f t="shared" si="97"/>
        <v>4141.9399999999996</v>
      </c>
      <c r="N1271" s="991">
        <f t="shared" si="97"/>
        <v>2780</v>
      </c>
      <c r="O1271" s="991">
        <f t="shared" si="97"/>
        <v>0</v>
      </c>
      <c r="P1271" s="991">
        <f t="shared" si="97"/>
        <v>0</v>
      </c>
      <c r="Q1271" s="989">
        <f t="shared" si="97"/>
        <v>0</v>
      </c>
      <c r="R1271" s="843"/>
    </row>
    <row r="1272" spans="2:18" s="842" customFormat="1" ht="12.4" customHeight="1">
      <c r="B1272" s="992" t="s">
        <v>1674</v>
      </c>
      <c r="C1272" s="993"/>
      <c r="D1272" s="994"/>
      <c r="E1272" s="995"/>
      <c r="F1272" s="996"/>
      <c r="G1272" s="996"/>
      <c r="H1272" s="997" t="str">
        <f t="shared" si="94"/>
        <v/>
      </c>
      <c r="I1272" s="998" t="str">
        <f t="shared" si="97"/>
        <v/>
      </c>
      <c r="J1272" s="999" t="str">
        <f t="shared" si="97"/>
        <v/>
      </c>
      <c r="K1272" s="999" t="str">
        <f t="shared" si="97"/>
        <v/>
      </c>
      <c r="L1272" s="999" t="str">
        <f t="shared" si="97"/>
        <v/>
      </c>
      <c r="M1272" s="999" t="str">
        <f t="shared" si="97"/>
        <v/>
      </c>
      <c r="N1272" s="999" t="str">
        <f t="shared" si="97"/>
        <v/>
      </c>
      <c r="O1272" s="999" t="str">
        <f t="shared" si="97"/>
        <v/>
      </c>
      <c r="P1272" s="999" t="str">
        <f t="shared" si="97"/>
        <v/>
      </c>
      <c r="Q1272" s="1000" t="str">
        <f t="shared" si="97"/>
        <v/>
      </c>
      <c r="R1272" s="843"/>
    </row>
    <row r="1273" spans="2:18" s="842" customFormat="1" ht="12.4" customHeight="1">
      <c r="B1273" s="958" t="s">
        <v>125</v>
      </c>
      <c r="C1273" s="959"/>
      <c r="D1273" s="960" t="s">
        <v>2652</v>
      </c>
      <c r="E1273" s="961"/>
      <c r="F1273" s="961"/>
      <c r="G1273" s="961"/>
      <c r="H1273" s="962" t="str">
        <f t="shared" si="94"/>
        <v/>
      </c>
      <c r="I1273" s="963" t="str">
        <f t="shared" si="97"/>
        <v/>
      </c>
      <c r="J1273" s="964" t="str">
        <f t="shared" si="97"/>
        <v/>
      </c>
      <c r="K1273" s="964" t="str">
        <f t="shared" si="97"/>
        <v/>
      </c>
      <c r="L1273" s="964" t="str">
        <f t="shared" si="97"/>
        <v/>
      </c>
      <c r="M1273" s="964" t="str">
        <f t="shared" si="97"/>
        <v/>
      </c>
      <c r="N1273" s="964" t="str">
        <f t="shared" si="97"/>
        <v/>
      </c>
      <c r="O1273" s="964" t="str">
        <f t="shared" si="97"/>
        <v/>
      </c>
      <c r="P1273" s="964" t="str">
        <f t="shared" si="97"/>
        <v/>
      </c>
      <c r="Q1273" s="962" t="str">
        <f t="shared" si="97"/>
        <v/>
      </c>
      <c r="R1273" s="843"/>
    </row>
    <row r="1274" spans="2:18" s="842" customFormat="1" ht="12.4" customHeight="1">
      <c r="B1274" s="966" t="s">
        <v>418</v>
      </c>
      <c r="C1274" s="959"/>
      <c r="D1274" s="967" t="s">
        <v>2653</v>
      </c>
      <c r="E1274" s="961"/>
      <c r="F1274" s="961"/>
      <c r="G1274" s="961"/>
      <c r="H1274" s="962" t="str">
        <f t="shared" si="94"/>
        <v/>
      </c>
      <c r="I1274" s="963" t="str">
        <f t="shared" si="97"/>
        <v/>
      </c>
      <c r="J1274" s="964" t="str">
        <f t="shared" si="97"/>
        <v/>
      </c>
      <c r="K1274" s="964" t="str">
        <f t="shared" si="97"/>
        <v/>
      </c>
      <c r="L1274" s="964" t="str">
        <f t="shared" si="97"/>
        <v/>
      </c>
      <c r="M1274" s="964" t="str">
        <f t="shared" si="97"/>
        <v/>
      </c>
      <c r="N1274" s="964" t="str">
        <f t="shared" si="97"/>
        <v/>
      </c>
      <c r="O1274" s="964" t="str">
        <f t="shared" si="97"/>
        <v/>
      </c>
      <c r="P1274" s="964" t="str">
        <f t="shared" si="97"/>
        <v/>
      </c>
      <c r="Q1274" s="962" t="str">
        <f t="shared" si="97"/>
        <v/>
      </c>
      <c r="R1274" s="843"/>
    </row>
    <row r="1275" spans="2:18" s="842" customFormat="1" ht="12.4" customHeight="1">
      <c r="B1275" s="968" t="s">
        <v>419</v>
      </c>
      <c r="C1275" s="959"/>
      <c r="D1275" s="969" t="s">
        <v>327</v>
      </c>
      <c r="E1275" s="961" t="s">
        <v>41</v>
      </c>
      <c r="F1275" s="970">
        <v>1</v>
      </c>
      <c r="G1275" s="970">
        <v>359.66</v>
      </c>
      <c r="H1275" s="962">
        <f t="shared" si="94"/>
        <v>359.66</v>
      </c>
      <c r="I1275" s="963">
        <f t="shared" si="97"/>
        <v>359.66</v>
      </c>
      <c r="J1275" s="964">
        <f t="shared" si="97"/>
        <v>0</v>
      </c>
      <c r="K1275" s="964">
        <f t="shared" si="97"/>
        <v>0</v>
      </c>
      <c r="L1275" s="964">
        <f t="shared" si="97"/>
        <v>0</v>
      </c>
      <c r="M1275" s="964">
        <f t="shared" si="97"/>
        <v>0</v>
      </c>
      <c r="N1275" s="964">
        <f t="shared" si="97"/>
        <v>0</v>
      </c>
      <c r="O1275" s="964">
        <f t="shared" si="97"/>
        <v>0</v>
      </c>
      <c r="P1275" s="964">
        <f t="shared" si="97"/>
        <v>0</v>
      </c>
      <c r="Q1275" s="962">
        <f t="shared" si="97"/>
        <v>0</v>
      </c>
      <c r="R1275" s="843"/>
    </row>
    <row r="1276" spans="2:18" s="842" customFormat="1" ht="12.4" customHeight="1">
      <c r="B1276" s="968" t="s">
        <v>420</v>
      </c>
      <c r="C1276" s="959"/>
      <c r="D1276" s="969" t="s">
        <v>328</v>
      </c>
      <c r="E1276" s="961" t="s">
        <v>53</v>
      </c>
      <c r="F1276" s="970">
        <v>1</v>
      </c>
      <c r="G1276" s="970">
        <v>2400</v>
      </c>
      <c r="H1276" s="962">
        <f t="shared" si="94"/>
        <v>2400</v>
      </c>
      <c r="I1276" s="963">
        <f t="shared" si="97"/>
        <v>2400</v>
      </c>
      <c r="J1276" s="964">
        <f t="shared" si="97"/>
        <v>0</v>
      </c>
      <c r="K1276" s="964">
        <f t="shared" si="97"/>
        <v>0</v>
      </c>
      <c r="L1276" s="964">
        <f t="shared" si="97"/>
        <v>0</v>
      </c>
      <c r="M1276" s="964">
        <f t="shared" si="97"/>
        <v>0</v>
      </c>
      <c r="N1276" s="964">
        <f t="shared" si="97"/>
        <v>0</v>
      </c>
      <c r="O1276" s="964">
        <f t="shared" si="97"/>
        <v>0</v>
      </c>
      <c r="P1276" s="964">
        <f t="shared" si="97"/>
        <v>0</v>
      </c>
      <c r="Q1276" s="962">
        <f t="shared" si="97"/>
        <v>0</v>
      </c>
      <c r="R1276" s="843"/>
    </row>
    <row r="1277" spans="2:18" s="842" customFormat="1" ht="12.4" customHeight="1">
      <c r="B1277" s="968" t="s">
        <v>421</v>
      </c>
      <c r="C1277" s="959"/>
      <c r="D1277" s="969" t="s">
        <v>2654</v>
      </c>
      <c r="E1277" s="961" t="s">
        <v>53</v>
      </c>
      <c r="F1277" s="970">
        <v>1</v>
      </c>
      <c r="G1277" s="970">
        <v>2500</v>
      </c>
      <c r="H1277" s="962">
        <f t="shared" si="94"/>
        <v>2500</v>
      </c>
      <c r="I1277" s="963">
        <f t="shared" si="97"/>
        <v>1437.07</v>
      </c>
      <c r="J1277" s="964">
        <f t="shared" si="97"/>
        <v>1062.93</v>
      </c>
      <c r="K1277" s="964">
        <f t="shared" si="97"/>
        <v>0</v>
      </c>
      <c r="L1277" s="964">
        <f t="shared" si="97"/>
        <v>0</v>
      </c>
      <c r="M1277" s="964">
        <f t="shared" si="97"/>
        <v>0</v>
      </c>
      <c r="N1277" s="964">
        <f t="shared" si="97"/>
        <v>0</v>
      </c>
      <c r="O1277" s="964">
        <f t="shared" si="97"/>
        <v>0</v>
      </c>
      <c r="P1277" s="964">
        <f t="shared" si="97"/>
        <v>0</v>
      </c>
      <c r="Q1277" s="962">
        <f t="shared" si="97"/>
        <v>0</v>
      </c>
      <c r="R1277" s="843"/>
    </row>
    <row r="1278" spans="2:18" s="842" customFormat="1" ht="12.4" customHeight="1">
      <c r="B1278" s="966" t="s">
        <v>422</v>
      </c>
      <c r="C1278" s="959"/>
      <c r="D1278" s="967" t="s">
        <v>2655</v>
      </c>
      <c r="E1278" s="961"/>
      <c r="F1278" s="961"/>
      <c r="G1278" s="961"/>
      <c r="H1278" s="962" t="str">
        <f t="shared" si="94"/>
        <v/>
      </c>
      <c r="I1278" s="963" t="str">
        <f t="shared" si="97"/>
        <v/>
      </c>
      <c r="J1278" s="964" t="str">
        <f t="shared" si="97"/>
        <v/>
      </c>
      <c r="K1278" s="964" t="str">
        <f t="shared" si="97"/>
        <v/>
      </c>
      <c r="L1278" s="964" t="str">
        <f t="shared" si="97"/>
        <v/>
      </c>
      <c r="M1278" s="964" t="str">
        <f t="shared" si="97"/>
        <v/>
      </c>
      <c r="N1278" s="964" t="str">
        <f t="shared" si="97"/>
        <v/>
      </c>
      <c r="O1278" s="964" t="str">
        <f t="shared" si="97"/>
        <v/>
      </c>
      <c r="P1278" s="964" t="str">
        <f t="shared" si="97"/>
        <v/>
      </c>
      <c r="Q1278" s="962" t="str">
        <f t="shared" si="97"/>
        <v/>
      </c>
      <c r="R1278" s="843"/>
    </row>
    <row r="1279" spans="2:18" s="842" customFormat="1" ht="12.4" customHeight="1">
      <c r="B1279" s="968" t="s">
        <v>423</v>
      </c>
      <c r="C1279" s="959"/>
      <c r="D1279" s="969" t="s">
        <v>329</v>
      </c>
      <c r="E1279" s="961" t="s">
        <v>53</v>
      </c>
      <c r="F1279" s="970">
        <v>1</v>
      </c>
      <c r="G1279" s="970">
        <v>1000</v>
      </c>
      <c r="H1279" s="962">
        <f t="shared" si="94"/>
        <v>1000</v>
      </c>
      <c r="I1279" s="963">
        <f t="shared" ref="I1279:Q1294" si="98">+IF($E1279="","",I5169)</f>
        <v>1000</v>
      </c>
      <c r="J1279" s="964">
        <f t="shared" si="98"/>
        <v>0</v>
      </c>
      <c r="K1279" s="964">
        <f t="shared" si="98"/>
        <v>0</v>
      </c>
      <c r="L1279" s="964">
        <f t="shared" si="98"/>
        <v>0</v>
      </c>
      <c r="M1279" s="964">
        <f t="shared" si="98"/>
        <v>0</v>
      </c>
      <c r="N1279" s="964">
        <f t="shared" si="98"/>
        <v>0</v>
      </c>
      <c r="O1279" s="964">
        <f t="shared" si="98"/>
        <v>0</v>
      </c>
      <c r="P1279" s="964">
        <f t="shared" si="98"/>
        <v>0</v>
      </c>
      <c r="Q1279" s="962">
        <f t="shared" si="98"/>
        <v>0</v>
      </c>
      <c r="R1279" s="843"/>
    </row>
    <row r="1280" spans="2:18" s="842" customFormat="1" ht="12.4" customHeight="1">
      <c r="B1280" s="968" t="s">
        <v>424</v>
      </c>
      <c r="C1280" s="959"/>
      <c r="D1280" s="969" t="s">
        <v>330</v>
      </c>
      <c r="E1280" s="961" t="s">
        <v>53</v>
      </c>
      <c r="F1280" s="970">
        <v>1</v>
      </c>
      <c r="G1280" s="970">
        <v>10895.42</v>
      </c>
      <c r="H1280" s="962">
        <f t="shared" si="94"/>
        <v>10895.42</v>
      </c>
      <c r="I1280" s="963">
        <f t="shared" si="98"/>
        <v>3335.3</v>
      </c>
      <c r="J1280" s="964">
        <f t="shared" si="98"/>
        <v>7560.12</v>
      </c>
      <c r="K1280" s="964">
        <f t="shared" si="98"/>
        <v>0</v>
      </c>
      <c r="L1280" s="964">
        <f t="shared" si="98"/>
        <v>0</v>
      </c>
      <c r="M1280" s="964">
        <f t="shared" si="98"/>
        <v>0</v>
      </c>
      <c r="N1280" s="964">
        <f t="shared" si="98"/>
        <v>0</v>
      </c>
      <c r="O1280" s="964">
        <f t="shared" si="98"/>
        <v>0</v>
      </c>
      <c r="P1280" s="964">
        <f t="shared" si="98"/>
        <v>0</v>
      </c>
      <c r="Q1280" s="962">
        <f t="shared" si="98"/>
        <v>0</v>
      </c>
      <c r="R1280" s="843"/>
    </row>
    <row r="1281" spans="2:18" s="842" customFormat="1" ht="12.4" customHeight="1">
      <c r="B1281" s="966" t="s">
        <v>425</v>
      </c>
      <c r="C1281" s="959"/>
      <c r="D1281" s="967" t="s">
        <v>2656</v>
      </c>
      <c r="E1281" s="961"/>
      <c r="F1281" s="961"/>
      <c r="G1281" s="961"/>
      <c r="H1281" s="962" t="str">
        <f t="shared" si="94"/>
        <v/>
      </c>
      <c r="I1281" s="963" t="str">
        <f t="shared" si="98"/>
        <v/>
      </c>
      <c r="J1281" s="964" t="str">
        <f t="shared" si="98"/>
        <v/>
      </c>
      <c r="K1281" s="964" t="str">
        <f t="shared" si="98"/>
        <v/>
      </c>
      <c r="L1281" s="964" t="str">
        <f t="shared" si="98"/>
        <v/>
      </c>
      <c r="M1281" s="964" t="str">
        <f t="shared" si="98"/>
        <v/>
      </c>
      <c r="N1281" s="964" t="str">
        <f t="shared" si="98"/>
        <v/>
      </c>
      <c r="O1281" s="964" t="str">
        <f t="shared" si="98"/>
        <v/>
      </c>
      <c r="P1281" s="964" t="str">
        <f t="shared" si="98"/>
        <v/>
      </c>
      <c r="Q1281" s="962" t="str">
        <f t="shared" si="98"/>
        <v/>
      </c>
      <c r="R1281" s="843"/>
    </row>
    <row r="1282" spans="2:18" s="842" customFormat="1" ht="12.4" customHeight="1">
      <c r="B1282" s="968" t="s">
        <v>426</v>
      </c>
      <c r="C1282" s="959"/>
      <c r="D1282" s="969" t="s">
        <v>331</v>
      </c>
      <c r="E1282" s="961" t="s">
        <v>53</v>
      </c>
      <c r="F1282" s="970">
        <v>1</v>
      </c>
      <c r="G1282" s="970">
        <v>3404.07</v>
      </c>
      <c r="H1282" s="962">
        <f t="shared" si="94"/>
        <v>3404.07</v>
      </c>
      <c r="I1282" s="963">
        <f t="shared" si="98"/>
        <v>102.09</v>
      </c>
      <c r="J1282" s="964">
        <f t="shared" si="98"/>
        <v>430.1</v>
      </c>
      <c r="K1282" s="964">
        <f t="shared" si="98"/>
        <v>459.77</v>
      </c>
      <c r="L1282" s="964">
        <f t="shared" si="98"/>
        <v>444.93</v>
      </c>
      <c r="M1282" s="964">
        <f t="shared" si="98"/>
        <v>459.77</v>
      </c>
      <c r="N1282" s="964">
        <f t="shared" si="98"/>
        <v>444.93</v>
      </c>
      <c r="O1282" s="964">
        <f t="shared" si="98"/>
        <v>459.77</v>
      </c>
      <c r="P1282" s="964">
        <f t="shared" si="98"/>
        <v>459.77</v>
      </c>
      <c r="Q1282" s="962">
        <f t="shared" si="98"/>
        <v>142.94999999999999</v>
      </c>
      <c r="R1282" s="843"/>
    </row>
    <row r="1283" spans="2:18" s="842" customFormat="1" ht="12.4" customHeight="1">
      <c r="B1283" s="968" t="s">
        <v>427</v>
      </c>
      <c r="C1283" s="959"/>
      <c r="D1283" s="969" t="s">
        <v>2657</v>
      </c>
      <c r="E1283" s="961" t="s">
        <v>3029</v>
      </c>
      <c r="F1283" s="970">
        <v>1</v>
      </c>
      <c r="G1283" s="970">
        <v>380</v>
      </c>
      <c r="H1283" s="962">
        <f t="shared" si="94"/>
        <v>380</v>
      </c>
      <c r="I1283" s="963">
        <f t="shared" si="98"/>
        <v>11.4</v>
      </c>
      <c r="J1283" s="964">
        <f t="shared" si="98"/>
        <v>48.01</v>
      </c>
      <c r="K1283" s="964">
        <f t="shared" si="98"/>
        <v>51.32</v>
      </c>
      <c r="L1283" s="964">
        <f t="shared" si="98"/>
        <v>49.67</v>
      </c>
      <c r="M1283" s="964">
        <f t="shared" si="98"/>
        <v>51.32</v>
      </c>
      <c r="N1283" s="964">
        <f t="shared" si="98"/>
        <v>49.67</v>
      </c>
      <c r="O1283" s="964">
        <f t="shared" si="98"/>
        <v>51.32</v>
      </c>
      <c r="P1283" s="964">
        <f t="shared" si="98"/>
        <v>51.32</v>
      </c>
      <c r="Q1283" s="962">
        <f t="shared" si="98"/>
        <v>15.96</v>
      </c>
      <c r="R1283" s="843"/>
    </row>
    <row r="1284" spans="2:18" s="842" customFormat="1" ht="12.4" customHeight="1">
      <c r="B1284" s="968" t="s">
        <v>428</v>
      </c>
      <c r="C1284" s="959"/>
      <c r="D1284" s="969" t="s">
        <v>332</v>
      </c>
      <c r="E1284" s="961" t="s">
        <v>53</v>
      </c>
      <c r="F1284" s="970">
        <v>1</v>
      </c>
      <c r="G1284" s="970">
        <v>434.90000000000003</v>
      </c>
      <c r="H1284" s="962">
        <f t="shared" si="94"/>
        <v>434.9</v>
      </c>
      <c r="I1284" s="963">
        <f t="shared" si="98"/>
        <v>100</v>
      </c>
      <c r="J1284" s="964">
        <f t="shared" si="98"/>
        <v>334.9</v>
      </c>
      <c r="K1284" s="964">
        <f t="shared" si="98"/>
        <v>0</v>
      </c>
      <c r="L1284" s="964">
        <f t="shared" si="98"/>
        <v>0</v>
      </c>
      <c r="M1284" s="964">
        <f t="shared" si="98"/>
        <v>0</v>
      </c>
      <c r="N1284" s="964">
        <f t="shared" si="98"/>
        <v>0</v>
      </c>
      <c r="O1284" s="964">
        <f t="shared" si="98"/>
        <v>0</v>
      </c>
      <c r="P1284" s="964">
        <f t="shared" si="98"/>
        <v>0</v>
      </c>
      <c r="Q1284" s="962">
        <f t="shared" si="98"/>
        <v>0</v>
      </c>
      <c r="R1284" s="843"/>
    </row>
    <row r="1285" spans="2:18" s="842" customFormat="1" ht="12.4" customHeight="1">
      <c r="B1285" s="966" t="s">
        <v>429</v>
      </c>
      <c r="C1285" s="959"/>
      <c r="D1285" s="967" t="s">
        <v>2658</v>
      </c>
      <c r="E1285" s="961"/>
      <c r="F1285" s="961"/>
      <c r="G1285" s="961"/>
      <c r="H1285" s="962" t="str">
        <f t="shared" si="94"/>
        <v/>
      </c>
      <c r="I1285" s="963" t="str">
        <f t="shared" si="98"/>
        <v/>
      </c>
      <c r="J1285" s="964" t="str">
        <f t="shared" si="98"/>
        <v/>
      </c>
      <c r="K1285" s="964" t="str">
        <f t="shared" si="98"/>
        <v/>
      </c>
      <c r="L1285" s="964" t="str">
        <f t="shared" si="98"/>
        <v/>
      </c>
      <c r="M1285" s="964" t="str">
        <f t="shared" si="98"/>
        <v/>
      </c>
      <c r="N1285" s="964" t="str">
        <f t="shared" si="98"/>
        <v/>
      </c>
      <c r="O1285" s="964" t="str">
        <f t="shared" si="98"/>
        <v/>
      </c>
      <c r="P1285" s="964" t="str">
        <f t="shared" si="98"/>
        <v/>
      </c>
      <c r="Q1285" s="962" t="str">
        <f t="shared" si="98"/>
        <v/>
      </c>
      <c r="R1285" s="843"/>
    </row>
    <row r="1286" spans="2:18" s="842" customFormat="1" ht="12.4" customHeight="1">
      <c r="B1286" s="968" t="s">
        <v>430</v>
      </c>
      <c r="C1286" s="959"/>
      <c r="D1286" s="969" t="s">
        <v>2659</v>
      </c>
      <c r="E1286" s="961" t="s">
        <v>41</v>
      </c>
      <c r="F1286" s="970">
        <v>1</v>
      </c>
      <c r="G1286" s="970">
        <v>2033.91</v>
      </c>
      <c r="H1286" s="962">
        <f t="shared" si="94"/>
        <v>2033.91</v>
      </c>
      <c r="I1286" s="963">
        <f t="shared" si="98"/>
        <v>1992.38</v>
      </c>
      <c r="J1286" s="964">
        <f t="shared" si="98"/>
        <v>41.53</v>
      </c>
      <c r="K1286" s="964">
        <f t="shared" si="98"/>
        <v>0</v>
      </c>
      <c r="L1286" s="964">
        <f t="shared" si="98"/>
        <v>0</v>
      </c>
      <c r="M1286" s="964">
        <f t="shared" si="98"/>
        <v>0</v>
      </c>
      <c r="N1286" s="964">
        <f t="shared" si="98"/>
        <v>0</v>
      </c>
      <c r="O1286" s="964">
        <f t="shared" si="98"/>
        <v>0</v>
      </c>
      <c r="P1286" s="964">
        <f t="shared" si="98"/>
        <v>0</v>
      </c>
      <c r="Q1286" s="962">
        <f t="shared" si="98"/>
        <v>0</v>
      </c>
      <c r="R1286" s="843"/>
    </row>
    <row r="1287" spans="2:18" s="842" customFormat="1" ht="12.4" customHeight="1">
      <c r="B1287" s="968" t="s">
        <v>431</v>
      </c>
      <c r="C1287" s="959"/>
      <c r="D1287" s="969" t="s">
        <v>2660</v>
      </c>
      <c r="E1287" s="961" t="s">
        <v>41</v>
      </c>
      <c r="F1287" s="970">
        <v>30</v>
      </c>
      <c r="G1287" s="970">
        <v>76.260000000000005</v>
      </c>
      <c r="H1287" s="962">
        <f t="shared" si="94"/>
        <v>2287.8000000000002</v>
      </c>
      <c r="I1287" s="963">
        <f t="shared" si="98"/>
        <v>0</v>
      </c>
      <c r="J1287" s="964">
        <f t="shared" si="98"/>
        <v>297.08999999999997</v>
      </c>
      <c r="K1287" s="964">
        <f t="shared" si="98"/>
        <v>318.7</v>
      </c>
      <c r="L1287" s="964">
        <f t="shared" si="98"/>
        <v>308.42</v>
      </c>
      <c r="M1287" s="964">
        <f t="shared" si="98"/>
        <v>318.7</v>
      </c>
      <c r="N1287" s="964">
        <f t="shared" si="98"/>
        <v>308.42</v>
      </c>
      <c r="O1287" s="964">
        <f t="shared" si="98"/>
        <v>318.7</v>
      </c>
      <c r="P1287" s="964">
        <f t="shared" si="98"/>
        <v>318.7</v>
      </c>
      <c r="Q1287" s="962">
        <f t="shared" si="98"/>
        <v>99.09</v>
      </c>
      <c r="R1287" s="843"/>
    </row>
    <row r="1288" spans="2:18" s="842" customFormat="1" ht="12.4" customHeight="1">
      <c r="B1288" s="958" t="s">
        <v>126</v>
      </c>
      <c r="C1288" s="959"/>
      <c r="D1288" s="960" t="s">
        <v>2661</v>
      </c>
      <c r="E1288" s="961"/>
      <c r="F1288" s="961"/>
      <c r="G1288" s="961"/>
      <c r="H1288" s="962" t="str">
        <f t="shared" si="94"/>
        <v/>
      </c>
      <c r="I1288" s="963" t="str">
        <f t="shared" si="98"/>
        <v/>
      </c>
      <c r="J1288" s="964" t="str">
        <f t="shared" si="98"/>
        <v/>
      </c>
      <c r="K1288" s="964" t="str">
        <f t="shared" si="98"/>
        <v/>
      </c>
      <c r="L1288" s="964" t="str">
        <f t="shared" si="98"/>
        <v/>
      </c>
      <c r="M1288" s="964" t="str">
        <f t="shared" si="98"/>
        <v/>
      </c>
      <c r="N1288" s="964" t="str">
        <f t="shared" si="98"/>
        <v/>
      </c>
      <c r="O1288" s="964" t="str">
        <f t="shared" si="98"/>
        <v/>
      </c>
      <c r="P1288" s="964" t="str">
        <f t="shared" si="98"/>
        <v/>
      </c>
      <c r="Q1288" s="962" t="str">
        <f t="shared" si="98"/>
        <v/>
      </c>
      <c r="R1288" s="843"/>
    </row>
    <row r="1289" spans="2:18" s="842" customFormat="1" ht="12.4" customHeight="1">
      <c r="B1289" s="966" t="s">
        <v>432</v>
      </c>
      <c r="C1289" s="959"/>
      <c r="D1289" s="967" t="s">
        <v>2925</v>
      </c>
      <c r="E1289" s="961"/>
      <c r="F1289" s="961"/>
      <c r="G1289" s="961"/>
      <c r="H1289" s="962" t="str">
        <f t="shared" ref="H1289:H1352" si="99">+IF(E1289="","",ROUND(F1289*G1289,2))</f>
        <v/>
      </c>
      <c r="I1289" s="963" t="str">
        <f t="shared" si="98"/>
        <v/>
      </c>
      <c r="J1289" s="964" t="str">
        <f t="shared" si="98"/>
        <v/>
      </c>
      <c r="K1289" s="964" t="str">
        <f t="shared" si="98"/>
        <v/>
      </c>
      <c r="L1289" s="964" t="str">
        <f t="shared" si="98"/>
        <v/>
      </c>
      <c r="M1289" s="964" t="str">
        <f t="shared" si="98"/>
        <v/>
      </c>
      <c r="N1289" s="964" t="str">
        <f t="shared" si="98"/>
        <v/>
      </c>
      <c r="O1289" s="964" t="str">
        <f t="shared" si="98"/>
        <v/>
      </c>
      <c r="P1289" s="964" t="str">
        <f t="shared" si="98"/>
        <v/>
      </c>
      <c r="Q1289" s="962" t="str">
        <f t="shared" si="98"/>
        <v/>
      </c>
      <c r="R1289" s="843"/>
    </row>
    <row r="1290" spans="2:18" s="842" customFormat="1" ht="12.4" customHeight="1">
      <c r="B1290" s="1001" t="s">
        <v>433</v>
      </c>
      <c r="C1290" s="959"/>
      <c r="D1290" s="973" t="s">
        <v>2926</v>
      </c>
      <c r="E1290" s="961"/>
      <c r="F1290" s="961"/>
      <c r="G1290" s="961"/>
      <c r="H1290" s="962" t="str">
        <f t="shared" si="99"/>
        <v/>
      </c>
      <c r="I1290" s="963" t="str">
        <f t="shared" si="98"/>
        <v/>
      </c>
      <c r="J1290" s="964" t="str">
        <f t="shared" si="98"/>
        <v/>
      </c>
      <c r="K1290" s="964" t="str">
        <f t="shared" si="98"/>
        <v/>
      </c>
      <c r="L1290" s="964" t="str">
        <f t="shared" si="98"/>
        <v/>
      </c>
      <c r="M1290" s="964" t="str">
        <f t="shared" si="98"/>
        <v/>
      </c>
      <c r="N1290" s="964" t="str">
        <f t="shared" si="98"/>
        <v/>
      </c>
      <c r="O1290" s="964" t="str">
        <f t="shared" si="98"/>
        <v/>
      </c>
      <c r="P1290" s="964" t="str">
        <f t="shared" si="98"/>
        <v/>
      </c>
      <c r="Q1290" s="962" t="str">
        <f t="shared" si="98"/>
        <v/>
      </c>
      <c r="R1290" s="843"/>
    </row>
    <row r="1291" spans="2:18" s="842" customFormat="1" ht="12.4" customHeight="1">
      <c r="B1291" s="974" t="s">
        <v>434</v>
      </c>
      <c r="C1291" s="959"/>
      <c r="D1291" s="975" t="s">
        <v>52</v>
      </c>
      <c r="E1291" s="961"/>
      <c r="F1291" s="961"/>
      <c r="G1291" s="961"/>
      <c r="H1291" s="962" t="str">
        <f t="shared" si="99"/>
        <v/>
      </c>
      <c r="I1291" s="963" t="str">
        <f t="shared" si="98"/>
        <v/>
      </c>
      <c r="J1291" s="964" t="str">
        <f t="shared" si="98"/>
        <v/>
      </c>
      <c r="K1291" s="964" t="str">
        <f t="shared" si="98"/>
        <v/>
      </c>
      <c r="L1291" s="964" t="str">
        <f t="shared" si="98"/>
        <v/>
      </c>
      <c r="M1291" s="964" t="str">
        <f t="shared" si="98"/>
        <v/>
      </c>
      <c r="N1291" s="964" t="str">
        <f t="shared" si="98"/>
        <v/>
      </c>
      <c r="O1291" s="964" t="str">
        <f t="shared" si="98"/>
        <v/>
      </c>
      <c r="P1291" s="964" t="str">
        <f t="shared" si="98"/>
        <v/>
      </c>
      <c r="Q1291" s="962" t="str">
        <f t="shared" si="98"/>
        <v/>
      </c>
      <c r="R1291" s="843"/>
    </row>
    <row r="1292" spans="2:18" s="842" customFormat="1" ht="12.4" customHeight="1">
      <c r="B1292" s="968" t="s">
        <v>435</v>
      </c>
      <c r="C1292" s="959"/>
      <c r="D1292" s="969" t="s">
        <v>334</v>
      </c>
      <c r="E1292" s="961" t="s">
        <v>385</v>
      </c>
      <c r="F1292" s="970">
        <v>16</v>
      </c>
      <c r="G1292" s="970">
        <v>1.22</v>
      </c>
      <c r="H1292" s="962">
        <f t="shared" si="99"/>
        <v>19.52</v>
      </c>
      <c r="I1292" s="963">
        <f t="shared" si="98"/>
        <v>0</v>
      </c>
      <c r="J1292" s="964">
        <f t="shared" si="98"/>
        <v>0</v>
      </c>
      <c r="K1292" s="964">
        <f t="shared" si="98"/>
        <v>19.52</v>
      </c>
      <c r="L1292" s="964">
        <f t="shared" si="98"/>
        <v>0</v>
      </c>
      <c r="M1292" s="964">
        <f t="shared" si="98"/>
        <v>0</v>
      </c>
      <c r="N1292" s="964">
        <f t="shared" si="98"/>
        <v>0</v>
      </c>
      <c r="O1292" s="964">
        <f t="shared" si="98"/>
        <v>0</v>
      </c>
      <c r="P1292" s="964">
        <f t="shared" si="98"/>
        <v>0</v>
      </c>
      <c r="Q1292" s="962">
        <f t="shared" si="98"/>
        <v>0</v>
      </c>
      <c r="R1292" s="843"/>
    </row>
    <row r="1293" spans="2:18" s="842" customFormat="1" ht="12.4" customHeight="1">
      <c r="B1293" s="974" t="s">
        <v>436</v>
      </c>
      <c r="C1293" s="959"/>
      <c r="D1293" s="975" t="s">
        <v>54</v>
      </c>
      <c r="E1293" s="961"/>
      <c r="F1293" s="961"/>
      <c r="G1293" s="961"/>
      <c r="H1293" s="962" t="str">
        <f t="shared" si="99"/>
        <v/>
      </c>
      <c r="I1293" s="963" t="str">
        <f t="shared" si="98"/>
        <v/>
      </c>
      <c r="J1293" s="964" t="str">
        <f t="shared" si="98"/>
        <v/>
      </c>
      <c r="K1293" s="964" t="str">
        <f t="shared" si="98"/>
        <v/>
      </c>
      <c r="L1293" s="964" t="str">
        <f t="shared" si="98"/>
        <v/>
      </c>
      <c r="M1293" s="964" t="str">
        <f t="shared" si="98"/>
        <v/>
      </c>
      <c r="N1293" s="964" t="str">
        <f t="shared" si="98"/>
        <v/>
      </c>
      <c r="O1293" s="964" t="str">
        <f t="shared" si="98"/>
        <v/>
      </c>
      <c r="P1293" s="964" t="str">
        <f t="shared" si="98"/>
        <v/>
      </c>
      <c r="Q1293" s="962" t="str">
        <f t="shared" si="98"/>
        <v/>
      </c>
      <c r="R1293" s="843"/>
    </row>
    <row r="1294" spans="2:18" s="842" customFormat="1" ht="12.4" customHeight="1">
      <c r="B1294" s="968" t="s">
        <v>437</v>
      </c>
      <c r="C1294" s="959"/>
      <c r="D1294" s="969" t="s">
        <v>365</v>
      </c>
      <c r="E1294" s="961" t="s">
        <v>386</v>
      </c>
      <c r="F1294" s="970">
        <v>9.69</v>
      </c>
      <c r="G1294" s="970">
        <v>30.76</v>
      </c>
      <c r="H1294" s="962">
        <f t="shared" si="99"/>
        <v>298.06</v>
      </c>
      <c r="I1294" s="963">
        <f t="shared" si="98"/>
        <v>0</v>
      </c>
      <c r="J1294" s="964">
        <f t="shared" si="98"/>
        <v>0</v>
      </c>
      <c r="K1294" s="964">
        <f t="shared" si="98"/>
        <v>298.06</v>
      </c>
      <c r="L1294" s="964">
        <f t="shared" si="98"/>
        <v>0</v>
      </c>
      <c r="M1294" s="964">
        <f t="shared" si="98"/>
        <v>0</v>
      </c>
      <c r="N1294" s="964">
        <f t="shared" si="98"/>
        <v>0</v>
      </c>
      <c r="O1294" s="964">
        <f t="shared" si="98"/>
        <v>0</v>
      </c>
      <c r="P1294" s="964">
        <f t="shared" si="98"/>
        <v>0</v>
      </c>
      <c r="Q1294" s="962">
        <f t="shared" si="98"/>
        <v>0</v>
      </c>
      <c r="R1294" s="843"/>
    </row>
    <row r="1295" spans="2:18" s="842" customFormat="1" ht="12.4" customHeight="1">
      <c r="B1295" s="968" t="s">
        <v>438</v>
      </c>
      <c r="C1295" s="959"/>
      <c r="D1295" s="969" t="s">
        <v>2927</v>
      </c>
      <c r="E1295" s="961" t="s">
        <v>386</v>
      </c>
      <c r="F1295" s="970">
        <v>2.36</v>
      </c>
      <c r="G1295" s="970">
        <v>83.61</v>
      </c>
      <c r="H1295" s="962">
        <f t="shared" si="99"/>
        <v>197.32</v>
      </c>
      <c r="I1295" s="963">
        <f t="shared" ref="I1295:Q1310" si="100">+IF($E1295="","",I5185)</f>
        <v>0</v>
      </c>
      <c r="J1295" s="964">
        <f t="shared" si="100"/>
        <v>0</v>
      </c>
      <c r="K1295" s="964">
        <f t="shared" si="100"/>
        <v>197.32</v>
      </c>
      <c r="L1295" s="964">
        <f t="shared" si="100"/>
        <v>0</v>
      </c>
      <c r="M1295" s="964">
        <f t="shared" si="100"/>
        <v>0</v>
      </c>
      <c r="N1295" s="964">
        <f t="shared" si="100"/>
        <v>0</v>
      </c>
      <c r="O1295" s="964">
        <f t="shared" si="100"/>
        <v>0</v>
      </c>
      <c r="P1295" s="964">
        <f t="shared" si="100"/>
        <v>0</v>
      </c>
      <c r="Q1295" s="962">
        <f t="shared" si="100"/>
        <v>0</v>
      </c>
      <c r="R1295" s="843"/>
    </row>
    <row r="1296" spans="2:18" s="842" customFormat="1" ht="12.4" customHeight="1">
      <c r="B1296" s="968" t="s">
        <v>439</v>
      </c>
      <c r="C1296" s="959"/>
      <c r="D1296" s="969" t="s">
        <v>336</v>
      </c>
      <c r="E1296" s="961" t="s">
        <v>386</v>
      </c>
      <c r="F1296" s="970">
        <v>12.11</v>
      </c>
      <c r="G1296" s="970">
        <v>20.51</v>
      </c>
      <c r="H1296" s="962">
        <f t="shared" si="99"/>
        <v>248.38</v>
      </c>
      <c r="I1296" s="963">
        <f t="shared" si="100"/>
        <v>0</v>
      </c>
      <c r="J1296" s="964">
        <f t="shared" si="100"/>
        <v>0</v>
      </c>
      <c r="K1296" s="964">
        <f t="shared" si="100"/>
        <v>248.38</v>
      </c>
      <c r="L1296" s="964">
        <f t="shared" si="100"/>
        <v>0</v>
      </c>
      <c r="M1296" s="964">
        <f t="shared" si="100"/>
        <v>0</v>
      </c>
      <c r="N1296" s="964">
        <f t="shared" si="100"/>
        <v>0</v>
      </c>
      <c r="O1296" s="964">
        <f t="shared" si="100"/>
        <v>0</v>
      </c>
      <c r="P1296" s="964">
        <f t="shared" si="100"/>
        <v>0</v>
      </c>
      <c r="Q1296" s="962">
        <f t="shared" si="100"/>
        <v>0</v>
      </c>
      <c r="R1296" s="843"/>
    </row>
    <row r="1297" spans="2:18" s="842" customFormat="1" ht="12.4" customHeight="1">
      <c r="B1297" s="968" t="s">
        <v>1675</v>
      </c>
      <c r="C1297" s="959"/>
      <c r="D1297" s="969" t="s">
        <v>2664</v>
      </c>
      <c r="E1297" s="961" t="s">
        <v>387</v>
      </c>
      <c r="F1297" s="970">
        <v>16</v>
      </c>
      <c r="G1297" s="970">
        <v>6.83</v>
      </c>
      <c r="H1297" s="962">
        <f t="shared" si="99"/>
        <v>109.28</v>
      </c>
      <c r="I1297" s="963">
        <f t="shared" si="100"/>
        <v>0</v>
      </c>
      <c r="J1297" s="964">
        <f t="shared" si="100"/>
        <v>0</v>
      </c>
      <c r="K1297" s="964">
        <f t="shared" si="100"/>
        <v>0</v>
      </c>
      <c r="L1297" s="964">
        <f t="shared" si="100"/>
        <v>109.28</v>
      </c>
      <c r="M1297" s="964">
        <f t="shared" si="100"/>
        <v>0</v>
      </c>
      <c r="N1297" s="964">
        <f t="shared" si="100"/>
        <v>0</v>
      </c>
      <c r="O1297" s="964">
        <f t="shared" si="100"/>
        <v>0</v>
      </c>
      <c r="P1297" s="964">
        <f t="shared" si="100"/>
        <v>0</v>
      </c>
      <c r="Q1297" s="962">
        <f t="shared" si="100"/>
        <v>0</v>
      </c>
      <c r="R1297" s="843"/>
    </row>
    <row r="1298" spans="2:18" s="842" customFormat="1" ht="12.4" customHeight="1">
      <c r="B1298" s="974" t="s">
        <v>440</v>
      </c>
      <c r="C1298" s="959"/>
      <c r="D1298" s="975" t="s">
        <v>338</v>
      </c>
      <c r="E1298" s="961"/>
      <c r="F1298" s="961"/>
      <c r="G1298" s="961"/>
      <c r="H1298" s="962" t="str">
        <f t="shared" si="99"/>
        <v/>
      </c>
      <c r="I1298" s="963" t="str">
        <f t="shared" si="100"/>
        <v/>
      </c>
      <c r="J1298" s="964" t="str">
        <f t="shared" si="100"/>
        <v/>
      </c>
      <c r="K1298" s="964" t="str">
        <f t="shared" si="100"/>
        <v/>
      </c>
      <c r="L1298" s="964" t="str">
        <f t="shared" si="100"/>
        <v/>
      </c>
      <c r="M1298" s="964" t="str">
        <f t="shared" si="100"/>
        <v/>
      </c>
      <c r="N1298" s="964" t="str">
        <f t="shared" si="100"/>
        <v/>
      </c>
      <c r="O1298" s="964" t="str">
        <f t="shared" si="100"/>
        <v/>
      </c>
      <c r="P1298" s="964" t="str">
        <f t="shared" si="100"/>
        <v/>
      </c>
      <c r="Q1298" s="962" t="str">
        <f t="shared" si="100"/>
        <v/>
      </c>
      <c r="R1298" s="843"/>
    </row>
    <row r="1299" spans="2:18" s="842" customFormat="1" ht="12.4" customHeight="1">
      <c r="B1299" s="968" t="s">
        <v>441</v>
      </c>
      <c r="C1299" s="959"/>
      <c r="D1299" s="969" t="s">
        <v>2665</v>
      </c>
      <c r="E1299" s="961" t="s">
        <v>386</v>
      </c>
      <c r="F1299" s="970">
        <v>0.98</v>
      </c>
      <c r="G1299" s="970">
        <v>422.55</v>
      </c>
      <c r="H1299" s="962">
        <f t="shared" si="99"/>
        <v>414.1</v>
      </c>
      <c r="I1299" s="963">
        <f t="shared" si="100"/>
        <v>0</v>
      </c>
      <c r="J1299" s="964">
        <f t="shared" si="100"/>
        <v>0</v>
      </c>
      <c r="K1299" s="964">
        <f t="shared" si="100"/>
        <v>414.1</v>
      </c>
      <c r="L1299" s="964">
        <f t="shared" si="100"/>
        <v>0</v>
      </c>
      <c r="M1299" s="964">
        <f t="shared" si="100"/>
        <v>0</v>
      </c>
      <c r="N1299" s="964">
        <f t="shared" si="100"/>
        <v>0</v>
      </c>
      <c r="O1299" s="964">
        <f t="shared" si="100"/>
        <v>0</v>
      </c>
      <c r="P1299" s="964">
        <f t="shared" si="100"/>
        <v>0</v>
      </c>
      <c r="Q1299" s="962">
        <f t="shared" si="100"/>
        <v>0</v>
      </c>
      <c r="R1299" s="843"/>
    </row>
    <row r="1300" spans="2:18" s="842" customFormat="1" ht="12.4" customHeight="1">
      <c r="B1300" s="968" t="s">
        <v>442</v>
      </c>
      <c r="C1300" s="959"/>
      <c r="D1300" s="969" t="s">
        <v>2666</v>
      </c>
      <c r="E1300" s="961" t="s">
        <v>386</v>
      </c>
      <c r="F1300" s="970">
        <v>0.89</v>
      </c>
      <c r="G1300" s="970">
        <v>300.5</v>
      </c>
      <c r="H1300" s="962">
        <f t="shared" si="99"/>
        <v>267.45</v>
      </c>
      <c r="I1300" s="963">
        <f t="shared" si="100"/>
        <v>0</v>
      </c>
      <c r="J1300" s="964">
        <f t="shared" si="100"/>
        <v>0</v>
      </c>
      <c r="K1300" s="964">
        <f t="shared" si="100"/>
        <v>267.45</v>
      </c>
      <c r="L1300" s="964">
        <f t="shared" si="100"/>
        <v>0</v>
      </c>
      <c r="M1300" s="964">
        <f t="shared" si="100"/>
        <v>0</v>
      </c>
      <c r="N1300" s="964">
        <f t="shared" si="100"/>
        <v>0</v>
      </c>
      <c r="O1300" s="964">
        <f t="shared" si="100"/>
        <v>0</v>
      </c>
      <c r="P1300" s="964">
        <f t="shared" si="100"/>
        <v>0</v>
      </c>
      <c r="Q1300" s="962">
        <f t="shared" si="100"/>
        <v>0</v>
      </c>
      <c r="R1300" s="843"/>
    </row>
    <row r="1301" spans="2:18" s="842" customFormat="1" ht="12.4" customHeight="1">
      <c r="B1301" s="974" t="s">
        <v>443</v>
      </c>
      <c r="C1301" s="959"/>
      <c r="D1301" s="975" t="s">
        <v>340</v>
      </c>
      <c r="E1301" s="961"/>
      <c r="F1301" s="961"/>
      <c r="G1301" s="961"/>
      <c r="H1301" s="962" t="str">
        <f t="shared" si="99"/>
        <v/>
      </c>
      <c r="I1301" s="963" t="str">
        <f t="shared" si="100"/>
        <v/>
      </c>
      <c r="J1301" s="964" t="str">
        <f t="shared" si="100"/>
        <v/>
      </c>
      <c r="K1301" s="964" t="str">
        <f t="shared" si="100"/>
        <v/>
      </c>
      <c r="L1301" s="964" t="str">
        <f t="shared" si="100"/>
        <v/>
      </c>
      <c r="M1301" s="964" t="str">
        <f t="shared" si="100"/>
        <v/>
      </c>
      <c r="N1301" s="964" t="str">
        <f t="shared" si="100"/>
        <v/>
      </c>
      <c r="O1301" s="964" t="str">
        <f t="shared" si="100"/>
        <v/>
      </c>
      <c r="P1301" s="964" t="str">
        <f t="shared" si="100"/>
        <v/>
      </c>
      <c r="Q1301" s="962" t="str">
        <f t="shared" si="100"/>
        <v/>
      </c>
      <c r="R1301" s="843"/>
    </row>
    <row r="1302" spans="2:18" s="842" customFormat="1" ht="12.4" customHeight="1">
      <c r="B1302" s="968" t="s">
        <v>444</v>
      </c>
      <c r="C1302" s="959"/>
      <c r="D1302" s="969" t="s">
        <v>2667</v>
      </c>
      <c r="E1302" s="961" t="s">
        <v>386</v>
      </c>
      <c r="F1302" s="970">
        <v>1.82</v>
      </c>
      <c r="G1302" s="970">
        <v>370.55</v>
      </c>
      <c r="H1302" s="962">
        <f t="shared" si="99"/>
        <v>674.4</v>
      </c>
      <c r="I1302" s="963">
        <f t="shared" si="100"/>
        <v>0</v>
      </c>
      <c r="J1302" s="964">
        <f t="shared" si="100"/>
        <v>0</v>
      </c>
      <c r="K1302" s="964">
        <f t="shared" si="100"/>
        <v>674.4</v>
      </c>
      <c r="L1302" s="964">
        <f t="shared" si="100"/>
        <v>0</v>
      </c>
      <c r="M1302" s="964">
        <f t="shared" si="100"/>
        <v>0</v>
      </c>
      <c r="N1302" s="964">
        <f t="shared" si="100"/>
        <v>0</v>
      </c>
      <c r="O1302" s="964">
        <f t="shared" si="100"/>
        <v>0</v>
      </c>
      <c r="P1302" s="964">
        <f t="shared" si="100"/>
        <v>0</v>
      </c>
      <c r="Q1302" s="962">
        <f t="shared" si="100"/>
        <v>0</v>
      </c>
      <c r="R1302" s="843"/>
    </row>
    <row r="1303" spans="2:18" s="842" customFormat="1" ht="12.4" customHeight="1">
      <c r="B1303" s="968" t="s">
        <v>445</v>
      </c>
      <c r="C1303" s="959"/>
      <c r="D1303" s="969" t="s">
        <v>2668</v>
      </c>
      <c r="E1303" s="961" t="s">
        <v>386</v>
      </c>
      <c r="F1303" s="970">
        <v>0.51</v>
      </c>
      <c r="G1303" s="970">
        <v>422.55</v>
      </c>
      <c r="H1303" s="962">
        <f t="shared" si="99"/>
        <v>215.5</v>
      </c>
      <c r="I1303" s="963">
        <f t="shared" si="100"/>
        <v>0</v>
      </c>
      <c r="J1303" s="964">
        <f t="shared" si="100"/>
        <v>0</v>
      </c>
      <c r="K1303" s="964">
        <f t="shared" si="100"/>
        <v>215.5</v>
      </c>
      <c r="L1303" s="964">
        <f t="shared" si="100"/>
        <v>0</v>
      </c>
      <c r="M1303" s="964">
        <f t="shared" si="100"/>
        <v>0</v>
      </c>
      <c r="N1303" s="964">
        <f t="shared" si="100"/>
        <v>0</v>
      </c>
      <c r="O1303" s="964">
        <f t="shared" si="100"/>
        <v>0</v>
      </c>
      <c r="P1303" s="964">
        <f t="shared" si="100"/>
        <v>0</v>
      </c>
      <c r="Q1303" s="962">
        <f t="shared" si="100"/>
        <v>0</v>
      </c>
      <c r="R1303" s="843"/>
    </row>
    <row r="1304" spans="2:18" s="842" customFormat="1" ht="12.4" customHeight="1">
      <c r="B1304" s="968" t="s">
        <v>446</v>
      </c>
      <c r="C1304" s="959"/>
      <c r="D1304" s="969" t="s">
        <v>2669</v>
      </c>
      <c r="E1304" s="961" t="s">
        <v>385</v>
      </c>
      <c r="F1304" s="970">
        <v>14.14</v>
      </c>
      <c r="G1304" s="970">
        <v>43.85</v>
      </c>
      <c r="H1304" s="962">
        <f t="shared" si="99"/>
        <v>620.04</v>
      </c>
      <c r="I1304" s="963">
        <f t="shared" si="100"/>
        <v>0</v>
      </c>
      <c r="J1304" s="964">
        <f t="shared" si="100"/>
        <v>0</v>
      </c>
      <c r="K1304" s="964">
        <f t="shared" si="100"/>
        <v>620.04</v>
      </c>
      <c r="L1304" s="964">
        <f t="shared" si="100"/>
        <v>0</v>
      </c>
      <c r="M1304" s="964">
        <f t="shared" si="100"/>
        <v>0</v>
      </c>
      <c r="N1304" s="964">
        <f t="shared" si="100"/>
        <v>0</v>
      </c>
      <c r="O1304" s="964">
        <f t="shared" si="100"/>
        <v>0</v>
      </c>
      <c r="P1304" s="964">
        <f t="shared" si="100"/>
        <v>0</v>
      </c>
      <c r="Q1304" s="962">
        <f t="shared" si="100"/>
        <v>0</v>
      </c>
      <c r="R1304" s="843"/>
    </row>
    <row r="1305" spans="2:18" s="842" customFormat="1" ht="12.4" customHeight="1">
      <c r="B1305" s="968" t="s">
        <v>447</v>
      </c>
      <c r="C1305" s="959"/>
      <c r="D1305" s="969" t="s">
        <v>2670</v>
      </c>
      <c r="E1305" s="961" t="s">
        <v>385</v>
      </c>
      <c r="F1305" s="970">
        <v>1.61</v>
      </c>
      <c r="G1305" s="970">
        <v>45.08</v>
      </c>
      <c r="H1305" s="962">
        <f t="shared" si="99"/>
        <v>72.58</v>
      </c>
      <c r="I1305" s="963">
        <f t="shared" si="100"/>
        <v>0</v>
      </c>
      <c r="J1305" s="964">
        <f t="shared" si="100"/>
        <v>0</v>
      </c>
      <c r="K1305" s="964">
        <f t="shared" si="100"/>
        <v>72.58</v>
      </c>
      <c r="L1305" s="964">
        <f t="shared" si="100"/>
        <v>0</v>
      </c>
      <c r="M1305" s="964">
        <f t="shared" si="100"/>
        <v>0</v>
      </c>
      <c r="N1305" s="964">
        <f t="shared" si="100"/>
        <v>0</v>
      </c>
      <c r="O1305" s="964">
        <f t="shared" si="100"/>
        <v>0</v>
      </c>
      <c r="P1305" s="964">
        <f t="shared" si="100"/>
        <v>0</v>
      </c>
      <c r="Q1305" s="962">
        <f t="shared" si="100"/>
        <v>0</v>
      </c>
      <c r="R1305" s="843"/>
    </row>
    <row r="1306" spans="2:18" s="842" customFormat="1" ht="12.4" customHeight="1">
      <c r="B1306" s="968" t="s">
        <v>448</v>
      </c>
      <c r="C1306" s="959"/>
      <c r="D1306" s="969" t="s">
        <v>341</v>
      </c>
      <c r="E1306" s="961" t="s">
        <v>55</v>
      </c>
      <c r="F1306" s="970">
        <v>97.29</v>
      </c>
      <c r="G1306" s="970">
        <v>4.2</v>
      </c>
      <c r="H1306" s="962">
        <f t="shared" si="99"/>
        <v>408.62</v>
      </c>
      <c r="I1306" s="963">
        <f t="shared" si="100"/>
        <v>0</v>
      </c>
      <c r="J1306" s="964">
        <f t="shared" si="100"/>
        <v>0</v>
      </c>
      <c r="K1306" s="964">
        <f t="shared" si="100"/>
        <v>408.62</v>
      </c>
      <c r="L1306" s="964">
        <f t="shared" si="100"/>
        <v>0</v>
      </c>
      <c r="M1306" s="964">
        <f t="shared" si="100"/>
        <v>0</v>
      </c>
      <c r="N1306" s="964">
        <f t="shared" si="100"/>
        <v>0</v>
      </c>
      <c r="O1306" s="964">
        <f t="shared" si="100"/>
        <v>0</v>
      </c>
      <c r="P1306" s="964">
        <f t="shared" si="100"/>
        <v>0</v>
      </c>
      <c r="Q1306" s="962">
        <f t="shared" si="100"/>
        <v>0</v>
      </c>
      <c r="R1306" s="843"/>
    </row>
    <row r="1307" spans="2:18" s="842" customFormat="1" ht="12.4" customHeight="1">
      <c r="B1307" s="974" t="s">
        <v>449</v>
      </c>
      <c r="C1307" s="959"/>
      <c r="D1307" s="975" t="s">
        <v>343</v>
      </c>
      <c r="E1307" s="961"/>
      <c r="F1307" s="961"/>
      <c r="G1307" s="961"/>
      <c r="H1307" s="962" t="str">
        <f t="shared" si="99"/>
        <v/>
      </c>
      <c r="I1307" s="963" t="str">
        <f t="shared" si="100"/>
        <v/>
      </c>
      <c r="J1307" s="964" t="str">
        <f t="shared" si="100"/>
        <v/>
      </c>
      <c r="K1307" s="964" t="str">
        <f t="shared" si="100"/>
        <v/>
      </c>
      <c r="L1307" s="964" t="str">
        <f t="shared" si="100"/>
        <v/>
      </c>
      <c r="M1307" s="964" t="str">
        <f t="shared" si="100"/>
        <v/>
      </c>
      <c r="N1307" s="964" t="str">
        <f t="shared" si="100"/>
        <v/>
      </c>
      <c r="O1307" s="964" t="str">
        <f t="shared" si="100"/>
        <v/>
      </c>
      <c r="P1307" s="964" t="str">
        <f t="shared" si="100"/>
        <v/>
      </c>
      <c r="Q1307" s="962" t="str">
        <f t="shared" si="100"/>
        <v/>
      </c>
      <c r="R1307" s="843"/>
    </row>
    <row r="1308" spans="2:18" s="842" customFormat="1" ht="12.4" customHeight="1">
      <c r="B1308" s="968" t="s">
        <v>450</v>
      </c>
      <c r="C1308" s="959"/>
      <c r="D1308" s="969" t="s">
        <v>2671</v>
      </c>
      <c r="E1308" s="961" t="s">
        <v>51</v>
      </c>
      <c r="F1308" s="970">
        <v>10.14</v>
      </c>
      <c r="G1308" s="970">
        <v>27.810000000000002</v>
      </c>
      <c r="H1308" s="962">
        <f t="shared" si="99"/>
        <v>281.99</v>
      </c>
      <c r="I1308" s="963">
        <f t="shared" si="100"/>
        <v>0</v>
      </c>
      <c r="J1308" s="964">
        <f t="shared" si="100"/>
        <v>0</v>
      </c>
      <c r="K1308" s="964">
        <f t="shared" si="100"/>
        <v>281.99</v>
      </c>
      <c r="L1308" s="964">
        <f t="shared" si="100"/>
        <v>0</v>
      </c>
      <c r="M1308" s="964">
        <f t="shared" si="100"/>
        <v>0</v>
      </c>
      <c r="N1308" s="964">
        <f t="shared" si="100"/>
        <v>0</v>
      </c>
      <c r="O1308" s="964">
        <f t="shared" si="100"/>
        <v>0</v>
      </c>
      <c r="P1308" s="964">
        <f t="shared" si="100"/>
        <v>0</v>
      </c>
      <c r="Q1308" s="962">
        <f t="shared" si="100"/>
        <v>0</v>
      </c>
      <c r="R1308" s="843"/>
    </row>
    <row r="1309" spans="2:18" s="842" customFormat="1" ht="12.4" customHeight="1">
      <c r="B1309" s="968" t="s">
        <v>451</v>
      </c>
      <c r="C1309" s="959"/>
      <c r="D1309" s="969" t="s">
        <v>2672</v>
      </c>
      <c r="E1309" s="961" t="s">
        <v>51</v>
      </c>
      <c r="F1309" s="970">
        <v>2.21</v>
      </c>
      <c r="G1309" s="970">
        <v>23.35</v>
      </c>
      <c r="H1309" s="962">
        <f t="shared" si="99"/>
        <v>51.6</v>
      </c>
      <c r="I1309" s="963">
        <f t="shared" si="100"/>
        <v>0</v>
      </c>
      <c r="J1309" s="964">
        <f t="shared" si="100"/>
        <v>0</v>
      </c>
      <c r="K1309" s="964">
        <f t="shared" si="100"/>
        <v>1.18</v>
      </c>
      <c r="L1309" s="964">
        <f t="shared" si="100"/>
        <v>50.42</v>
      </c>
      <c r="M1309" s="964">
        <f t="shared" si="100"/>
        <v>0</v>
      </c>
      <c r="N1309" s="964">
        <f t="shared" si="100"/>
        <v>0</v>
      </c>
      <c r="O1309" s="964">
        <f t="shared" si="100"/>
        <v>0</v>
      </c>
      <c r="P1309" s="964">
        <f t="shared" si="100"/>
        <v>0</v>
      </c>
      <c r="Q1309" s="962">
        <f t="shared" si="100"/>
        <v>0</v>
      </c>
      <c r="R1309" s="843"/>
    </row>
    <row r="1310" spans="2:18" s="842" customFormat="1" ht="12.4" customHeight="1">
      <c r="B1310" s="968" t="s">
        <v>452</v>
      </c>
      <c r="C1310" s="959"/>
      <c r="D1310" s="969" t="s">
        <v>2673</v>
      </c>
      <c r="E1310" s="961" t="s">
        <v>385</v>
      </c>
      <c r="F1310" s="970">
        <v>0.64</v>
      </c>
      <c r="G1310" s="970">
        <v>24.78</v>
      </c>
      <c r="H1310" s="962">
        <f t="shared" si="99"/>
        <v>15.86</v>
      </c>
      <c r="I1310" s="963">
        <f t="shared" si="100"/>
        <v>0</v>
      </c>
      <c r="J1310" s="964">
        <f t="shared" si="100"/>
        <v>0</v>
      </c>
      <c r="K1310" s="964">
        <f t="shared" si="100"/>
        <v>15.86</v>
      </c>
      <c r="L1310" s="964">
        <f t="shared" si="100"/>
        <v>0</v>
      </c>
      <c r="M1310" s="964">
        <f t="shared" si="100"/>
        <v>0</v>
      </c>
      <c r="N1310" s="964">
        <f t="shared" si="100"/>
        <v>0</v>
      </c>
      <c r="O1310" s="964">
        <f t="shared" si="100"/>
        <v>0</v>
      </c>
      <c r="P1310" s="964">
        <f t="shared" si="100"/>
        <v>0</v>
      </c>
      <c r="Q1310" s="962">
        <f t="shared" si="100"/>
        <v>0</v>
      </c>
      <c r="R1310" s="843"/>
    </row>
    <row r="1311" spans="2:18" s="842" customFormat="1" ht="12.4" customHeight="1">
      <c r="B1311" s="974" t="s">
        <v>453</v>
      </c>
      <c r="C1311" s="959"/>
      <c r="D1311" s="975" t="s">
        <v>345</v>
      </c>
      <c r="E1311" s="961"/>
      <c r="F1311" s="961"/>
      <c r="G1311" s="961"/>
      <c r="H1311" s="962" t="str">
        <f t="shared" si="99"/>
        <v/>
      </c>
      <c r="I1311" s="963" t="str">
        <f t="shared" ref="I1311:Q1326" si="101">+IF($E1311="","",I5201)</f>
        <v/>
      </c>
      <c r="J1311" s="964" t="str">
        <f t="shared" si="101"/>
        <v/>
      </c>
      <c r="K1311" s="964" t="str">
        <f t="shared" si="101"/>
        <v/>
      </c>
      <c r="L1311" s="964" t="str">
        <f t="shared" si="101"/>
        <v/>
      </c>
      <c r="M1311" s="964" t="str">
        <f t="shared" si="101"/>
        <v/>
      </c>
      <c r="N1311" s="964" t="str">
        <f t="shared" si="101"/>
        <v/>
      </c>
      <c r="O1311" s="964" t="str">
        <f t="shared" si="101"/>
        <v/>
      </c>
      <c r="P1311" s="964" t="str">
        <f t="shared" si="101"/>
        <v/>
      </c>
      <c r="Q1311" s="962" t="str">
        <f t="shared" si="101"/>
        <v/>
      </c>
      <c r="R1311" s="843"/>
    </row>
    <row r="1312" spans="2:18" s="842" customFormat="1" ht="12.4" customHeight="1">
      <c r="B1312" s="968" t="s">
        <v>454</v>
      </c>
      <c r="C1312" s="959"/>
      <c r="D1312" s="969" t="s">
        <v>2674</v>
      </c>
      <c r="E1312" s="961" t="s">
        <v>386</v>
      </c>
      <c r="F1312" s="970">
        <v>0.87</v>
      </c>
      <c r="G1312" s="970">
        <v>100.78</v>
      </c>
      <c r="H1312" s="962">
        <f t="shared" si="99"/>
        <v>87.68</v>
      </c>
      <c r="I1312" s="963">
        <f t="shared" si="101"/>
        <v>0</v>
      </c>
      <c r="J1312" s="964">
        <f t="shared" si="101"/>
        <v>0</v>
      </c>
      <c r="K1312" s="964">
        <f t="shared" si="101"/>
        <v>87.68</v>
      </c>
      <c r="L1312" s="964">
        <f t="shared" si="101"/>
        <v>0</v>
      </c>
      <c r="M1312" s="964">
        <f t="shared" si="101"/>
        <v>0</v>
      </c>
      <c r="N1312" s="964">
        <f t="shared" si="101"/>
        <v>0</v>
      </c>
      <c r="O1312" s="964">
        <f t="shared" si="101"/>
        <v>0</v>
      </c>
      <c r="P1312" s="964">
        <f t="shared" si="101"/>
        <v>0</v>
      </c>
      <c r="Q1312" s="962">
        <f t="shared" si="101"/>
        <v>0</v>
      </c>
      <c r="R1312" s="843"/>
    </row>
    <row r="1313" spans="2:18" s="842" customFormat="1" ht="12.4" customHeight="1">
      <c r="B1313" s="968" t="s">
        <v>455</v>
      </c>
      <c r="C1313" s="959"/>
      <c r="D1313" s="969" t="s">
        <v>352</v>
      </c>
      <c r="E1313" s="961" t="s">
        <v>386</v>
      </c>
      <c r="F1313" s="970">
        <v>0.66</v>
      </c>
      <c r="G1313" s="970">
        <v>85.03</v>
      </c>
      <c r="H1313" s="962">
        <f t="shared" si="99"/>
        <v>56.12</v>
      </c>
      <c r="I1313" s="963">
        <f t="shared" si="101"/>
        <v>0</v>
      </c>
      <c r="J1313" s="964">
        <f t="shared" si="101"/>
        <v>0</v>
      </c>
      <c r="K1313" s="964">
        <f t="shared" si="101"/>
        <v>56.12</v>
      </c>
      <c r="L1313" s="964">
        <f t="shared" si="101"/>
        <v>0</v>
      </c>
      <c r="M1313" s="964">
        <f t="shared" si="101"/>
        <v>0</v>
      </c>
      <c r="N1313" s="964">
        <f t="shared" si="101"/>
        <v>0</v>
      </c>
      <c r="O1313" s="964">
        <f t="shared" si="101"/>
        <v>0</v>
      </c>
      <c r="P1313" s="964">
        <f t="shared" si="101"/>
        <v>0</v>
      </c>
      <c r="Q1313" s="962">
        <f t="shared" si="101"/>
        <v>0</v>
      </c>
      <c r="R1313" s="843"/>
    </row>
    <row r="1314" spans="2:18" s="842" customFormat="1" ht="12.4" customHeight="1">
      <c r="B1314" s="968" t="s">
        <v>456</v>
      </c>
      <c r="C1314" s="959"/>
      <c r="D1314" s="969" t="s">
        <v>346</v>
      </c>
      <c r="E1314" s="961" t="s">
        <v>386</v>
      </c>
      <c r="F1314" s="970">
        <v>0.57000000000000006</v>
      </c>
      <c r="G1314" s="970">
        <v>85.03</v>
      </c>
      <c r="H1314" s="962">
        <f t="shared" si="99"/>
        <v>48.47</v>
      </c>
      <c r="I1314" s="963">
        <f t="shared" si="101"/>
        <v>0</v>
      </c>
      <c r="J1314" s="964">
        <f t="shared" si="101"/>
        <v>0</v>
      </c>
      <c r="K1314" s="964">
        <f t="shared" si="101"/>
        <v>48.47</v>
      </c>
      <c r="L1314" s="964">
        <f t="shared" si="101"/>
        <v>0</v>
      </c>
      <c r="M1314" s="964">
        <f t="shared" si="101"/>
        <v>0</v>
      </c>
      <c r="N1314" s="964">
        <f t="shared" si="101"/>
        <v>0</v>
      </c>
      <c r="O1314" s="964">
        <f t="shared" si="101"/>
        <v>0</v>
      </c>
      <c r="P1314" s="964">
        <f t="shared" si="101"/>
        <v>0</v>
      </c>
      <c r="Q1314" s="962">
        <f t="shared" si="101"/>
        <v>0</v>
      </c>
      <c r="R1314" s="843"/>
    </row>
    <row r="1315" spans="2:18" s="842" customFormat="1" ht="12.4" customHeight="1">
      <c r="B1315" s="968" t="s">
        <v>457</v>
      </c>
      <c r="C1315" s="959"/>
      <c r="D1315" s="969" t="s">
        <v>2675</v>
      </c>
      <c r="E1315" s="961" t="s">
        <v>386</v>
      </c>
      <c r="F1315" s="970">
        <v>0.03</v>
      </c>
      <c r="G1315" s="970">
        <v>51.03</v>
      </c>
      <c r="H1315" s="962">
        <f t="shared" si="99"/>
        <v>1.53</v>
      </c>
      <c r="I1315" s="963">
        <f t="shared" si="101"/>
        <v>0</v>
      </c>
      <c r="J1315" s="964">
        <f t="shared" si="101"/>
        <v>0</v>
      </c>
      <c r="K1315" s="964">
        <f t="shared" si="101"/>
        <v>0</v>
      </c>
      <c r="L1315" s="964">
        <f t="shared" si="101"/>
        <v>1.53</v>
      </c>
      <c r="M1315" s="964">
        <f t="shared" si="101"/>
        <v>0</v>
      </c>
      <c r="N1315" s="964">
        <f t="shared" si="101"/>
        <v>0</v>
      </c>
      <c r="O1315" s="964">
        <f t="shared" si="101"/>
        <v>0</v>
      </c>
      <c r="P1315" s="964">
        <f t="shared" si="101"/>
        <v>0</v>
      </c>
      <c r="Q1315" s="962">
        <f t="shared" si="101"/>
        <v>0</v>
      </c>
      <c r="R1315" s="843"/>
    </row>
    <row r="1316" spans="2:18" s="842" customFormat="1" ht="12.4" customHeight="1">
      <c r="B1316" s="974" t="s">
        <v>458</v>
      </c>
      <c r="C1316" s="959"/>
      <c r="D1316" s="975" t="s">
        <v>2676</v>
      </c>
      <c r="E1316" s="961"/>
      <c r="F1316" s="961"/>
      <c r="G1316" s="961"/>
      <c r="H1316" s="962" t="str">
        <f t="shared" si="99"/>
        <v/>
      </c>
      <c r="I1316" s="963" t="str">
        <f t="shared" si="101"/>
        <v/>
      </c>
      <c r="J1316" s="964" t="str">
        <f t="shared" si="101"/>
        <v/>
      </c>
      <c r="K1316" s="964" t="str">
        <f t="shared" si="101"/>
        <v/>
      </c>
      <c r="L1316" s="964" t="str">
        <f t="shared" si="101"/>
        <v/>
      </c>
      <c r="M1316" s="964" t="str">
        <f t="shared" si="101"/>
        <v/>
      </c>
      <c r="N1316" s="964" t="str">
        <f t="shared" si="101"/>
        <v/>
      </c>
      <c r="O1316" s="964" t="str">
        <f t="shared" si="101"/>
        <v/>
      </c>
      <c r="P1316" s="964" t="str">
        <f t="shared" si="101"/>
        <v/>
      </c>
      <c r="Q1316" s="962" t="str">
        <f t="shared" si="101"/>
        <v/>
      </c>
      <c r="R1316" s="843"/>
    </row>
    <row r="1317" spans="2:18" s="842" customFormat="1" ht="12.4" customHeight="1">
      <c r="B1317" s="968" t="s">
        <v>459</v>
      </c>
      <c r="C1317" s="959"/>
      <c r="D1317" s="969" t="s">
        <v>2677</v>
      </c>
      <c r="E1317" s="961" t="s">
        <v>386</v>
      </c>
      <c r="F1317" s="970">
        <v>0.01</v>
      </c>
      <c r="G1317" s="970">
        <v>358.91</v>
      </c>
      <c r="H1317" s="962">
        <f t="shared" si="99"/>
        <v>3.59</v>
      </c>
      <c r="I1317" s="963">
        <f t="shared" si="101"/>
        <v>0</v>
      </c>
      <c r="J1317" s="964">
        <f t="shared" si="101"/>
        <v>0</v>
      </c>
      <c r="K1317" s="964">
        <f t="shared" si="101"/>
        <v>0</v>
      </c>
      <c r="L1317" s="964">
        <f t="shared" si="101"/>
        <v>3.59</v>
      </c>
      <c r="M1317" s="964">
        <f t="shared" si="101"/>
        <v>0</v>
      </c>
      <c r="N1317" s="964">
        <f t="shared" si="101"/>
        <v>0</v>
      </c>
      <c r="O1317" s="964">
        <f t="shared" si="101"/>
        <v>0</v>
      </c>
      <c r="P1317" s="964">
        <f t="shared" si="101"/>
        <v>0</v>
      </c>
      <c r="Q1317" s="962">
        <f t="shared" si="101"/>
        <v>0</v>
      </c>
      <c r="R1317" s="843"/>
    </row>
    <row r="1318" spans="2:18" s="842" customFormat="1" ht="12.4" customHeight="1">
      <c r="B1318" s="974" t="s">
        <v>460</v>
      </c>
      <c r="C1318" s="959"/>
      <c r="D1318" s="975" t="s">
        <v>344</v>
      </c>
      <c r="E1318" s="961"/>
      <c r="F1318" s="961"/>
      <c r="G1318" s="961"/>
      <c r="H1318" s="962" t="str">
        <f t="shared" si="99"/>
        <v/>
      </c>
      <c r="I1318" s="963" t="str">
        <f t="shared" si="101"/>
        <v/>
      </c>
      <c r="J1318" s="964" t="str">
        <f t="shared" si="101"/>
        <v/>
      </c>
      <c r="K1318" s="964" t="str">
        <f t="shared" si="101"/>
        <v/>
      </c>
      <c r="L1318" s="964" t="str">
        <f t="shared" si="101"/>
        <v/>
      </c>
      <c r="M1318" s="964" t="str">
        <f t="shared" si="101"/>
        <v/>
      </c>
      <c r="N1318" s="964" t="str">
        <f t="shared" si="101"/>
        <v/>
      </c>
      <c r="O1318" s="964" t="str">
        <f t="shared" si="101"/>
        <v/>
      </c>
      <c r="P1318" s="964" t="str">
        <f t="shared" si="101"/>
        <v/>
      </c>
      <c r="Q1318" s="962" t="str">
        <f t="shared" si="101"/>
        <v/>
      </c>
      <c r="R1318" s="843"/>
    </row>
    <row r="1319" spans="2:18" s="842" customFormat="1" ht="12.4" customHeight="1">
      <c r="B1319" s="968" t="s">
        <v>461</v>
      </c>
      <c r="C1319" s="959"/>
      <c r="D1319" s="969" t="s">
        <v>2928</v>
      </c>
      <c r="E1319" s="961" t="s">
        <v>41</v>
      </c>
      <c r="F1319" s="970">
        <v>1</v>
      </c>
      <c r="G1319" s="970">
        <v>305.15000000000003</v>
      </c>
      <c r="H1319" s="962">
        <f t="shared" si="99"/>
        <v>305.14999999999998</v>
      </c>
      <c r="I1319" s="963">
        <f t="shared" si="101"/>
        <v>0</v>
      </c>
      <c r="J1319" s="964">
        <f t="shared" si="101"/>
        <v>0</v>
      </c>
      <c r="K1319" s="964">
        <f t="shared" si="101"/>
        <v>305.14999999999998</v>
      </c>
      <c r="L1319" s="964">
        <f t="shared" si="101"/>
        <v>0</v>
      </c>
      <c r="M1319" s="964">
        <f t="shared" si="101"/>
        <v>0</v>
      </c>
      <c r="N1319" s="964">
        <f t="shared" si="101"/>
        <v>0</v>
      </c>
      <c r="O1319" s="964">
        <f t="shared" si="101"/>
        <v>0</v>
      </c>
      <c r="P1319" s="964">
        <f t="shared" si="101"/>
        <v>0</v>
      </c>
      <c r="Q1319" s="962">
        <f t="shared" si="101"/>
        <v>0</v>
      </c>
      <c r="R1319" s="843"/>
    </row>
    <row r="1320" spans="2:18" s="842" customFormat="1" ht="12.4" customHeight="1">
      <c r="B1320" s="974" t="s">
        <v>462</v>
      </c>
      <c r="C1320" s="959"/>
      <c r="D1320" s="975" t="s">
        <v>2679</v>
      </c>
      <c r="E1320" s="961"/>
      <c r="F1320" s="961"/>
      <c r="G1320" s="961"/>
      <c r="H1320" s="962" t="str">
        <f t="shared" si="99"/>
        <v/>
      </c>
      <c r="I1320" s="963" t="str">
        <f t="shared" si="101"/>
        <v/>
      </c>
      <c r="J1320" s="964" t="str">
        <f t="shared" si="101"/>
        <v/>
      </c>
      <c r="K1320" s="964" t="str">
        <f t="shared" si="101"/>
        <v/>
      </c>
      <c r="L1320" s="964" t="str">
        <f t="shared" si="101"/>
        <v/>
      </c>
      <c r="M1320" s="964" t="str">
        <f t="shared" si="101"/>
        <v/>
      </c>
      <c r="N1320" s="964" t="str">
        <f t="shared" si="101"/>
        <v/>
      </c>
      <c r="O1320" s="964" t="str">
        <f t="shared" si="101"/>
        <v/>
      </c>
      <c r="P1320" s="964" t="str">
        <f t="shared" si="101"/>
        <v/>
      </c>
      <c r="Q1320" s="962" t="str">
        <f t="shared" si="101"/>
        <v/>
      </c>
      <c r="R1320" s="843"/>
    </row>
    <row r="1321" spans="2:18" s="842" customFormat="1" ht="12.4" customHeight="1">
      <c r="B1321" s="968" t="s">
        <v>463</v>
      </c>
      <c r="C1321" s="959"/>
      <c r="D1321" s="969" t="s">
        <v>2680</v>
      </c>
      <c r="E1321" s="961" t="s">
        <v>41</v>
      </c>
      <c r="F1321" s="970">
        <v>1</v>
      </c>
      <c r="G1321" s="970">
        <v>71.180000000000007</v>
      </c>
      <c r="H1321" s="962">
        <f t="shared" si="99"/>
        <v>71.180000000000007</v>
      </c>
      <c r="I1321" s="963">
        <f t="shared" si="101"/>
        <v>0</v>
      </c>
      <c r="J1321" s="964">
        <f t="shared" si="101"/>
        <v>0</v>
      </c>
      <c r="K1321" s="964">
        <f t="shared" si="101"/>
        <v>0</v>
      </c>
      <c r="L1321" s="964">
        <f t="shared" si="101"/>
        <v>71.180000000000007</v>
      </c>
      <c r="M1321" s="964">
        <f t="shared" si="101"/>
        <v>0</v>
      </c>
      <c r="N1321" s="964">
        <f t="shared" si="101"/>
        <v>0</v>
      </c>
      <c r="O1321" s="964">
        <f t="shared" si="101"/>
        <v>0</v>
      </c>
      <c r="P1321" s="964">
        <f t="shared" si="101"/>
        <v>0</v>
      </c>
      <c r="Q1321" s="962">
        <f t="shared" si="101"/>
        <v>0</v>
      </c>
      <c r="R1321" s="843"/>
    </row>
    <row r="1322" spans="2:18" s="842" customFormat="1" ht="12.4" customHeight="1">
      <c r="B1322" s="974" t="s">
        <v>464</v>
      </c>
      <c r="C1322" s="959"/>
      <c r="D1322" s="975" t="s">
        <v>2681</v>
      </c>
      <c r="E1322" s="961"/>
      <c r="F1322" s="961"/>
      <c r="G1322" s="961"/>
      <c r="H1322" s="962" t="str">
        <f t="shared" si="99"/>
        <v/>
      </c>
      <c r="I1322" s="963" t="str">
        <f t="shared" si="101"/>
        <v/>
      </c>
      <c r="J1322" s="964" t="str">
        <f t="shared" si="101"/>
        <v/>
      </c>
      <c r="K1322" s="964" t="str">
        <f t="shared" si="101"/>
        <v/>
      </c>
      <c r="L1322" s="964" t="str">
        <f t="shared" si="101"/>
        <v/>
      </c>
      <c r="M1322" s="964" t="str">
        <f t="shared" si="101"/>
        <v/>
      </c>
      <c r="N1322" s="964" t="str">
        <f t="shared" si="101"/>
        <v/>
      </c>
      <c r="O1322" s="964" t="str">
        <f t="shared" si="101"/>
        <v/>
      </c>
      <c r="P1322" s="964" t="str">
        <f t="shared" si="101"/>
        <v/>
      </c>
      <c r="Q1322" s="962" t="str">
        <f t="shared" si="101"/>
        <v/>
      </c>
      <c r="R1322" s="843"/>
    </row>
    <row r="1323" spans="2:18" s="842" customFormat="1" ht="12.4" customHeight="1">
      <c r="B1323" s="968" t="s">
        <v>465</v>
      </c>
      <c r="C1323" s="959"/>
      <c r="D1323" s="969" t="s">
        <v>347</v>
      </c>
      <c r="E1323" s="961" t="s">
        <v>41</v>
      </c>
      <c r="F1323" s="970">
        <v>2</v>
      </c>
      <c r="G1323" s="970">
        <v>164.32</v>
      </c>
      <c r="H1323" s="962">
        <f t="shared" si="99"/>
        <v>328.64</v>
      </c>
      <c r="I1323" s="963">
        <f t="shared" si="101"/>
        <v>0</v>
      </c>
      <c r="J1323" s="964">
        <f t="shared" si="101"/>
        <v>0</v>
      </c>
      <c r="K1323" s="964">
        <f t="shared" si="101"/>
        <v>328.64</v>
      </c>
      <c r="L1323" s="964">
        <f t="shared" si="101"/>
        <v>0</v>
      </c>
      <c r="M1323" s="964">
        <f t="shared" si="101"/>
        <v>0</v>
      </c>
      <c r="N1323" s="964">
        <f t="shared" si="101"/>
        <v>0</v>
      </c>
      <c r="O1323" s="964">
        <f t="shared" si="101"/>
        <v>0</v>
      </c>
      <c r="P1323" s="964">
        <f t="shared" si="101"/>
        <v>0</v>
      </c>
      <c r="Q1323" s="962">
        <f t="shared" si="101"/>
        <v>0</v>
      </c>
      <c r="R1323" s="843"/>
    </row>
    <row r="1324" spans="2:18" s="842" customFormat="1" ht="12.4" customHeight="1">
      <c r="B1324" s="968" t="s">
        <v>466</v>
      </c>
      <c r="C1324" s="959"/>
      <c r="D1324" s="969" t="s">
        <v>348</v>
      </c>
      <c r="E1324" s="961" t="s">
        <v>41</v>
      </c>
      <c r="F1324" s="970">
        <v>1</v>
      </c>
      <c r="G1324" s="970">
        <v>108.32000000000001</v>
      </c>
      <c r="H1324" s="962">
        <f t="shared" si="99"/>
        <v>108.32</v>
      </c>
      <c r="I1324" s="963">
        <f t="shared" si="101"/>
        <v>0</v>
      </c>
      <c r="J1324" s="964">
        <f t="shared" si="101"/>
        <v>0</v>
      </c>
      <c r="K1324" s="964">
        <f t="shared" si="101"/>
        <v>108.32</v>
      </c>
      <c r="L1324" s="964">
        <f t="shared" si="101"/>
        <v>0</v>
      </c>
      <c r="M1324" s="964">
        <f t="shared" si="101"/>
        <v>0</v>
      </c>
      <c r="N1324" s="964">
        <f t="shared" si="101"/>
        <v>0</v>
      </c>
      <c r="O1324" s="964">
        <f t="shared" si="101"/>
        <v>0</v>
      </c>
      <c r="P1324" s="964">
        <f t="shared" si="101"/>
        <v>0</v>
      </c>
      <c r="Q1324" s="962">
        <f t="shared" si="101"/>
        <v>0</v>
      </c>
      <c r="R1324" s="843"/>
    </row>
    <row r="1325" spans="2:18" s="842" customFormat="1" ht="12.4" customHeight="1">
      <c r="B1325" s="974" t="s">
        <v>467</v>
      </c>
      <c r="C1325" s="959"/>
      <c r="D1325" s="975" t="s">
        <v>58</v>
      </c>
      <c r="E1325" s="961"/>
      <c r="F1325" s="961"/>
      <c r="G1325" s="961"/>
      <c r="H1325" s="962" t="str">
        <f t="shared" si="99"/>
        <v/>
      </c>
      <c r="I1325" s="963" t="str">
        <f t="shared" si="101"/>
        <v/>
      </c>
      <c r="J1325" s="964" t="str">
        <f t="shared" si="101"/>
        <v/>
      </c>
      <c r="K1325" s="964" t="str">
        <f t="shared" si="101"/>
        <v/>
      </c>
      <c r="L1325" s="964" t="str">
        <f t="shared" si="101"/>
        <v/>
      </c>
      <c r="M1325" s="964" t="str">
        <f t="shared" si="101"/>
        <v/>
      </c>
      <c r="N1325" s="964" t="str">
        <f t="shared" si="101"/>
        <v/>
      </c>
      <c r="O1325" s="964" t="str">
        <f t="shared" si="101"/>
        <v/>
      </c>
      <c r="P1325" s="964" t="str">
        <f t="shared" si="101"/>
        <v/>
      </c>
      <c r="Q1325" s="962" t="str">
        <f t="shared" si="101"/>
        <v/>
      </c>
      <c r="R1325" s="843"/>
    </row>
    <row r="1326" spans="2:18" s="842" customFormat="1" ht="12.4" customHeight="1">
      <c r="B1326" s="968" t="s">
        <v>468</v>
      </c>
      <c r="C1326" s="959"/>
      <c r="D1326" s="969" t="s">
        <v>2682</v>
      </c>
      <c r="E1326" s="961" t="s">
        <v>51</v>
      </c>
      <c r="F1326" s="970">
        <v>6.94</v>
      </c>
      <c r="G1326" s="970">
        <v>15.88</v>
      </c>
      <c r="H1326" s="962">
        <f t="shared" si="99"/>
        <v>110.21</v>
      </c>
      <c r="I1326" s="963">
        <f t="shared" si="101"/>
        <v>0</v>
      </c>
      <c r="J1326" s="964">
        <f t="shared" si="101"/>
        <v>0</v>
      </c>
      <c r="K1326" s="964">
        <f t="shared" si="101"/>
        <v>110.21</v>
      </c>
      <c r="L1326" s="964">
        <f t="shared" si="101"/>
        <v>0</v>
      </c>
      <c r="M1326" s="964">
        <f t="shared" si="101"/>
        <v>0</v>
      </c>
      <c r="N1326" s="964">
        <f t="shared" si="101"/>
        <v>0</v>
      </c>
      <c r="O1326" s="964">
        <f t="shared" si="101"/>
        <v>0</v>
      </c>
      <c r="P1326" s="964">
        <f t="shared" si="101"/>
        <v>0</v>
      </c>
      <c r="Q1326" s="962">
        <f t="shared" si="101"/>
        <v>0</v>
      </c>
      <c r="R1326" s="843"/>
    </row>
    <row r="1327" spans="2:18" s="842" customFormat="1" ht="12.4" customHeight="1">
      <c r="B1327" s="968" t="s">
        <v>1676</v>
      </c>
      <c r="C1327" s="959"/>
      <c r="D1327" s="969" t="s">
        <v>2798</v>
      </c>
      <c r="E1327" s="961" t="s">
        <v>51</v>
      </c>
      <c r="F1327" s="970">
        <v>5.29</v>
      </c>
      <c r="G1327" s="970">
        <v>24.77</v>
      </c>
      <c r="H1327" s="962">
        <f t="shared" si="99"/>
        <v>131.03</v>
      </c>
      <c r="I1327" s="963">
        <f t="shared" ref="I1327:Q1342" si="102">+IF($E1327="","",I5217)</f>
        <v>0</v>
      </c>
      <c r="J1327" s="964">
        <f t="shared" si="102"/>
        <v>0</v>
      </c>
      <c r="K1327" s="964">
        <f t="shared" si="102"/>
        <v>131.03</v>
      </c>
      <c r="L1327" s="964">
        <f t="shared" si="102"/>
        <v>0</v>
      </c>
      <c r="M1327" s="964">
        <f t="shared" si="102"/>
        <v>0</v>
      </c>
      <c r="N1327" s="964">
        <f t="shared" si="102"/>
        <v>0</v>
      </c>
      <c r="O1327" s="964">
        <f t="shared" si="102"/>
        <v>0</v>
      </c>
      <c r="P1327" s="964">
        <f t="shared" si="102"/>
        <v>0</v>
      </c>
      <c r="Q1327" s="962">
        <f t="shared" si="102"/>
        <v>0</v>
      </c>
      <c r="R1327" s="843"/>
    </row>
    <row r="1328" spans="2:18" s="842" customFormat="1" ht="12.4" customHeight="1">
      <c r="B1328" s="974" t="s">
        <v>469</v>
      </c>
      <c r="C1328" s="959"/>
      <c r="D1328" s="975" t="s">
        <v>2683</v>
      </c>
      <c r="E1328" s="961"/>
      <c r="F1328" s="961"/>
      <c r="G1328" s="961"/>
      <c r="H1328" s="962" t="str">
        <f t="shared" si="99"/>
        <v/>
      </c>
      <c r="I1328" s="963" t="str">
        <f t="shared" si="102"/>
        <v/>
      </c>
      <c r="J1328" s="964" t="str">
        <f t="shared" si="102"/>
        <v/>
      </c>
      <c r="K1328" s="964" t="str">
        <f t="shared" si="102"/>
        <v/>
      </c>
      <c r="L1328" s="964" t="str">
        <f t="shared" si="102"/>
        <v/>
      </c>
      <c r="M1328" s="964" t="str">
        <f t="shared" si="102"/>
        <v/>
      </c>
      <c r="N1328" s="964" t="str">
        <f t="shared" si="102"/>
        <v/>
      </c>
      <c r="O1328" s="964" t="str">
        <f t="shared" si="102"/>
        <v/>
      </c>
      <c r="P1328" s="964" t="str">
        <f t="shared" si="102"/>
        <v/>
      </c>
      <c r="Q1328" s="962" t="str">
        <f t="shared" si="102"/>
        <v/>
      </c>
      <c r="R1328" s="843"/>
    </row>
    <row r="1329" spans="2:18" s="842" customFormat="1" ht="12.4" customHeight="1">
      <c r="B1329" s="968" t="s">
        <v>470</v>
      </c>
      <c r="C1329" s="959"/>
      <c r="D1329" s="969" t="s">
        <v>334</v>
      </c>
      <c r="E1329" s="961" t="s">
        <v>385</v>
      </c>
      <c r="F1329" s="970">
        <v>16</v>
      </c>
      <c r="G1329" s="970">
        <v>1.22</v>
      </c>
      <c r="H1329" s="962">
        <f t="shared" si="99"/>
        <v>19.52</v>
      </c>
      <c r="I1329" s="963">
        <f t="shared" si="102"/>
        <v>0</v>
      </c>
      <c r="J1329" s="964">
        <f t="shared" si="102"/>
        <v>0</v>
      </c>
      <c r="K1329" s="964">
        <f t="shared" si="102"/>
        <v>0.45</v>
      </c>
      <c r="L1329" s="964">
        <f t="shared" si="102"/>
        <v>19.07</v>
      </c>
      <c r="M1329" s="964">
        <f t="shared" si="102"/>
        <v>0</v>
      </c>
      <c r="N1329" s="964">
        <f t="shared" si="102"/>
        <v>0</v>
      </c>
      <c r="O1329" s="964">
        <f t="shared" si="102"/>
        <v>0</v>
      </c>
      <c r="P1329" s="964">
        <f t="shared" si="102"/>
        <v>0</v>
      </c>
      <c r="Q1329" s="962">
        <f t="shared" si="102"/>
        <v>0</v>
      </c>
      <c r="R1329" s="843"/>
    </row>
    <row r="1330" spans="2:18" s="842" customFormat="1" ht="12.4" customHeight="1">
      <c r="B1330" s="968" t="s">
        <v>471</v>
      </c>
      <c r="C1330" s="959"/>
      <c r="D1330" s="969" t="s">
        <v>365</v>
      </c>
      <c r="E1330" s="961" t="s">
        <v>386</v>
      </c>
      <c r="F1330" s="970">
        <v>0.69000000000000006</v>
      </c>
      <c r="G1330" s="970">
        <v>30.76</v>
      </c>
      <c r="H1330" s="962">
        <f t="shared" si="99"/>
        <v>21.22</v>
      </c>
      <c r="I1330" s="963">
        <f t="shared" si="102"/>
        <v>0</v>
      </c>
      <c r="J1330" s="964">
        <f t="shared" si="102"/>
        <v>0</v>
      </c>
      <c r="K1330" s="964">
        <f t="shared" si="102"/>
        <v>0.49</v>
      </c>
      <c r="L1330" s="964">
        <f t="shared" si="102"/>
        <v>20.73</v>
      </c>
      <c r="M1330" s="964">
        <f t="shared" si="102"/>
        <v>0</v>
      </c>
      <c r="N1330" s="964">
        <f t="shared" si="102"/>
        <v>0</v>
      </c>
      <c r="O1330" s="964">
        <f t="shared" si="102"/>
        <v>0</v>
      </c>
      <c r="P1330" s="964">
        <f t="shared" si="102"/>
        <v>0</v>
      </c>
      <c r="Q1330" s="962">
        <f t="shared" si="102"/>
        <v>0</v>
      </c>
      <c r="R1330" s="843"/>
    </row>
    <row r="1331" spans="2:18" s="842" customFormat="1" ht="12.4" customHeight="1">
      <c r="B1331" s="968" t="s">
        <v>472</v>
      </c>
      <c r="C1331" s="959"/>
      <c r="D1331" s="969" t="s">
        <v>336</v>
      </c>
      <c r="E1331" s="961" t="s">
        <v>386</v>
      </c>
      <c r="F1331" s="970">
        <v>0.87</v>
      </c>
      <c r="G1331" s="970">
        <v>20.51</v>
      </c>
      <c r="H1331" s="962">
        <f t="shared" si="99"/>
        <v>17.84</v>
      </c>
      <c r="I1331" s="963">
        <f t="shared" si="102"/>
        <v>0</v>
      </c>
      <c r="J1331" s="964">
        <f t="shared" si="102"/>
        <v>0</v>
      </c>
      <c r="K1331" s="964">
        <f t="shared" si="102"/>
        <v>0.41</v>
      </c>
      <c r="L1331" s="964">
        <f t="shared" si="102"/>
        <v>17.43</v>
      </c>
      <c r="M1331" s="964">
        <f t="shared" si="102"/>
        <v>0</v>
      </c>
      <c r="N1331" s="964">
        <f t="shared" si="102"/>
        <v>0</v>
      </c>
      <c r="O1331" s="964">
        <f t="shared" si="102"/>
        <v>0</v>
      </c>
      <c r="P1331" s="964">
        <f t="shared" si="102"/>
        <v>0</v>
      </c>
      <c r="Q1331" s="962">
        <f t="shared" si="102"/>
        <v>0</v>
      </c>
      <c r="R1331" s="843"/>
    </row>
    <row r="1332" spans="2:18" s="842" customFormat="1" ht="12.4" customHeight="1">
      <c r="B1332" s="968" t="s">
        <v>473</v>
      </c>
      <c r="C1332" s="959"/>
      <c r="D1332" s="969" t="s">
        <v>2684</v>
      </c>
      <c r="E1332" s="961" t="s">
        <v>386</v>
      </c>
      <c r="F1332" s="970">
        <v>0.69000000000000006</v>
      </c>
      <c r="G1332" s="970">
        <v>394.23</v>
      </c>
      <c r="H1332" s="962">
        <f t="shared" si="99"/>
        <v>272.02</v>
      </c>
      <c r="I1332" s="963">
        <f t="shared" si="102"/>
        <v>0</v>
      </c>
      <c r="J1332" s="964">
        <f t="shared" si="102"/>
        <v>0</v>
      </c>
      <c r="K1332" s="964">
        <f t="shared" si="102"/>
        <v>0</v>
      </c>
      <c r="L1332" s="964">
        <f t="shared" si="102"/>
        <v>272.02</v>
      </c>
      <c r="M1332" s="964">
        <f t="shared" si="102"/>
        <v>0</v>
      </c>
      <c r="N1332" s="964">
        <f t="shared" si="102"/>
        <v>0</v>
      </c>
      <c r="O1332" s="964">
        <f t="shared" si="102"/>
        <v>0</v>
      </c>
      <c r="P1332" s="964">
        <f t="shared" si="102"/>
        <v>0</v>
      </c>
      <c r="Q1332" s="962">
        <f t="shared" si="102"/>
        <v>0</v>
      </c>
      <c r="R1332" s="843"/>
    </row>
    <row r="1333" spans="2:18" s="842" customFormat="1" ht="12.4" customHeight="1">
      <c r="B1333" s="968" t="s">
        <v>474</v>
      </c>
      <c r="C1333" s="959"/>
      <c r="D1333" s="969" t="s">
        <v>2685</v>
      </c>
      <c r="E1333" s="961" t="s">
        <v>41</v>
      </c>
      <c r="F1333" s="970">
        <v>9</v>
      </c>
      <c r="G1333" s="970">
        <v>108.57000000000001</v>
      </c>
      <c r="H1333" s="962">
        <f t="shared" si="99"/>
        <v>977.13</v>
      </c>
      <c r="I1333" s="963">
        <f t="shared" si="102"/>
        <v>0</v>
      </c>
      <c r="J1333" s="964">
        <f t="shared" si="102"/>
        <v>0</v>
      </c>
      <c r="K1333" s="964">
        <f t="shared" si="102"/>
        <v>0</v>
      </c>
      <c r="L1333" s="964">
        <f t="shared" si="102"/>
        <v>977.13</v>
      </c>
      <c r="M1333" s="964">
        <f t="shared" si="102"/>
        <v>0</v>
      </c>
      <c r="N1333" s="964">
        <f t="shared" si="102"/>
        <v>0</v>
      </c>
      <c r="O1333" s="964">
        <f t="shared" si="102"/>
        <v>0</v>
      </c>
      <c r="P1333" s="964">
        <f t="shared" si="102"/>
        <v>0</v>
      </c>
      <c r="Q1333" s="962">
        <f t="shared" si="102"/>
        <v>0</v>
      </c>
      <c r="R1333" s="843"/>
    </row>
    <row r="1334" spans="2:18" s="842" customFormat="1" ht="12.4" customHeight="1">
      <c r="B1334" s="968" t="s">
        <v>475</v>
      </c>
      <c r="C1334" s="959"/>
      <c r="D1334" s="969" t="s">
        <v>349</v>
      </c>
      <c r="E1334" s="961" t="s">
        <v>50</v>
      </c>
      <c r="F1334" s="970">
        <v>64</v>
      </c>
      <c r="G1334" s="970">
        <v>3.47</v>
      </c>
      <c r="H1334" s="962">
        <f t="shared" si="99"/>
        <v>222.08</v>
      </c>
      <c r="I1334" s="963">
        <f t="shared" si="102"/>
        <v>0</v>
      </c>
      <c r="J1334" s="964">
        <f t="shared" si="102"/>
        <v>0</v>
      </c>
      <c r="K1334" s="964">
        <f t="shared" si="102"/>
        <v>0</v>
      </c>
      <c r="L1334" s="964">
        <f t="shared" si="102"/>
        <v>222.08</v>
      </c>
      <c r="M1334" s="964">
        <f t="shared" si="102"/>
        <v>0</v>
      </c>
      <c r="N1334" s="964">
        <f t="shared" si="102"/>
        <v>0</v>
      </c>
      <c r="O1334" s="964">
        <f t="shared" si="102"/>
        <v>0</v>
      </c>
      <c r="P1334" s="964">
        <f t="shared" si="102"/>
        <v>0</v>
      </c>
      <c r="Q1334" s="962">
        <f t="shared" si="102"/>
        <v>0</v>
      </c>
      <c r="R1334" s="843"/>
    </row>
    <row r="1335" spans="2:18" s="842" customFormat="1" ht="12.4" customHeight="1">
      <c r="B1335" s="968" t="s">
        <v>476</v>
      </c>
      <c r="C1335" s="959"/>
      <c r="D1335" s="969" t="s">
        <v>2686</v>
      </c>
      <c r="E1335" s="961" t="s">
        <v>41</v>
      </c>
      <c r="F1335" s="970">
        <v>1</v>
      </c>
      <c r="G1335" s="970">
        <v>3421.36</v>
      </c>
      <c r="H1335" s="962">
        <f t="shared" si="99"/>
        <v>3421.36</v>
      </c>
      <c r="I1335" s="963">
        <f t="shared" si="102"/>
        <v>0</v>
      </c>
      <c r="J1335" s="964">
        <f t="shared" si="102"/>
        <v>0</v>
      </c>
      <c r="K1335" s="964">
        <f t="shared" si="102"/>
        <v>0</v>
      </c>
      <c r="L1335" s="964">
        <f t="shared" si="102"/>
        <v>3421.36</v>
      </c>
      <c r="M1335" s="964">
        <f t="shared" si="102"/>
        <v>0</v>
      </c>
      <c r="N1335" s="964">
        <f t="shared" si="102"/>
        <v>0</v>
      </c>
      <c r="O1335" s="964">
        <f t="shared" si="102"/>
        <v>0</v>
      </c>
      <c r="P1335" s="964">
        <f t="shared" si="102"/>
        <v>0</v>
      </c>
      <c r="Q1335" s="962">
        <f t="shared" si="102"/>
        <v>0</v>
      </c>
      <c r="R1335" s="843"/>
    </row>
    <row r="1336" spans="2:18" s="842" customFormat="1" ht="12.4" customHeight="1">
      <c r="B1336" s="974" t="s">
        <v>477</v>
      </c>
      <c r="C1336" s="959"/>
      <c r="D1336" s="975" t="s">
        <v>64</v>
      </c>
      <c r="E1336" s="961"/>
      <c r="F1336" s="961"/>
      <c r="G1336" s="961"/>
      <c r="H1336" s="962" t="str">
        <f t="shared" si="99"/>
        <v/>
      </c>
      <c r="I1336" s="963" t="str">
        <f t="shared" si="102"/>
        <v/>
      </c>
      <c r="J1336" s="964" t="str">
        <f t="shared" si="102"/>
        <v/>
      </c>
      <c r="K1336" s="964" t="str">
        <f t="shared" si="102"/>
        <v/>
      </c>
      <c r="L1336" s="964" t="str">
        <f t="shared" si="102"/>
        <v/>
      </c>
      <c r="M1336" s="964" t="str">
        <f t="shared" si="102"/>
        <v/>
      </c>
      <c r="N1336" s="964" t="str">
        <f t="shared" si="102"/>
        <v/>
      </c>
      <c r="O1336" s="964" t="str">
        <f t="shared" si="102"/>
        <v/>
      </c>
      <c r="P1336" s="964" t="str">
        <f t="shared" si="102"/>
        <v/>
      </c>
      <c r="Q1336" s="962" t="str">
        <f t="shared" si="102"/>
        <v/>
      </c>
      <c r="R1336" s="843"/>
    </row>
    <row r="1337" spans="2:18" s="842" customFormat="1" ht="12.4" customHeight="1">
      <c r="B1337" s="968" t="s">
        <v>478</v>
      </c>
      <c r="C1337" s="959"/>
      <c r="D1337" s="969" t="s">
        <v>350</v>
      </c>
      <c r="E1337" s="961" t="s">
        <v>51</v>
      </c>
      <c r="F1337" s="970">
        <v>2.21</v>
      </c>
      <c r="G1337" s="970">
        <v>11.85</v>
      </c>
      <c r="H1337" s="962">
        <f t="shared" si="99"/>
        <v>26.19</v>
      </c>
      <c r="I1337" s="963">
        <f t="shared" si="102"/>
        <v>0</v>
      </c>
      <c r="J1337" s="964">
        <f t="shared" si="102"/>
        <v>0</v>
      </c>
      <c r="K1337" s="964">
        <f t="shared" si="102"/>
        <v>0</v>
      </c>
      <c r="L1337" s="964">
        <f t="shared" si="102"/>
        <v>26.19</v>
      </c>
      <c r="M1337" s="964">
        <f t="shared" si="102"/>
        <v>0</v>
      </c>
      <c r="N1337" s="964">
        <f t="shared" si="102"/>
        <v>0</v>
      </c>
      <c r="O1337" s="964">
        <f t="shared" si="102"/>
        <v>0</v>
      </c>
      <c r="P1337" s="964">
        <f t="shared" si="102"/>
        <v>0</v>
      </c>
      <c r="Q1337" s="962">
        <f t="shared" si="102"/>
        <v>0</v>
      </c>
      <c r="R1337" s="843"/>
    </row>
    <row r="1338" spans="2:18" s="842" customFormat="1" ht="12.4" customHeight="1">
      <c r="B1338" s="968" t="s">
        <v>479</v>
      </c>
      <c r="C1338" s="959"/>
      <c r="D1338" s="969" t="s">
        <v>351</v>
      </c>
      <c r="E1338" s="961" t="s">
        <v>51</v>
      </c>
      <c r="F1338" s="970">
        <v>3.2</v>
      </c>
      <c r="G1338" s="970">
        <v>20.48</v>
      </c>
      <c r="H1338" s="962">
        <f t="shared" si="99"/>
        <v>65.540000000000006</v>
      </c>
      <c r="I1338" s="963">
        <f t="shared" si="102"/>
        <v>0</v>
      </c>
      <c r="J1338" s="964">
        <f t="shared" si="102"/>
        <v>0</v>
      </c>
      <c r="K1338" s="964">
        <f t="shared" si="102"/>
        <v>0</v>
      </c>
      <c r="L1338" s="964">
        <f t="shared" si="102"/>
        <v>65.540000000000006</v>
      </c>
      <c r="M1338" s="964">
        <f t="shared" si="102"/>
        <v>0</v>
      </c>
      <c r="N1338" s="964">
        <f t="shared" si="102"/>
        <v>0</v>
      </c>
      <c r="O1338" s="964">
        <f t="shared" si="102"/>
        <v>0</v>
      </c>
      <c r="P1338" s="964">
        <f t="shared" si="102"/>
        <v>0</v>
      </c>
      <c r="Q1338" s="962">
        <f t="shared" si="102"/>
        <v>0</v>
      </c>
      <c r="R1338" s="843"/>
    </row>
    <row r="1339" spans="2:18" s="842" customFormat="1" ht="12.4" customHeight="1">
      <c r="B1339" s="968" t="s">
        <v>480</v>
      </c>
      <c r="C1339" s="959"/>
      <c r="D1339" s="969" t="s">
        <v>2687</v>
      </c>
      <c r="E1339" s="961" t="s">
        <v>51</v>
      </c>
      <c r="F1339" s="970">
        <v>25.09</v>
      </c>
      <c r="G1339" s="970">
        <v>25.25</v>
      </c>
      <c r="H1339" s="962">
        <f t="shared" si="99"/>
        <v>633.52</v>
      </c>
      <c r="I1339" s="963">
        <f t="shared" si="102"/>
        <v>0</v>
      </c>
      <c r="J1339" s="964">
        <f t="shared" si="102"/>
        <v>0</v>
      </c>
      <c r="K1339" s="964">
        <f t="shared" si="102"/>
        <v>0</v>
      </c>
      <c r="L1339" s="964">
        <f t="shared" si="102"/>
        <v>633.52</v>
      </c>
      <c r="M1339" s="964">
        <f t="shared" si="102"/>
        <v>0</v>
      </c>
      <c r="N1339" s="964">
        <f t="shared" si="102"/>
        <v>0</v>
      </c>
      <c r="O1339" s="964">
        <f t="shared" si="102"/>
        <v>0</v>
      </c>
      <c r="P1339" s="964">
        <f t="shared" si="102"/>
        <v>0</v>
      </c>
      <c r="Q1339" s="962">
        <f t="shared" si="102"/>
        <v>0</v>
      </c>
      <c r="R1339" s="843"/>
    </row>
    <row r="1340" spans="2:18" s="842" customFormat="1" ht="12.4" customHeight="1">
      <c r="B1340" s="972" t="s">
        <v>481</v>
      </c>
      <c r="C1340" s="959"/>
      <c r="D1340" s="973" t="s">
        <v>2929</v>
      </c>
      <c r="E1340" s="961"/>
      <c r="F1340" s="961"/>
      <c r="G1340" s="961"/>
      <c r="H1340" s="962" t="str">
        <f t="shared" si="99"/>
        <v/>
      </c>
      <c r="I1340" s="963" t="str">
        <f t="shared" si="102"/>
        <v/>
      </c>
      <c r="J1340" s="964" t="str">
        <f t="shared" si="102"/>
        <v/>
      </c>
      <c r="K1340" s="964" t="str">
        <f t="shared" si="102"/>
        <v/>
      </c>
      <c r="L1340" s="964" t="str">
        <f t="shared" si="102"/>
        <v/>
      </c>
      <c r="M1340" s="964" t="str">
        <f t="shared" si="102"/>
        <v/>
      </c>
      <c r="N1340" s="964" t="str">
        <f t="shared" si="102"/>
        <v/>
      </c>
      <c r="O1340" s="964" t="str">
        <f t="shared" si="102"/>
        <v/>
      </c>
      <c r="P1340" s="964" t="str">
        <f t="shared" si="102"/>
        <v/>
      </c>
      <c r="Q1340" s="962" t="str">
        <f t="shared" si="102"/>
        <v/>
      </c>
      <c r="R1340" s="843"/>
    </row>
    <row r="1341" spans="2:18" s="842" customFormat="1" ht="12.4" customHeight="1">
      <c r="B1341" s="974" t="s">
        <v>482</v>
      </c>
      <c r="C1341" s="959"/>
      <c r="D1341" s="975" t="s">
        <v>52</v>
      </c>
      <c r="E1341" s="961"/>
      <c r="F1341" s="961"/>
      <c r="G1341" s="961"/>
      <c r="H1341" s="962" t="str">
        <f t="shared" si="99"/>
        <v/>
      </c>
      <c r="I1341" s="963" t="str">
        <f t="shared" si="102"/>
        <v/>
      </c>
      <c r="J1341" s="964" t="str">
        <f t="shared" si="102"/>
        <v/>
      </c>
      <c r="K1341" s="964" t="str">
        <f t="shared" si="102"/>
        <v/>
      </c>
      <c r="L1341" s="964" t="str">
        <f t="shared" si="102"/>
        <v/>
      </c>
      <c r="M1341" s="964" t="str">
        <f t="shared" si="102"/>
        <v/>
      </c>
      <c r="N1341" s="964" t="str">
        <f t="shared" si="102"/>
        <v/>
      </c>
      <c r="O1341" s="964" t="str">
        <f t="shared" si="102"/>
        <v/>
      </c>
      <c r="P1341" s="964" t="str">
        <f t="shared" si="102"/>
        <v/>
      </c>
      <c r="Q1341" s="962" t="str">
        <f t="shared" si="102"/>
        <v/>
      </c>
      <c r="R1341" s="843"/>
    </row>
    <row r="1342" spans="2:18" s="842" customFormat="1" ht="12.4" customHeight="1">
      <c r="B1342" s="968" t="s">
        <v>483</v>
      </c>
      <c r="C1342" s="959"/>
      <c r="D1342" s="969" t="s">
        <v>2689</v>
      </c>
      <c r="E1342" s="961" t="s">
        <v>387</v>
      </c>
      <c r="F1342" s="970">
        <v>542.20000000000005</v>
      </c>
      <c r="G1342" s="970">
        <v>0.70000000000000007</v>
      </c>
      <c r="H1342" s="962">
        <f t="shared" si="99"/>
        <v>379.54</v>
      </c>
      <c r="I1342" s="963">
        <f t="shared" si="102"/>
        <v>0</v>
      </c>
      <c r="J1342" s="964">
        <f t="shared" si="102"/>
        <v>0</v>
      </c>
      <c r="K1342" s="964">
        <f t="shared" si="102"/>
        <v>0</v>
      </c>
      <c r="L1342" s="964">
        <f t="shared" si="102"/>
        <v>379.54</v>
      </c>
      <c r="M1342" s="964">
        <f t="shared" si="102"/>
        <v>0</v>
      </c>
      <c r="N1342" s="964">
        <f t="shared" si="102"/>
        <v>0</v>
      </c>
      <c r="O1342" s="964">
        <f t="shared" si="102"/>
        <v>0</v>
      </c>
      <c r="P1342" s="964">
        <f t="shared" si="102"/>
        <v>0</v>
      </c>
      <c r="Q1342" s="962">
        <f t="shared" si="102"/>
        <v>0</v>
      </c>
      <c r="R1342" s="843"/>
    </row>
    <row r="1343" spans="2:18" s="842" customFormat="1" ht="12.4" customHeight="1">
      <c r="B1343" s="974" t="s">
        <v>484</v>
      </c>
      <c r="C1343" s="959"/>
      <c r="D1343" s="975" t="s">
        <v>54</v>
      </c>
      <c r="E1343" s="961"/>
      <c r="F1343" s="961"/>
      <c r="G1343" s="961"/>
      <c r="H1343" s="962" t="str">
        <f t="shared" si="99"/>
        <v/>
      </c>
      <c r="I1343" s="963" t="str">
        <f t="shared" ref="I1343:Q1358" si="103">+IF($E1343="","",I5233)</f>
        <v/>
      </c>
      <c r="J1343" s="964" t="str">
        <f t="shared" si="103"/>
        <v/>
      </c>
      <c r="K1343" s="964" t="str">
        <f t="shared" si="103"/>
        <v/>
      </c>
      <c r="L1343" s="964" t="str">
        <f t="shared" si="103"/>
        <v/>
      </c>
      <c r="M1343" s="964" t="str">
        <f t="shared" si="103"/>
        <v/>
      </c>
      <c r="N1343" s="964" t="str">
        <f t="shared" si="103"/>
        <v/>
      </c>
      <c r="O1343" s="964" t="str">
        <f t="shared" si="103"/>
        <v/>
      </c>
      <c r="P1343" s="964" t="str">
        <f t="shared" si="103"/>
        <v/>
      </c>
      <c r="Q1343" s="962" t="str">
        <f t="shared" si="103"/>
        <v/>
      </c>
      <c r="R1343" s="843"/>
    </row>
    <row r="1344" spans="2:18" s="842" customFormat="1" ht="12.4" customHeight="1">
      <c r="B1344" s="968" t="s">
        <v>485</v>
      </c>
      <c r="C1344" s="959"/>
      <c r="D1344" s="969" t="s">
        <v>2690</v>
      </c>
      <c r="E1344" s="961" t="s">
        <v>387</v>
      </c>
      <c r="F1344" s="970">
        <v>542.20000000000005</v>
      </c>
      <c r="G1344" s="970">
        <v>9.85</v>
      </c>
      <c r="H1344" s="962">
        <f t="shared" si="99"/>
        <v>5340.67</v>
      </c>
      <c r="I1344" s="963">
        <f t="shared" si="103"/>
        <v>0</v>
      </c>
      <c r="J1344" s="964">
        <f t="shared" si="103"/>
        <v>0</v>
      </c>
      <c r="K1344" s="964">
        <f t="shared" si="103"/>
        <v>0</v>
      </c>
      <c r="L1344" s="964">
        <f t="shared" si="103"/>
        <v>5340.67</v>
      </c>
      <c r="M1344" s="964">
        <f t="shared" si="103"/>
        <v>0</v>
      </c>
      <c r="N1344" s="964">
        <f t="shared" si="103"/>
        <v>0</v>
      </c>
      <c r="O1344" s="964">
        <f t="shared" si="103"/>
        <v>0</v>
      </c>
      <c r="P1344" s="964">
        <f t="shared" si="103"/>
        <v>0</v>
      </c>
      <c r="Q1344" s="962">
        <f t="shared" si="103"/>
        <v>0</v>
      </c>
      <c r="R1344" s="843"/>
    </row>
    <row r="1345" spans="2:18" s="842" customFormat="1" ht="12.4" customHeight="1">
      <c r="B1345" s="968" t="s">
        <v>486</v>
      </c>
      <c r="C1345" s="959"/>
      <c r="D1345" s="969" t="s">
        <v>2691</v>
      </c>
      <c r="E1345" s="961" t="s">
        <v>387</v>
      </c>
      <c r="F1345" s="970">
        <v>542.20000000000005</v>
      </c>
      <c r="G1345" s="970">
        <v>2.0499999999999998</v>
      </c>
      <c r="H1345" s="962">
        <f t="shared" si="99"/>
        <v>1111.51</v>
      </c>
      <c r="I1345" s="963">
        <f t="shared" si="103"/>
        <v>0</v>
      </c>
      <c r="J1345" s="964">
        <f t="shared" si="103"/>
        <v>0</v>
      </c>
      <c r="K1345" s="964">
        <f t="shared" si="103"/>
        <v>0</v>
      </c>
      <c r="L1345" s="964">
        <f t="shared" si="103"/>
        <v>1111.51</v>
      </c>
      <c r="M1345" s="964">
        <f t="shared" si="103"/>
        <v>0</v>
      </c>
      <c r="N1345" s="964">
        <f t="shared" si="103"/>
        <v>0</v>
      </c>
      <c r="O1345" s="964">
        <f t="shared" si="103"/>
        <v>0</v>
      </c>
      <c r="P1345" s="964">
        <f t="shared" si="103"/>
        <v>0</v>
      </c>
      <c r="Q1345" s="962">
        <f t="shared" si="103"/>
        <v>0</v>
      </c>
      <c r="R1345" s="843"/>
    </row>
    <row r="1346" spans="2:18" s="842" customFormat="1" ht="12.4" customHeight="1">
      <c r="B1346" s="968" t="s">
        <v>487</v>
      </c>
      <c r="C1346" s="959"/>
      <c r="D1346" s="969" t="s">
        <v>354</v>
      </c>
      <c r="E1346" s="961" t="s">
        <v>387</v>
      </c>
      <c r="F1346" s="970">
        <v>542.20000000000005</v>
      </c>
      <c r="G1346" s="970">
        <v>4.33</v>
      </c>
      <c r="H1346" s="962">
        <f t="shared" si="99"/>
        <v>2347.73</v>
      </c>
      <c r="I1346" s="963">
        <f t="shared" si="103"/>
        <v>0</v>
      </c>
      <c r="J1346" s="964">
        <f t="shared" si="103"/>
        <v>0</v>
      </c>
      <c r="K1346" s="964">
        <f t="shared" si="103"/>
        <v>0</v>
      </c>
      <c r="L1346" s="964">
        <f t="shared" si="103"/>
        <v>2347.73</v>
      </c>
      <c r="M1346" s="964">
        <f t="shared" si="103"/>
        <v>0</v>
      </c>
      <c r="N1346" s="964">
        <f t="shared" si="103"/>
        <v>0</v>
      </c>
      <c r="O1346" s="964">
        <f t="shared" si="103"/>
        <v>0</v>
      </c>
      <c r="P1346" s="964">
        <f t="shared" si="103"/>
        <v>0</v>
      </c>
      <c r="Q1346" s="962">
        <f t="shared" si="103"/>
        <v>0</v>
      </c>
      <c r="R1346" s="843"/>
    </row>
    <row r="1347" spans="2:18" s="842" customFormat="1" ht="12.4" customHeight="1">
      <c r="B1347" s="968" t="s">
        <v>488</v>
      </c>
      <c r="C1347" s="959"/>
      <c r="D1347" s="969" t="s">
        <v>2692</v>
      </c>
      <c r="E1347" s="961" t="s">
        <v>386</v>
      </c>
      <c r="F1347" s="970">
        <v>43.38</v>
      </c>
      <c r="G1347" s="970">
        <v>30.76</v>
      </c>
      <c r="H1347" s="962">
        <f t="shared" si="99"/>
        <v>1334.37</v>
      </c>
      <c r="I1347" s="963">
        <f t="shared" si="103"/>
        <v>0</v>
      </c>
      <c r="J1347" s="964">
        <f t="shared" si="103"/>
        <v>0</v>
      </c>
      <c r="K1347" s="964">
        <f t="shared" si="103"/>
        <v>0</v>
      </c>
      <c r="L1347" s="964">
        <f t="shared" si="103"/>
        <v>1334.37</v>
      </c>
      <c r="M1347" s="964">
        <f t="shared" si="103"/>
        <v>0</v>
      </c>
      <c r="N1347" s="964">
        <f t="shared" si="103"/>
        <v>0</v>
      </c>
      <c r="O1347" s="964">
        <f t="shared" si="103"/>
        <v>0</v>
      </c>
      <c r="P1347" s="964">
        <f t="shared" si="103"/>
        <v>0</v>
      </c>
      <c r="Q1347" s="962">
        <f t="shared" si="103"/>
        <v>0</v>
      </c>
      <c r="R1347" s="843"/>
    </row>
    <row r="1348" spans="2:18" s="842" customFormat="1" ht="12.4" customHeight="1">
      <c r="B1348" s="968" t="s">
        <v>489</v>
      </c>
      <c r="C1348" s="959"/>
      <c r="D1348" s="969" t="s">
        <v>2693</v>
      </c>
      <c r="E1348" s="961" t="s">
        <v>386</v>
      </c>
      <c r="F1348" s="970">
        <v>108.44</v>
      </c>
      <c r="G1348" s="970">
        <v>24.61</v>
      </c>
      <c r="H1348" s="962">
        <f t="shared" si="99"/>
        <v>2668.71</v>
      </c>
      <c r="I1348" s="963">
        <f t="shared" si="103"/>
        <v>0</v>
      </c>
      <c r="J1348" s="964">
        <f t="shared" si="103"/>
        <v>0</v>
      </c>
      <c r="K1348" s="964">
        <f t="shared" si="103"/>
        <v>0</v>
      </c>
      <c r="L1348" s="964">
        <f t="shared" si="103"/>
        <v>2668.71</v>
      </c>
      <c r="M1348" s="964">
        <f t="shared" si="103"/>
        <v>0</v>
      </c>
      <c r="N1348" s="964">
        <f t="shared" si="103"/>
        <v>0</v>
      </c>
      <c r="O1348" s="964">
        <f t="shared" si="103"/>
        <v>0</v>
      </c>
      <c r="P1348" s="964">
        <f t="shared" si="103"/>
        <v>0</v>
      </c>
      <c r="Q1348" s="962">
        <f t="shared" si="103"/>
        <v>0</v>
      </c>
      <c r="R1348" s="843"/>
    </row>
    <row r="1349" spans="2:18" s="842" customFormat="1" ht="12.4" customHeight="1">
      <c r="B1349" s="974" t="s">
        <v>490</v>
      </c>
      <c r="C1349" s="959"/>
      <c r="D1349" s="975" t="s">
        <v>355</v>
      </c>
      <c r="E1349" s="961"/>
      <c r="F1349" s="961"/>
      <c r="G1349" s="961"/>
      <c r="H1349" s="962" t="str">
        <f t="shared" si="99"/>
        <v/>
      </c>
      <c r="I1349" s="963" t="str">
        <f t="shared" si="103"/>
        <v/>
      </c>
      <c r="J1349" s="964" t="str">
        <f t="shared" si="103"/>
        <v/>
      </c>
      <c r="K1349" s="964" t="str">
        <f t="shared" si="103"/>
        <v/>
      </c>
      <c r="L1349" s="964" t="str">
        <f t="shared" si="103"/>
        <v/>
      </c>
      <c r="M1349" s="964" t="str">
        <f t="shared" si="103"/>
        <v/>
      </c>
      <c r="N1349" s="964" t="str">
        <f t="shared" si="103"/>
        <v/>
      </c>
      <c r="O1349" s="964" t="str">
        <f t="shared" si="103"/>
        <v/>
      </c>
      <c r="P1349" s="964" t="str">
        <f t="shared" si="103"/>
        <v/>
      </c>
      <c r="Q1349" s="962" t="str">
        <f t="shared" si="103"/>
        <v/>
      </c>
      <c r="R1349" s="843"/>
    </row>
    <row r="1350" spans="2:18" s="842" customFormat="1" ht="12.4" customHeight="1">
      <c r="B1350" s="968" t="s">
        <v>491</v>
      </c>
      <c r="C1350" s="959"/>
      <c r="D1350" s="969" t="s">
        <v>2746</v>
      </c>
      <c r="E1350" s="961" t="s">
        <v>387</v>
      </c>
      <c r="F1350" s="970">
        <v>542.20000000000005</v>
      </c>
      <c r="G1350" s="970">
        <v>8.1</v>
      </c>
      <c r="H1350" s="962">
        <f t="shared" si="99"/>
        <v>4391.82</v>
      </c>
      <c r="I1350" s="963">
        <f t="shared" si="103"/>
        <v>0</v>
      </c>
      <c r="J1350" s="964">
        <f t="shared" si="103"/>
        <v>0</v>
      </c>
      <c r="K1350" s="964">
        <f t="shared" si="103"/>
        <v>0</v>
      </c>
      <c r="L1350" s="964">
        <f t="shared" si="103"/>
        <v>4391.82</v>
      </c>
      <c r="M1350" s="964">
        <f t="shared" si="103"/>
        <v>0</v>
      </c>
      <c r="N1350" s="964">
        <f t="shared" si="103"/>
        <v>0</v>
      </c>
      <c r="O1350" s="964">
        <f t="shared" si="103"/>
        <v>0</v>
      </c>
      <c r="P1350" s="964">
        <f t="shared" si="103"/>
        <v>0</v>
      </c>
      <c r="Q1350" s="962">
        <f t="shared" si="103"/>
        <v>0</v>
      </c>
      <c r="R1350" s="843"/>
    </row>
    <row r="1351" spans="2:18" s="842" customFormat="1" ht="12.4" customHeight="1">
      <c r="B1351" s="968" t="s">
        <v>492</v>
      </c>
      <c r="C1351" s="959"/>
      <c r="D1351" s="969" t="s">
        <v>356</v>
      </c>
      <c r="E1351" s="961" t="s">
        <v>387</v>
      </c>
      <c r="F1351" s="970">
        <v>542.20000000000005</v>
      </c>
      <c r="G1351" s="970">
        <v>1.06</v>
      </c>
      <c r="H1351" s="962">
        <f t="shared" si="99"/>
        <v>574.73</v>
      </c>
      <c r="I1351" s="963">
        <f t="shared" si="103"/>
        <v>0</v>
      </c>
      <c r="J1351" s="964">
        <f t="shared" si="103"/>
        <v>0</v>
      </c>
      <c r="K1351" s="964">
        <f t="shared" si="103"/>
        <v>0</v>
      </c>
      <c r="L1351" s="964">
        <f t="shared" si="103"/>
        <v>574.73</v>
      </c>
      <c r="M1351" s="964">
        <f t="shared" si="103"/>
        <v>0</v>
      </c>
      <c r="N1351" s="964">
        <f t="shared" si="103"/>
        <v>0</v>
      </c>
      <c r="O1351" s="964">
        <f t="shared" si="103"/>
        <v>0</v>
      </c>
      <c r="P1351" s="964">
        <f t="shared" si="103"/>
        <v>0</v>
      </c>
      <c r="Q1351" s="962">
        <f t="shared" si="103"/>
        <v>0</v>
      </c>
      <c r="R1351" s="843"/>
    </row>
    <row r="1352" spans="2:18" s="842" customFormat="1" ht="12.4" customHeight="1">
      <c r="B1352" s="972" t="s">
        <v>493</v>
      </c>
      <c r="C1352" s="959"/>
      <c r="D1352" s="973" t="s">
        <v>2930</v>
      </c>
      <c r="E1352" s="961"/>
      <c r="F1352" s="961"/>
      <c r="G1352" s="961"/>
      <c r="H1352" s="962" t="str">
        <f t="shared" si="99"/>
        <v/>
      </c>
      <c r="I1352" s="963" t="str">
        <f t="shared" si="103"/>
        <v/>
      </c>
      <c r="J1352" s="964" t="str">
        <f t="shared" si="103"/>
        <v/>
      </c>
      <c r="K1352" s="964" t="str">
        <f t="shared" si="103"/>
        <v/>
      </c>
      <c r="L1352" s="964" t="str">
        <f t="shared" si="103"/>
        <v/>
      </c>
      <c r="M1352" s="964" t="str">
        <f t="shared" si="103"/>
        <v/>
      </c>
      <c r="N1352" s="964" t="str">
        <f t="shared" si="103"/>
        <v/>
      </c>
      <c r="O1352" s="964" t="str">
        <f t="shared" si="103"/>
        <v/>
      </c>
      <c r="P1352" s="964" t="str">
        <f t="shared" si="103"/>
        <v/>
      </c>
      <c r="Q1352" s="962" t="str">
        <f t="shared" si="103"/>
        <v/>
      </c>
      <c r="R1352" s="843"/>
    </row>
    <row r="1353" spans="2:18" s="842" customFormat="1" ht="12.4" customHeight="1">
      <c r="B1353" s="974" t="s">
        <v>494</v>
      </c>
      <c r="C1353" s="959"/>
      <c r="D1353" s="975" t="s">
        <v>52</v>
      </c>
      <c r="E1353" s="961"/>
      <c r="F1353" s="961"/>
      <c r="G1353" s="961"/>
      <c r="H1353" s="962" t="str">
        <f t="shared" ref="H1353:H1416" si="104">+IF(E1353="","",ROUND(F1353*G1353,2))</f>
        <v/>
      </c>
      <c r="I1353" s="963" t="str">
        <f t="shared" si="103"/>
        <v/>
      </c>
      <c r="J1353" s="964" t="str">
        <f t="shared" si="103"/>
        <v/>
      </c>
      <c r="K1353" s="964" t="str">
        <f t="shared" si="103"/>
        <v/>
      </c>
      <c r="L1353" s="964" t="str">
        <f t="shared" si="103"/>
        <v/>
      </c>
      <c r="M1353" s="964" t="str">
        <f t="shared" si="103"/>
        <v/>
      </c>
      <c r="N1353" s="964" t="str">
        <f t="shared" si="103"/>
        <v/>
      </c>
      <c r="O1353" s="964" t="str">
        <f t="shared" si="103"/>
        <v/>
      </c>
      <c r="P1353" s="964" t="str">
        <f t="shared" si="103"/>
        <v/>
      </c>
      <c r="Q1353" s="962" t="str">
        <f t="shared" si="103"/>
        <v/>
      </c>
      <c r="R1353" s="843"/>
    </row>
    <row r="1354" spans="2:18" s="842" customFormat="1" ht="12.4" customHeight="1">
      <c r="B1354" s="968" t="s">
        <v>495</v>
      </c>
      <c r="C1354" s="959"/>
      <c r="D1354" s="969" t="s">
        <v>334</v>
      </c>
      <c r="E1354" s="961" t="s">
        <v>385</v>
      </c>
      <c r="F1354" s="970">
        <v>13.69</v>
      </c>
      <c r="G1354" s="970">
        <v>1.22</v>
      </c>
      <c r="H1354" s="962">
        <f t="shared" si="104"/>
        <v>16.7</v>
      </c>
      <c r="I1354" s="963">
        <f t="shared" si="103"/>
        <v>0</v>
      </c>
      <c r="J1354" s="964">
        <f t="shared" si="103"/>
        <v>0</v>
      </c>
      <c r="K1354" s="964">
        <f t="shared" si="103"/>
        <v>0</v>
      </c>
      <c r="L1354" s="964">
        <f t="shared" si="103"/>
        <v>16.7</v>
      </c>
      <c r="M1354" s="964">
        <f t="shared" si="103"/>
        <v>0</v>
      </c>
      <c r="N1354" s="964">
        <f t="shared" si="103"/>
        <v>0</v>
      </c>
      <c r="O1354" s="964">
        <f t="shared" si="103"/>
        <v>0</v>
      </c>
      <c r="P1354" s="964">
        <f t="shared" si="103"/>
        <v>0</v>
      </c>
      <c r="Q1354" s="962">
        <f t="shared" si="103"/>
        <v>0</v>
      </c>
      <c r="R1354" s="843"/>
    </row>
    <row r="1355" spans="2:18" s="842" customFormat="1" ht="12.4" customHeight="1">
      <c r="B1355" s="974" t="s">
        <v>496</v>
      </c>
      <c r="C1355" s="959"/>
      <c r="D1355" s="975" t="s">
        <v>54</v>
      </c>
      <c r="E1355" s="961"/>
      <c r="F1355" s="961"/>
      <c r="G1355" s="961"/>
      <c r="H1355" s="962" t="str">
        <f t="shared" si="104"/>
        <v/>
      </c>
      <c r="I1355" s="963" t="str">
        <f t="shared" si="103"/>
        <v/>
      </c>
      <c r="J1355" s="964" t="str">
        <f t="shared" si="103"/>
        <v/>
      </c>
      <c r="K1355" s="964" t="str">
        <f t="shared" si="103"/>
        <v/>
      </c>
      <c r="L1355" s="964" t="str">
        <f t="shared" si="103"/>
        <v/>
      </c>
      <c r="M1355" s="964" t="str">
        <f t="shared" si="103"/>
        <v/>
      </c>
      <c r="N1355" s="964" t="str">
        <f t="shared" si="103"/>
        <v/>
      </c>
      <c r="O1355" s="964" t="str">
        <f t="shared" si="103"/>
        <v/>
      </c>
      <c r="P1355" s="964" t="str">
        <f t="shared" si="103"/>
        <v/>
      </c>
      <c r="Q1355" s="962" t="str">
        <f t="shared" si="103"/>
        <v/>
      </c>
      <c r="R1355" s="843"/>
    </row>
    <row r="1356" spans="2:18" s="842" customFormat="1" ht="12.4" customHeight="1">
      <c r="B1356" s="968" t="s">
        <v>497</v>
      </c>
      <c r="C1356" s="959"/>
      <c r="D1356" s="969" t="s">
        <v>2696</v>
      </c>
      <c r="E1356" s="961" t="s">
        <v>386</v>
      </c>
      <c r="F1356" s="970">
        <v>3.89</v>
      </c>
      <c r="G1356" s="970">
        <v>30.76</v>
      </c>
      <c r="H1356" s="962">
        <f t="shared" si="104"/>
        <v>119.66</v>
      </c>
      <c r="I1356" s="963">
        <f t="shared" si="103"/>
        <v>0</v>
      </c>
      <c r="J1356" s="964">
        <f t="shared" si="103"/>
        <v>0</v>
      </c>
      <c r="K1356" s="964">
        <f t="shared" si="103"/>
        <v>0</v>
      </c>
      <c r="L1356" s="964">
        <f t="shared" si="103"/>
        <v>119.66</v>
      </c>
      <c r="M1356" s="964">
        <f t="shared" si="103"/>
        <v>0</v>
      </c>
      <c r="N1356" s="964">
        <f t="shared" si="103"/>
        <v>0</v>
      </c>
      <c r="O1356" s="964">
        <f t="shared" si="103"/>
        <v>0</v>
      </c>
      <c r="P1356" s="964">
        <f t="shared" si="103"/>
        <v>0</v>
      </c>
      <c r="Q1356" s="962">
        <f t="shared" si="103"/>
        <v>0</v>
      </c>
      <c r="R1356" s="843"/>
    </row>
    <row r="1357" spans="2:18" s="842" customFormat="1" ht="12.4" customHeight="1">
      <c r="B1357" s="968" t="s">
        <v>498</v>
      </c>
      <c r="C1357" s="959"/>
      <c r="D1357" s="969" t="s">
        <v>336</v>
      </c>
      <c r="E1357" s="961" t="s">
        <v>386</v>
      </c>
      <c r="F1357" s="970">
        <v>4.8600000000000003</v>
      </c>
      <c r="G1357" s="970">
        <v>20.51</v>
      </c>
      <c r="H1357" s="962">
        <f t="shared" si="104"/>
        <v>99.68</v>
      </c>
      <c r="I1357" s="963">
        <f t="shared" si="103"/>
        <v>0</v>
      </c>
      <c r="J1357" s="964">
        <f t="shared" si="103"/>
        <v>0</v>
      </c>
      <c r="K1357" s="964">
        <f t="shared" si="103"/>
        <v>0</v>
      </c>
      <c r="L1357" s="964">
        <f t="shared" si="103"/>
        <v>99.68</v>
      </c>
      <c r="M1357" s="964">
        <f t="shared" si="103"/>
        <v>0</v>
      </c>
      <c r="N1357" s="964">
        <f t="shared" si="103"/>
        <v>0</v>
      </c>
      <c r="O1357" s="964">
        <f t="shared" si="103"/>
        <v>0</v>
      </c>
      <c r="P1357" s="964">
        <f t="shared" si="103"/>
        <v>0</v>
      </c>
      <c r="Q1357" s="962">
        <f t="shared" si="103"/>
        <v>0</v>
      </c>
      <c r="R1357" s="843"/>
    </row>
    <row r="1358" spans="2:18" s="842" customFormat="1" ht="12.4" customHeight="1">
      <c r="B1358" s="968" t="s">
        <v>499</v>
      </c>
      <c r="C1358" s="959"/>
      <c r="D1358" s="969" t="s">
        <v>2697</v>
      </c>
      <c r="E1358" s="961" t="s">
        <v>51</v>
      </c>
      <c r="F1358" s="970">
        <v>10.75</v>
      </c>
      <c r="G1358" s="970">
        <v>2.5300000000000002</v>
      </c>
      <c r="H1358" s="962">
        <f t="shared" si="104"/>
        <v>27.2</v>
      </c>
      <c r="I1358" s="963">
        <f t="shared" si="103"/>
        <v>0</v>
      </c>
      <c r="J1358" s="964">
        <f t="shared" si="103"/>
        <v>0</v>
      </c>
      <c r="K1358" s="964">
        <f t="shared" si="103"/>
        <v>0</v>
      </c>
      <c r="L1358" s="964">
        <f t="shared" si="103"/>
        <v>27.2</v>
      </c>
      <c r="M1358" s="964">
        <f t="shared" si="103"/>
        <v>0</v>
      </c>
      <c r="N1358" s="964">
        <f t="shared" si="103"/>
        <v>0</v>
      </c>
      <c r="O1358" s="964">
        <f t="shared" si="103"/>
        <v>0</v>
      </c>
      <c r="P1358" s="964">
        <f t="shared" si="103"/>
        <v>0</v>
      </c>
      <c r="Q1358" s="962">
        <f t="shared" si="103"/>
        <v>0</v>
      </c>
      <c r="R1358" s="843"/>
    </row>
    <row r="1359" spans="2:18" s="842" customFormat="1" ht="12.4" customHeight="1">
      <c r="B1359" s="968" t="s">
        <v>500</v>
      </c>
      <c r="C1359" s="959"/>
      <c r="D1359" s="969" t="s">
        <v>2698</v>
      </c>
      <c r="E1359" s="961" t="s">
        <v>386</v>
      </c>
      <c r="F1359" s="970">
        <v>1.32</v>
      </c>
      <c r="G1359" s="970">
        <v>49.07</v>
      </c>
      <c r="H1359" s="962">
        <f t="shared" si="104"/>
        <v>64.77</v>
      </c>
      <c r="I1359" s="963">
        <f t="shared" ref="I1359:Q1374" si="105">+IF($E1359="","",I5249)</f>
        <v>0</v>
      </c>
      <c r="J1359" s="964">
        <f t="shared" si="105"/>
        <v>0</v>
      </c>
      <c r="K1359" s="964">
        <f t="shared" si="105"/>
        <v>0</v>
      </c>
      <c r="L1359" s="964">
        <f t="shared" si="105"/>
        <v>64.77</v>
      </c>
      <c r="M1359" s="964">
        <f t="shared" si="105"/>
        <v>0</v>
      </c>
      <c r="N1359" s="964">
        <f t="shared" si="105"/>
        <v>0</v>
      </c>
      <c r="O1359" s="964">
        <f t="shared" si="105"/>
        <v>0</v>
      </c>
      <c r="P1359" s="964">
        <f t="shared" si="105"/>
        <v>0</v>
      </c>
      <c r="Q1359" s="962">
        <f t="shared" si="105"/>
        <v>0</v>
      </c>
      <c r="R1359" s="843"/>
    </row>
    <row r="1360" spans="2:18" s="842" customFormat="1" ht="12.4" customHeight="1">
      <c r="B1360" s="968" t="s">
        <v>501</v>
      </c>
      <c r="C1360" s="959"/>
      <c r="D1360" s="969" t="s">
        <v>2699</v>
      </c>
      <c r="E1360" s="961" t="s">
        <v>386</v>
      </c>
      <c r="F1360" s="970">
        <v>1.08</v>
      </c>
      <c r="G1360" s="970">
        <v>56.57</v>
      </c>
      <c r="H1360" s="962">
        <f t="shared" si="104"/>
        <v>61.1</v>
      </c>
      <c r="I1360" s="963">
        <f t="shared" si="105"/>
        <v>0</v>
      </c>
      <c r="J1360" s="964">
        <f t="shared" si="105"/>
        <v>0</v>
      </c>
      <c r="K1360" s="964">
        <f t="shared" si="105"/>
        <v>0</v>
      </c>
      <c r="L1360" s="964">
        <f t="shared" si="105"/>
        <v>61.1</v>
      </c>
      <c r="M1360" s="964">
        <f t="shared" si="105"/>
        <v>0</v>
      </c>
      <c r="N1360" s="964">
        <f t="shared" si="105"/>
        <v>0</v>
      </c>
      <c r="O1360" s="964">
        <f t="shared" si="105"/>
        <v>0</v>
      </c>
      <c r="P1360" s="964">
        <f t="shared" si="105"/>
        <v>0</v>
      </c>
      <c r="Q1360" s="962">
        <f t="shared" si="105"/>
        <v>0</v>
      </c>
      <c r="R1360" s="843"/>
    </row>
    <row r="1361" spans="2:18" s="842" customFormat="1" ht="12.4" customHeight="1">
      <c r="B1361" s="974" t="s">
        <v>502</v>
      </c>
      <c r="C1361" s="959"/>
      <c r="D1361" s="975" t="s">
        <v>2700</v>
      </c>
      <c r="E1361" s="961"/>
      <c r="F1361" s="961"/>
      <c r="G1361" s="961"/>
      <c r="H1361" s="962" t="str">
        <f t="shared" si="104"/>
        <v/>
      </c>
      <c r="I1361" s="963" t="str">
        <f t="shared" si="105"/>
        <v/>
      </c>
      <c r="J1361" s="964" t="str">
        <f t="shared" si="105"/>
        <v/>
      </c>
      <c r="K1361" s="964" t="str">
        <f t="shared" si="105"/>
        <v/>
      </c>
      <c r="L1361" s="964" t="str">
        <f t="shared" si="105"/>
        <v/>
      </c>
      <c r="M1361" s="964" t="str">
        <f t="shared" si="105"/>
        <v/>
      </c>
      <c r="N1361" s="964" t="str">
        <f t="shared" si="105"/>
        <v/>
      </c>
      <c r="O1361" s="964" t="str">
        <f t="shared" si="105"/>
        <v/>
      </c>
      <c r="P1361" s="964" t="str">
        <f t="shared" si="105"/>
        <v/>
      </c>
      <c r="Q1361" s="962" t="str">
        <f t="shared" si="105"/>
        <v/>
      </c>
      <c r="R1361" s="843"/>
    </row>
    <row r="1362" spans="2:18" s="842" customFormat="1" ht="12.4" customHeight="1">
      <c r="B1362" s="968" t="s">
        <v>503</v>
      </c>
      <c r="C1362" s="959"/>
      <c r="D1362" s="969" t="s">
        <v>339</v>
      </c>
      <c r="E1362" s="961" t="s">
        <v>51</v>
      </c>
      <c r="F1362" s="970">
        <v>0.66</v>
      </c>
      <c r="G1362" s="970">
        <v>29.97</v>
      </c>
      <c r="H1362" s="962">
        <f t="shared" si="104"/>
        <v>19.78</v>
      </c>
      <c r="I1362" s="963">
        <f t="shared" si="105"/>
        <v>0</v>
      </c>
      <c r="J1362" s="964">
        <f t="shared" si="105"/>
        <v>0</v>
      </c>
      <c r="K1362" s="964">
        <f t="shared" si="105"/>
        <v>0</v>
      </c>
      <c r="L1362" s="964">
        <f t="shared" si="105"/>
        <v>19.78</v>
      </c>
      <c r="M1362" s="964">
        <f t="shared" si="105"/>
        <v>0</v>
      </c>
      <c r="N1362" s="964">
        <f t="shared" si="105"/>
        <v>0</v>
      </c>
      <c r="O1362" s="964">
        <f t="shared" si="105"/>
        <v>0</v>
      </c>
      <c r="P1362" s="964">
        <f t="shared" si="105"/>
        <v>0</v>
      </c>
      <c r="Q1362" s="962">
        <f t="shared" si="105"/>
        <v>0</v>
      </c>
      <c r="R1362" s="843"/>
    </row>
    <row r="1363" spans="2:18" s="842" customFormat="1" ht="12.4" customHeight="1">
      <c r="B1363" s="968" t="s">
        <v>504</v>
      </c>
      <c r="C1363" s="959"/>
      <c r="D1363" s="969" t="s">
        <v>358</v>
      </c>
      <c r="E1363" s="961" t="s">
        <v>51</v>
      </c>
      <c r="F1363" s="970">
        <v>0.41000000000000003</v>
      </c>
      <c r="G1363" s="970">
        <v>41.7</v>
      </c>
      <c r="H1363" s="962">
        <f t="shared" si="104"/>
        <v>17.100000000000001</v>
      </c>
      <c r="I1363" s="963">
        <f t="shared" si="105"/>
        <v>0</v>
      </c>
      <c r="J1363" s="964">
        <f t="shared" si="105"/>
        <v>0</v>
      </c>
      <c r="K1363" s="964">
        <f t="shared" si="105"/>
        <v>0</v>
      </c>
      <c r="L1363" s="964">
        <f t="shared" si="105"/>
        <v>0</v>
      </c>
      <c r="M1363" s="964">
        <f t="shared" si="105"/>
        <v>17.100000000000001</v>
      </c>
      <c r="N1363" s="964">
        <f t="shared" si="105"/>
        <v>0</v>
      </c>
      <c r="O1363" s="964">
        <f t="shared" si="105"/>
        <v>0</v>
      </c>
      <c r="P1363" s="964">
        <f t="shared" si="105"/>
        <v>0</v>
      </c>
      <c r="Q1363" s="962">
        <f t="shared" si="105"/>
        <v>0</v>
      </c>
      <c r="R1363" s="843"/>
    </row>
    <row r="1364" spans="2:18" s="842" customFormat="1" ht="12.4" customHeight="1">
      <c r="B1364" s="974" t="s">
        <v>505</v>
      </c>
      <c r="C1364" s="959"/>
      <c r="D1364" s="975" t="s">
        <v>340</v>
      </c>
      <c r="E1364" s="961"/>
      <c r="F1364" s="961"/>
      <c r="G1364" s="961"/>
      <c r="H1364" s="962" t="str">
        <f t="shared" si="104"/>
        <v/>
      </c>
      <c r="I1364" s="963" t="str">
        <f t="shared" si="105"/>
        <v/>
      </c>
      <c r="J1364" s="964" t="str">
        <f t="shared" si="105"/>
        <v/>
      </c>
      <c r="K1364" s="964" t="str">
        <f t="shared" si="105"/>
        <v/>
      </c>
      <c r="L1364" s="964" t="str">
        <f t="shared" si="105"/>
        <v/>
      </c>
      <c r="M1364" s="964" t="str">
        <f t="shared" si="105"/>
        <v/>
      </c>
      <c r="N1364" s="964" t="str">
        <f t="shared" si="105"/>
        <v/>
      </c>
      <c r="O1364" s="964" t="str">
        <f t="shared" si="105"/>
        <v/>
      </c>
      <c r="P1364" s="964" t="str">
        <f t="shared" si="105"/>
        <v/>
      </c>
      <c r="Q1364" s="962" t="str">
        <f t="shared" si="105"/>
        <v/>
      </c>
      <c r="R1364" s="843"/>
    </row>
    <row r="1365" spans="2:18" s="842" customFormat="1" ht="12.4" customHeight="1">
      <c r="B1365" s="968" t="s">
        <v>506</v>
      </c>
      <c r="C1365" s="959"/>
      <c r="D1365" s="969" t="s">
        <v>342</v>
      </c>
      <c r="E1365" s="961" t="s">
        <v>51</v>
      </c>
      <c r="F1365" s="970">
        <v>33.72</v>
      </c>
      <c r="G1365" s="970">
        <v>43.65</v>
      </c>
      <c r="H1365" s="962">
        <f t="shared" si="104"/>
        <v>1471.88</v>
      </c>
      <c r="I1365" s="963">
        <f t="shared" si="105"/>
        <v>0</v>
      </c>
      <c r="J1365" s="964">
        <f t="shared" si="105"/>
        <v>0</v>
      </c>
      <c r="K1365" s="964">
        <f t="shared" si="105"/>
        <v>0</v>
      </c>
      <c r="L1365" s="964">
        <f t="shared" si="105"/>
        <v>1471.88</v>
      </c>
      <c r="M1365" s="964">
        <f t="shared" si="105"/>
        <v>0</v>
      </c>
      <c r="N1365" s="964">
        <f t="shared" si="105"/>
        <v>0</v>
      </c>
      <c r="O1365" s="964">
        <f t="shared" si="105"/>
        <v>0</v>
      </c>
      <c r="P1365" s="964">
        <f t="shared" si="105"/>
        <v>0</v>
      </c>
      <c r="Q1365" s="962">
        <f t="shared" si="105"/>
        <v>0</v>
      </c>
      <c r="R1365" s="843"/>
    </row>
    <row r="1366" spans="2:18" s="842" customFormat="1" ht="12.4" customHeight="1">
      <c r="B1366" s="968" t="s">
        <v>507</v>
      </c>
      <c r="C1366" s="959"/>
      <c r="D1366" s="969" t="s">
        <v>2701</v>
      </c>
      <c r="E1366" s="961" t="s">
        <v>386</v>
      </c>
      <c r="F1366" s="970">
        <v>3.39</v>
      </c>
      <c r="G1366" s="970">
        <v>503.22</v>
      </c>
      <c r="H1366" s="962">
        <f t="shared" si="104"/>
        <v>1705.92</v>
      </c>
      <c r="I1366" s="963">
        <f t="shared" si="105"/>
        <v>0</v>
      </c>
      <c r="J1366" s="964">
        <f t="shared" si="105"/>
        <v>0</v>
      </c>
      <c r="K1366" s="964">
        <f t="shared" si="105"/>
        <v>0</v>
      </c>
      <c r="L1366" s="964">
        <f t="shared" si="105"/>
        <v>1185.8499999999999</v>
      </c>
      <c r="M1366" s="964">
        <f t="shared" si="105"/>
        <v>520.07000000000005</v>
      </c>
      <c r="N1366" s="964">
        <f t="shared" si="105"/>
        <v>0</v>
      </c>
      <c r="O1366" s="964">
        <f t="shared" si="105"/>
        <v>0</v>
      </c>
      <c r="P1366" s="964">
        <f t="shared" si="105"/>
        <v>0</v>
      </c>
      <c r="Q1366" s="962">
        <f t="shared" si="105"/>
        <v>0</v>
      </c>
      <c r="R1366" s="843"/>
    </row>
    <row r="1367" spans="2:18" s="842" customFormat="1" ht="12.4" customHeight="1">
      <c r="B1367" s="968" t="s">
        <v>508</v>
      </c>
      <c r="C1367" s="959"/>
      <c r="D1367" s="969" t="s">
        <v>2702</v>
      </c>
      <c r="E1367" s="961" t="s">
        <v>55</v>
      </c>
      <c r="F1367" s="970">
        <v>188.61</v>
      </c>
      <c r="G1367" s="970">
        <v>4.2</v>
      </c>
      <c r="H1367" s="962">
        <f t="shared" si="104"/>
        <v>792.16</v>
      </c>
      <c r="I1367" s="963">
        <f t="shared" si="105"/>
        <v>0</v>
      </c>
      <c r="J1367" s="964">
        <f t="shared" si="105"/>
        <v>0</v>
      </c>
      <c r="K1367" s="964">
        <f t="shared" si="105"/>
        <v>0</v>
      </c>
      <c r="L1367" s="964">
        <f t="shared" si="105"/>
        <v>792.16</v>
      </c>
      <c r="M1367" s="964">
        <f t="shared" si="105"/>
        <v>0</v>
      </c>
      <c r="N1367" s="964">
        <f t="shared" si="105"/>
        <v>0</v>
      </c>
      <c r="O1367" s="964">
        <f t="shared" si="105"/>
        <v>0</v>
      </c>
      <c r="P1367" s="964">
        <f t="shared" si="105"/>
        <v>0</v>
      </c>
      <c r="Q1367" s="962">
        <f t="shared" si="105"/>
        <v>0</v>
      </c>
      <c r="R1367" s="843"/>
    </row>
    <row r="1368" spans="2:18" s="842" customFormat="1" ht="12.4" customHeight="1">
      <c r="B1368" s="974" t="s">
        <v>509</v>
      </c>
      <c r="C1368" s="959"/>
      <c r="D1368" s="975" t="s">
        <v>343</v>
      </c>
      <c r="E1368" s="961"/>
      <c r="F1368" s="961"/>
      <c r="G1368" s="961"/>
      <c r="H1368" s="962" t="str">
        <f t="shared" si="104"/>
        <v/>
      </c>
      <c r="I1368" s="963" t="str">
        <f t="shared" si="105"/>
        <v/>
      </c>
      <c r="J1368" s="964" t="str">
        <f t="shared" si="105"/>
        <v/>
      </c>
      <c r="K1368" s="964" t="str">
        <f t="shared" si="105"/>
        <v/>
      </c>
      <c r="L1368" s="964" t="str">
        <f t="shared" si="105"/>
        <v/>
      </c>
      <c r="M1368" s="964" t="str">
        <f t="shared" si="105"/>
        <v/>
      </c>
      <c r="N1368" s="964" t="str">
        <f t="shared" si="105"/>
        <v/>
      </c>
      <c r="O1368" s="964" t="str">
        <f t="shared" si="105"/>
        <v/>
      </c>
      <c r="P1368" s="964" t="str">
        <f t="shared" si="105"/>
        <v/>
      </c>
      <c r="Q1368" s="962" t="str">
        <f t="shared" si="105"/>
        <v/>
      </c>
      <c r="R1368" s="843"/>
    </row>
    <row r="1369" spans="2:18" s="842" customFormat="1" ht="12.4" customHeight="1">
      <c r="B1369" s="968" t="s">
        <v>510</v>
      </c>
      <c r="C1369" s="959"/>
      <c r="D1369" s="969" t="s">
        <v>2671</v>
      </c>
      <c r="E1369" s="961" t="s">
        <v>51</v>
      </c>
      <c r="F1369" s="970">
        <v>22.38</v>
      </c>
      <c r="G1369" s="970">
        <v>27.810000000000002</v>
      </c>
      <c r="H1369" s="962">
        <f t="shared" si="104"/>
        <v>622.39</v>
      </c>
      <c r="I1369" s="963">
        <f t="shared" si="105"/>
        <v>0</v>
      </c>
      <c r="J1369" s="964">
        <f t="shared" si="105"/>
        <v>0</v>
      </c>
      <c r="K1369" s="964">
        <f t="shared" si="105"/>
        <v>0</v>
      </c>
      <c r="L1369" s="964">
        <f t="shared" si="105"/>
        <v>0</v>
      </c>
      <c r="M1369" s="964">
        <f t="shared" si="105"/>
        <v>622.39</v>
      </c>
      <c r="N1369" s="964">
        <f t="shared" si="105"/>
        <v>0</v>
      </c>
      <c r="O1369" s="964">
        <f t="shared" si="105"/>
        <v>0</v>
      </c>
      <c r="P1369" s="964">
        <f t="shared" si="105"/>
        <v>0</v>
      </c>
      <c r="Q1369" s="962">
        <f t="shared" si="105"/>
        <v>0</v>
      </c>
      <c r="R1369" s="843"/>
    </row>
    <row r="1370" spans="2:18" s="842" customFormat="1" ht="12.4" customHeight="1">
      <c r="B1370" s="968" t="s">
        <v>511</v>
      </c>
      <c r="C1370" s="959"/>
      <c r="D1370" s="969" t="s">
        <v>2703</v>
      </c>
      <c r="E1370" s="961" t="s">
        <v>51</v>
      </c>
      <c r="F1370" s="970">
        <v>24.16</v>
      </c>
      <c r="G1370" s="970">
        <v>23.39</v>
      </c>
      <c r="H1370" s="962">
        <f t="shared" si="104"/>
        <v>565.1</v>
      </c>
      <c r="I1370" s="963">
        <f t="shared" si="105"/>
        <v>0</v>
      </c>
      <c r="J1370" s="964">
        <f t="shared" si="105"/>
        <v>0</v>
      </c>
      <c r="K1370" s="964">
        <f t="shared" si="105"/>
        <v>0</v>
      </c>
      <c r="L1370" s="964">
        <f t="shared" si="105"/>
        <v>0</v>
      </c>
      <c r="M1370" s="964">
        <f t="shared" si="105"/>
        <v>565.1</v>
      </c>
      <c r="N1370" s="964">
        <f t="shared" si="105"/>
        <v>0</v>
      </c>
      <c r="O1370" s="964">
        <f t="shared" si="105"/>
        <v>0</v>
      </c>
      <c r="P1370" s="964">
        <f t="shared" si="105"/>
        <v>0</v>
      </c>
      <c r="Q1370" s="962">
        <f t="shared" si="105"/>
        <v>0</v>
      </c>
      <c r="R1370" s="843"/>
    </row>
    <row r="1371" spans="2:18" s="842" customFormat="1" ht="12.4" customHeight="1">
      <c r="B1371" s="968" t="s">
        <v>512</v>
      </c>
      <c r="C1371" s="959"/>
      <c r="D1371" s="969" t="s">
        <v>2673</v>
      </c>
      <c r="E1371" s="961" t="s">
        <v>385</v>
      </c>
      <c r="F1371" s="970">
        <v>4.91</v>
      </c>
      <c r="G1371" s="970">
        <v>24.78</v>
      </c>
      <c r="H1371" s="962">
        <f t="shared" si="104"/>
        <v>121.67</v>
      </c>
      <c r="I1371" s="963">
        <f t="shared" si="105"/>
        <v>0</v>
      </c>
      <c r="J1371" s="964">
        <f t="shared" si="105"/>
        <v>0</v>
      </c>
      <c r="K1371" s="964">
        <f t="shared" si="105"/>
        <v>0</v>
      </c>
      <c r="L1371" s="964">
        <f t="shared" si="105"/>
        <v>0</v>
      </c>
      <c r="M1371" s="964">
        <f t="shared" si="105"/>
        <v>121.67</v>
      </c>
      <c r="N1371" s="964">
        <f t="shared" si="105"/>
        <v>0</v>
      </c>
      <c r="O1371" s="964">
        <f t="shared" si="105"/>
        <v>0</v>
      </c>
      <c r="P1371" s="964">
        <f t="shared" si="105"/>
        <v>0</v>
      </c>
      <c r="Q1371" s="962">
        <f t="shared" si="105"/>
        <v>0</v>
      </c>
      <c r="R1371" s="843"/>
    </row>
    <row r="1372" spans="2:18" s="842" customFormat="1" ht="12.4" customHeight="1">
      <c r="B1372" s="974" t="s">
        <v>513</v>
      </c>
      <c r="C1372" s="959"/>
      <c r="D1372" s="975" t="s">
        <v>58</v>
      </c>
      <c r="E1372" s="961"/>
      <c r="F1372" s="961"/>
      <c r="G1372" s="961"/>
      <c r="H1372" s="962" t="str">
        <f t="shared" si="104"/>
        <v/>
      </c>
      <c r="I1372" s="963" t="str">
        <f t="shared" si="105"/>
        <v/>
      </c>
      <c r="J1372" s="964" t="str">
        <f t="shared" si="105"/>
        <v/>
      </c>
      <c r="K1372" s="964" t="str">
        <f t="shared" si="105"/>
        <v/>
      </c>
      <c r="L1372" s="964" t="str">
        <f t="shared" si="105"/>
        <v/>
      </c>
      <c r="M1372" s="964" t="str">
        <f t="shared" si="105"/>
        <v/>
      </c>
      <c r="N1372" s="964" t="str">
        <f t="shared" si="105"/>
        <v/>
      </c>
      <c r="O1372" s="964" t="str">
        <f t="shared" si="105"/>
        <v/>
      </c>
      <c r="P1372" s="964" t="str">
        <f t="shared" si="105"/>
        <v/>
      </c>
      <c r="Q1372" s="962" t="str">
        <f t="shared" si="105"/>
        <v/>
      </c>
      <c r="R1372" s="843"/>
    </row>
    <row r="1373" spans="2:18" s="842" customFormat="1" ht="12.4" customHeight="1">
      <c r="B1373" s="968" t="s">
        <v>514</v>
      </c>
      <c r="C1373" s="959"/>
      <c r="D1373" s="969" t="s">
        <v>2704</v>
      </c>
      <c r="E1373" s="961" t="s">
        <v>41</v>
      </c>
      <c r="F1373" s="970">
        <v>1</v>
      </c>
      <c r="G1373" s="970">
        <v>33.72</v>
      </c>
      <c r="H1373" s="962">
        <f t="shared" si="104"/>
        <v>33.72</v>
      </c>
      <c r="I1373" s="963">
        <f t="shared" si="105"/>
        <v>0</v>
      </c>
      <c r="J1373" s="964">
        <f t="shared" si="105"/>
        <v>0</v>
      </c>
      <c r="K1373" s="964">
        <f t="shared" si="105"/>
        <v>0</v>
      </c>
      <c r="L1373" s="964">
        <f t="shared" si="105"/>
        <v>33.72</v>
      </c>
      <c r="M1373" s="964">
        <f t="shared" si="105"/>
        <v>0</v>
      </c>
      <c r="N1373" s="964">
        <f t="shared" si="105"/>
        <v>0</v>
      </c>
      <c r="O1373" s="964">
        <f t="shared" si="105"/>
        <v>0</v>
      </c>
      <c r="P1373" s="964">
        <f t="shared" si="105"/>
        <v>0</v>
      </c>
      <c r="Q1373" s="962">
        <f t="shared" si="105"/>
        <v>0</v>
      </c>
      <c r="R1373" s="843"/>
    </row>
    <row r="1374" spans="2:18" s="842" customFormat="1" ht="12.4" customHeight="1">
      <c r="B1374" s="968" t="s">
        <v>515</v>
      </c>
      <c r="C1374" s="959"/>
      <c r="D1374" s="969" t="s">
        <v>2705</v>
      </c>
      <c r="E1374" s="961" t="s">
        <v>53</v>
      </c>
      <c r="F1374" s="970">
        <v>1</v>
      </c>
      <c r="G1374" s="970">
        <v>197.13</v>
      </c>
      <c r="H1374" s="962">
        <f t="shared" si="104"/>
        <v>197.13</v>
      </c>
      <c r="I1374" s="963">
        <f t="shared" si="105"/>
        <v>0</v>
      </c>
      <c r="J1374" s="964">
        <f t="shared" si="105"/>
        <v>0</v>
      </c>
      <c r="K1374" s="964">
        <f t="shared" si="105"/>
        <v>0</v>
      </c>
      <c r="L1374" s="964">
        <f t="shared" si="105"/>
        <v>0</v>
      </c>
      <c r="M1374" s="964">
        <f t="shared" si="105"/>
        <v>197.13</v>
      </c>
      <c r="N1374" s="964">
        <f t="shared" si="105"/>
        <v>0</v>
      </c>
      <c r="O1374" s="964">
        <f t="shared" si="105"/>
        <v>0</v>
      </c>
      <c r="P1374" s="964">
        <f t="shared" si="105"/>
        <v>0</v>
      </c>
      <c r="Q1374" s="962">
        <f t="shared" si="105"/>
        <v>0</v>
      </c>
      <c r="R1374" s="843"/>
    </row>
    <row r="1375" spans="2:18" s="842" customFormat="1" ht="12.4" customHeight="1">
      <c r="B1375" s="974" t="s">
        <v>516</v>
      </c>
      <c r="C1375" s="959"/>
      <c r="D1375" s="975" t="s">
        <v>2706</v>
      </c>
      <c r="E1375" s="961"/>
      <c r="F1375" s="961"/>
      <c r="G1375" s="961"/>
      <c r="H1375" s="962" t="str">
        <f t="shared" si="104"/>
        <v/>
      </c>
      <c r="I1375" s="963" t="str">
        <f t="shared" ref="I1375:Q1390" si="106">+IF($E1375="","",I5265)</f>
        <v/>
      </c>
      <c r="J1375" s="964" t="str">
        <f t="shared" si="106"/>
        <v/>
      </c>
      <c r="K1375" s="964" t="str">
        <f t="shared" si="106"/>
        <v/>
      </c>
      <c r="L1375" s="964" t="str">
        <f t="shared" si="106"/>
        <v/>
      </c>
      <c r="M1375" s="964" t="str">
        <f t="shared" si="106"/>
        <v/>
      </c>
      <c r="N1375" s="964" t="str">
        <f t="shared" si="106"/>
        <v/>
      </c>
      <c r="O1375" s="964" t="str">
        <f t="shared" si="106"/>
        <v/>
      </c>
      <c r="P1375" s="964" t="str">
        <f t="shared" si="106"/>
        <v/>
      </c>
      <c r="Q1375" s="962" t="str">
        <f t="shared" si="106"/>
        <v/>
      </c>
      <c r="R1375" s="843"/>
    </row>
    <row r="1376" spans="2:18" s="842" customFormat="1" ht="12.4" customHeight="1">
      <c r="B1376" s="968" t="s">
        <v>517</v>
      </c>
      <c r="C1376" s="959"/>
      <c r="D1376" s="969" t="s">
        <v>2707</v>
      </c>
      <c r="E1376" s="961" t="s">
        <v>50</v>
      </c>
      <c r="F1376" s="970">
        <v>8.1999999999999993</v>
      </c>
      <c r="G1376" s="970">
        <v>32.57</v>
      </c>
      <c r="H1376" s="962">
        <f t="shared" si="104"/>
        <v>267.07</v>
      </c>
      <c r="I1376" s="963">
        <f t="shared" si="106"/>
        <v>0</v>
      </c>
      <c r="J1376" s="964">
        <f t="shared" si="106"/>
        <v>0</v>
      </c>
      <c r="K1376" s="964">
        <f t="shared" si="106"/>
        <v>0</v>
      </c>
      <c r="L1376" s="964">
        <f t="shared" si="106"/>
        <v>267.07</v>
      </c>
      <c r="M1376" s="964">
        <f t="shared" si="106"/>
        <v>0</v>
      </c>
      <c r="N1376" s="964">
        <f t="shared" si="106"/>
        <v>0</v>
      </c>
      <c r="O1376" s="964">
        <f t="shared" si="106"/>
        <v>0</v>
      </c>
      <c r="P1376" s="964">
        <f t="shared" si="106"/>
        <v>0</v>
      </c>
      <c r="Q1376" s="962">
        <f t="shared" si="106"/>
        <v>0</v>
      </c>
      <c r="R1376" s="843"/>
    </row>
    <row r="1377" spans="2:18" s="842" customFormat="1" ht="12.4" customHeight="1">
      <c r="B1377" s="974" t="s">
        <v>518</v>
      </c>
      <c r="C1377" s="959"/>
      <c r="D1377" s="975" t="s">
        <v>359</v>
      </c>
      <c r="E1377" s="961"/>
      <c r="F1377" s="961"/>
      <c r="G1377" s="961"/>
      <c r="H1377" s="962" t="str">
        <f t="shared" si="104"/>
        <v/>
      </c>
      <c r="I1377" s="963" t="str">
        <f t="shared" si="106"/>
        <v/>
      </c>
      <c r="J1377" s="964" t="str">
        <f t="shared" si="106"/>
        <v/>
      </c>
      <c r="K1377" s="964" t="str">
        <f t="shared" si="106"/>
        <v/>
      </c>
      <c r="L1377" s="964" t="str">
        <f t="shared" si="106"/>
        <v/>
      </c>
      <c r="M1377" s="964" t="str">
        <f t="shared" si="106"/>
        <v/>
      </c>
      <c r="N1377" s="964" t="str">
        <f t="shared" si="106"/>
        <v/>
      </c>
      <c r="O1377" s="964" t="str">
        <f t="shared" si="106"/>
        <v/>
      </c>
      <c r="P1377" s="964" t="str">
        <f t="shared" si="106"/>
        <v/>
      </c>
      <c r="Q1377" s="962" t="str">
        <f t="shared" si="106"/>
        <v/>
      </c>
      <c r="R1377" s="843"/>
    </row>
    <row r="1378" spans="2:18" s="842" customFormat="1" ht="12.4" customHeight="1">
      <c r="B1378" s="968" t="s">
        <v>519</v>
      </c>
      <c r="C1378" s="959"/>
      <c r="D1378" s="969" t="s">
        <v>2708</v>
      </c>
      <c r="E1378" s="961" t="s">
        <v>41</v>
      </c>
      <c r="F1378" s="970">
        <v>1</v>
      </c>
      <c r="G1378" s="970">
        <v>216.11</v>
      </c>
      <c r="H1378" s="962">
        <f t="shared" si="104"/>
        <v>216.11</v>
      </c>
      <c r="I1378" s="963">
        <f t="shared" si="106"/>
        <v>0</v>
      </c>
      <c r="J1378" s="964">
        <f t="shared" si="106"/>
        <v>0</v>
      </c>
      <c r="K1378" s="964">
        <f t="shared" si="106"/>
        <v>0</v>
      </c>
      <c r="L1378" s="964">
        <f t="shared" si="106"/>
        <v>0</v>
      </c>
      <c r="M1378" s="964">
        <f t="shared" si="106"/>
        <v>216.11</v>
      </c>
      <c r="N1378" s="964">
        <f t="shared" si="106"/>
        <v>0</v>
      </c>
      <c r="O1378" s="964">
        <f t="shared" si="106"/>
        <v>0</v>
      </c>
      <c r="P1378" s="964">
        <f t="shared" si="106"/>
        <v>0</v>
      </c>
      <c r="Q1378" s="962">
        <f t="shared" si="106"/>
        <v>0</v>
      </c>
      <c r="R1378" s="843"/>
    </row>
    <row r="1379" spans="2:18" s="842" customFormat="1" ht="12.4" customHeight="1">
      <c r="B1379" s="968" t="s">
        <v>520</v>
      </c>
      <c r="C1379" s="959"/>
      <c r="D1379" s="969" t="s">
        <v>2709</v>
      </c>
      <c r="E1379" s="961" t="s">
        <v>41</v>
      </c>
      <c r="F1379" s="970">
        <v>1</v>
      </c>
      <c r="G1379" s="970">
        <v>158.11000000000001</v>
      </c>
      <c r="H1379" s="962">
        <f t="shared" si="104"/>
        <v>158.11000000000001</v>
      </c>
      <c r="I1379" s="963">
        <f t="shared" si="106"/>
        <v>0</v>
      </c>
      <c r="J1379" s="964">
        <f t="shared" si="106"/>
        <v>0</v>
      </c>
      <c r="K1379" s="964">
        <f t="shared" si="106"/>
        <v>0</v>
      </c>
      <c r="L1379" s="964">
        <f t="shared" si="106"/>
        <v>0</v>
      </c>
      <c r="M1379" s="964">
        <f t="shared" si="106"/>
        <v>158.11000000000001</v>
      </c>
      <c r="N1379" s="964">
        <f t="shared" si="106"/>
        <v>0</v>
      </c>
      <c r="O1379" s="964">
        <f t="shared" si="106"/>
        <v>0</v>
      </c>
      <c r="P1379" s="964">
        <f t="shared" si="106"/>
        <v>0</v>
      </c>
      <c r="Q1379" s="962">
        <f t="shared" si="106"/>
        <v>0</v>
      </c>
      <c r="R1379" s="843"/>
    </row>
    <row r="1380" spans="2:18" s="842" customFormat="1" ht="12.4" customHeight="1">
      <c r="B1380" s="968" t="s">
        <v>521</v>
      </c>
      <c r="C1380" s="959"/>
      <c r="D1380" s="969" t="s">
        <v>2710</v>
      </c>
      <c r="E1380" s="961" t="s">
        <v>41</v>
      </c>
      <c r="F1380" s="970">
        <v>1</v>
      </c>
      <c r="G1380" s="970">
        <v>163.59</v>
      </c>
      <c r="H1380" s="962">
        <f t="shared" si="104"/>
        <v>163.59</v>
      </c>
      <c r="I1380" s="963">
        <f t="shared" si="106"/>
        <v>0</v>
      </c>
      <c r="J1380" s="964">
        <f t="shared" si="106"/>
        <v>0</v>
      </c>
      <c r="K1380" s="964">
        <f t="shared" si="106"/>
        <v>0</v>
      </c>
      <c r="L1380" s="964">
        <f t="shared" si="106"/>
        <v>163.59</v>
      </c>
      <c r="M1380" s="964">
        <f t="shared" si="106"/>
        <v>0</v>
      </c>
      <c r="N1380" s="964">
        <f t="shared" si="106"/>
        <v>0</v>
      </c>
      <c r="O1380" s="964">
        <f t="shared" si="106"/>
        <v>0</v>
      </c>
      <c r="P1380" s="964">
        <f t="shared" si="106"/>
        <v>0</v>
      </c>
      <c r="Q1380" s="962">
        <f t="shared" si="106"/>
        <v>0</v>
      </c>
      <c r="R1380" s="843"/>
    </row>
    <row r="1381" spans="2:18" s="842" customFormat="1" ht="12.4" customHeight="1">
      <c r="B1381" s="974" t="s">
        <v>522</v>
      </c>
      <c r="C1381" s="959"/>
      <c r="D1381" s="975" t="s">
        <v>64</v>
      </c>
      <c r="E1381" s="961"/>
      <c r="F1381" s="961"/>
      <c r="G1381" s="961"/>
      <c r="H1381" s="962" t="str">
        <f t="shared" si="104"/>
        <v/>
      </c>
      <c r="I1381" s="963" t="str">
        <f t="shared" si="106"/>
        <v/>
      </c>
      <c r="J1381" s="964" t="str">
        <f t="shared" si="106"/>
        <v/>
      </c>
      <c r="K1381" s="964" t="str">
        <f t="shared" si="106"/>
        <v/>
      </c>
      <c r="L1381" s="964" t="str">
        <f t="shared" si="106"/>
        <v/>
      </c>
      <c r="M1381" s="964" t="str">
        <f t="shared" si="106"/>
        <v/>
      </c>
      <c r="N1381" s="964" t="str">
        <f t="shared" si="106"/>
        <v/>
      </c>
      <c r="O1381" s="964" t="str">
        <f t="shared" si="106"/>
        <v/>
      </c>
      <c r="P1381" s="964" t="str">
        <f t="shared" si="106"/>
        <v/>
      </c>
      <c r="Q1381" s="962" t="str">
        <f t="shared" si="106"/>
        <v/>
      </c>
      <c r="R1381" s="843"/>
    </row>
    <row r="1382" spans="2:18" s="842" customFormat="1" ht="12.4" customHeight="1">
      <c r="B1382" s="968" t="s">
        <v>523</v>
      </c>
      <c r="C1382" s="959"/>
      <c r="D1382" s="969" t="s">
        <v>2711</v>
      </c>
      <c r="E1382" s="961" t="s">
        <v>51</v>
      </c>
      <c r="F1382" s="970">
        <v>24.16</v>
      </c>
      <c r="G1382" s="970">
        <v>11.85</v>
      </c>
      <c r="H1382" s="962">
        <f t="shared" si="104"/>
        <v>286.3</v>
      </c>
      <c r="I1382" s="963">
        <f t="shared" si="106"/>
        <v>0</v>
      </c>
      <c r="J1382" s="964">
        <f t="shared" si="106"/>
        <v>0</v>
      </c>
      <c r="K1382" s="964">
        <f t="shared" si="106"/>
        <v>0</v>
      </c>
      <c r="L1382" s="964">
        <f t="shared" si="106"/>
        <v>0</v>
      </c>
      <c r="M1382" s="964">
        <f t="shared" si="106"/>
        <v>286.3</v>
      </c>
      <c r="N1382" s="964">
        <f t="shared" si="106"/>
        <v>0</v>
      </c>
      <c r="O1382" s="964">
        <f t="shared" si="106"/>
        <v>0</v>
      </c>
      <c r="P1382" s="964">
        <f t="shared" si="106"/>
        <v>0</v>
      </c>
      <c r="Q1382" s="962">
        <f t="shared" si="106"/>
        <v>0</v>
      </c>
      <c r="R1382" s="843"/>
    </row>
    <row r="1383" spans="2:18" s="842" customFormat="1" ht="12.4" customHeight="1">
      <c r="B1383" s="968" t="s">
        <v>524</v>
      </c>
      <c r="C1383" s="959"/>
      <c r="D1383" s="969" t="s">
        <v>351</v>
      </c>
      <c r="E1383" s="961" t="s">
        <v>51</v>
      </c>
      <c r="F1383" s="970">
        <v>0.72</v>
      </c>
      <c r="G1383" s="970">
        <v>20.48</v>
      </c>
      <c r="H1383" s="962">
        <f t="shared" si="104"/>
        <v>14.75</v>
      </c>
      <c r="I1383" s="963">
        <f t="shared" si="106"/>
        <v>0</v>
      </c>
      <c r="J1383" s="964">
        <f t="shared" si="106"/>
        <v>0</v>
      </c>
      <c r="K1383" s="964">
        <f t="shared" si="106"/>
        <v>0</v>
      </c>
      <c r="L1383" s="964">
        <f t="shared" si="106"/>
        <v>0</v>
      </c>
      <c r="M1383" s="964">
        <f t="shared" si="106"/>
        <v>14.75</v>
      </c>
      <c r="N1383" s="964">
        <f t="shared" si="106"/>
        <v>0</v>
      </c>
      <c r="O1383" s="964">
        <f t="shared" si="106"/>
        <v>0</v>
      </c>
      <c r="P1383" s="964">
        <f t="shared" si="106"/>
        <v>0</v>
      </c>
      <c r="Q1383" s="962">
        <f t="shared" si="106"/>
        <v>0</v>
      </c>
      <c r="R1383" s="843"/>
    </row>
    <row r="1384" spans="2:18" s="842" customFormat="1" ht="12.4" customHeight="1">
      <c r="B1384" s="974" t="s">
        <v>525</v>
      </c>
      <c r="C1384" s="959"/>
      <c r="D1384" s="975" t="s">
        <v>2712</v>
      </c>
      <c r="E1384" s="961"/>
      <c r="F1384" s="961"/>
      <c r="G1384" s="961"/>
      <c r="H1384" s="962" t="str">
        <f t="shared" si="104"/>
        <v/>
      </c>
      <c r="I1384" s="963" t="str">
        <f t="shared" si="106"/>
        <v/>
      </c>
      <c r="J1384" s="964" t="str">
        <f t="shared" si="106"/>
        <v/>
      </c>
      <c r="K1384" s="964" t="str">
        <f t="shared" si="106"/>
        <v/>
      </c>
      <c r="L1384" s="964" t="str">
        <f t="shared" si="106"/>
        <v/>
      </c>
      <c r="M1384" s="964" t="str">
        <f t="shared" si="106"/>
        <v/>
      </c>
      <c r="N1384" s="964" t="str">
        <f t="shared" si="106"/>
        <v/>
      </c>
      <c r="O1384" s="964" t="str">
        <f t="shared" si="106"/>
        <v/>
      </c>
      <c r="P1384" s="964" t="str">
        <f t="shared" si="106"/>
        <v/>
      </c>
      <c r="Q1384" s="962" t="str">
        <f t="shared" si="106"/>
        <v/>
      </c>
      <c r="R1384" s="843"/>
    </row>
    <row r="1385" spans="2:18" s="842" customFormat="1" ht="12.4" customHeight="1">
      <c r="B1385" s="976" t="s">
        <v>526</v>
      </c>
      <c r="C1385" s="959"/>
      <c r="D1385" s="977" t="s">
        <v>52</v>
      </c>
      <c r="E1385" s="961"/>
      <c r="F1385" s="961"/>
      <c r="G1385" s="961"/>
      <c r="H1385" s="962" t="str">
        <f t="shared" si="104"/>
        <v/>
      </c>
      <c r="I1385" s="963" t="str">
        <f t="shared" si="106"/>
        <v/>
      </c>
      <c r="J1385" s="964" t="str">
        <f t="shared" si="106"/>
        <v/>
      </c>
      <c r="K1385" s="964" t="str">
        <f t="shared" si="106"/>
        <v/>
      </c>
      <c r="L1385" s="964" t="str">
        <f t="shared" si="106"/>
        <v/>
      </c>
      <c r="M1385" s="964" t="str">
        <f t="shared" si="106"/>
        <v/>
      </c>
      <c r="N1385" s="964" t="str">
        <f t="shared" si="106"/>
        <v/>
      </c>
      <c r="O1385" s="964" t="str">
        <f t="shared" si="106"/>
        <v/>
      </c>
      <c r="P1385" s="964" t="str">
        <f t="shared" si="106"/>
        <v/>
      </c>
      <c r="Q1385" s="962" t="str">
        <f t="shared" si="106"/>
        <v/>
      </c>
      <c r="R1385" s="843"/>
    </row>
    <row r="1386" spans="2:18" s="842" customFormat="1" ht="12.4" customHeight="1">
      <c r="B1386" s="968" t="s">
        <v>527</v>
      </c>
      <c r="C1386" s="959"/>
      <c r="D1386" s="969" t="s">
        <v>334</v>
      </c>
      <c r="E1386" s="961" t="s">
        <v>385</v>
      </c>
      <c r="F1386" s="970">
        <v>30</v>
      </c>
      <c r="G1386" s="970">
        <v>1.22</v>
      </c>
      <c r="H1386" s="962">
        <f t="shared" si="104"/>
        <v>36.6</v>
      </c>
      <c r="I1386" s="963">
        <f t="shared" si="106"/>
        <v>0</v>
      </c>
      <c r="J1386" s="964">
        <f t="shared" si="106"/>
        <v>0</v>
      </c>
      <c r="K1386" s="964">
        <f t="shared" si="106"/>
        <v>0</v>
      </c>
      <c r="L1386" s="964">
        <f t="shared" si="106"/>
        <v>0</v>
      </c>
      <c r="M1386" s="964">
        <f t="shared" si="106"/>
        <v>36.6</v>
      </c>
      <c r="N1386" s="964">
        <f t="shared" si="106"/>
        <v>0</v>
      </c>
      <c r="O1386" s="964">
        <f t="shared" si="106"/>
        <v>0</v>
      </c>
      <c r="P1386" s="964">
        <f t="shared" si="106"/>
        <v>0</v>
      </c>
      <c r="Q1386" s="962">
        <f t="shared" si="106"/>
        <v>0</v>
      </c>
      <c r="R1386" s="843"/>
    </row>
    <row r="1387" spans="2:18" s="842" customFormat="1" ht="12.4" customHeight="1">
      <c r="B1387" s="976" t="s">
        <v>528</v>
      </c>
      <c r="C1387" s="959"/>
      <c r="D1387" s="977" t="s">
        <v>54</v>
      </c>
      <c r="E1387" s="961"/>
      <c r="F1387" s="961"/>
      <c r="G1387" s="961"/>
      <c r="H1387" s="962" t="str">
        <f t="shared" si="104"/>
        <v/>
      </c>
      <c r="I1387" s="963" t="str">
        <f t="shared" si="106"/>
        <v/>
      </c>
      <c r="J1387" s="964" t="str">
        <f t="shared" si="106"/>
        <v/>
      </c>
      <c r="K1387" s="964" t="str">
        <f t="shared" si="106"/>
        <v/>
      </c>
      <c r="L1387" s="964" t="str">
        <f t="shared" si="106"/>
        <v/>
      </c>
      <c r="M1387" s="964" t="str">
        <f t="shared" si="106"/>
        <v/>
      </c>
      <c r="N1387" s="964" t="str">
        <f t="shared" si="106"/>
        <v/>
      </c>
      <c r="O1387" s="964" t="str">
        <f t="shared" si="106"/>
        <v/>
      </c>
      <c r="P1387" s="964" t="str">
        <f t="shared" si="106"/>
        <v/>
      </c>
      <c r="Q1387" s="962" t="str">
        <f t="shared" si="106"/>
        <v/>
      </c>
      <c r="R1387" s="843"/>
    </row>
    <row r="1388" spans="2:18" s="842" customFormat="1" ht="12.4" customHeight="1">
      <c r="B1388" s="968" t="s">
        <v>529</v>
      </c>
      <c r="C1388" s="959"/>
      <c r="D1388" s="969" t="s">
        <v>2696</v>
      </c>
      <c r="E1388" s="961" t="s">
        <v>386</v>
      </c>
      <c r="F1388" s="970">
        <v>1.7</v>
      </c>
      <c r="G1388" s="970">
        <v>30.76</v>
      </c>
      <c r="H1388" s="962">
        <f t="shared" si="104"/>
        <v>52.29</v>
      </c>
      <c r="I1388" s="963">
        <f t="shared" si="106"/>
        <v>0</v>
      </c>
      <c r="J1388" s="964">
        <f t="shared" si="106"/>
        <v>0</v>
      </c>
      <c r="K1388" s="964">
        <f t="shared" si="106"/>
        <v>0</v>
      </c>
      <c r="L1388" s="964">
        <f t="shared" si="106"/>
        <v>0</v>
      </c>
      <c r="M1388" s="964">
        <f t="shared" si="106"/>
        <v>52.29</v>
      </c>
      <c r="N1388" s="964">
        <f t="shared" si="106"/>
        <v>0</v>
      </c>
      <c r="O1388" s="964">
        <f t="shared" si="106"/>
        <v>0</v>
      </c>
      <c r="P1388" s="964">
        <f t="shared" si="106"/>
        <v>0</v>
      </c>
      <c r="Q1388" s="962">
        <f t="shared" si="106"/>
        <v>0</v>
      </c>
      <c r="R1388" s="843"/>
    </row>
    <row r="1389" spans="2:18" s="842" customFormat="1" ht="12.4" customHeight="1">
      <c r="B1389" s="968" t="s">
        <v>530</v>
      </c>
      <c r="C1389" s="959"/>
      <c r="D1389" s="969" t="s">
        <v>336</v>
      </c>
      <c r="E1389" s="961" t="s">
        <v>386</v>
      </c>
      <c r="F1389" s="970">
        <v>2.13</v>
      </c>
      <c r="G1389" s="970">
        <v>20.51</v>
      </c>
      <c r="H1389" s="962">
        <f t="shared" si="104"/>
        <v>43.69</v>
      </c>
      <c r="I1389" s="963">
        <f t="shared" si="106"/>
        <v>0</v>
      </c>
      <c r="J1389" s="964">
        <f t="shared" si="106"/>
        <v>0</v>
      </c>
      <c r="K1389" s="964">
        <f t="shared" si="106"/>
        <v>0</v>
      </c>
      <c r="L1389" s="964">
        <f t="shared" si="106"/>
        <v>0</v>
      </c>
      <c r="M1389" s="964">
        <f t="shared" si="106"/>
        <v>43.69</v>
      </c>
      <c r="N1389" s="964">
        <f t="shared" si="106"/>
        <v>0</v>
      </c>
      <c r="O1389" s="964">
        <f t="shared" si="106"/>
        <v>0</v>
      </c>
      <c r="P1389" s="964">
        <f t="shared" si="106"/>
        <v>0</v>
      </c>
      <c r="Q1389" s="962">
        <f t="shared" si="106"/>
        <v>0</v>
      </c>
      <c r="R1389" s="843"/>
    </row>
    <row r="1390" spans="2:18" s="842" customFormat="1" ht="12.4" customHeight="1">
      <c r="B1390" s="976" t="s">
        <v>531</v>
      </c>
      <c r="C1390" s="959"/>
      <c r="D1390" s="977" t="s">
        <v>2700</v>
      </c>
      <c r="E1390" s="961"/>
      <c r="F1390" s="961"/>
      <c r="G1390" s="961"/>
      <c r="H1390" s="962" t="str">
        <f t="shared" si="104"/>
        <v/>
      </c>
      <c r="I1390" s="963" t="str">
        <f t="shared" si="106"/>
        <v/>
      </c>
      <c r="J1390" s="964" t="str">
        <f t="shared" si="106"/>
        <v/>
      </c>
      <c r="K1390" s="964" t="str">
        <f t="shared" si="106"/>
        <v/>
      </c>
      <c r="L1390" s="964" t="str">
        <f t="shared" si="106"/>
        <v/>
      </c>
      <c r="M1390" s="964" t="str">
        <f t="shared" si="106"/>
        <v/>
      </c>
      <c r="N1390" s="964" t="str">
        <f t="shared" si="106"/>
        <v/>
      </c>
      <c r="O1390" s="964" t="str">
        <f t="shared" si="106"/>
        <v/>
      </c>
      <c r="P1390" s="964" t="str">
        <f t="shared" si="106"/>
        <v/>
      </c>
      <c r="Q1390" s="962" t="str">
        <f t="shared" si="106"/>
        <v/>
      </c>
      <c r="R1390" s="843"/>
    </row>
    <row r="1391" spans="2:18" s="842" customFormat="1" ht="12.4" customHeight="1">
      <c r="B1391" s="968" t="s">
        <v>532</v>
      </c>
      <c r="C1391" s="959"/>
      <c r="D1391" s="969" t="s">
        <v>2713</v>
      </c>
      <c r="E1391" s="961" t="s">
        <v>51</v>
      </c>
      <c r="F1391" s="970">
        <v>10.6</v>
      </c>
      <c r="G1391" s="970">
        <v>47.49</v>
      </c>
      <c r="H1391" s="962">
        <f t="shared" si="104"/>
        <v>503.39</v>
      </c>
      <c r="I1391" s="963">
        <f t="shared" ref="I1391:Q1406" si="107">+IF($E1391="","",I5281)</f>
        <v>0</v>
      </c>
      <c r="J1391" s="964">
        <f t="shared" si="107"/>
        <v>0</v>
      </c>
      <c r="K1391" s="964">
        <f t="shared" si="107"/>
        <v>0</v>
      </c>
      <c r="L1391" s="964">
        <f t="shared" si="107"/>
        <v>0</v>
      </c>
      <c r="M1391" s="964">
        <f t="shared" si="107"/>
        <v>503.39</v>
      </c>
      <c r="N1391" s="964">
        <f t="shared" si="107"/>
        <v>0</v>
      </c>
      <c r="O1391" s="964">
        <f t="shared" si="107"/>
        <v>0</v>
      </c>
      <c r="P1391" s="964">
        <f t="shared" si="107"/>
        <v>0</v>
      </c>
      <c r="Q1391" s="962">
        <f t="shared" si="107"/>
        <v>0</v>
      </c>
      <c r="R1391" s="843"/>
    </row>
    <row r="1392" spans="2:18" s="842" customFormat="1" ht="12.4" customHeight="1">
      <c r="B1392" s="968" t="s">
        <v>533</v>
      </c>
      <c r="C1392" s="959"/>
      <c r="D1392" s="969" t="s">
        <v>2714</v>
      </c>
      <c r="E1392" s="961" t="s">
        <v>386</v>
      </c>
      <c r="F1392" s="970">
        <v>1.7</v>
      </c>
      <c r="G1392" s="970">
        <v>320.05</v>
      </c>
      <c r="H1392" s="962">
        <f t="shared" si="104"/>
        <v>544.09</v>
      </c>
      <c r="I1392" s="963">
        <f t="shared" si="107"/>
        <v>0</v>
      </c>
      <c r="J1392" s="964">
        <f t="shared" si="107"/>
        <v>0</v>
      </c>
      <c r="K1392" s="964">
        <f t="shared" si="107"/>
        <v>0</v>
      </c>
      <c r="L1392" s="964">
        <f t="shared" si="107"/>
        <v>0</v>
      </c>
      <c r="M1392" s="964">
        <f t="shared" si="107"/>
        <v>544.09</v>
      </c>
      <c r="N1392" s="964">
        <f t="shared" si="107"/>
        <v>0</v>
      </c>
      <c r="O1392" s="964">
        <f t="shared" si="107"/>
        <v>0</v>
      </c>
      <c r="P1392" s="964">
        <f t="shared" si="107"/>
        <v>0</v>
      </c>
      <c r="Q1392" s="962">
        <f t="shared" si="107"/>
        <v>0</v>
      </c>
      <c r="R1392" s="843"/>
    </row>
    <row r="1393" spans="2:18" s="842" customFormat="1" ht="12.4" customHeight="1">
      <c r="B1393" s="976" t="s">
        <v>534</v>
      </c>
      <c r="C1393" s="959"/>
      <c r="D1393" s="977" t="s">
        <v>359</v>
      </c>
      <c r="E1393" s="961"/>
      <c r="F1393" s="961"/>
      <c r="G1393" s="961"/>
      <c r="H1393" s="962" t="str">
        <f t="shared" si="104"/>
        <v/>
      </c>
      <c r="I1393" s="963" t="str">
        <f t="shared" si="107"/>
        <v/>
      </c>
      <c r="J1393" s="964" t="str">
        <f t="shared" si="107"/>
        <v/>
      </c>
      <c r="K1393" s="964" t="str">
        <f t="shared" si="107"/>
        <v/>
      </c>
      <c r="L1393" s="964" t="str">
        <f t="shared" si="107"/>
        <v/>
      </c>
      <c r="M1393" s="964" t="str">
        <f t="shared" si="107"/>
        <v/>
      </c>
      <c r="N1393" s="964" t="str">
        <f t="shared" si="107"/>
        <v/>
      </c>
      <c r="O1393" s="964" t="str">
        <f t="shared" si="107"/>
        <v/>
      </c>
      <c r="P1393" s="964" t="str">
        <f t="shared" si="107"/>
        <v/>
      </c>
      <c r="Q1393" s="962" t="str">
        <f t="shared" si="107"/>
        <v/>
      </c>
      <c r="R1393" s="843"/>
    </row>
    <row r="1394" spans="2:18" s="842" customFormat="1" ht="12.4" customHeight="1">
      <c r="B1394" s="968" t="s">
        <v>535</v>
      </c>
      <c r="C1394" s="959"/>
      <c r="D1394" s="969" t="s">
        <v>2685</v>
      </c>
      <c r="E1394" s="961" t="s">
        <v>41</v>
      </c>
      <c r="F1394" s="970">
        <v>12</v>
      </c>
      <c r="G1394" s="970">
        <v>115.57000000000001</v>
      </c>
      <c r="H1394" s="962">
        <f t="shared" si="104"/>
        <v>1386.84</v>
      </c>
      <c r="I1394" s="963">
        <f t="shared" si="107"/>
        <v>0</v>
      </c>
      <c r="J1394" s="964">
        <f t="shared" si="107"/>
        <v>0</v>
      </c>
      <c r="K1394" s="964">
        <f t="shared" si="107"/>
        <v>0</v>
      </c>
      <c r="L1394" s="964">
        <f t="shared" si="107"/>
        <v>0</v>
      </c>
      <c r="M1394" s="964">
        <f t="shared" si="107"/>
        <v>1386.84</v>
      </c>
      <c r="N1394" s="964">
        <f t="shared" si="107"/>
        <v>0</v>
      </c>
      <c r="O1394" s="964">
        <f t="shared" si="107"/>
        <v>0</v>
      </c>
      <c r="P1394" s="964">
        <f t="shared" si="107"/>
        <v>0</v>
      </c>
      <c r="Q1394" s="962">
        <f t="shared" si="107"/>
        <v>0</v>
      </c>
      <c r="R1394" s="843"/>
    </row>
    <row r="1395" spans="2:18" s="842" customFormat="1" ht="12.4" customHeight="1">
      <c r="B1395" s="968" t="s">
        <v>536</v>
      </c>
      <c r="C1395" s="959"/>
      <c r="D1395" s="969" t="s">
        <v>2715</v>
      </c>
      <c r="E1395" s="961" t="s">
        <v>51</v>
      </c>
      <c r="F1395" s="970">
        <v>41.14</v>
      </c>
      <c r="G1395" s="970">
        <v>64.81</v>
      </c>
      <c r="H1395" s="962">
        <f t="shared" si="104"/>
        <v>2666.28</v>
      </c>
      <c r="I1395" s="963">
        <f t="shared" si="107"/>
        <v>0</v>
      </c>
      <c r="J1395" s="964">
        <f t="shared" si="107"/>
        <v>0</v>
      </c>
      <c r="K1395" s="964">
        <f t="shared" si="107"/>
        <v>0</v>
      </c>
      <c r="L1395" s="964">
        <f t="shared" si="107"/>
        <v>0</v>
      </c>
      <c r="M1395" s="964">
        <f t="shared" si="107"/>
        <v>2666.28</v>
      </c>
      <c r="N1395" s="964">
        <f t="shared" si="107"/>
        <v>0</v>
      </c>
      <c r="O1395" s="964">
        <f t="shared" si="107"/>
        <v>0</v>
      </c>
      <c r="P1395" s="964">
        <f t="shared" si="107"/>
        <v>0</v>
      </c>
      <c r="Q1395" s="962">
        <f t="shared" si="107"/>
        <v>0</v>
      </c>
      <c r="R1395" s="843"/>
    </row>
    <row r="1396" spans="2:18" s="842" customFormat="1" ht="12.4" customHeight="1">
      <c r="B1396" s="968" t="s">
        <v>537</v>
      </c>
      <c r="C1396" s="959"/>
      <c r="D1396" s="969" t="s">
        <v>2716</v>
      </c>
      <c r="E1396" s="961" t="s">
        <v>50</v>
      </c>
      <c r="F1396" s="970">
        <v>86.9</v>
      </c>
      <c r="G1396" s="970">
        <v>19.07</v>
      </c>
      <c r="H1396" s="962">
        <f t="shared" si="104"/>
        <v>1657.18</v>
      </c>
      <c r="I1396" s="963">
        <f t="shared" si="107"/>
        <v>0</v>
      </c>
      <c r="J1396" s="964">
        <f t="shared" si="107"/>
        <v>0</v>
      </c>
      <c r="K1396" s="964">
        <f t="shared" si="107"/>
        <v>0</v>
      </c>
      <c r="L1396" s="964">
        <f t="shared" si="107"/>
        <v>0</v>
      </c>
      <c r="M1396" s="964">
        <f t="shared" si="107"/>
        <v>1657.18</v>
      </c>
      <c r="N1396" s="964">
        <f t="shared" si="107"/>
        <v>0</v>
      </c>
      <c r="O1396" s="964">
        <f t="shared" si="107"/>
        <v>0</v>
      </c>
      <c r="P1396" s="964">
        <f t="shared" si="107"/>
        <v>0</v>
      </c>
      <c r="Q1396" s="962">
        <f t="shared" si="107"/>
        <v>0</v>
      </c>
      <c r="R1396" s="843"/>
    </row>
    <row r="1397" spans="2:18" s="842" customFormat="1" ht="12.4" customHeight="1">
      <c r="B1397" s="968" t="s">
        <v>538</v>
      </c>
      <c r="C1397" s="959"/>
      <c r="D1397" s="969" t="s">
        <v>349</v>
      </c>
      <c r="E1397" s="961" t="s">
        <v>50</v>
      </c>
      <c r="F1397" s="970">
        <v>88</v>
      </c>
      <c r="G1397" s="970">
        <v>3.47</v>
      </c>
      <c r="H1397" s="962">
        <f t="shared" si="104"/>
        <v>305.36</v>
      </c>
      <c r="I1397" s="963">
        <f t="shared" si="107"/>
        <v>0</v>
      </c>
      <c r="J1397" s="964">
        <f t="shared" si="107"/>
        <v>0</v>
      </c>
      <c r="K1397" s="964">
        <f t="shared" si="107"/>
        <v>0</v>
      </c>
      <c r="L1397" s="964">
        <f t="shared" si="107"/>
        <v>0</v>
      </c>
      <c r="M1397" s="964">
        <f t="shared" si="107"/>
        <v>305.36</v>
      </c>
      <c r="N1397" s="964">
        <f t="shared" si="107"/>
        <v>0</v>
      </c>
      <c r="O1397" s="964">
        <f t="shared" si="107"/>
        <v>0</v>
      </c>
      <c r="P1397" s="964">
        <f t="shared" si="107"/>
        <v>0</v>
      </c>
      <c r="Q1397" s="962">
        <f t="shared" si="107"/>
        <v>0</v>
      </c>
      <c r="R1397" s="843"/>
    </row>
    <row r="1398" spans="2:18" s="842" customFormat="1" ht="12.4" customHeight="1">
      <c r="B1398" s="978" t="s">
        <v>539</v>
      </c>
      <c r="C1398" s="959"/>
      <c r="D1398" s="979" t="s">
        <v>2717</v>
      </c>
      <c r="E1398" s="961" t="s">
        <v>41</v>
      </c>
      <c r="F1398" s="970">
        <v>1</v>
      </c>
      <c r="G1398" s="970">
        <v>212.69</v>
      </c>
      <c r="H1398" s="980">
        <f t="shared" si="104"/>
        <v>212.69</v>
      </c>
      <c r="I1398" s="981">
        <f t="shared" si="107"/>
        <v>0</v>
      </c>
      <c r="J1398" s="982">
        <f t="shared" si="107"/>
        <v>0</v>
      </c>
      <c r="K1398" s="982">
        <f t="shared" si="107"/>
        <v>0</v>
      </c>
      <c r="L1398" s="982">
        <f t="shared" si="107"/>
        <v>0</v>
      </c>
      <c r="M1398" s="982">
        <f t="shared" si="107"/>
        <v>212.69</v>
      </c>
      <c r="N1398" s="982">
        <f t="shared" si="107"/>
        <v>0</v>
      </c>
      <c r="O1398" s="982">
        <f t="shared" si="107"/>
        <v>0</v>
      </c>
      <c r="P1398" s="982">
        <f t="shared" si="107"/>
        <v>0</v>
      </c>
      <c r="Q1398" s="980">
        <f t="shared" si="107"/>
        <v>0</v>
      </c>
      <c r="R1398" s="843"/>
    </row>
    <row r="1399" spans="2:18" s="842" customFormat="1" ht="12.4" customHeight="1">
      <c r="B1399" s="976" t="s">
        <v>540</v>
      </c>
      <c r="C1399" s="959"/>
      <c r="D1399" s="977" t="s">
        <v>2718</v>
      </c>
      <c r="E1399" s="961"/>
      <c r="F1399" s="961"/>
      <c r="G1399" s="961"/>
      <c r="H1399" s="962" t="str">
        <f t="shared" si="104"/>
        <v/>
      </c>
      <c r="I1399" s="963" t="str">
        <f t="shared" si="107"/>
        <v/>
      </c>
      <c r="J1399" s="964" t="str">
        <f t="shared" si="107"/>
        <v/>
      </c>
      <c r="K1399" s="964" t="str">
        <f t="shared" si="107"/>
        <v/>
      </c>
      <c r="L1399" s="964" t="str">
        <f t="shared" si="107"/>
        <v/>
      </c>
      <c r="M1399" s="964" t="str">
        <f t="shared" si="107"/>
        <v/>
      </c>
      <c r="N1399" s="964" t="str">
        <f t="shared" si="107"/>
        <v/>
      </c>
      <c r="O1399" s="964" t="str">
        <f t="shared" si="107"/>
        <v/>
      </c>
      <c r="P1399" s="964" t="str">
        <f t="shared" si="107"/>
        <v/>
      </c>
      <c r="Q1399" s="962" t="str">
        <f t="shared" si="107"/>
        <v/>
      </c>
      <c r="R1399" s="843"/>
    </row>
    <row r="1400" spans="2:18" s="842" customFormat="1" ht="12.4" customHeight="1">
      <c r="B1400" s="968" t="s">
        <v>541</v>
      </c>
      <c r="C1400" s="959"/>
      <c r="D1400" s="969" t="s">
        <v>2719</v>
      </c>
      <c r="E1400" s="961" t="s">
        <v>51</v>
      </c>
      <c r="F1400" s="970">
        <v>46.2</v>
      </c>
      <c r="G1400" s="970">
        <v>11.56</v>
      </c>
      <c r="H1400" s="962">
        <f t="shared" si="104"/>
        <v>534.07000000000005</v>
      </c>
      <c r="I1400" s="963">
        <f t="shared" si="107"/>
        <v>0</v>
      </c>
      <c r="J1400" s="964">
        <f t="shared" si="107"/>
        <v>0</v>
      </c>
      <c r="K1400" s="964">
        <f t="shared" si="107"/>
        <v>0</v>
      </c>
      <c r="L1400" s="964">
        <f t="shared" si="107"/>
        <v>0</v>
      </c>
      <c r="M1400" s="964">
        <f t="shared" si="107"/>
        <v>534.07000000000005</v>
      </c>
      <c r="N1400" s="964">
        <f t="shared" si="107"/>
        <v>0</v>
      </c>
      <c r="O1400" s="964">
        <f t="shared" si="107"/>
        <v>0</v>
      </c>
      <c r="P1400" s="964">
        <f t="shared" si="107"/>
        <v>0</v>
      </c>
      <c r="Q1400" s="962">
        <f t="shared" si="107"/>
        <v>0</v>
      </c>
      <c r="R1400" s="843"/>
    </row>
    <row r="1401" spans="2:18" s="842" customFormat="1" ht="12.4" customHeight="1">
      <c r="B1401" s="972" t="s">
        <v>542</v>
      </c>
      <c r="C1401" s="959"/>
      <c r="D1401" s="973" t="s">
        <v>2931</v>
      </c>
      <c r="E1401" s="961"/>
      <c r="F1401" s="961"/>
      <c r="G1401" s="961"/>
      <c r="H1401" s="962" t="str">
        <f t="shared" si="104"/>
        <v/>
      </c>
      <c r="I1401" s="963" t="str">
        <f t="shared" si="107"/>
        <v/>
      </c>
      <c r="J1401" s="964" t="str">
        <f t="shared" si="107"/>
        <v/>
      </c>
      <c r="K1401" s="964" t="str">
        <f t="shared" si="107"/>
        <v/>
      </c>
      <c r="L1401" s="964" t="str">
        <f t="shared" si="107"/>
        <v/>
      </c>
      <c r="M1401" s="964" t="str">
        <f t="shared" si="107"/>
        <v/>
      </c>
      <c r="N1401" s="964" t="str">
        <f t="shared" si="107"/>
        <v/>
      </c>
      <c r="O1401" s="964" t="str">
        <f t="shared" si="107"/>
        <v/>
      </c>
      <c r="P1401" s="964" t="str">
        <f t="shared" si="107"/>
        <v/>
      </c>
      <c r="Q1401" s="962" t="str">
        <f t="shared" si="107"/>
        <v/>
      </c>
      <c r="R1401" s="843"/>
    </row>
    <row r="1402" spans="2:18" s="842" customFormat="1" ht="12.4" customHeight="1">
      <c r="B1402" s="974" t="s">
        <v>543</v>
      </c>
      <c r="C1402" s="959"/>
      <c r="D1402" s="975" t="s">
        <v>359</v>
      </c>
      <c r="E1402" s="961"/>
      <c r="F1402" s="961"/>
      <c r="G1402" s="961"/>
      <c r="H1402" s="962" t="str">
        <f t="shared" si="104"/>
        <v/>
      </c>
      <c r="I1402" s="963" t="str">
        <f t="shared" si="107"/>
        <v/>
      </c>
      <c r="J1402" s="964" t="str">
        <f t="shared" si="107"/>
        <v/>
      </c>
      <c r="K1402" s="964" t="str">
        <f t="shared" si="107"/>
        <v/>
      </c>
      <c r="L1402" s="964" t="str">
        <f t="shared" si="107"/>
        <v/>
      </c>
      <c r="M1402" s="964" t="str">
        <f t="shared" si="107"/>
        <v/>
      </c>
      <c r="N1402" s="964" t="str">
        <f t="shared" si="107"/>
        <v/>
      </c>
      <c r="O1402" s="964" t="str">
        <f t="shared" si="107"/>
        <v/>
      </c>
      <c r="P1402" s="964" t="str">
        <f t="shared" si="107"/>
        <v/>
      </c>
      <c r="Q1402" s="962" t="str">
        <f t="shared" si="107"/>
        <v/>
      </c>
      <c r="R1402" s="843"/>
    </row>
    <row r="1403" spans="2:18" s="842" customFormat="1" ht="12.4" customHeight="1">
      <c r="B1403" s="968" t="s">
        <v>544</v>
      </c>
      <c r="C1403" s="959"/>
      <c r="D1403" s="969" t="s">
        <v>2721</v>
      </c>
      <c r="E1403" s="961" t="s">
        <v>41</v>
      </c>
      <c r="F1403" s="970">
        <v>1</v>
      </c>
      <c r="G1403" s="970">
        <v>345.33</v>
      </c>
      <c r="H1403" s="962">
        <f t="shared" si="104"/>
        <v>345.33</v>
      </c>
      <c r="I1403" s="963">
        <f t="shared" si="107"/>
        <v>0</v>
      </c>
      <c r="J1403" s="964">
        <f t="shared" si="107"/>
        <v>0</v>
      </c>
      <c r="K1403" s="964">
        <f t="shared" si="107"/>
        <v>0</v>
      </c>
      <c r="L1403" s="964">
        <f t="shared" si="107"/>
        <v>0</v>
      </c>
      <c r="M1403" s="964">
        <f t="shared" si="107"/>
        <v>345.33</v>
      </c>
      <c r="N1403" s="964">
        <f t="shared" si="107"/>
        <v>0</v>
      </c>
      <c r="O1403" s="964">
        <f t="shared" si="107"/>
        <v>0</v>
      </c>
      <c r="P1403" s="964">
        <f t="shared" si="107"/>
        <v>0</v>
      </c>
      <c r="Q1403" s="962">
        <f t="shared" si="107"/>
        <v>0</v>
      </c>
      <c r="R1403" s="843"/>
    </row>
    <row r="1404" spans="2:18" s="842" customFormat="1" ht="12.4" customHeight="1">
      <c r="B1404" s="968" t="s">
        <v>545</v>
      </c>
      <c r="C1404" s="959"/>
      <c r="D1404" s="969" t="s">
        <v>2722</v>
      </c>
      <c r="E1404" s="961" t="s">
        <v>41</v>
      </c>
      <c r="F1404" s="970">
        <v>1</v>
      </c>
      <c r="G1404" s="970">
        <v>1286.6200000000001</v>
      </c>
      <c r="H1404" s="962">
        <f t="shared" si="104"/>
        <v>1286.6199999999999</v>
      </c>
      <c r="I1404" s="963">
        <f t="shared" si="107"/>
        <v>0</v>
      </c>
      <c r="J1404" s="964">
        <f t="shared" si="107"/>
        <v>0</v>
      </c>
      <c r="K1404" s="964">
        <f t="shared" si="107"/>
        <v>0</v>
      </c>
      <c r="L1404" s="964">
        <f t="shared" si="107"/>
        <v>0</v>
      </c>
      <c r="M1404" s="964">
        <f t="shared" si="107"/>
        <v>1286.6199999999999</v>
      </c>
      <c r="N1404" s="964">
        <f t="shared" si="107"/>
        <v>0</v>
      </c>
      <c r="O1404" s="964">
        <f t="shared" si="107"/>
        <v>0</v>
      </c>
      <c r="P1404" s="964">
        <f t="shared" si="107"/>
        <v>0</v>
      </c>
      <c r="Q1404" s="962">
        <f t="shared" si="107"/>
        <v>0</v>
      </c>
      <c r="R1404" s="843"/>
    </row>
    <row r="1405" spans="2:18" s="842" customFormat="1" ht="12.4" customHeight="1">
      <c r="B1405" s="968" t="s">
        <v>546</v>
      </c>
      <c r="C1405" s="959"/>
      <c r="D1405" s="969" t="s">
        <v>2723</v>
      </c>
      <c r="E1405" s="961" t="s">
        <v>41</v>
      </c>
      <c r="F1405" s="970">
        <v>1</v>
      </c>
      <c r="G1405" s="970">
        <v>684.88</v>
      </c>
      <c r="H1405" s="962">
        <f t="shared" si="104"/>
        <v>684.88</v>
      </c>
      <c r="I1405" s="963">
        <f t="shared" si="107"/>
        <v>0</v>
      </c>
      <c r="J1405" s="964">
        <f t="shared" si="107"/>
        <v>0</v>
      </c>
      <c r="K1405" s="964">
        <f t="shared" si="107"/>
        <v>0</v>
      </c>
      <c r="L1405" s="964">
        <f t="shared" si="107"/>
        <v>0</v>
      </c>
      <c r="M1405" s="964">
        <f t="shared" si="107"/>
        <v>684.88</v>
      </c>
      <c r="N1405" s="964">
        <f t="shared" si="107"/>
        <v>0</v>
      </c>
      <c r="O1405" s="964">
        <f t="shared" si="107"/>
        <v>0</v>
      </c>
      <c r="P1405" s="964">
        <f t="shared" si="107"/>
        <v>0</v>
      </c>
      <c r="Q1405" s="962">
        <f t="shared" si="107"/>
        <v>0</v>
      </c>
      <c r="R1405" s="843"/>
    </row>
    <row r="1406" spans="2:18" s="842" customFormat="1" ht="12.4" customHeight="1">
      <c r="B1406" s="968" t="s">
        <v>547</v>
      </c>
      <c r="C1406" s="959"/>
      <c r="D1406" s="969" t="s">
        <v>2724</v>
      </c>
      <c r="E1406" s="961" t="s">
        <v>53</v>
      </c>
      <c r="F1406" s="970">
        <v>1</v>
      </c>
      <c r="G1406" s="970">
        <v>331.15000000000003</v>
      </c>
      <c r="H1406" s="962">
        <f t="shared" si="104"/>
        <v>331.15</v>
      </c>
      <c r="I1406" s="963">
        <f t="shared" si="107"/>
        <v>0</v>
      </c>
      <c r="J1406" s="964">
        <f t="shared" si="107"/>
        <v>0</v>
      </c>
      <c r="K1406" s="964">
        <f t="shared" si="107"/>
        <v>0</v>
      </c>
      <c r="L1406" s="964">
        <f t="shared" si="107"/>
        <v>0</v>
      </c>
      <c r="M1406" s="964">
        <f t="shared" si="107"/>
        <v>331.15</v>
      </c>
      <c r="N1406" s="964">
        <f t="shared" si="107"/>
        <v>0</v>
      </c>
      <c r="O1406" s="964">
        <f t="shared" si="107"/>
        <v>0</v>
      </c>
      <c r="P1406" s="964">
        <f t="shared" si="107"/>
        <v>0</v>
      </c>
      <c r="Q1406" s="962">
        <f t="shared" si="107"/>
        <v>0</v>
      </c>
      <c r="R1406" s="843"/>
    </row>
    <row r="1407" spans="2:18" s="842" customFormat="1" ht="12.4" customHeight="1">
      <c r="B1407" s="974" t="s">
        <v>548</v>
      </c>
      <c r="C1407" s="959"/>
      <c r="D1407" s="975" t="s">
        <v>2725</v>
      </c>
      <c r="E1407" s="961"/>
      <c r="F1407" s="961"/>
      <c r="G1407" s="961"/>
      <c r="H1407" s="962" t="str">
        <f t="shared" si="104"/>
        <v/>
      </c>
      <c r="I1407" s="963" t="str">
        <f t="shared" ref="I1407:Q1422" si="108">+IF($E1407="","",I5297)</f>
        <v/>
      </c>
      <c r="J1407" s="964" t="str">
        <f t="shared" si="108"/>
        <v/>
      </c>
      <c r="K1407" s="964" t="str">
        <f t="shared" si="108"/>
        <v/>
      </c>
      <c r="L1407" s="964" t="str">
        <f t="shared" si="108"/>
        <v/>
      </c>
      <c r="M1407" s="964" t="str">
        <f t="shared" si="108"/>
        <v/>
      </c>
      <c r="N1407" s="964" t="str">
        <f t="shared" si="108"/>
        <v/>
      </c>
      <c r="O1407" s="964" t="str">
        <f t="shared" si="108"/>
        <v/>
      </c>
      <c r="P1407" s="964" t="str">
        <f t="shared" si="108"/>
        <v/>
      </c>
      <c r="Q1407" s="962" t="str">
        <f t="shared" si="108"/>
        <v/>
      </c>
      <c r="R1407" s="843"/>
    </row>
    <row r="1408" spans="2:18" s="842" customFormat="1" ht="12.4" customHeight="1">
      <c r="B1408" s="968" t="s">
        <v>549</v>
      </c>
      <c r="C1408" s="959"/>
      <c r="D1408" s="969" t="s">
        <v>2726</v>
      </c>
      <c r="E1408" s="961" t="s">
        <v>41</v>
      </c>
      <c r="F1408" s="970">
        <v>1</v>
      </c>
      <c r="G1408" s="970">
        <v>715.03</v>
      </c>
      <c r="H1408" s="962">
        <f t="shared" si="104"/>
        <v>715.03</v>
      </c>
      <c r="I1408" s="963">
        <f t="shared" si="108"/>
        <v>0</v>
      </c>
      <c r="J1408" s="964">
        <f t="shared" si="108"/>
        <v>0</v>
      </c>
      <c r="K1408" s="964">
        <f t="shared" si="108"/>
        <v>0</v>
      </c>
      <c r="L1408" s="964">
        <f t="shared" si="108"/>
        <v>0</v>
      </c>
      <c r="M1408" s="964">
        <f t="shared" si="108"/>
        <v>715.03</v>
      </c>
      <c r="N1408" s="964">
        <f t="shared" si="108"/>
        <v>0</v>
      </c>
      <c r="O1408" s="964">
        <f t="shared" si="108"/>
        <v>0</v>
      </c>
      <c r="P1408" s="964">
        <f t="shared" si="108"/>
        <v>0</v>
      </c>
      <c r="Q1408" s="962">
        <f t="shared" si="108"/>
        <v>0</v>
      </c>
      <c r="R1408" s="843"/>
    </row>
    <row r="1409" spans="2:18" s="842" customFormat="1" ht="12.4" customHeight="1">
      <c r="B1409" s="968" t="s">
        <v>550</v>
      </c>
      <c r="C1409" s="959"/>
      <c r="D1409" s="969" t="s">
        <v>2727</v>
      </c>
      <c r="E1409" s="961" t="s">
        <v>53</v>
      </c>
      <c r="F1409" s="970">
        <v>1</v>
      </c>
      <c r="G1409" s="970">
        <v>551.21</v>
      </c>
      <c r="H1409" s="962">
        <f t="shared" si="104"/>
        <v>551.21</v>
      </c>
      <c r="I1409" s="963">
        <f t="shared" si="108"/>
        <v>0</v>
      </c>
      <c r="J1409" s="964">
        <f t="shared" si="108"/>
        <v>0</v>
      </c>
      <c r="K1409" s="964">
        <f t="shared" si="108"/>
        <v>0</v>
      </c>
      <c r="L1409" s="964">
        <f t="shared" si="108"/>
        <v>0</v>
      </c>
      <c r="M1409" s="964">
        <f t="shared" si="108"/>
        <v>551.21</v>
      </c>
      <c r="N1409" s="964">
        <f t="shared" si="108"/>
        <v>0</v>
      </c>
      <c r="O1409" s="964">
        <f t="shared" si="108"/>
        <v>0</v>
      </c>
      <c r="P1409" s="964">
        <f t="shared" si="108"/>
        <v>0</v>
      </c>
      <c r="Q1409" s="962">
        <f t="shared" si="108"/>
        <v>0</v>
      </c>
      <c r="R1409" s="843"/>
    </row>
    <row r="1410" spans="2:18" s="842" customFormat="1" ht="12.4" customHeight="1">
      <c r="B1410" s="972" t="s">
        <v>551</v>
      </c>
      <c r="C1410" s="959"/>
      <c r="D1410" s="973" t="s">
        <v>2932</v>
      </c>
      <c r="E1410" s="961"/>
      <c r="F1410" s="961"/>
      <c r="G1410" s="961"/>
      <c r="H1410" s="962" t="str">
        <f t="shared" si="104"/>
        <v/>
      </c>
      <c r="I1410" s="963" t="str">
        <f t="shared" si="108"/>
        <v/>
      </c>
      <c r="J1410" s="964" t="str">
        <f t="shared" si="108"/>
        <v/>
      </c>
      <c r="K1410" s="964" t="str">
        <f t="shared" si="108"/>
        <v/>
      </c>
      <c r="L1410" s="964" t="str">
        <f t="shared" si="108"/>
        <v/>
      </c>
      <c r="M1410" s="964" t="str">
        <f t="shared" si="108"/>
        <v/>
      </c>
      <c r="N1410" s="964" t="str">
        <f t="shared" si="108"/>
        <v/>
      </c>
      <c r="O1410" s="964" t="str">
        <f t="shared" si="108"/>
        <v/>
      </c>
      <c r="P1410" s="964" t="str">
        <f t="shared" si="108"/>
        <v/>
      </c>
      <c r="Q1410" s="962" t="str">
        <f t="shared" si="108"/>
        <v/>
      </c>
      <c r="R1410" s="843"/>
    </row>
    <row r="1411" spans="2:18" s="842" customFormat="1" ht="12.4" customHeight="1">
      <c r="B1411" s="974" t="s">
        <v>552</v>
      </c>
      <c r="C1411" s="959"/>
      <c r="D1411" s="975" t="s">
        <v>52</v>
      </c>
      <c r="E1411" s="961"/>
      <c r="F1411" s="961"/>
      <c r="G1411" s="961"/>
      <c r="H1411" s="962" t="str">
        <f t="shared" si="104"/>
        <v/>
      </c>
      <c r="I1411" s="963" t="str">
        <f t="shared" si="108"/>
        <v/>
      </c>
      <c r="J1411" s="964" t="str">
        <f t="shared" si="108"/>
        <v/>
      </c>
      <c r="K1411" s="964" t="str">
        <f t="shared" si="108"/>
        <v/>
      </c>
      <c r="L1411" s="964" t="str">
        <f t="shared" si="108"/>
        <v/>
      </c>
      <c r="M1411" s="964" t="str">
        <f t="shared" si="108"/>
        <v/>
      </c>
      <c r="N1411" s="964" t="str">
        <f t="shared" si="108"/>
        <v/>
      </c>
      <c r="O1411" s="964" t="str">
        <f t="shared" si="108"/>
        <v/>
      </c>
      <c r="P1411" s="964" t="str">
        <f t="shared" si="108"/>
        <v/>
      </c>
      <c r="Q1411" s="962" t="str">
        <f t="shared" si="108"/>
        <v/>
      </c>
      <c r="R1411" s="843"/>
    </row>
    <row r="1412" spans="2:18" s="842" customFormat="1" ht="12.4" customHeight="1">
      <c r="B1412" s="968" t="s">
        <v>553</v>
      </c>
      <c r="C1412" s="959"/>
      <c r="D1412" s="969" t="s">
        <v>334</v>
      </c>
      <c r="E1412" s="961" t="s">
        <v>385</v>
      </c>
      <c r="F1412" s="970">
        <v>1.8800000000000001</v>
      </c>
      <c r="G1412" s="970">
        <v>1.22</v>
      </c>
      <c r="H1412" s="962">
        <f t="shared" si="104"/>
        <v>2.29</v>
      </c>
      <c r="I1412" s="963">
        <f t="shared" si="108"/>
        <v>0</v>
      </c>
      <c r="J1412" s="964">
        <f t="shared" si="108"/>
        <v>0</v>
      </c>
      <c r="K1412" s="964">
        <f t="shared" si="108"/>
        <v>0</v>
      </c>
      <c r="L1412" s="964">
        <f t="shared" si="108"/>
        <v>0</v>
      </c>
      <c r="M1412" s="964">
        <f t="shared" si="108"/>
        <v>2.29</v>
      </c>
      <c r="N1412" s="964">
        <f t="shared" si="108"/>
        <v>0</v>
      </c>
      <c r="O1412" s="964">
        <f t="shared" si="108"/>
        <v>0</v>
      </c>
      <c r="P1412" s="964">
        <f t="shared" si="108"/>
        <v>0</v>
      </c>
      <c r="Q1412" s="962">
        <f t="shared" si="108"/>
        <v>0</v>
      </c>
      <c r="R1412" s="843"/>
    </row>
    <row r="1413" spans="2:18" s="842" customFormat="1" ht="12.4" customHeight="1">
      <c r="B1413" s="974" t="s">
        <v>554</v>
      </c>
      <c r="C1413" s="959"/>
      <c r="D1413" s="975" t="s">
        <v>54</v>
      </c>
      <c r="E1413" s="961"/>
      <c r="F1413" s="961"/>
      <c r="G1413" s="961"/>
      <c r="H1413" s="962" t="str">
        <f t="shared" si="104"/>
        <v/>
      </c>
      <c r="I1413" s="963" t="str">
        <f t="shared" si="108"/>
        <v/>
      </c>
      <c r="J1413" s="964" t="str">
        <f t="shared" si="108"/>
        <v/>
      </c>
      <c r="K1413" s="964" t="str">
        <f t="shared" si="108"/>
        <v/>
      </c>
      <c r="L1413" s="964" t="str">
        <f t="shared" si="108"/>
        <v/>
      </c>
      <c r="M1413" s="964" t="str">
        <f t="shared" si="108"/>
        <v/>
      </c>
      <c r="N1413" s="964" t="str">
        <f t="shared" si="108"/>
        <v/>
      </c>
      <c r="O1413" s="964" t="str">
        <f t="shared" si="108"/>
        <v/>
      </c>
      <c r="P1413" s="964" t="str">
        <f t="shared" si="108"/>
        <v/>
      </c>
      <c r="Q1413" s="962" t="str">
        <f t="shared" si="108"/>
        <v/>
      </c>
      <c r="R1413" s="843"/>
    </row>
    <row r="1414" spans="2:18" s="842" customFormat="1" ht="12.4" customHeight="1">
      <c r="B1414" s="968" t="s">
        <v>555</v>
      </c>
      <c r="C1414" s="959"/>
      <c r="D1414" s="969" t="s">
        <v>365</v>
      </c>
      <c r="E1414" s="961" t="s">
        <v>386</v>
      </c>
      <c r="F1414" s="970">
        <v>1.41</v>
      </c>
      <c r="G1414" s="970">
        <v>30.76</v>
      </c>
      <c r="H1414" s="962">
        <f t="shared" si="104"/>
        <v>43.37</v>
      </c>
      <c r="I1414" s="963">
        <f t="shared" si="108"/>
        <v>0</v>
      </c>
      <c r="J1414" s="964">
        <f t="shared" si="108"/>
        <v>0</v>
      </c>
      <c r="K1414" s="964">
        <f t="shared" si="108"/>
        <v>0</v>
      </c>
      <c r="L1414" s="964">
        <f t="shared" si="108"/>
        <v>0</v>
      </c>
      <c r="M1414" s="964">
        <f t="shared" si="108"/>
        <v>43.37</v>
      </c>
      <c r="N1414" s="964">
        <f t="shared" si="108"/>
        <v>0</v>
      </c>
      <c r="O1414" s="964">
        <f t="shared" si="108"/>
        <v>0</v>
      </c>
      <c r="P1414" s="964">
        <f t="shared" si="108"/>
        <v>0</v>
      </c>
      <c r="Q1414" s="962">
        <f t="shared" si="108"/>
        <v>0</v>
      </c>
      <c r="R1414" s="843"/>
    </row>
    <row r="1415" spans="2:18" s="842" customFormat="1" ht="12.4" customHeight="1">
      <c r="B1415" s="968" t="s">
        <v>556</v>
      </c>
      <c r="C1415" s="959"/>
      <c r="D1415" s="969" t="s">
        <v>2729</v>
      </c>
      <c r="E1415" s="961" t="s">
        <v>51</v>
      </c>
      <c r="F1415" s="970">
        <v>1.8800000000000001</v>
      </c>
      <c r="G1415" s="970">
        <v>41</v>
      </c>
      <c r="H1415" s="962">
        <f t="shared" si="104"/>
        <v>77.08</v>
      </c>
      <c r="I1415" s="963">
        <f t="shared" si="108"/>
        <v>0</v>
      </c>
      <c r="J1415" s="964">
        <f t="shared" si="108"/>
        <v>0</v>
      </c>
      <c r="K1415" s="964">
        <f t="shared" si="108"/>
        <v>0</v>
      </c>
      <c r="L1415" s="964">
        <f t="shared" si="108"/>
        <v>0</v>
      </c>
      <c r="M1415" s="964">
        <f t="shared" si="108"/>
        <v>77.08</v>
      </c>
      <c r="N1415" s="964">
        <f t="shared" si="108"/>
        <v>0</v>
      </c>
      <c r="O1415" s="964">
        <f t="shared" si="108"/>
        <v>0</v>
      </c>
      <c r="P1415" s="964">
        <f t="shared" si="108"/>
        <v>0</v>
      </c>
      <c r="Q1415" s="962">
        <f t="shared" si="108"/>
        <v>0</v>
      </c>
      <c r="R1415" s="843"/>
    </row>
    <row r="1416" spans="2:18" s="842" customFormat="1" ht="12.4" customHeight="1">
      <c r="B1416" s="968" t="s">
        <v>557</v>
      </c>
      <c r="C1416" s="959"/>
      <c r="D1416" s="969" t="s">
        <v>336</v>
      </c>
      <c r="E1416" s="961" t="s">
        <v>386</v>
      </c>
      <c r="F1416" s="970">
        <v>1.76</v>
      </c>
      <c r="G1416" s="970">
        <v>20.51</v>
      </c>
      <c r="H1416" s="962">
        <f t="shared" si="104"/>
        <v>36.1</v>
      </c>
      <c r="I1416" s="963">
        <f t="shared" si="108"/>
        <v>0</v>
      </c>
      <c r="J1416" s="964">
        <f t="shared" si="108"/>
        <v>0</v>
      </c>
      <c r="K1416" s="964">
        <f t="shared" si="108"/>
        <v>0</v>
      </c>
      <c r="L1416" s="964">
        <f t="shared" si="108"/>
        <v>0</v>
      </c>
      <c r="M1416" s="964">
        <f t="shared" si="108"/>
        <v>36.1</v>
      </c>
      <c r="N1416" s="964">
        <f t="shared" si="108"/>
        <v>0</v>
      </c>
      <c r="O1416" s="964">
        <f t="shared" si="108"/>
        <v>0</v>
      </c>
      <c r="P1416" s="964">
        <f t="shared" si="108"/>
        <v>0</v>
      </c>
      <c r="Q1416" s="962">
        <f t="shared" si="108"/>
        <v>0</v>
      </c>
      <c r="R1416" s="843"/>
    </row>
    <row r="1417" spans="2:18" s="842" customFormat="1" ht="12.4" customHeight="1">
      <c r="B1417" s="974" t="s">
        <v>558</v>
      </c>
      <c r="C1417" s="959"/>
      <c r="D1417" s="975" t="s">
        <v>340</v>
      </c>
      <c r="E1417" s="961"/>
      <c r="F1417" s="961"/>
      <c r="G1417" s="961"/>
      <c r="H1417" s="962" t="str">
        <f t="shared" ref="H1417:H1480" si="109">+IF(E1417="","",ROUND(F1417*G1417,2))</f>
        <v/>
      </c>
      <c r="I1417" s="963" t="str">
        <f t="shared" si="108"/>
        <v/>
      </c>
      <c r="J1417" s="964" t="str">
        <f t="shared" si="108"/>
        <v/>
      </c>
      <c r="K1417" s="964" t="str">
        <f t="shared" si="108"/>
        <v/>
      </c>
      <c r="L1417" s="964" t="str">
        <f t="shared" si="108"/>
        <v/>
      </c>
      <c r="M1417" s="964" t="str">
        <f t="shared" si="108"/>
        <v/>
      </c>
      <c r="N1417" s="964" t="str">
        <f t="shared" si="108"/>
        <v/>
      </c>
      <c r="O1417" s="964" t="str">
        <f t="shared" si="108"/>
        <v/>
      </c>
      <c r="P1417" s="964" t="str">
        <f t="shared" si="108"/>
        <v/>
      </c>
      <c r="Q1417" s="962" t="str">
        <f t="shared" si="108"/>
        <v/>
      </c>
      <c r="R1417" s="843"/>
    </row>
    <row r="1418" spans="2:18" s="842" customFormat="1" ht="12.4" customHeight="1">
      <c r="B1418" s="968" t="s">
        <v>559</v>
      </c>
      <c r="C1418" s="959"/>
      <c r="D1418" s="969" t="s">
        <v>2669</v>
      </c>
      <c r="E1418" s="961" t="s">
        <v>385</v>
      </c>
      <c r="F1418" s="970">
        <v>5.28</v>
      </c>
      <c r="G1418" s="970">
        <v>43.85</v>
      </c>
      <c r="H1418" s="962">
        <f t="shared" si="109"/>
        <v>231.53</v>
      </c>
      <c r="I1418" s="963">
        <f t="shared" si="108"/>
        <v>0</v>
      </c>
      <c r="J1418" s="964">
        <f t="shared" si="108"/>
        <v>0</v>
      </c>
      <c r="K1418" s="964">
        <f t="shared" si="108"/>
        <v>0</v>
      </c>
      <c r="L1418" s="964">
        <f t="shared" si="108"/>
        <v>0</v>
      </c>
      <c r="M1418" s="964">
        <f t="shared" si="108"/>
        <v>231.53</v>
      </c>
      <c r="N1418" s="964">
        <f t="shared" si="108"/>
        <v>0</v>
      </c>
      <c r="O1418" s="964">
        <f t="shared" si="108"/>
        <v>0</v>
      </c>
      <c r="P1418" s="964">
        <f t="shared" si="108"/>
        <v>0</v>
      </c>
      <c r="Q1418" s="962">
        <f t="shared" si="108"/>
        <v>0</v>
      </c>
      <c r="R1418" s="843"/>
    </row>
    <row r="1419" spans="2:18" s="842" customFormat="1" ht="12.4" customHeight="1">
      <c r="B1419" s="968" t="s">
        <v>560</v>
      </c>
      <c r="C1419" s="959"/>
      <c r="D1419" s="969" t="s">
        <v>2730</v>
      </c>
      <c r="E1419" s="961" t="s">
        <v>386</v>
      </c>
      <c r="F1419" s="970">
        <v>0.57999999999999996</v>
      </c>
      <c r="G1419" s="970">
        <v>426.55</v>
      </c>
      <c r="H1419" s="962">
        <f t="shared" si="109"/>
        <v>247.4</v>
      </c>
      <c r="I1419" s="963">
        <f t="shared" si="108"/>
        <v>0</v>
      </c>
      <c r="J1419" s="964">
        <f t="shared" si="108"/>
        <v>0</v>
      </c>
      <c r="K1419" s="964">
        <f t="shared" si="108"/>
        <v>0</v>
      </c>
      <c r="L1419" s="964">
        <f t="shared" si="108"/>
        <v>0</v>
      </c>
      <c r="M1419" s="964">
        <f t="shared" si="108"/>
        <v>247.4</v>
      </c>
      <c r="N1419" s="964">
        <f t="shared" si="108"/>
        <v>0</v>
      </c>
      <c r="O1419" s="964">
        <f t="shared" si="108"/>
        <v>0</v>
      </c>
      <c r="P1419" s="964">
        <f t="shared" si="108"/>
        <v>0</v>
      </c>
      <c r="Q1419" s="962">
        <f t="shared" si="108"/>
        <v>0</v>
      </c>
      <c r="R1419" s="843"/>
    </row>
    <row r="1420" spans="2:18" s="842" customFormat="1" ht="12.4" customHeight="1">
      <c r="B1420" s="968" t="s">
        <v>561</v>
      </c>
      <c r="C1420" s="959"/>
      <c r="D1420" s="969" t="s">
        <v>2670</v>
      </c>
      <c r="E1420" s="961" t="s">
        <v>385</v>
      </c>
      <c r="F1420" s="970">
        <v>1.48</v>
      </c>
      <c r="G1420" s="970">
        <v>45.08</v>
      </c>
      <c r="H1420" s="962">
        <f t="shared" si="109"/>
        <v>66.72</v>
      </c>
      <c r="I1420" s="963">
        <f t="shared" si="108"/>
        <v>0</v>
      </c>
      <c r="J1420" s="964">
        <f t="shared" si="108"/>
        <v>0</v>
      </c>
      <c r="K1420" s="964">
        <f t="shared" si="108"/>
        <v>0</v>
      </c>
      <c r="L1420" s="964">
        <f t="shared" si="108"/>
        <v>0</v>
      </c>
      <c r="M1420" s="964">
        <f t="shared" si="108"/>
        <v>66.72</v>
      </c>
      <c r="N1420" s="964">
        <f t="shared" si="108"/>
        <v>0</v>
      </c>
      <c r="O1420" s="964">
        <f t="shared" si="108"/>
        <v>0</v>
      </c>
      <c r="P1420" s="964">
        <f t="shared" si="108"/>
        <v>0</v>
      </c>
      <c r="Q1420" s="962">
        <f t="shared" si="108"/>
        <v>0</v>
      </c>
      <c r="R1420" s="843"/>
    </row>
    <row r="1421" spans="2:18" s="842" customFormat="1" ht="12.4" customHeight="1">
      <c r="B1421" s="968" t="s">
        <v>562</v>
      </c>
      <c r="C1421" s="959"/>
      <c r="D1421" s="969" t="s">
        <v>2731</v>
      </c>
      <c r="E1421" s="961" t="s">
        <v>386</v>
      </c>
      <c r="F1421" s="970">
        <v>0.16</v>
      </c>
      <c r="G1421" s="970">
        <v>479.77</v>
      </c>
      <c r="H1421" s="962">
        <f t="shared" si="109"/>
        <v>76.760000000000005</v>
      </c>
      <c r="I1421" s="963">
        <f t="shared" si="108"/>
        <v>0</v>
      </c>
      <c r="J1421" s="964">
        <f t="shared" si="108"/>
        <v>0</v>
      </c>
      <c r="K1421" s="964">
        <f t="shared" si="108"/>
        <v>0</v>
      </c>
      <c r="L1421" s="964">
        <f t="shared" si="108"/>
        <v>0</v>
      </c>
      <c r="M1421" s="964">
        <f t="shared" si="108"/>
        <v>76.760000000000005</v>
      </c>
      <c r="N1421" s="964">
        <f t="shared" si="108"/>
        <v>0</v>
      </c>
      <c r="O1421" s="964">
        <f t="shared" si="108"/>
        <v>0</v>
      </c>
      <c r="P1421" s="964">
        <f t="shared" si="108"/>
        <v>0</v>
      </c>
      <c r="Q1421" s="962">
        <f t="shared" si="108"/>
        <v>0</v>
      </c>
      <c r="R1421" s="843"/>
    </row>
    <row r="1422" spans="2:18" s="842" customFormat="1" ht="12.4" customHeight="1">
      <c r="B1422" s="968" t="s">
        <v>563</v>
      </c>
      <c r="C1422" s="959"/>
      <c r="D1422" s="969" t="s">
        <v>341</v>
      </c>
      <c r="E1422" s="961" t="s">
        <v>55</v>
      </c>
      <c r="F1422" s="970">
        <v>19.91</v>
      </c>
      <c r="G1422" s="970">
        <v>4.2</v>
      </c>
      <c r="H1422" s="962">
        <f t="shared" si="109"/>
        <v>83.62</v>
      </c>
      <c r="I1422" s="963">
        <f t="shared" si="108"/>
        <v>0</v>
      </c>
      <c r="J1422" s="964">
        <f t="shared" si="108"/>
        <v>0</v>
      </c>
      <c r="K1422" s="964">
        <f t="shared" si="108"/>
        <v>0</v>
      </c>
      <c r="L1422" s="964">
        <f t="shared" si="108"/>
        <v>0</v>
      </c>
      <c r="M1422" s="964">
        <f t="shared" si="108"/>
        <v>83.62</v>
      </c>
      <c r="N1422" s="964">
        <f t="shared" si="108"/>
        <v>0</v>
      </c>
      <c r="O1422" s="964">
        <f t="shared" si="108"/>
        <v>0</v>
      </c>
      <c r="P1422" s="964">
        <f t="shared" si="108"/>
        <v>0</v>
      </c>
      <c r="Q1422" s="962">
        <f t="shared" si="108"/>
        <v>0</v>
      </c>
      <c r="R1422" s="843"/>
    </row>
    <row r="1423" spans="2:18" s="842" customFormat="1" ht="12.4" customHeight="1">
      <c r="B1423" s="974" t="s">
        <v>564</v>
      </c>
      <c r="C1423" s="959"/>
      <c r="D1423" s="975" t="s">
        <v>343</v>
      </c>
      <c r="E1423" s="961"/>
      <c r="F1423" s="961"/>
      <c r="G1423" s="961"/>
      <c r="H1423" s="962" t="str">
        <f t="shared" si="109"/>
        <v/>
      </c>
      <c r="I1423" s="963" t="str">
        <f t="shared" ref="I1423:Q1438" si="110">+IF($E1423="","",I5313)</f>
        <v/>
      </c>
      <c r="J1423" s="964" t="str">
        <f t="shared" si="110"/>
        <v/>
      </c>
      <c r="K1423" s="964" t="str">
        <f t="shared" si="110"/>
        <v/>
      </c>
      <c r="L1423" s="964" t="str">
        <f t="shared" si="110"/>
        <v/>
      </c>
      <c r="M1423" s="964" t="str">
        <f t="shared" si="110"/>
        <v/>
      </c>
      <c r="N1423" s="964" t="str">
        <f t="shared" si="110"/>
        <v/>
      </c>
      <c r="O1423" s="964" t="str">
        <f t="shared" si="110"/>
        <v/>
      </c>
      <c r="P1423" s="964" t="str">
        <f t="shared" si="110"/>
        <v/>
      </c>
      <c r="Q1423" s="962" t="str">
        <f t="shared" si="110"/>
        <v/>
      </c>
      <c r="R1423" s="843"/>
    </row>
    <row r="1424" spans="2:18" s="842" customFormat="1" ht="12.4" customHeight="1">
      <c r="B1424" s="968" t="s">
        <v>565</v>
      </c>
      <c r="C1424" s="959"/>
      <c r="D1424" s="969" t="s">
        <v>2732</v>
      </c>
      <c r="E1424" s="961" t="s">
        <v>51</v>
      </c>
      <c r="F1424" s="970">
        <v>8.4</v>
      </c>
      <c r="G1424" s="970">
        <v>15.51</v>
      </c>
      <c r="H1424" s="962">
        <f t="shared" si="109"/>
        <v>130.28</v>
      </c>
      <c r="I1424" s="963">
        <f t="shared" si="110"/>
        <v>0</v>
      </c>
      <c r="J1424" s="964">
        <f t="shared" si="110"/>
        <v>0</v>
      </c>
      <c r="K1424" s="964">
        <f t="shared" si="110"/>
        <v>0</v>
      </c>
      <c r="L1424" s="964">
        <f t="shared" si="110"/>
        <v>0</v>
      </c>
      <c r="M1424" s="964">
        <f t="shared" si="110"/>
        <v>130.28</v>
      </c>
      <c r="N1424" s="964">
        <f t="shared" si="110"/>
        <v>0</v>
      </c>
      <c r="O1424" s="964">
        <f t="shared" si="110"/>
        <v>0</v>
      </c>
      <c r="P1424" s="964">
        <f t="shared" si="110"/>
        <v>0</v>
      </c>
      <c r="Q1424" s="962">
        <f t="shared" si="110"/>
        <v>0</v>
      </c>
      <c r="R1424" s="843"/>
    </row>
    <row r="1425" spans="2:18" s="842" customFormat="1" ht="12.4" customHeight="1">
      <c r="B1425" s="974" t="s">
        <v>566</v>
      </c>
      <c r="C1425" s="959"/>
      <c r="D1425" s="975" t="s">
        <v>64</v>
      </c>
      <c r="E1425" s="961"/>
      <c r="F1425" s="961"/>
      <c r="G1425" s="961"/>
      <c r="H1425" s="962" t="str">
        <f t="shared" si="109"/>
        <v/>
      </c>
      <c r="I1425" s="963" t="str">
        <f t="shared" si="110"/>
        <v/>
      </c>
      <c r="J1425" s="964" t="str">
        <f t="shared" si="110"/>
        <v/>
      </c>
      <c r="K1425" s="964" t="str">
        <f t="shared" si="110"/>
        <v/>
      </c>
      <c r="L1425" s="964" t="str">
        <f t="shared" si="110"/>
        <v/>
      </c>
      <c r="M1425" s="964" t="str">
        <f t="shared" si="110"/>
        <v/>
      </c>
      <c r="N1425" s="964" t="str">
        <f t="shared" si="110"/>
        <v/>
      </c>
      <c r="O1425" s="964" t="str">
        <f t="shared" si="110"/>
        <v/>
      </c>
      <c r="P1425" s="964" t="str">
        <f t="shared" si="110"/>
        <v/>
      </c>
      <c r="Q1425" s="962" t="str">
        <f t="shared" si="110"/>
        <v/>
      </c>
      <c r="R1425" s="843"/>
    </row>
    <row r="1426" spans="2:18" s="842" customFormat="1" ht="12.4" customHeight="1">
      <c r="B1426" s="968" t="s">
        <v>567</v>
      </c>
      <c r="C1426" s="959"/>
      <c r="D1426" s="969" t="s">
        <v>2733</v>
      </c>
      <c r="E1426" s="961" t="s">
        <v>51</v>
      </c>
      <c r="F1426" s="970">
        <v>6</v>
      </c>
      <c r="G1426" s="970">
        <v>11.11</v>
      </c>
      <c r="H1426" s="962">
        <f t="shared" si="109"/>
        <v>66.66</v>
      </c>
      <c r="I1426" s="963">
        <f t="shared" si="110"/>
        <v>0</v>
      </c>
      <c r="J1426" s="964">
        <f t="shared" si="110"/>
        <v>0</v>
      </c>
      <c r="K1426" s="964">
        <f t="shared" si="110"/>
        <v>0</v>
      </c>
      <c r="L1426" s="964">
        <f t="shared" si="110"/>
        <v>0</v>
      </c>
      <c r="M1426" s="964">
        <f t="shared" si="110"/>
        <v>66.66</v>
      </c>
      <c r="N1426" s="964">
        <f t="shared" si="110"/>
        <v>0</v>
      </c>
      <c r="O1426" s="964">
        <f t="shared" si="110"/>
        <v>0</v>
      </c>
      <c r="P1426" s="964">
        <f t="shared" si="110"/>
        <v>0</v>
      </c>
      <c r="Q1426" s="962">
        <f t="shared" si="110"/>
        <v>0</v>
      </c>
      <c r="R1426" s="843"/>
    </row>
    <row r="1427" spans="2:18" s="842" customFormat="1" ht="12.4" customHeight="1">
      <c r="B1427" s="968" t="s">
        <v>568</v>
      </c>
      <c r="C1427" s="959"/>
      <c r="D1427" s="969" t="s">
        <v>351</v>
      </c>
      <c r="E1427" s="961" t="s">
        <v>51</v>
      </c>
      <c r="F1427" s="970">
        <v>0.72</v>
      </c>
      <c r="G1427" s="970">
        <v>20.48</v>
      </c>
      <c r="H1427" s="962">
        <f t="shared" si="109"/>
        <v>14.75</v>
      </c>
      <c r="I1427" s="963">
        <f t="shared" si="110"/>
        <v>0</v>
      </c>
      <c r="J1427" s="964">
        <f t="shared" si="110"/>
        <v>0</v>
      </c>
      <c r="K1427" s="964">
        <f t="shared" si="110"/>
        <v>0</v>
      </c>
      <c r="L1427" s="964">
        <f t="shared" si="110"/>
        <v>0</v>
      </c>
      <c r="M1427" s="964">
        <f t="shared" si="110"/>
        <v>14.75</v>
      </c>
      <c r="N1427" s="964">
        <f t="shared" si="110"/>
        <v>0</v>
      </c>
      <c r="O1427" s="964">
        <f t="shared" si="110"/>
        <v>0</v>
      </c>
      <c r="P1427" s="964">
        <f t="shared" si="110"/>
        <v>0</v>
      </c>
      <c r="Q1427" s="962">
        <f t="shared" si="110"/>
        <v>0</v>
      </c>
      <c r="R1427" s="843"/>
    </row>
    <row r="1428" spans="2:18" s="842" customFormat="1" ht="12.4" customHeight="1">
      <c r="B1428" s="974" t="s">
        <v>569</v>
      </c>
      <c r="C1428" s="959"/>
      <c r="D1428" s="975" t="s">
        <v>344</v>
      </c>
      <c r="E1428" s="961"/>
      <c r="F1428" s="961"/>
      <c r="G1428" s="961"/>
      <c r="H1428" s="962" t="str">
        <f t="shared" si="109"/>
        <v/>
      </c>
      <c r="I1428" s="963" t="str">
        <f t="shared" si="110"/>
        <v/>
      </c>
      <c r="J1428" s="964" t="str">
        <f t="shared" si="110"/>
        <v/>
      </c>
      <c r="K1428" s="964" t="str">
        <f t="shared" si="110"/>
        <v/>
      </c>
      <c r="L1428" s="964" t="str">
        <f t="shared" si="110"/>
        <v/>
      </c>
      <c r="M1428" s="964" t="str">
        <f t="shared" si="110"/>
        <v/>
      </c>
      <c r="N1428" s="964" t="str">
        <f t="shared" si="110"/>
        <v/>
      </c>
      <c r="O1428" s="964" t="str">
        <f t="shared" si="110"/>
        <v/>
      </c>
      <c r="P1428" s="964" t="str">
        <f t="shared" si="110"/>
        <v/>
      </c>
      <c r="Q1428" s="962" t="str">
        <f t="shared" si="110"/>
        <v/>
      </c>
      <c r="R1428" s="843"/>
    </row>
    <row r="1429" spans="2:18" s="842" customFormat="1" ht="12.4" customHeight="1">
      <c r="B1429" s="978" t="s">
        <v>570</v>
      </c>
      <c r="C1429" s="959"/>
      <c r="D1429" s="1002" t="s">
        <v>2933</v>
      </c>
      <c r="E1429" s="961" t="s">
        <v>53</v>
      </c>
      <c r="F1429" s="970">
        <v>1</v>
      </c>
      <c r="G1429" s="970">
        <v>750.98</v>
      </c>
      <c r="H1429" s="980">
        <f t="shared" si="109"/>
        <v>750.98</v>
      </c>
      <c r="I1429" s="981">
        <f t="shared" si="110"/>
        <v>0</v>
      </c>
      <c r="J1429" s="982">
        <f t="shared" si="110"/>
        <v>0</v>
      </c>
      <c r="K1429" s="982">
        <f t="shared" si="110"/>
        <v>0</v>
      </c>
      <c r="L1429" s="982">
        <f t="shared" si="110"/>
        <v>0</v>
      </c>
      <c r="M1429" s="982">
        <f t="shared" si="110"/>
        <v>750.98</v>
      </c>
      <c r="N1429" s="982">
        <f t="shared" si="110"/>
        <v>0</v>
      </c>
      <c r="O1429" s="982">
        <f t="shared" si="110"/>
        <v>0</v>
      </c>
      <c r="P1429" s="982">
        <f t="shared" si="110"/>
        <v>0</v>
      </c>
      <c r="Q1429" s="980">
        <f t="shared" si="110"/>
        <v>0</v>
      </c>
      <c r="R1429" s="843"/>
    </row>
    <row r="1430" spans="2:18" s="842" customFormat="1" ht="12.4" customHeight="1">
      <c r="B1430" s="974" t="s">
        <v>571</v>
      </c>
      <c r="C1430" s="959"/>
      <c r="D1430" s="975" t="s">
        <v>2681</v>
      </c>
      <c r="E1430" s="961"/>
      <c r="F1430" s="961"/>
      <c r="G1430" s="961"/>
      <c r="H1430" s="962" t="str">
        <f t="shared" si="109"/>
        <v/>
      </c>
      <c r="I1430" s="963" t="str">
        <f t="shared" si="110"/>
        <v/>
      </c>
      <c r="J1430" s="964" t="str">
        <f t="shared" si="110"/>
        <v/>
      </c>
      <c r="K1430" s="964" t="str">
        <f t="shared" si="110"/>
        <v/>
      </c>
      <c r="L1430" s="964" t="str">
        <f t="shared" si="110"/>
        <v/>
      </c>
      <c r="M1430" s="964" t="str">
        <f t="shared" si="110"/>
        <v/>
      </c>
      <c r="N1430" s="964" t="str">
        <f t="shared" si="110"/>
        <v/>
      </c>
      <c r="O1430" s="964" t="str">
        <f t="shared" si="110"/>
        <v/>
      </c>
      <c r="P1430" s="964" t="str">
        <f t="shared" si="110"/>
        <v/>
      </c>
      <c r="Q1430" s="962" t="str">
        <f t="shared" si="110"/>
        <v/>
      </c>
      <c r="R1430" s="843"/>
    </row>
    <row r="1431" spans="2:18" s="842" customFormat="1" ht="12.4" customHeight="1">
      <c r="B1431" s="968" t="s">
        <v>572</v>
      </c>
      <c r="C1431" s="959"/>
      <c r="D1431" s="969" t="s">
        <v>2710</v>
      </c>
      <c r="E1431" s="961" t="s">
        <v>41</v>
      </c>
      <c r="F1431" s="970">
        <v>1</v>
      </c>
      <c r="G1431" s="970">
        <v>163.59</v>
      </c>
      <c r="H1431" s="962">
        <f t="shared" si="109"/>
        <v>163.59</v>
      </c>
      <c r="I1431" s="963">
        <f t="shared" si="110"/>
        <v>0</v>
      </c>
      <c r="J1431" s="964">
        <f t="shared" si="110"/>
        <v>0</v>
      </c>
      <c r="K1431" s="964">
        <f t="shared" si="110"/>
        <v>0</v>
      </c>
      <c r="L1431" s="964">
        <f t="shared" si="110"/>
        <v>0</v>
      </c>
      <c r="M1431" s="964">
        <f t="shared" si="110"/>
        <v>163.59</v>
      </c>
      <c r="N1431" s="964">
        <f t="shared" si="110"/>
        <v>0</v>
      </c>
      <c r="O1431" s="964">
        <f t="shared" si="110"/>
        <v>0</v>
      </c>
      <c r="P1431" s="964">
        <f t="shared" si="110"/>
        <v>0</v>
      </c>
      <c r="Q1431" s="962">
        <f t="shared" si="110"/>
        <v>0</v>
      </c>
      <c r="R1431" s="843"/>
    </row>
    <row r="1432" spans="2:18" s="842" customFormat="1" ht="12.4" customHeight="1">
      <c r="B1432" s="972" t="s">
        <v>573</v>
      </c>
      <c r="C1432" s="959"/>
      <c r="D1432" s="973" t="s">
        <v>2735</v>
      </c>
      <c r="E1432" s="961"/>
      <c r="F1432" s="961"/>
      <c r="G1432" s="961"/>
      <c r="H1432" s="962" t="str">
        <f t="shared" si="109"/>
        <v/>
      </c>
      <c r="I1432" s="963" t="str">
        <f t="shared" si="110"/>
        <v/>
      </c>
      <c r="J1432" s="964" t="str">
        <f t="shared" si="110"/>
        <v/>
      </c>
      <c r="K1432" s="964" t="str">
        <f t="shared" si="110"/>
        <v/>
      </c>
      <c r="L1432" s="964" t="str">
        <f t="shared" si="110"/>
        <v/>
      </c>
      <c r="M1432" s="964" t="str">
        <f t="shared" si="110"/>
        <v/>
      </c>
      <c r="N1432" s="964" t="str">
        <f t="shared" si="110"/>
        <v/>
      </c>
      <c r="O1432" s="964" t="str">
        <f t="shared" si="110"/>
        <v/>
      </c>
      <c r="P1432" s="964" t="str">
        <f t="shared" si="110"/>
        <v/>
      </c>
      <c r="Q1432" s="962" t="str">
        <f t="shared" si="110"/>
        <v/>
      </c>
      <c r="R1432" s="843"/>
    </row>
    <row r="1433" spans="2:18" s="842" customFormat="1" ht="12.4" customHeight="1">
      <c r="B1433" s="974" t="s">
        <v>574</v>
      </c>
      <c r="C1433" s="959"/>
      <c r="D1433" s="975" t="s">
        <v>52</v>
      </c>
      <c r="E1433" s="961"/>
      <c r="F1433" s="961"/>
      <c r="G1433" s="961"/>
      <c r="H1433" s="962" t="str">
        <f t="shared" si="109"/>
        <v/>
      </c>
      <c r="I1433" s="963" t="str">
        <f t="shared" si="110"/>
        <v/>
      </c>
      <c r="J1433" s="964" t="str">
        <f t="shared" si="110"/>
        <v/>
      </c>
      <c r="K1433" s="964" t="str">
        <f t="shared" si="110"/>
        <v/>
      </c>
      <c r="L1433" s="964" t="str">
        <f t="shared" si="110"/>
        <v/>
      </c>
      <c r="M1433" s="964" t="str">
        <f t="shared" si="110"/>
        <v/>
      </c>
      <c r="N1433" s="964" t="str">
        <f t="shared" si="110"/>
        <v/>
      </c>
      <c r="O1433" s="964" t="str">
        <f t="shared" si="110"/>
        <v/>
      </c>
      <c r="P1433" s="964" t="str">
        <f t="shared" si="110"/>
        <v/>
      </c>
      <c r="Q1433" s="962" t="str">
        <f t="shared" si="110"/>
        <v/>
      </c>
      <c r="R1433" s="843"/>
    </row>
    <row r="1434" spans="2:18" s="842" customFormat="1" ht="12.4" customHeight="1">
      <c r="B1434" s="968" t="s">
        <v>575</v>
      </c>
      <c r="C1434" s="959"/>
      <c r="D1434" s="969" t="s">
        <v>2689</v>
      </c>
      <c r="E1434" s="961" t="s">
        <v>387</v>
      </c>
      <c r="F1434" s="970">
        <v>5040.2</v>
      </c>
      <c r="G1434" s="970">
        <v>0.70000000000000007</v>
      </c>
      <c r="H1434" s="962">
        <f t="shared" si="109"/>
        <v>3528.14</v>
      </c>
      <c r="I1434" s="963">
        <f t="shared" si="110"/>
        <v>0</v>
      </c>
      <c r="J1434" s="964">
        <f t="shared" si="110"/>
        <v>0</v>
      </c>
      <c r="K1434" s="964">
        <f t="shared" si="110"/>
        <v>0</v>
      </c>
      <c r="L1434" s="964">
        <f t="shared" si="110"/>
        <v>0</v>
      </c>
      <c r="M1434" s="964">
        <f t="shared" si="110"/>
        <v>3528.14</v>
      </c>
      <c r="N1434" s="964">
        <f t="shared" si="110"/>
        <v>0</v>
      </c>
      <c r="O1434" s="964">
        <f t="shared" si="110"/>
        <v>0</v>
      </c>
      <c r="P1434" s="964">
        <f t="shared" si="110"/>
        <v>0</v>
      </c>
      <c r="Q1434" s="962">
        <f t="shared" si="110"/>
        <v>0</v>
      </c>
      <c r="R1434" s="843"/>
    </row>
    <row r="1435" spans="2:18" s="842" customFormat="1" ht="12.4" customHeight="1">
      <c r="B1435" s="974" t="s">
        <v>576</v>
      </c>
      <c r="C1435" s="959"/>
      <c r="D1435" s="975" t="s">
        <v>54</v>
      </c>
      <c r="E1435" s="961"/>
      <c r="F1435" s="961"/>
      <c r="G1435" s="961"/>
      <c r="H1435" s="962" t="str">
        <f t="shared" si="109"/>
        <v/>
      </c>
      <c r="I1435" s="963" t="str">
        <f t="shared" si="110"/>
        <v/>
      </c>
      <c r="J1435" s="964" t="str">
        <f t="shared" si="110"/>
        <v/>
      </c>
      <c r="K1435" s="964" t="str">
        <f t="shared" si="110"/>
        <v/>
      </c>
      <c r="L1435" s="964" t="str">
        <f t="shared" si="110"/>
        <v/>
      </c>
      <c r="M1435" s="964" t="str">
        <f t="shared" si="110"/>
        <v/>
      </c>
      <c r="N1435" s="964" t="str">
        <f t="shared" si="110"/>
        <v/>
      </c>
      <c r="O1435" s="964" t="str">
        <f t="shared" si="110"/>
        <v/>
      </c>
      <c r="P1435" s="964" t="str">
        <f t="shared" si="110"/>
        <v/>
      </c>
      <c r="Q1435" s="962" t="str">
        <f t="shared" si="110"/>
        <v/>
      </c>
      <c r="R1435" s="843"/>
    </row>
    <row r="1436" spans="2:18" s="842" customFormat="1" ht="12.4" customHeight="1">
      <c r="B1436" s="968" t="s">
        <v>577</v>
      </c>
      <c r="C1436" s="959"/>
      <c r="D1436" s="969" t="s">
        <v>2690</v>
      </c>
      <c r="E1436" s="961" t="s">
        <v>387</v>
      </c>
      <c r="F1436" s="970">
        <v>4743.1900000000005</v>
      </c>
      <c r="G1436" s="970">
        <v>9.85</v>
      </c>
      <c r="H1436" s="962">
        <f t="shared" si="109"/>
        <v>46720.42</v>
      </c>
      <c r="I1436" s="963">
        <f t="shared" si="110"/>
        <v>0</v>
      </c>
      <c r="J1436" s="964">
        <f t="shared" si="110"/>
        <v>0</v>
      </c>
      <c r="K1436" s="964">
        <f t="shared" si="110"/>
        <v>0</v>
      </c>
      <c r="L1436" s="964">
        <f t="shared" si="110"/>
        <v>0</v>
      </c>
      <c r="M1436" s="964">
        <f t="shared" si="110"/>
        <v>46720.42</v>
      </c>
      <c r="N1436" s="964">
        <f t="shared" si="110"/>
        <v>0</v>
      </c>
      <c r="O1436" s="964">
        <f t="shared" si="110"/>
        <v>0</v>
      </c>
      <c r="P1436" s="964">
        <f t="shared" si="110"/>
        <v>0</v>
      </c>
      <c r="Q1436" s="962">
        <f t="shared" si="110"/>
        <v>0</v>
      </c>
      <c r="R1436" s="843"/>
    </row>
    <row r="1437" spans="2:18" s="842" customFormat="1" ht="12.4" customHeight="1">
      <c r="B1437" s="968" t="s">
        <v>578</v>
      </c>
      <c r="C1437" s="959"/>
      <c r="D1437" s="969" t="s">
        <v>2736</v>
      </c>
      <c r="E1437" s="961" t="s">
        <v>387</v>
      </c>
      <c r="F1437" s="970">
        <v>252.01000000000002</v>
      </c>
      <c r="G1437" s="970">
        <v>19.68</v>
      </c>
      <c r="H1437" s="962">
        <f t="shared" si="109"/>
        <v>4959.5600000000004</v>
      </c>
      <c r="I1437" s="963">
        <f t="shared" si="110"/>
        <v>0</v>
      </c>
      <c r="J1437" s="964">
        <f t="shared" si="110"/>
        <v>0</v>
      </c>
      <c r="K1437" s="964">
        <f t="shared" si="110"/>
        <v>0</v>
      </c>
      <c r="L1437" s="964">
        <f t="shared" si="110"/>
        <v>0</v>
      </c>
      <c r="M1437" s="964">
        <f t="shared" si="110"/>
        <v>4959.5600000000004</v>
      </c>
      <c r="N1437" s="964">
        <f t="shared" si="110"/>
        <v>0</v>
      </c>
      <c r="O1437" s="964">
        <f t="shared" si="110"/>
        <v>0</v>
      </c>
      <c r="P1437" s="964">
        <f t="shared" si="110"/>
        <v>0</v>
      </c>
      <c r="Q1437" s="962">
        <f t="shared" si="110"/>
        <v>0</v>
      </c>
      <c r="R1437" s="843"/>
    </row>
    <row r="1438" spans="2:18" s="842" customFormat="1" ht="12.4" customHeight="1">
      <c r="B1438" s="968" t="s">
        <v>579</v>
      </c>
      <c r="C1438" s="959"/>
      <c r="D1438" s="969" t="s">
        <v>2737</v>
      </c>
      <c r="E1438" s="961" t="s">
        <v>387</v>
      </c>
      <c r="F1438" s="970">
        <v>45</v>
      </c>
      <c r="G1438" s="970">
        <v>29.5</v>
      </c>
      <c r="H1438" s="962">
        <f t="shared" si="109"/>
        <v>1327.5</v>
      </c>
      <c r="I1438" s="963">
        <f t="shared" si="110"/>
        <v>0</v>
      </c>
      <c r="J1438" s="964">
        <f t="shared" si="110"/>
        <v>0</v>
      </c>
      <c r="K1438" s="964">
        <f t="shared" si="110"/>
        <v>0</v>
      </c>
      <c r="L1438" s="964">
        <f t="shared" si="110"/>
        <v>0</v>
      </c>
      <c r="M1438" s="964">
        <f t="shared" si="110"/>
        <v>1091.04</v>
      </c>
      <c r="N1438" s="964">
        <f t="shared" si="110"/>
        <v>236.46</v>
      </c>
      <c r="O1438" s="964">
        <f t="shared" si="110"/>
        <v>0</v>
      </c>
      <c r="P1438" s="964">
        <f t="shared" si="110"/>
        <v>0</v>
      </c>
      <c r="Q1438" s="962">
        <f t="shared" si="110"/>
        <v>0</v>
      </c>
      <c r="R1438" s="843"/>
    </row>
    <row r="1439" spans="2:18" s="842" customFormat="1" ht="12.4" customHeight="1">
      <c r="B1439" s="968" t="s">
        <v>580</v>
      </c>
      <c r="C1439" s="959"/>
      <c r="D1439" s="969" t="s">
        <v>2691</v>
      </c>
      <c r="E1439" s="961" t="s">
        <v>387</v>
      </c>
      <c r="F1439" s="970">
        <v>4995.2</v>
      </c>
      <c r="G1439" s="970">
        <v>2.0499999999999998</v>
      </c>
      <c r="H1439" s="962">
        <f t="shared" si="109"/>
        <v>10240.16</v>
      </c>
      <c r="I1439" s="963">
        <f t="shared" ref="I1439:Q1454" si="111">+IF($E1439="","",I5329)</f>
        <v>0</v>
      </c>
      <c r="J1439" s="964">
        <f t="shared" si="111"/>
        <v>0</v>
      </c>
      <c r="K1439" s="964">
        <f t="shared" si="111"/>
        <v>0</v>
      </c>
      <c r="L1439" s="964">
        <f t="shared" si="111"/>
        <v>0</v>
      </c>
      <c r="M1439" s="964">
        <f t="shared" si="111"/>
        <v>0</v>
      </c>
      <c r="N1439" s="964">
        <f t="shared" si="111"/>
        <v>10240.16</v>
      </c>
      <c r="O1439" s="964">
        <f t="shared" si="111"/>
        <v>0</v>
      </c>
      <c r="P1439" s="964">
        <f t="shared" si="111"/>
        <v>0</v>
      </c>
      <c r="Q1439" s="962">
        <f t="shared" si="111"/>
        <v>0</v>
      </c>
      <c r="R1439" s="843"/>
    </row>
    <row r="1440" spans="2:18" s="842" customFormat="1" ht="12.4" customHeight="1">
      <c r="B1440" s="968" t="s">
        <v>581</v>
      </c>
      <c r="C1440" s="959"/>
      <c r="D1440" s="969" t="s">
        <v>2738</v>
      </c>
      <c r="E1440" s="961" t="s">
        <v>387</v>
      </c>
      <c r="F1440" s="970">
        <v>45</v>
      </c>
      <c r="G1440" s="970">
        <v>2.46</v>
      </c>
      <c r="H1440" s="962">
        <f t="shared" si="109"/>
        <v>110.7</v>
      </c>
      <c r="I1440" s="963">
        <f t="shared" si="111"/>
        <v>0</v>
      </c>
      <c r="J1440" s="964">
        <f t="shared" si="111"/>
        <v>0</v>
      </c>
      <c r="K1440" s="964">
        <f t="shared" si="111"/>
        <v>0</v>
      </c>
      <c r="L1440" s="964">
        <f t="shared" si="111"/>
        <v>0</v>
      </c>
      <c r="M1440" s="964">
        <f t="shared" si="111"/>
        <v>0</v>
      </c>
      <c r="N1440" s="964">
        <f t="shared" si="111"/>
        <v>110.7</v>
      </c>
      <c r="O1440" s="964">
        <f t="shared" si="111"/>
        <v>0</v>
      </c>
      <c r="P1440" s="964">
        <f t="shared" si="111"/>
        <v>0</v>
      </c>
      <c r="Q1440" s="962">
        <f t="shared" si="111"/>
        <v>0</v>
      </c>
      <c r="R1440" s="843"/>
    </row>
    <row r="1441" spans="2:18" s="842" customFormat="1" ht="12.4" customHeight="1">
      <c r="B1441" s="968" t="s">
        <v>582</v>
      </c>
      <c r="C1441" s="959"/>
      <c r="D1441" s="969" t="s">
        <v>354</v>
      </c>
      <c r="E1441" s="961" t="s">
        <v>387</v>
      </c>
      <c r="F1441" s="970">
        <v>4995.2</v>
      </c>
      <c r="G1441" s="970">
        <v>4.33</v>
      </c>
      <c r="H1441" s="962">
        <f t="shared" si="109"/>
        <v>21629.22</v>
      </c>
      <c r="I1441" s="963">
        <f t="shared" si="111"/>
        <v>0</v>
      </c>
      <c r="J1441" s="964">
        <f t="shared" si="111"/>
        <v>0</v>
      </c>
      <c r="K1441" s="964">
        <f t="shared" si="111"/>
        <v>0</v>
      </c>
      <c r="L1441" s="964">
        <f t="shared" si="111"/>
        <v>0</v>
      </c>
      <c r="M1441" s="964">
        <f t="shared" si="111"/>
        <v>0</v>
      </c>
      <c r="N1441" s="964">
        <f t="shared" si="111"/>
        <v>21629.22</v>
      </c>
      <c r="O1441" s="964">
        <f t="shared" si="111"/>
        <v>0</v>
      </c>
      <c r="P1441" s="964">
        <f t="shared" si="111"/>
        <v>0</v>
      </c>
      <c r="Q1441" s="962">
        <f t="shared" si="111"/>
        <v>0</v>
      </c>
      <c r="R1441" s="843"/>
    </row>
    <row r="1442" spans="2:18" s="842" customFormat="1" ht="12.4" customHeight="1">
      <c r="B1442" s="968" t="s">
        <v>583</v>
      </c>
      <c r="C1442" s="959"/>
      <c r="D1442" s="969" t="s">
        <v>2739</v>
      </c>
      <c r="E1442" s="961" t="s">
        <v>387</v>
      </c>
      <c r="F1442" s="970">
        <v>45</v>
      </c>
      <c r="G1442" s="970">
        <v>5.15</v>
      </c>
      <c r="H1442" s="962">
        <f t="shared" si="109"/>
        <v>231.75</v>
      </c>
      <c r="I1442" s="963">
        <f t="shared" si="111"/>
        <v>0</v>
      </c>
      <c r="J1442" s="964">
        <f t="shared" si="111"/>
        <v>0</v>
      </c>
      <c r="K1442" s="964">
        <f t="shared" si="111"/>
        <v>0</v>
      </c>
      <c r="L1442" s="964">
        <f t="shared" si="111"/>
        <v>0</v>
      </c>
      <c r="M1442" s="964">
        <f t="shared" si="111"/>
        <v>0</v>
      </c>
      <c r="N1442" s="964">
        <f t="shared" si="111"/>
        <v>231.75</v>
      </c>
      <c r="O1442" s="964">
        <f t="shared" si="111"/>
        <v>0</v>
      </c>
      <c r="P1442" s="964">
        <f t="shared" si="111"/>
        <v>0</v>
      </c>
      <c r="Q1442" s="962">
        <f t="shared" si="111"/>
        <v>0</v>
      </c>
      <c r="R1442" s="843"/>
    </row>
    <row r="1443" spans="2:18" s="842" customFormat="1" ht="12.4" customHeight="1">
      <c r="B1443" s="968" t="s">
        <v>584</v>
      </c>
      <c r="C1443" s="959"/>
      <c r="D1443" s="969" t="s">
        <v>2692</v>
      </c>
      <c r="E1443" s="961" t="s">
        <v>386</v>
      </c>
      <c r="F1443" s="970">
        <v>399.62</v>
      </c>
      <c r="G1443" s="970">
        <v>30.76</v>
      </c>
      <c r="H1443" s="962">
        <f t="shared" si="109"/>
        <v>12292.31</v>
      </c>
      <c r="I1443" s="963">
        <f t="shared" si="111"/>
        <v>0</v>
      </c>
      <c r="J1443" s="964">
        <f t="shared" si="111"/>
        <v>0</v>
      </c>
      <c r="K1443" s="964">
        <f t="shared" si="111"/>
        <v>0</v>
      </c>
      <c r="L1443" s="964">
        <f t="shared" si="111"/>
        <v>0</v>
      </c>
      <c r="M1443" s="964">
        <f t="shared" si="111"/>
        <v>0</v>
      </c>
      <c r="N1443" s="964">
        <f t="shared" si="111"/>
        <v>12292.31</v>
      </c>
      <c r="O1443" s="964">
        <f t="shared" si="111"/>
        <v>0</v>
      </c>
      <c r="P1443" s="964">
        <f t="shared" si="111"/>
        <v>0</v>
      </c>
      <c r="Q1443" s="962">
        <f t="shared" si="111"/>
        <v>0</v>
      </c>
      <c r="R1443" s="843"/>
    </row>
    <row r="1444" spans="2:18" s="842" customFormat="1" ht="12.4" customHeight="1">
      <c r="B1444" s="968" t="s">
        <v>585</v>
      </c>
      <c r="C1444" s="959"/>
      <c r="D1444" s="969" t="s">
        <v>2740</v>
      </c>
      <c r="E1444" s="961" t="s">
        <v>386</v>
      </c>
      <c r="F1444" s="970">
        <v>10.8</v>
      </c>
      <c r="G1444" s="970">
        <v>35.15</v>
      </c>
      <c r="H1444" s="962">
        <f t="shared" si="109"/>
        <v>379.62</v>
      </c>
      <c r="I1444" s="963">
        <f t="shared" si="111"/>
        <v>0</v>
      </c>
      <c r="J1444" s="964">
        <f t="shared" si="111"/>
        <v>0</v>
      </c>
      <c r="K1444" s="964">
        <f t="shared" si="111"/>
        <v>0</v>
      </c>
      <c r="L1444" s="964">
        <f t="shared" si="111"/>
        <v>0</v>
      </c>
      <c r="M1444" s="964">
        <f t="shared" si="111"/>
        <v>0</v>
      </c>
      <c r="N1444" s="964">
        <f t="shared" si="111"/>
        <v>379.62</v>
      </c>
      <c r="O1444" s="964">
        <f t="shared" si="111"/>
        <v>0</v>
      </c>
      <c r="P1444" s="964">
        <f t="shared" si="111"/>
        <v>0</v>
      </c>
      <c r="Q1444" s="962">
        <f t="shared" si="111"/>
        <v>0</v>
      </c>
      <c r="R1444" s="843"/>
    </row>
    <row r="1445" spans="2:18" s="842" customFormat="1" ht="12.4" customHeight="1">
      <c r="B1445" s="968" t="s">
        <v>586</v>
      </c>
      <c r="C1445" s="959"/>
      <c r="D1445" s="969" t="s">
        <v>2693</v>
      </c>
      <c r="E1445" s="961" t="s">
        <v>386</v>
      </c>
      <c r="F1445" s="970">
        <v>999.04000000000008</v>
      </c>
      <c r="G1445" s="970">
        <v>24.61</v>
      </c>
      <c r="H1445" s="962">
        <f t="shared" si="109"/>
        <v>24586.37</v>
      </c>
      <c r="I1445" s="963">
        <f t="shared" si="111"/>
        <v>0</v>
      </c>
      <c r="J1445" s="964">
        <f t="shared" si="111"/>
        <v>0</v>
      </c>
      <c r="K1445" s="964">
        <f t="shared" si="111"/>
        <v>0</v>
      </c>
      <c r="L1445" s="964">
        <f t="shared" si="111"/>
        <v>0</v>
      </c>
      <c r="M1445" s="964">
        <f t="shared" si="111"/>
        <v>0</v>
      </c>
      <c r="N1445" s="964">
        <f t="shared" si="111"/>
        <v>24586.37</v>
      </c>
      <c r="O1445" s="964">
        <f t="shared" si="111"/>
        <v>0</v>
      </c>
      <c r="P1445" s="964">
        <f t="shared" si="111"/>
        <v>0</v>
      </c>
      <c r="Q1445" s="962">
        <f t="shared" si="111"/>
        <v>0</v>
      </c>
      <c r="R1445" s="843"/>
    </row>
    <row r="1446" spans="2:18" s="842" customFormat="1" ht="12.4" customHeight="1">
      <c r="B1446" s="968" t="s">
        <v>587</v>
      </c>
      <c r="C1446" s="959"/>
      <c r="D1446" s="969" t="s">
        <v>2741</v>
      </c>
      <c r="E1446" s="961" t="s">
        <v>386</v>
      </c>
      <c r="F1446" s="970">
        <v>5.4</v>
      </c>
      <c r="G1446" s="970">
        <v>17.57</v>
      </c>
      <c r="H1446" s="962">
        <f t="shared" si="109"/>
        <v>94.88</v>
      </c>
      <c r="I1446" s="963">
        <f t="shared" si="111"/>
        <v>0</v>
      </c>
      <c r="J1446" s="964">
        <f t="shared" si="111"/>
        <v>0</v>
      </c>
      <c r="K1446" s="964">
        <f t="shared" si="111"/>
        <v>0</v>
      </c>
      <c r="L1446" s="964">
        <f t="shared" si="111"/>
        <v>0</v>
      </c>
      <c r="M1446" s="964">
        <f t="shared" si="111"/>
        <v>0</v>
      </c>
      <c r="N1446" s="964">
        <f t="shared" si="111"/>
        <v>94.88</v>
      </c>
      <c r="O1446" s="964">
        <f t="shared" si="111"/>
        <v>0</v>
      </c>
      <c r="P1446" s="964">
        <f t="shared" si="111"/>
        <v>0</v>
      </c>
      <c r="Q1446" s="962">
        <f t="shared" si="111"/>
        <v>0</v>
      </c>
      <c r="R1446" s="843"/>
    </row>
    <row r="1447" spans="2:18" s="842" customFormat="1" ht="12.4" customHeight="1">
      <c r="B1447" s="968" t="s">
        <v>588</v>
      </c>
      <c r="C1447" s="959"/>
      <c r="D1447" s="969" t="s">
        <v>2742</v>
      </c>
      <c r="E1447" s="961" t="s">
        <v>386</v>
      </c>
      <c r="F1447" s="970">
        <v>8.1</v>
      </c>
      <c r="G1447" s="970">
        <v>20.51</v>
      </c>
      <c r="H1447" s="962">
        <f t="shared" si="109"/>
        <v>166.13</v>
      </c>
      <c r="I1447" s="963">
        <f t="shared" si="111"/>
        <v>0</v>
      </c>
      <c r="J1447" s="964">
        <f t="shared" si="111"/>
        <v>0</v>
      </c>
      <c r="K1447" s="964">
        <f t="shared" si="111"/>
        <v>0</v>
      </c>
      <c r="L1447" s="964">
        <f t="shared" si="111"/>
        <v>0</v>
      </c>
      <c r="M1447" s="964">
        <f t="shared" si="111"/>
        <v>0</v>
      </c>
      <c r="N1447" s="964">
        <f t="shared" si="111"/>
        <v>166.13</v>
      </c>
      <c r="O1447" s="964">
        <f t="shared" si="111"/>
        <v>0</v>
      </c>
      <c r="P1447" s="964">
        <f t="shared" si="111"/>
        <v>0</v>
      </c>
      <c r="Q1447" s="962">
        <f t="shared" si="111"/>
        <v>0</v>
      </c>
      <c r="R1447" s="843"/>
    </row>
    <row r="1448" spans="2:18" s="842" customFormat="1" ht="12.4" customHeight="1">
      <c r="B1448" s="974" t="s">
        <v>589</v>
      </c>
      <c r="C1448" s="959"/>
      <c r="D1448" s="975" t="s">
        <v>355</v>
      </c>
      <c r="E1448" s="961"/>
      <c r="F1448" s="961"/>
      <c r="G1448" s="961"/>
      <c r="H1448" s="962" t="str">
        <f t="shared" si="109"/>
        <v/>
      </c>
      <c r="I1448" s="963" t="str">
        <f t="shared" si="111"/>
        <v/>
      </c>
      <c r="J1448" s="964" t="str">
        <f t="shared" si="111"/>
        <v/>
      </c>
      <c r="K1448" s="964" t="str">
        <f t="shared" si="111"/>
        <v/>
      </c>
      <c r="L1448" s="964" t="str">
        <f t="shared" si="111"/>
        <v/>
      </c>
      <c r="M1448" s="964" t="str">
        <f t="shared" si="111"/>
        <v/>
      </c>
      <c r="N1448" s="964" t="str">
        <f t="shared" si="111"/>
        <v/>
      </c>
      <c r="O1448" s="964" t="str">
        <f t="shared" si="111"/>
        <v/>
      </c>
      <c r="P1448" s="964" t="str">
        <f t="shared" si="111"/>
        <v/>
      </c>
      <c r="Q1448" s="962" t="str">
        <f t="shared" si="111"/>
        <v/>
      </c>
      <c r="R1448" s="843"/>
    </row>
    <row r="1449" spans="2:18" s="842" customFormat="1" ht="12.4" customHeight="1">
      <c r="B1449" s="968" t="s">
        <v>590</v>
      </c>
      <c r="C1449" s="959"/>
      <c r="D1449" s="969" t="s">
        <v>2744</v>
      </c>
      <c r="E1449" s="961" t="s">
        <v>387</v>
      </c>
      <c r="F1449" s="970">
        <v>461.8</v>
      </c>
      <c r="G1449" s="970">
        <v>12.540000000000001</v>
      </c>
      <c r="H1449" s="962">
        <f t="shared" si="109"/>
        <v>5790.97</v>
      </c>
      <c r="I1449" s="963">
        <f t="shared" si="111"/>
        <v>0</v>
      </c>
      <c r="J1449" s="964">
        <f t="shared" si="111"/>
        <v>0</v>
      </c>
      <c r="K1449" s="964">
        <f t="shared" si="111"/>
        <v>0</v>
      </c>
      <c r="L1449" s="964">
        <f t="shared" si="111"/>
        <v>0</v>
      </c>
      <c r="M1449" s="964">
        <f t="shared" si="111"/>
        <v>0</v>
      </c>
      <c r="N1449" s="964">
        <f t="shared" si="111"/>
        <v>5790.97</v>
      </c>
      <c r="O1449" s="964">
        <f t="shared" si="111"/>
        <v>0</v>
      </c>
      <c r="P1449" s="964">
        <f t="shared" si="111"/>
        <v>0</v>
      </c>
      <c r="Q1449" s="962">
        <f t="shared" si="111"/>
        <v>0</v>
      </c>
      <c r="R1449" s="843"/>
    </row>
    <row r="1450" spans="2:18" s="842" customFormat="1" ht="12.4" customHeight="1">
      <c r="B1450" s="968" t="s">
        <v>591</v>
      </c>
      <c r="C1450" s="959"/>
      <c r="D1450" s="969" t="s">
        <v>2745</v>
      </c>
      <c r="E1450" s="961" t="s">
        <v>387</v>
      </c>
      <c r="F1450" s="970">
        <v>605.20000000000005</v>
      </c>
      <c r="G1450" s="970">
        <v>11.21</v>
      </c>
      <c r="H1450" s="962">
        <f t="shared" si="109"/>
        <v>6784.29</v>
      </c>
      <c r="I1450" s="963">
        <f t="shared" si="111"/>
        <v>0</v>
      </c>
      <c r="J1450" s="964">
        <f t="shared" si="111"/>
        <v>0</v>
      </c>
      <c r="K1450" s="964">
        <f t="shared" si="111"/>
        <v>0</v>
      </c>
      <c r="L1450" s="964">
        <f t="shared" si="111"/>
        <v>0</v>
      </c>
      <c r="M1450" s="964">
        <f t="shared" si="111"/>
        <v>0</v>
      </c>
      <c r="N1450" s="964">
        <f t="shared" si="111"/>
        <v>6784.29</v>
      </c>
      <c r="O1450" s="964">
        <f t="shared" si="111"/>
        <v>0</v>
      </c>
      <c r="P1450" s="964">
        <f t="shared" si="111"/>
        <v>0</v>
      </c>
      <c r="Q1450" s="962">
        <f t="shared" si="111"/>
        <v>0</v>
      </c>
      <c r="R1450" s="843"/>
    </row>
    <row r="1451" spans="2:18" s="842" customFormat="1" ht="12.4" customHeight="1">
      <c r="B1451" s="968" t="s">
        <v>592</v>
      </c>
      <c r="C1451" s="959"/>
      <c r="D1451" s="969" t="s">
        <v>2746</v>
      </c>
      <c r="E1451" s="961" t="s">
        <v>387</v>
      </c>
      <c r="F1451" s="970">
        <v>130.30000000000001</v>
      </c>
      <c r="G1451" s="970">
        <v>8.1</v>
      </c>
      <c r="H1451" s="962">
        <f t="shared" si="109"/>
        <v>1055.43</v>
      </c>
      <c r="I1451" s="963">
        <f t="shared" si="111"/>
        <v>0</v>
      </c>
      <c r="J1451" s="964">
        <f t="shared" si="111"/>
        <v>0</v>
      </c>
      <c r="K1451" s="964">
        <f t="shared" si="111"/>
        <v>0</v>
      </c>
      <c r="L1451" s="964">
        <f t="shared" si="111"/>
        <v>0</v>
      </c>
      <c r="M1451" s="964">
        <f t="shared" si="111"/>
        <v>0</v>
      </c>
      <c r="N1451" s="964">
        <f t="shared" si="111"/>
        <v>1055.43</v>
      </c>
      <c r="O1451" s="964">
        <f t="shared" si="111"/>
        <v>0</v>
      </c>
      <c r="P1451" s="964">
        <f t="shared" si="111"/>
        <v>0</v>
      </c>
      <c r="Q1451" s="962">
        <f t="shared" si="111"/>
        <v>0</v>
      </c>
      <c r="R1451" s="843"/>
    </row>
    <row r="1452" spans="2:18" s="842" customFormat="1" ht="12.4" customHeight="1">
      <c r="B1452" s="968" t="s">
        <v>593</v>
      </c>
      <c r="C1452" s="959"/>
      <c r="D1452" s="969" t="s">
        <v>2694</v>
      </c>
      <c r="E1452" s="961" t="s">
        <v>387</v>
      </c>
      <c r="F1452" s="970">
        <v>545.1</v>
      </c>
      <c r="G1452" s="970">
        <v>6.7700000000000005</v>
      </c>
      <c r="H1452" s="962">
        <f t="shared" si="109"/>
        <v>3690.33</v>
      </c>
      <c r="I1452" s="963">
        <f t="shared" si="111"/>
        <v>0</v>
      </c>
      <c r="J1452" s="964">
        <f t="shared" si="111"/>
        <v>0</v>
      </c>
      <c r="K1452" s="964">
        <f t="shared" si="111"/>
        <v>0</v>
      </c>
      <c r="L1452" s="964">
        <f t="shared" si="111"/>
        <v>0</v>
      </c>
      <c r="M1452" s="964">
        <f t="shared" si="111"/>
        <v>0</v>
      </c>
      <c r="N1452" s="964">
        <f t="shared" si="111"/>
        <v>3690.33</v>
      </c>
      <c r="O1452" s="964">
        <f t="shared" si="111"/>
        <v>0</v>
      </c>
      <c r="P1452" s="964">
        <f t="shared" si="111"/>
        <v>0</v>
      </c>
      <c r="Q1452" s="962">
        <f t="shared" si="111"/>
        <v>0</v>
      </c>
      <c r="R1452" s="843"/>
    </row>
    <row r="1453" spans="2:18" s="842" customFormat="1" ht="12.4" customHeight="1">
      <c r="B1453" s="968" t="s">
        <v>594</v>
      </c>
      <c r="C1453" s="959"/>
      <c r="D1453" s="969" t="s">
        <v>2747</v>
      </c>
      <c r="E1453" s="961" t="s">
        <v>387</v>
      </c>
      <c r="F1453" s="970">
        <v>1433</v>
      </c>
      <c r="G1453" s="970">
        <v>5.88</v>
      </c>
      <c r="H1453" s="962">
        <f t="shared" si="109"/>
        <v>8426.0400000000009</v>
      </c>
      <c r="I1453" s="963">
        <f t="shared" si="111"/>
        <v>0</v>
      </c>
      <c r="J1453" s="964">
        <f t="shared" si="111"/>
        <v>0</v>
      </c>
      <c r="K1453" s="964">
        <f t="shared" si="111"/>
        <v>0</v>
      </c>
      <c r="L1453" s="964">
        <f t="shared" si="111"/>
        <v>0</v>
      </c>
      <c r="M1453" s="964">
        <f t="shared" si="111"/>
        <v>0</v>
      </c>
      <c r="N1453" s="964">
        <f t="shared" si="111"/>
        <v>8426.0400000000009</v>
      </c>
      <c r="O1453" s="964">
        <f t="shared" si="111"/>
        <v>0</v>
      </c>
      <c r="P1453" s="964">
        <f t="shared" si="111"/>
        <v>0</v>
      </c>
      <c r="Q1453" s="962">
        <f t="shared" si="111"/>
        <v>0</v>
      </c>
      <c r="R1453" s="843"/>
    </row>
    <row r="1454" spans="2:18" s="842" customFormat="1" ht="12.4" customHeight="1">
      <c r="B1454" s="968" t="s">
        <v>595</v>
      </c>
      <c r="C1454" s="959"/>
      <c r="D1454" s="969" t="s">
        <v>2748</v>
      </c>
      <c r="E1454" s="961" t="s">
        <v>387</v>
      </c>
      <c r="F1454" s="970">
        <v>1864.8</v>
      </c>
      <c r="G1454" s="970">
        <v>5.08</v>
      </c>
      <c r="H1454" s="962">
        <f t="shared" si="109"/>
        <v>9473.18</v>
      </c>
      <c r="I1454" s="963">
        <f t="shared" si="111"/>
        <v>0</v>
      </c>
      <c r="J1454" s="964">
        <f t="shared" si="111"/>
        <v>0</v>
      </c>
      <c r="K1454" s="964">
        <f t="shared" si="111"/>
        <v>0</v>
      </c>
      <c r="L1454" s="964">
        <f t="shared" si="111"/>
        <v>0</v>
      </c>
      <c r="M1454" s="964">
        <f t="shared" si="111"/>
        <v>0</v>
      </c>
      <c r="N1454" s="964">
        <f t="shared" si="111"/>
        <v>9473.18</v>
      </c>
      <c r="O1454" s="964">
        <f t="shared" si="111"/>
        <v>0</v>
      </c>
      <c r="P1454" s="964">
        <f t="shared" si="111"/>
        <v>0</v>
      </c>
      <c r="Q1454" s="962">
        <f t="shared" si="111"/>
        <v>0</v>
      </c>
      <c r="R1454" s="843"/>
    </row>
    <row r="1455" spans="2:18" s="842" customFormat="1" ht="12.4" customHeight="1">
      <c r="B1455" s="968" t="s">
        <v>596</v>
      </c>
      <c r="C1455" s="959"/>
      <c r="D1455" s="969" t="s">
        <v>356</v>
      </c>
      <c r="E1455" s="961" t="s">
        <v>387</v>
      </c>
      <c r="F1455" s="970">
        <v>5040.2</v>
      </c>
      <c r="G1455" s="970">
        <v>1.06</v>
      </c>
      <c r="H1455" s="962">
        <f t="shared" si="109"/>
        <v>5342.61</v>
      </c>
      <c r="I1455" s="963">
        <f t="shared" ref="I1455:Q1470" si="112">+IF($E1455="","",I5345)</f>
        <v>0</v>
      </c>
      <c r="J1455" s="964">
        <f t="shared" si="112"/>
        <v>0</v>
      </c>
      <c r="K1455" s="964">
        <f t="shared" si="112"/>
        <v>0</v>
      </c>
      <c r="L1455" s="964">
        <f t="shared" si="112"/>
        <v>0</v>
      </c>
      <c r="M1455" s="964">
        <f t="shared" si="112"/>
        <v>0</v>
      </c>
      <c r="N1455" s="964">
        <f t="shared" si="112"/>
        <v>5342.61</v>
      </c>
      <c r="O1455" s="964">
        <f t="shared" si="112"/>
        <v>0</v>
      </c>
      <c r="P1455" s="964">
        <f t="shared" si="112"/>
        <v>0</v>
      </c>
      <c r="Q1455" s="962">
        <f t="shared" si="112"/>
        <v>0</v>
      </c>
      <c r="R1455" s="843"/>
    </row>
    <row r="1456" spans="2:18" s="842" customFormat="1" ht="12.4" customHeight="1">
      <c r="B1456" s="974" t="s">
        <v>598</v>
      </c>
      <c r="C1456" s="959"/>
      <c r="D1456" s="975" t="s">
        <v>2749</v>
      </c>
      <c r="E1456" s="961"/>
      <c r="F1456" s="961"/>
      <c r="G1456" s="961"/>
      <c r="H1456" s="962" t="str">
        <f t="shared" si="109"/>
        <v/>
      </c>
      <c r="I1456" s="963" t="str">
        <f t="shared" si="112"/>
        <v/>
      </c>
      <c r="J1456" s="964" t="str">
        <f t="shared" si="112"/>
        <v/>
      </c>
      <c r="K1456" s="964" t="str">
        <f t="shared" si="112"/>
        <v/>
      </c>
      <c r="L1456" s="964" t="str">
        <f t="shared" si="112"/>
        <v/>
      </c>
      <c r="M1456" s="964" t="str">
        <f t="shared" si="112"/>
        <v/>
      </c>
      <c r="N1456" s="964" t="str">
        <f t="shared" si="112"/>
        <v/>
      </c>
      <c r="O1456" s="964" t="str">
        <f t="shared" si="112"/>
        <v/>
      </c>
      <c r="P1456" s="964" t="str">
        <f t="shared" si="112"/>
        <v/>
      </c>
      <c r="Q1456" s="962" t="str">
        <f t="shared" si="112"/>
        <v/>
      </c>
      <c r="R1456" s="843"/>
    </row>
    <row r="1457" spans="2:18" s="842" customFormat="1" ht="12.4" customHeight="1">
      <c r="B1457" s="968" t="s">
        <v>599</v>
      </c>
      <c r="C1457" s="959"/>
      <c r="D1457" s="969" t="s">
        <v>2750</v>
      </c>
      <c r="E1457" s="961" t="s">
        <v>53</v>
      </c>
      <c r="F1457" s="970">
        <v>1</v>
      </c>
      <c r="G1457" s="970">
        <v>1080</v>
      </c>
      <c r="H1457" s="962">
        <f t="shared" si="109"/>
        <v>1080</v>
      </c>
      <c r="I1457" s="963">
        <f t="shared" si="112"/>
        <v>0</v>
      </c>
      <c r="J1457" s="964">
        <f t="shared" si="112"/>
        <v>0</v>
      </c>
      <c r="K1457" s="964">
        <f t="shared" si="112"/>
        <v>0</v>
      </c>
      <c r="L1457" s="964">
        <f t="shared" si="112"/>
        <v>0</v>
      </c>
      <c r="M1457" s="964">
        <f t="shared" si="112"/>
        <v>0</v>
      </c>
      <c r="N1457" s="964">
        <f t="shared" si="112"/>
        <v>1080</v>
      </c>
      <c r="O1457" s="964">
        <f t="shared" si="112"/>
        <v>0</v>
      </c>
      <c r="P1457" s="964">
        <f t="shared" si="112"/>
        <v>0</v>
      </c>
      <c r="Q1457" s="962">
        <f t="shared" si="112"/>
        <v>0</v>
      </c>
      <c r="R1457" s="843"/>
    </row>
    <row r="1458" spans="2:18" s="842" customFormat="1" ht="12.4" customHeight="1">
      <c r="B1458" s="972" t="s">
        <v>600</v>
      </c>
      <c r="C1458" s="959"/>
      <c r="D1458" s="973" t="s">
        <v>2934</v>
      </c>
      <c r="E1458" s="961"/>
      <c r="F1458" s="961"/>
      <c r="G1458" s="961"/>
      <c r="H1458" s="962" t="str">
        <f t="shared" si="109"/>
        <v/>
      </c>
      <c r="I1458" s="963" t="str">
        <f t="shared" si="112"/>
        <v/>
      </c>
      <c r="J1458" s="964" t="str">
        <f t="shared" si="112"/>
        <v/>
      </c>
      <c r="K1458" s="964" t="str">
        <f t="shared" si="112"/>
        <v/>
      </c>
      <c r="L1458" s="964" t="str">
        <f t="shared" si="112"/>
        <v/>
      </c>
      <c r="M1458" s="964" t="str">
        <f t="shared" si="112"/>
        <v/>
      </c>
      <c r="N1458" s="964" t="str">
        <f t="shared" si="112"/>
        <v/>
      </c>
      <c r="O1458" s="964" t="str">
        <f t="shared" si="112"/>
        <v/>
      </c>
      <c r="P1458" s="964" t="str">
        <f t="shared" si="112"/>
        <v/>
      </c>
      <c r="Q1458" s="962" t="str">
        <f t="shared" si="112"/>
        <v/>
      </c>
      <c r="R1458" s="843"/>
    </row>
    <row r="1459" spans="2:18" s="842" customFormat="1" ht="12.4" customHeight="1">
      <c r="B1459" s="974" t="s">
        <v>601</v>
      </c>
      <c r="C1459" s="959"/>
      <c r="D1459" s="975" t="s">
        <v>52</v>
      </c>
      <c r="E1459" s="961"/>
      <c r="F1459" s="961"/>
      <c r="G1459" s="961"/>
      <c r="H1459" s="962" t="str">
        <f t="shared" si="109"/>
        <v/>
      </c>
      <c r="I1459" s="963" t="str">
        <f t="shared" si="112"/>
        <v/>
      </c>
      <c r="J1459" s="964" t="str">
        <f t="shared" si="112"/>
        <v/>
      </c>
      <c r="K1459" s="964" t="str">
        <f t="shared" si="112"/>
        <v/>
      </c>
      <c r="L1459" s="964" t="str">
        <f t="shared" si="112"/>
        <v/>
      </c>
      <c r="M1459" s="964" t="str">
        <f t="shared" si="112"/>
        <v/>
      </c>
      <c r="N1459" s="964" t="str">
        <f t="shared" si="112"/>
        <v/>
      </c>
      <c r="O1459" s="964" t="str">
        <f t="shared" si="112"/>
        <v/>
      </c>
      <c r="P1459" s="964" t="str">
        <f t="shared" si="112"/>
        <v/>
      </c>
      <c r="Q1459" s="962" t="str">
        <f t="shared" si="112"/>
        <v/>
      </c>
      <c r="R1459" s="843"/>
    </row>
    <row r="1460" spans="2:18" s="842" customFormat="1" ht="12.4" customHeight="1">
      <c r="B1460" s="968" t="s">
        <v>602</v>
      </c>
      <c r="C1460" s="959"/>
      <c r="D1460" s="969" t="s">
        <v>334</v>
      </c>
      <c r="E1460" s="961" t="s">
        <v>385</v>
      </c>
      <c r="F1460" s="970">
        <v>8.82</v>
      </c>
      <c r="G1460" s="970">
        <v>1.22</v>
      </c>
      <c r="H1460" s="962">
        <f t="shared" si="109"/>
        <v>10.76</v>
      </c>
      <c r="I1460" s="963">
        <f t="shared" si="112"/>
        <v>0</v>
      </c>
      <c r="J1460" s="964">
        <f t="shared" si="112"/>
        <v>0</v>
      </c>
      <c r="K1460" s="964">
        <f t="shared" si="112"/>
        <v>0</v>
      </c>
      <c r="L1460" s="964">
        <f t="shared" si="112"/>
        <v>0</v>
      </c>
      <c r="M1460" s="964">
        <f t="shared" si="112"/>
        <v>0</v>
      </c>
      <c r="N1460" s="964">
        <f t="shared" si="112"/>
        <v>10.76</v>
      </c>
      <c r="O1460" s="964">
        <f t="shared" si="112"/>
        <v>0</v>
      </c>
      <c r="P1460" s="964">
        <f t="shared" si="112"/>
        <v>0</v>
      </c>
      <c r="Q1460" s="962">
        <f t="shared" si="112"/>
        <v>0</v>
      </c>
      <c r="R1460" s="843"/>
    </row>
    <row r="1461" spans="2:18" s="842" customFormat="1" ht="12.4" customHeight="1">
      <c r="B1461" s="974" t="s">
        <v>603</v>
      </c>
      <c r="C1461" s="959"/>
      <c r="D1461" s="975" t="s">
        <v>54</v>
      </c>
      <c r="E1461" s="961"/>
      <c r="F1461" s="961"/>
      <c r="G1461" s="961"/>
      <c r="H1461" s="962" t="str">
        <f t="shared" si="109"/>
        <v/>
      </c>
      <c r="I1461" s="963" t="str">
        <f t="shared" si="112"/>
        <v/>
      </c>
      <c r="J1461" s="964" t="str">
        <f t="shared" si="112"/>
        <v/>
      </c>
      <c r="K1461" s="964" t="str">
        <f t="shared" si="112"/>
        <v/>
      </c>
      <c r="L1461" s="964" t="str">
        <f t="shared" si="112"/>
        <v/>
      </c>
      <c r="M1461" s="964" t="str">
        <f t="shared" si="112"/>
        <v/>
      </c>
      <c r="N1461" s="964" t="str">
        <f t="shared" si="112"/>
        <v/>
      </c>
      <c r="O1461" s="964" t="str">
        <f t="shared" si="112"/>
        <v/>
      </c>
      <c r="P1461" s="964" t="str">
        <f t="shared" si="112"/>
        <v/>
      </c>
      <c r="Q1461" s="962" t="str">
        <f t="shared" si="112"/>
        <v/>
      </c>
      <c r="R1461" s="843"/>
    </row>
    <row r="1462" spans="2:18" s="842" customFormat="1" ht="12.4" customHeight="1">
      <c r="B1462" s="968" t="s">
        <v>604</v>
      </c>
      <c r="C1462" s="959"/>
      <c r="D1462" s="969" t="s">
        <v>365</v>
      </c>
      <c r="E1462" s="961" t="s">
        <v>386</v>
      </c>
      <c r="F1462" s="970">
        <v>5.73</v>
      </c>
      <c r="G1462" s="970">
        <v>30.76</v>
      </c>
      <c r="H1462" s="962">
        <f t="shared" si="109"/>
        <v>176.25</v>
      </c>
      <c r="I1462" s="963">
        <f t="shared" si="112"/>
        <v>0</v>
      </c>
      <c r="J1462" s="964">
        <f t="shared" si="112"/>
        <v>0</v>
      </c>
      <c r="K1462" s="964">
        <f t="shared" si="112"/>
        <v>0</v>
      </c>
      <c r="L1462" s="964">
        <f t="shared" si="112"/>
        <v>0</v>
      </c>
      <c r="M1462" s="964">
        <f t="shared" si="112"/>
        <v>0</v>
      </c>
      <c r="N1462" s="964">
        <f t="shared" si="112"/>
        <v>176.25</v>
      </c>
      <c r="O1462" s="964">
        <f t="shared" si="112"/>
        <v>0</v>
      </c>
      <c r="P1462" s="964">
        <f t="shared" si="112"/>
        <v>0</v>
      </c>
      <c r="Q1462" s="962">
        <f t="shared" si="112"/>
        <v>0</v>
      </c>
      <c r="R1462" s="843"/>
    </row>
    <row r="1463" spans="2:18" s="842" customFormat="1" ht="12.4" customHeight="1">
      <c r="B1463" s="968" t="s">
        <v>605</v>
      </c>
      <c r="C1463" s="959"/>
      <c r="D1463" s="969" t="s">
        <v>336</v>
      </c>
      <c r="E1463" s="961" t="s">
        <v>386</v>
      </c>
      <c r="F1463" s="970">
        <v>7.16</v>
      </c>
      <c r="G1463" s="970">
        <v>20.51</v>
      </c>
      <c r="H1463" s="962">
        <f t="shared" si="109"/>
        <v>146.85</v>
      </c>
      <c r="I1463" s="963">
        <f t="shared" si="112"/>
        <v>0</v>
      </c>
      <c r="J1463" s="964">
        <f t="shared" si="112"/>
        <v>0</v>
      </c>
      <c r="K1463" s="964">
        <f t="shared" si="112"/>
        <v>0</v>
      </c>
      <c r="L1463" s="964">
        <f t="shared" si="112"/>
        <v>0</v>
      </c>
      <c r="M1463" s="964">
        <f t="shared" si="112"/>
        <v>0</v>
      </c>
      <c r="N1463" s="964">
        <f t="shared" si="112"/>
        <v>146.85</v>
      </c>
      <c r="O1463" s="964">
        <f t="shared" si="112"/>
        <v>0</v>
      </c>
      <c r="P1463" s="964">
        <f t="shared" si="112"/>
        <v>0</v>
      </c>
      <c r="Q1463" s="962">
        <f t="shared" si="112"/>
        <v>0</v>
      </c>
      <c r="R1463" s="843"/>
    </row>
    <row r="1464" spans="2:18" s="842" customFormat="1" ht="12.4" customHeight="1">
      <c r="B1464" s="968" t="s">
        <v>606</v>
      </c>
      <c r="C1464" s="959"/>
      <c r="D1464" s="969" t="s">
        <v>2752</v>
      </c>
      <c r="E1464" s="961" t="s">
        <v>51</v>
      </c>
      <c r="F1464" s="970">
        <v>8.82</v>
      </c>
      <c r="G1464" s="970">
        <v>2.5500000000000003</v>
      </c>
      <c r="H1464" s="962">
        <f t="shared" si="109"/>
        <v>22.49</v>
      </c>
      <c r="I1464" s="963">
        <f t="shared" si="112"/>
        <v>0</v>
      </c>
      <c r="J1464" s="964">
        <f t="shared" si="112"/>
        <v>0</v>
      </c>
      <c r="K1464" s="964">
        <f t="shared" si="112"/>
        <v>0</v>
      </c>
      <c r="L1464" s="964">
        <f t="shared" si="112"/>
        <v>0</v>
      </c>
      <c r="M1464" s="964">
        <f t="shared" si="112"/>
        <v>0</v>
      </c>
      <c r="N1464" s="964">
        <f t="shared" si="112"/>
        <v>22.49</v>
      </c>
      <c r="O1464" s="964">
        <f t="shared" si="112"/>
        <v>0</v>
      </c>
      <c r="P1464" s="964">
        <f t="shared" si="112"/>
        <v>0</v>
      </c>
      <c r="Q1464" s="962">
        <f t="shared" si="112"/>
        <v>0</v>
      </c>
      <c r="R1464" s="843"/>
    </row>
    <row r="1465" spans="2:18" s="842" customFormat="1" ht="12.4" customHeight="1">
      <c r="B1465" s="974" t="s">
        <v>607</v>
      </c>
      <c r="C1465" s="959"/>
      <c r="D1465" s="975" t="s">
        <v>340</v>
      </c>
      <c r="E1465" s="961"/>
      <c r="F1465" s="961"/>
      <c r="G1465" s="961"/>
      <c r="H1465" s="962" t="str">
        <f t="shared" si="109"/>
        <v/>
      </c>
      <c r="I1465" s="963" t="str">
        <f t="shared" si="112"/>
        <v/>
      </c>
      <c r="J1465" s="964" t="str">
        <f t="shared" si="112"/>
        <v/>
      </c>
      <c r="K1465" s="964" t="str">
        <f t="shared" si="112"/>
        <v/>
      </c>
      <c r="L1465" s="964" t="str">
        <f t="shared" si="112"/>
        <v/>
      </c>
      <c r="M1465" s="964" t="str">
        <f t="shared" si="112"/>
        <v/>
      </c>
      <c r="N1465" s="964" t="str">
        <f t="shared" si="112"/>
        <v/>
      </c>
      <c r="O1465" s="964" t="str">
        <f t="shared" si="112"/>
        <v/>
      </c>
      <c r="P1465" s="964" t="str">
        <f t="shared" si="112"/>
        <v/>
      </c>
      <c r="Q1465" s="962" t="str">
        <f t="shared" si="112"/>
        <v/>
      </c>
      <c r="R1465" s="843"/>
    </row>
    <row r="1466" spans="2:18" s="842" customFormat="1" ht="12.4" customHeight="1">
      <c r="B1466" s="968" t="s">
        <v>608</v>
      </c>
      <c r="C1466" s="959"/>
      <c r="D1466" s="969" t="s">
        <v>342</v>
      </c>
      <c r="E1466" s="961" t="s">
        <v>51</v>
      </c>
      <c r="F1466" s="970">
        <v>45.78</v>
      </c>
      <c r="G1466" s="970">
        <v>43.65</v>
      </c>
      <c r="H1466" s="962">
        <f t="shared" si="109"/>
        <v>1998.3</v>
      </c>
      <c r="I1466" s="963">
        <f t="shared" si="112"/>
        <v>0</v>
      </c>
      <c r="J1466" s="964">
        <f t="shared" si="112"/>
        <v>0</v>
      </c>
      <c r="K1466" s="964">
        <f t="shared" si="112"/>
        <v>0</v>
      </c>
      <c r="L1466" s="964">
        <f t="shared" si="112"/>
        <v>0</v>
      </c>
      <c r="M1466" s="964">
        <f t="shared" si="112"/>
        <v>0</v>
      </c>
      <c r="N1466" s="964">
        <f t="shared" si="112"/>
        <v>1998.3</v>
      </c>
      <c r="O1466" s="964">
        <f t="shared" si="112"/>
        <v>0</v>
      </c>
      <c r="P1466" s="964">
        <f t="shared" si="112"/>
        <v>0</v>
      </c>
      <c r="Q1466" s="962">
        <f t="shared" si="112"/>
        <v>0</v>
      </c>
      <c r="R1466" s="843"/>
    </row>
    <row r="1467" spans="2:18" s="842" customFormat="1" ht="12.4" customHeight="1">
      <c r="B1467" s="968" t="s">
        <v>609</v>
      </c>
      <c r="C1467" s="959"/>
      <c r="D1467" s="969" t="s">
        <v>364</v>
      </c>
      <c r="E1467" s="961" t="s">
        <v>386</v>
      </c>
      <c r="F1467" s="970">
        <v>3.42</v>
      </c>
      <c r="G1467" s="970">
        <v>370.51</v>
      </c>
      <c r="H1467" s="962">
        <f t="shared" si="109"/>
        <v>1267.1400000000001</v>
      </c>
      <c r="I1467" s="963">
        <f t="shared" si="112"/>
        <v>0</v>
      </c>
      <c r="J1467" s="964">
        <f t="shared" si="112"/>
        <v>0</v>
      </c>
      <c r="K1467" s="964">
        <f t="shared" si="112"/>
        <v>0</v>
      </c>
      <c r="L1467" s="964">
        <f t="shared" si="112"/>
        <v>0</v>
      </c>
      <c r="M1467" s="964">
        <f t="shared" si="112"/>
        <v>0</v>
      </c>
      <c r="N1467" s="964">
        <f t="shared" si="112"/>
        <v>1267.1400000000001</v>
      </c>
      <c r="O1467" s="964">
        <f t="shared" si="112"/>
        <v>0</v>
      </c>
      <c r="P1467" s="964">
        <f t="shared" si="112"/>
        <v>0</v>
      </c>
      <c r="Q1467" s="962">
        <f t="shared" si="112"/>
        <v>0</v>
      </c>
      <c r="R1467" s="843"/>
    </row>
    <row r="1468" spans="2:18" s="842" customFormat="1" ht="12.4" customHeight="1">
      <c r="B1468" s="968" t="s">
        <v>610</v>
      </c>
      <c r="C1468" s="959"/>
      <c r="D1468" s="969" t="s">
        <v>2702</v>
      </c>
      <c r="E1468" s="961" t="s">
        <v>55</v>
      </c>
      <c r="F1468" s="970">
        <v>174.47</v>
      </c>
      <c r="G1468" s="970">
        <v>4.2</v>
      </c>
      <c r="H1468" s="962">
        <f t="shared" si="109"/>
        <v>732.77</v>
      </c>
      <c r="I1468" s="963">
        <f t="shared" si="112"/>
        <v>0</v>
      </c>
      <c r="J1468" s="964">
        <f t="shared" si="112"/>
        <v>0</v>
      </c>
      <c r="K1468" s="964">
        <f t="shared" si="112"/>
        <v>0</v>
      </c>
      <c r="L1468" s="964">
        <f t="shared" si="112"/>
        <v>0</v>
      </c>
      <c r="M1468" s="964">
        <f t="shared" si="112"/>
        <v>0</v>
      </c>
      <c r="N1468" s="964">
        <f t="shared" si="112"/>
        <v>732.77</v>
      </c>
      <c r="O1468" s="964">
        <f t="shared" si="112"/>
        <v>0</v>
      </c>
      <c r="P1468" s="964">
        <f t="shared" si="112"/>
        <v>0</v>
      </c>
      <c r="Q1468" s="962">
        <f t="shared" si="112"/>
        <v>0</v>
      </c>
      <c r="R1468" s="843"/>
    </row>
    <row r="1469" spans="2:18" s="842" customFormat="1" ht="12.4" customHeight="1">
      <c r="B1469" s="974" t="s">
        <v>611</v>
      </c>
      <c r="C1469" s="959"/>
      <c r="D1469" s="975" t="s">
        <v>343</v>
      </c>
      <c r="E1469" s="961"/>
      <c r="F1469" s="961"/>
      <c r="G1469" s="961"/>
      <c r="H1469" s="962" t="str">
        <f t="shared" si="109"/>
        <v/>
      </c>
      <c r="I1469" s="963" t="str">
        <f t="shared" si="112"/>
        <v/>
      </c>
      <c r="J1469" s="964" t="str">
        <f t="shared" si="112"/>
        <v/>
      </c>
      <c r="K1469" s="964" t="str">
        <f t="shared" si="112"/>
        <v/>
      </c>
      <c r="L1469" s="964" t="str">
        <f t="shared" si="112"/>
        <v/>
      </c>
      <c r="M1469" s="964" t="str">
        <f t="shared" si="112"/>
        <v/>
      </c>
      <c r="N1469" s="964" t="str">
        <f t="shared" si="112"/>
        <v/>
      </c>
      <c r="O1469" s="964" t="str">
        <f t="shared" si="112"/>
        <v/>
      </c>
      <c r="P1469" s="964" t="str">
        <f t="shared" si="112"/>
        <v/>
      </c>
      <c r="Q1469" s="962" t="str">
        <f t="shared" si="112"/>
        <v/>
      </c>
      <c r="R1469" s="843"/>
    </row>
    <row r="1470" spans="2:18" s="842" customFormat="1" ht="12.4" customHeight="1">
      <c r="B1470" s="968" t="s">
        <v>612</v>
      </c>
      <c r="C1470" s="959"/>
      <c r="D1470" s="969" t="s">
        <v>2671</v>
      </c>
      <c r="E1470" s="961" t="s">
        <v>51</v>
      </c>
      <c r="F1470" s="970">
        <v>19.64</v>
      </c>
      <c r="G1470" s="970">
        <v>27.810000000000002</v>
      </c>
      <c r="H1470" s="962">
        <f t="shared" si="109"/>
        <v>546.19000000000005</v>
      </c>
      <c r="I1470" s="963">
        <f t="shared" si="112"/>
        <v>0</v>
      </c>
      <c r="J1470" s="964">
        <f t="shared" si="112"/>
        <v>0</v>
      </c>
      <c r="K1470" s="964">
        <f t="shared" si="112"/>
        <v>0</v>
      </c>
      <c r="L1470" s="964">
        <f t="shared" si="112"/>
        <v>0</v>
      </c>
      <c r="M1470" s="964">
        <f t="shared" si="112"/>
        <v>0</v>
      </c>
      <c r="N1470" s="964">
        <f t="shared" si="112"/>
        <v>0</v>
      </c>
      <c r="O1470" s="964">
        <f t="shared" si="112"/>
        <v>546.19000000000005</v>
      </c>
      <c r="P1470" s="964">
        <f t="shared" si="112"/>
        <v>0</v>
      </c>
      <c r="Q1470" s="962">
        <f t="shared" si="112"/>
        <v>0</v>
      </c>
      <c r="R1470" s="843"/>
    </row>
    <row r="1471" spans="2:18" s="842" customFormat="1" ht="12.4" customHeight="1">
      <c r="B1471" s="968" t="s">
        <v>613</v>
      </c>
      <c r="C1471" s="959"/>
      <c r="D1471" s="969" t="s">
        <v>2703</v>
      </c>
      <c r="E1471" s="961" t="s">
        <v>51</v>
      </c>
      <c r="F1471" s="970">
        <v>31</v>
      </c>
      <c r="G1471" s="970">
        <v>23.39</v>
      </c>
      <c r="H1471" s="962">
        <f t="shared" si="109"/>
        <v>725.09</v>
      </c>
      <c r="I1471" s="963">
        <f t="shared" ref="I1471:Q1486" si="113">+IF($E1471="","",I5361)</f>
        <v>0</v>
      </c>
      <c r="J1471" s="964">
        <f t="shared" si="113"/>
        <v>0</v>
      </c>
      <c r="K1471" s="964">
        <f t="shared" si="113"/>
        <v>0</v>
      </c>
      <c r="L1471" s="964">
        <f t="shared" si="113"/>
        <v>0</v>
      </c>
      <c r="M1471" s="964">
        <f t="shared" si="113"/>
        <v>0</v>
      </c>
      <c r="N1471" s="964">
        <f t="shared" si="113"/>
        <v>0</v>
      </c>
      <c r="O1471" s="964">
        <f t="shared" si="113"/>
        <v>725.09</v>
      </c>
      <c r="P1471" s="964">
        <f t="shared" si="113"/>
        <v>0</v>
      </c>
      <c r="Q1471" s="962">
        <f t="shared" si="113"/>
        <v>0</v>
      </c>
      <c r="R1471" s="843"/>
    </row>
    <row r="1472" spans="2:18" s="842" customFormat="1" ht="12.4" customHeight="1">
      <c r="B1472" s="974" t="s">
        <v>614</v>
      </c>
      <c r="C1472" s="959"/>
      <c r="D1472" s="975" t="s">
        <v>2676</v>
      </c>
      <c r="E1472" s="961"/>
      <c r="F1472" s="961"/>
      <c r="G1472" s="961"/>
      <c r="H1472" s="962" t="str">
        <f t="shared" si="109"/>
        <v/>
      </c>
      <c r="I1472" s="963" t="str">
        <f t="shared" si="113"/>
        <v/>
      </c>
      <c r="J1472" s="964" t="str">
        <f t="shared" si="113"/>
        <v/>
      </c>
      <c r="K1472" s="964" t="str">
        <f t="shared" si="113"/>
        <v/>
      </c>
      <c r="L1472" s="964" t="str">
        <f t="shared" si="113"/>
        <v/>
      </c>
      <c r="M1472" s="964" t="str">
        <f t="shared" si="113"/>
        <v/>
      </c>
      <c r="N1472" s="964" t="str">
        <f t="shared" si="113"/>
        <v/>
      </c>
      <c r="O1472" s="964" t="str">
        <f t="shared" si="113"/>
        <v/>
      </c>
      <c r="P1472" s="964" t="str">
        <f t="shared" si="113"/>
        <v/>
      </c>
      <c r="Q1472" s="962" t="str">
        <f t="shared" si="113"/>
        <v/>
      </c>
      <c r="R1472" s="843"/>
    </row>
    <row r="1473" spans="2:18" s="842" customFormat="1" ht="12.4" customHeight="1">
      <c r="B1473" s="968" t="s">
        <v>615</v>
      </c>
      <c r="C1473" s="959"/>
      <c r="D1473" s="969" t="s">
        <v>2677</v>
      </c>
      <c r="E1473" s="961" t="s">
        <v>386</v>
      </c>
      <c r="F1473" s="970">
        <v>0.08</v>
      </c>
      <c r="G1473" s="970">
        <v>358.91</v>
      </c>
      <c r="H1473" s="962">
        <f t="shared" si="109"/>
        <v>28.71</v>
      </c>
      <c r="I1473" s="963">
        <f t="shared" si="113"/>
        <v>0</v>
      </c>
      <c r="J1473" s="964">
        <f t="shared" si="113"/>
        <v>0</v>
      </c>
      <c r="K1473" s="964">
        <f t="shared" si="113"/>
        <v>0</v>
      </c>
      <c r="L1473" s="964">
        <f t="shared" si="113"/>
        <v>0</v>
      </c>
      <c r="M1473" s="964">
        <f t="shared" si="113"/>
        <v>0</v>
      </c>
      <c r="N1473" s="964">
        <f t="shared" si="113"/>
        <v>0</v>
      </c>
      <c r="O1473" s="964">
        <f t="shared" si="113"/>
        <v>28.71</v>
      </c>
      <c r="P1473" s="964">
        <f t="shared" si="113"/>
        <v>0</v>
      </c>
      <c r="Q1473" s="962">
        <f t="shared" si="113"/>
        <v>0</v>
      </c>
      <c r="R1473" s="843"/>
    </row>
    <row r="1474" spans="2:18" s="842" customFormat="1" ht="12.4" customHeight="1">
      <c r="B1474" s="974" t="s">
        <v>616</v>
      </c>
      <c r="C1474" s="959"/>
      <c r="D1474" s="975" t="s">
        <v>344</v>
      </c>
      <c r="E1474" s="961"/>
      <c r="F1474" s="961"/>
      <c r="G1474" s="961"/>
      <c r="H1474" s="962" t="str">
        <f t="shared" si="109"/>
        <v/>
      </c>
      <c r="I1474" s="963" t="str">
        <f t="shared" si="113"/>
        <v/>
      </c>
      <c r="J1474" s="964" t="str">
        <f t="shared" si="113"/>
        <v/>
      </c>
      <c r="K1474" s="964" t="str">
        <f t="shared" si="113"/>
        <v/>
      </c>
      <c r="L1474" s="964" t="str">
        <f t="shared" si="113"/>
        <v/>
      </c>
      <c r="M1474" s="964" t="str">
        <f t="shared" si="113"/>
        <v/>
      </c>
      <c r="N1474" s="964" t="str">
        <f t="shared" si="113"/>
        <v/>
      </c>
      <c r="O1474" s="964" t="str">
        <f t="shared" si="113"/>
        <v/>
      </c>
      <c r="P1474" s="964" t="str">
        <f t="shared" si="113"/>
        <v/>
      </c>
      <c r="Q1474" s="962" t="str">
        <f t="shared" si="113"/>
        <v/>
      </c>
      <c r="R1474" s="843"/>
    </row>
    <row r="1475" spans="2:18" s="842" customFormat="1" ht="12.4" customHeight="1">
      <c r="B1475" s="968" t="s">
        <v>617</v>
      </c>
      <c r="C1475" s="959"/>
      <c r="D1475" s="969" t="s">
        <v>2753</v>
      </c>
      <c r="E1475" s="961" t="s">
        <v>41</v>
      </c>
      <c r="F1475" s="970">
        <v>1</v>
      </c>
      <c r="G1475" s="970">
        <v>220.31</v>
      </c>
      <c r="H1475" s="962">
        <f t="shared" si="109"/>
        <v>220.31</v>
      </c>
      <c r="I1475" s="963">
        <f t="shared" si="113"/>
        <v>0</v>
      </c>
      <c r="J1475" s="964">
        <f t="shared" si="113"/>
        <v>0</v>
      </c>
      <c r="K1475" s="964">
        <f t="shared" si="113"/>
        <v>0</v>
      </c>
      <c r="L1475" s="964">
        <f t="shared" si="113"/>
        <v>0</v>
      </c>
      <c r="M1475" s="964">
        <f t="shared" si="113"/>
        <v>0</v>
      </c>
      <c r="N1475" s="964">
        <f t="shared" si="113"/>
        <v>220.31</v>
      </c>
      <c r="O1475" s="964">
        <f t="shared" si="113"/>
        <v>0</v>
      </c>
      <c r="P1475" s="964">
        <f t="shared" si="113"/>
        <v>0</v>
      </c>
      <c r="Q1475" s="962">
        <f t="shared" si="113"/>
        <v>0</v>
      </c>
      <c r="R1475" s="843"/>
    </row>
    <row r="1476" spans="2:18" s="842" customFormat="1" ht="12.4" customHeight="1">
      <c r="B1476" s="968" t="s">
        <v>1677</v>
      </c>
      <c r="C1476" s="959"/>
      <c r="D1476" s="969" t="s">
        <v>2833</v>
      </c>
      <c r="E1476" s="961" t="s">
        <v>41</v>
      </c>
      <c r="F1476" s="970">
        <v>1</v>
      </c>
      <c r="G1476" s="970">
        <v>479.38</v>
      </c>
      <c r="H1476" s="962">
        <f t="shared" si="109"/>
        <v>479.38</v>
      </c>
      <c r="I1476" s="963">
        <f t="shared" si="113"/>
        <v>0</v>
      </c>
      <c r="J1476" s="964">
        <f t="shared" si="113"/>
        <v>0</v>
      </c>
      <c r="K1476" s="964">
        <f t="shared" si="113"/>
        <v>0</v>
      </c>
      <c r="L1476" s="964">
        <f t="shared" si="113"/>
        <v>0</v>
      </c>
      <c r="M1476" s="964">
        <f t="shared" si="113"/>
        <v>0</v>
      </c>
      <c r="N1476" s="964">
        <f t="shared" si="113"/>
        <v>479.38</v>
      </c>
      <c r="O1476" s="964">
        <f t="shared" si="113"/>
        <v>0</v>
      </c>
      <c r="P1476" s="964">
        <f t="shared" si="113"/>
        <v>0</v>
      </c>
      <c r="Q1476" s="962">
        <f t="shared" si="113"/>
        <v>0</v>
      </c>
      <c r="R1476" s="843"/>
    </row>
    <row r="1477" spans="2:18" s="842" customFormat="1" ht="12.4" customHeight="1">
      <c r="B1477" s="968" t="s">
        <v>1678</v>
      </c>
      <c r="C1477" s="959"/>
      <c r="D1477" s="969" t="s">
        <v>2834</v>
      </c>
      <c r="E1477" s="961" t="s">
        <v>41</v>
      </c>
      <c r="F1477" s="970">
        <v>1</v>
      </c>
      <c r="G1477" s="970">
        <v>590.82000000000005</v>
      </c>
      <c r="H1477" s="962">
        <f t="shared" si="109"/>
        <v>590.82000000000005</v>
      </c>
      <c r="I1477" s="963">
        <f t="shared" si="113"/>
        <v>0</v>
      </c>
      <c r="J1477" s="964">
        <f t="shared" si="113"/>
        <v>0</v>
      </c>
      <c r="K1477" s="964">
        <f t="shared" si="113"/>
        <v>0</v>
      </c>
      <c r="L1477" s="964">
        <f t="shared" si="113"/>
        <v>0</v>
      </c>
      <c r="M1477" s="964">
        <f t="shared" si="113"/>
        <v>0</v>
      </c>
      <c r="N1477" s="964">
        <f t="shared" si="113"/>
        <v>590.82000000000005</v>
      </c>
      <c r="O1477" s="964">
        <f t="shared" si="113"/>
        <v>0</v>
      </c>
      <c r="P1477" s="964">
        <f t="shared" si="113"/>
        <v>0</v>
      </c>
      <c r="Q1477" s="962">
        <f t="shared" si="113"/>
        <v>0</v>
      </c>
      <c r="R1477" s="843"/>
    </row>
    <row r="1478" spans="2:18" s="842" customFormat="1" ht="12.4" customHeight="1">
      <c r="B1478" s="968" t="s">
        <v>1679</v>
      </c>
      <c r="C1478" s="959"/>
      <c r="D1478" s="969" t="s">
        <v>2935</v>
      </c>
      <c r="E1478" s="961" t="s">
        <v>41</v>
      </c>
      <c r="F1478" s="970">
        <v>1</v>
      </c>
      <c r="G1478" s="970">
        <v>901.81000000000006</v>
      </c>
      <c r="H1478" s="962">
        <f t="shared" si="109"/>
        <v>901.81</v>
      </c>
      <c r="I1478" s="963">
        <f t="shared" si="113"/>
        <v>0</v>
      </c>
      <c r="J1478" s="964">
        <f t="shared" si="113"/>
        <v>0</v>
      </c>
      <c r="K1478" s="964">
        <f t="shared" si="113"/>
        <v>0</v>
      </c>
      <c r="L1478" s="964">
        <f t="shared" si="113"/>
        <v>0</v>
      </c>
      <c r="M1478" s="964">
        <f t="shared" si="113"/>
        <v>0</v>
      </c>
      <c r="N1478" s="964">
        <f t="shared" si="113"/>
        <v>901.81</v>
      </c>
      <c r="O1478" s="964">
        <f t="shared" si="113"/>
        <v>0</v>
      </c>
      <c r="P1478" s="964">
        <f t="shared" si="113"/>
        <v>0</v>
      </c>
      <c r="Q1478" s="962">
        <f t="shared" si="113"/>
        <v>0</v>
      </c>
      <c r="R1478" s="843"/>
    </row>
    <row r="1479" spans="2:18" s="842" customFormat="1" ht="12.4" customHeight="1">
      <c r="B1479" s="974" t="s">
        <v>618</v>
      </c>
      <c r="C1479" s="959"/>
      <c r="D1479" s="975" t="s">
        <v>2679</v>
      </c>
      <c r="E1479" s="961"/>
      <c r="F1479" s="961"/>
      <c r="G1479" s="961"/>
      <c r="H1479" s="962" t="str">
        <f t="shared" si="109"/>
        <v/>
      </c>
      <c r="I1479" s="963" t="str">
        <f t="shared" si="113"/>
        <v/>
      </c>
      <c r="J1479" s="964" t="str">
        <f t="shared" si="113"/>
        <v/>
      </c>
      <c r="K1479" s="964" t="str">
        <f t="shared" si="113"/>
        <v/>
      </c>
      <c r="L1479" s="964" t="str">
        <f t="shared" si="113"/>
        <v/>
      </c>
      <c r="M1479" s="964" t="str">
        <f t="shared" si="113"/>
        <v/>
      </c>
      <c r="N1479" s="964" t="str">
        <f t="shared" si="113"/>
        <v/>
      </c>
      <c r="O1479" s="964" t="str">
        <f t="shared" si="113"/>
        <v/>
      </c>
      <c r="P1479" s="964" t="str">
        <f t="shared" si="113"/>
        <v/>
      </c>
      <c r="Q1479" s="962" t="str">
        <f t="shared" si="113"/>
        <v/>
      </c>
      <c r="R1479" s="843"/>
    </row>
    <row r="1480" spans="2:18" s="842" customFormat="1" ht="12.4" customHeight="1">
      <c r="B1480" s="968" t="s">
        <v>619</v>
      </c>
      <c r="C1480" s="959"/>
      <c r="D1480" s="969" t="s">
        <v>2680</v>
      </c>
      <c r="E1480" s="961" t="s">
        <v>41</v>
      </c>
      <c r="F1480" s="970">
        <v>4</v>
      </c>
      <c r="G1480" s="970">
        <v>71.180000000000007</v>
      </c>
      <c r="H1480" s="962">
        <f t="shared" si="109"/>
        <v>284.72000000000003</v>
      </c>
      <c r="I1480" s="963">
        <f t="shared" si="113"/>
        <v>0</v>
      </c>
      <c r="J1480" s="964">
        <f t="shared" si="113"/>
        <v>0</v>
      </c>
      <c r="K1480" s="964">
        <f t="shared" si="113"/>
        <v>0</v>
      </c>
      <c r="L1480" s="964">
        <f t="shared" si="113"/>
        <v>0</v>
      </c>
      <c r="M1480" s="964">
        <f t="shared" si="113"/>
        <v>0</v>
      </c>
      <c r="N1480" s="964">
        <f t="shared" si="113"/>
        <v>0</v>
      </c>
      <c r="O1480" s="964">
        <f t="shared" si="113"/>
        <v>284.72000000000003</v>
      </c>
      <c r="P1480" s="964">
        <f t="shared" si="113"/>
        <v>0</v>
      </c>
      <c r="Q1480" s="962">
        <f t="shared" si="113"/>
        <v>0</v>
      </c>
      <c r="R1480" s="843"/>
    </row>
    <row r="1481" spans="2:18" s="842" customFormat="1" ht="12.4" customHeight="1">
      <c r="B1481" s="974" t="s">
        <v>620</v>
      </c>
      <c r="C1481" s="959"/>
      <c r="D1481" s="975" t="s">
        <v>2754</v>
      </c>
      <c r="E1481" s="961"/>
      <c r="F1481" s="961"/>
      <c r="G1481" s="961"/>
      <c r="H1481" s="962" t="str">
        <f t="shared" ref="H1481:H1544" si="114">+IF(E1481="","",ROUND(F1481*G1481,2))</f>
        <v/>
      </c>
      <c r="I1481" s="963" t="str">
        <f t="shared" si="113"/>
        <v/>
      </c>
      <c r="J1481" s="964" t="str">
        <f t="shared" si="113"/>
        <v/>
      </c>
      <c r="K1481" s="964" t="str">
        <f t="shared" si="113"/>
        <v/>
      </c>
      <c r="L1481" s="964" t="str">
        <f t="shared" si="113"/>
        <v/>
      </c>
      <c r="M1481" s="964" t="str">
        <f t="shared" si="113"/>
        <v/>
      </c>
      <c r="N1481" s="964" t="str">
        <f t="shared" si="113"/>
        <v/>
      </c>
      <c r="O1481" s="964" t="str">
        <f t="shared" si="113"/>
        <v/>
      </c>
      <c r="P1481" s="964" t="str">
        <f t="shared" si="113"/>
        <v/>
      </c>
      <c r="Q1481" s="962" t="str">
        <f t="shared" si="113"/>
        <v/>
      </c>
      <c r="R1481" s="843"/>
    </row>
    <row r="1482" spans="2:18" s="842" customFormat="1" ht="12.4" customHeight="1">
      <c r="B1482" s="968" t="s">
        <v>621</v>
      </c>
      <c r="C1482" s="959"/>
      <c r="D1482" s="969" t="s">
        <v>334</v>
      </c>
      <c r="E1482" s="961" t="s">
        <v>385</v>
      </c>
      <c r="F1482" s="970">
        <v>30.82</v>
      </c>
      <c r="G1482" s="970">
        <v>1.22</v>
      </c>
      <c r="H1482" s="962">
        <f t="shared" si="114"/>
        <v>37.6</v>
      </c>
      <c r="I1482" s="963">
        <f t="shared" si="113"/>
        <v>0</v>
      </c>
      <c r="J1482" s="964">
        <f t="shared" si="113"/>
        <v>0</v>
      </c>
      <c r="K1482" s="964">
        <f t="shared" si="113"/>
        <v>0</v>
      </c>
      <c r="L1482" s="964">
        <f t="shared" si="113"/>
        <v>0</v>
      </c>
      <c r="M1482" s="964">
        <f t="shared" si="113"/>
        <v>0</v>
      </c>
      <c r="N1482" s="964">
        <f t="shared" si="113"/>
        <v>0</v>
      </c>
      <c r="O1482" s="964">
        <f t="shared" si="113"/>
        <v>37.6</v>
      </c>
      <c r="P1482" s="964">
        <f t="shared" si="113"/>
        <v>0</v>
      </c>
      <c r="Q1482" s="962">
        <f t="shared" si="113"/>
        <v>0</v>
      </c>
      <c r="R1482" s="843"/>
    </row>
    <row r="1483" spans="2:18" s="842" customFormat="1" ht="12.4" customHeight="1">
      <c r="B1483" s="968" t="s">
        <v>622</v>
      </c>
      <c r="C1483" s="959"/>
      <c r="D1483" s="969" t="s">
        <v>365</v>
      </c>
      <c r="E1483" s="961" t="s">
        <v>386</v>
      </c>
      <c r="F1483" s="970">
        <v>3.52</v>
      </c>
      <c r="G1483" s="970">
        <v>30.76</v>
      </c>
      <c r="H1483" s="962">
        <f t="shared" si="114"/>
        <v>108.28</v>
      </c>
      <c r="I1483" s="963">
        <f t="shared" si="113"/>
        <v>0</v>
      </c>
      <c r="J1483" s="964">
        <f t="shared" si="113"/>
        <v>0</v>
      </c>
      <c r="K1483" s="964">
        <f t="shared" si="113"/>
        <v>0</v>
      </c>
      <c r="L1483" s="964">
        <f t="shared" si="113"/>
        <v>0</v>
      </c>
      <c r="M1483" s="964">
        <f t="shared" si="113"/>
        <v>0</v>
      </c>
      <c r="N1483" s="964">
        <f t="shared" si="113"/>
        <v>0</v>
      </c>
      <c r="O1483" s="964">
        <f t="shared" si="113"/>
        <v>108.28</v>
      </c>
      <c r="P1483" s="964">
        <f t="shared" si="113"/>
        <v>0</v>
      </c>
      <c r="Q1483" s="962">
        <f t="shared" si="113"/>
        <v>0</v>
      </c>
      <c r="R1483" s="843"/>
    </row>
    <row r="1484" spans="2:18" s="842" customFormat="1" ht="12.4" customHeight="1">
      <c r="B1484" s="968" t="s">
        <v>623</v>
      </c>
      <c r="C1484" s="959"/>
      <c r="D1484" s="969" t="s">
        <v>336</v>
      </c>
      <c r="E1484" s="961" t="s">
        <v>386</v>
      </c>
      <c r="F1484" s="970">
        <v>4.4000000000000004</v>
      </c>
      <c r="G1484" s="970">
        <v>20.51</v>
      </c>
      <c r="H1484" s="962">
        <f t="shared" si="114"/>
        <v>90.24</v>
      </c>
      <c r="I1484" s="963">
        <f t="shared" si="113"/>
        <v>0</v>
      </c>
      <c r="J1484" s="964">
        <f t="shared" si="113"/>
        <v>0</v>
      </c>
      <c r="K1484" s="964">
        <f t="shared" si="113"/>
        <v>0</v>
      </c>
      <c r="L1484" s="964">
        <f t="shared" si="113"/>
        <v>0</v>
      </c>
      <c r="M1484" s="964">
        <f t="shared" si="113"/>
        <v>0</v>
      </c>
      <c r="N1484" s="964">
        <f t="shared" si="113"/>
        <v>0</v>
      </c>
      <c r="O1484" s="964">
        <f t="shared" si="113"/>
        <v>90.24</v>
      </c>
      <c r="P1484" s="964">
        <f t="shared" si="113"/>
        <v>0</v>
      </c>
      <c r="Q1484" s="962">
        <f t="shared" si="113"/>
        <v>0</v>
      </c>
      <c r="R1484" s="843"/>
    </row>
    <row r="1485" spans="2:18" s="842" customFormat="1" ht="12.4" customHeight="1">
      <c r="B1485" s="968" t="s">
        <v>624</v>
      </c>
      <c r="C1485" s="959"/>
      <c r="D1485" s="969" t="s">
        <v>2755</v>
      </c>
      <c r="E1485" s="961" t="s">
        <v>386</v>
      </c>
      <c r="F1485" s="970">
        <v>3.52</v>
      </c>
      <c r="G1485" s="970">
        <v>276.94</v>
      </c>
      <c r="H1485" s="962">
        <f t="shared" si="114"/>
        <v>974.83</v>
      </c>
      <c r="I1485" s="963">
        <f t="shared" si="113"/>
        <v>0</v>
      </c>
      <c r="J1485" s="964">
        <f t="shared" si="113"/>
        <v>0</v>
      </c>
      <c r="K1485" s="964">
        <f t="shared" si="113"/>
        <v>0</v>
      </c>
      <c r="L1485" s="964">
        <f t="shared" si="113"/>
        <v>0</v>
      </c>
      <c r="M1485" s="964">
        <f t="shared" si="113"/>
        <v>0</v>
      </c>
      <c r="N1485" s="964">
        <f t="shared" si="113"/>
        <v>0</v>
      </c>
      <c r="O1485" s="964">
        <f t="shared" si="113"/>
        <v>974.83</v>
      </c>
      <c r="P1485" s="964">
        <f t="shared" si="113"/>
        <v>0</v>
      </c>
      <c r="Q1485" s="962">
        <f t="shared" si="113"/>
        <v>0</v>
      </c>
      <c r="R1485" s="843"/>
    </row>
    <row r="1486" spans="2:18" s="842" customFormat="1" ht="12.4" customHeight="1">
      <c r="B1486" s="968" t="s">
        <v>625</v>
      </c>
      <c r="C1486" s="959"/>
      <c r="D1486" s="969" t="s">
        <v>2756</v>
      </c>
      <c r="E1486" s="961" t="s">
        <v>41</v>
      </c>
      <c r="F1486" s="970">
        <v>44</v>
      </c>
      <c r="G1486" s="970">
        <v>24.310000000000002</v>
      </c>
      <c r="H1486" s="962">
        <f t="shared" si="114"/>
        <v>1069.6400000000001</v>
      </c>
      <c r="I1486" s="963">
        <f t="shared" si="113"/>
        <v>0</v>
      </c>
      <c r="J1486" s="964">
        <f t="shared" si="113"/>
        <v>0</v>
      </c>
      <c r="K1486" s="964">
        <f t="shared" si="113"/>
        <v>0</v>
      </c>
      <c r="L1486" s="964">
        <f t="shared" si="113"/>
        <v>0</v>
      </c>
      <c r="M1486" s="964">
        <f t="shared" si="113"/>
        <v>0</v>
      </c>
      <c r="N1486" s="964">
        <f t="shared" si="113"/>
        <v>0</v>
      </c>
      <c r="O1486" s="964">
        <f t="shared" si="113"/>
        <v>1069.6400000000001</v>
      </c>
      <c r="P1486" s="964">
        <f t="shared" si="113"/>
        <v>0</v>
      </c>
      <c r="Q1486" s="962">
        <f t="shared" si="113"/>
        <v>0</v>
      </c>
      <c r="R1486" s="843"/>
    </row>
    <row r="1487" spans="2:18" s="842" customFormat="1" ht="12.4" customHeight="1">
      <c r="B1487" s="968" t="s">
        <v>626</v>
      </c>
      <c r="C1487" s="959"/>
      <c r="D1487" s="969" t="s">
        <v>349</v>
      </c>
      <c r="E1487" s="961" t="s">
        <v>50</v>
      </c>
      <c r="F1487" s="970">
        <v>316.40000000000003</v>
      </c>
      <c r="G1487" s="970">
        <v>3.47</v>
      </c>
      <c r="H1487" s="962">
        <f t="shared" si="114"/>
        <v>1097.9100000000001</v>
      </c>
      <c r="I1487" s="963">
        <f t="shared" ref="I1487:Q1502" si="115">+IF($E1487="","",I5377)</f>
        <v>0</v>
      </c>
      <c r="J1487" s="964">
        <f t="shared" si="115"/>
        <v>0</v>
      </c>
      <c r="K1487" s="964">
        <f t="shared" si="115"/>
        <v>0</v>
      </c>
      <c r="L1487" s="964">
        <f t="shared" si="115"/>
        <v>0</v>
      </c>
      <c r="M1487" s="964">
        <f t="shared" si="115"/>
        <v>0</v>
      </c>
      <c r="N1487" s="964">
        <f t="shared" si="115"/>
        <v>0</v>
      </c>
      <c r="O1487" s="964">
        <f t="shared" si="115"/>
        <v>1097.9100000000001</v>
      </c>
      <c r="P1487" s="964">
        <f t="shared" si="115"/>
        <v>0</v>
      </c>
      <c r="Q1487" s="962">
        <f t="shared" si="115"/>
        <v>0</v>
      </c>
      <c r="R1487" s="843"/>
    </row>
    <row r="1488" spans="2:18" s="842" customFormat="1" ht="12.4" customHeight="1">
      <c r="B1488" s="968" t="s">
        <v>627</v>
      </c>
      <c r="C1488" s="959"/>
      <c r="D1488" s="969" t="s">
        <v>2757</v>
      </c>
      <c r="E1488" s="961" t="s">
        <v>41</v>
      </c>
      <c r="F1488" s="970">
        <v>4</v>
      </c>
      <c r="G1488" s="970">
        <v>175.04</v>
      </c>
      <c r="H1488" s="962">
        <f t="shared" si="114"/>
        <v>700.16</v>
      </c>
      <c r="I1488" s="963">
        <f t="shared" si="115"/>
        <v>0</v>
      </c>
      <c r="J1488" s="964">
        <f t="shared" si="115"/>
        <v>0</v>
      </c>
      <c r="K1488" s="964">
        <f t="shared" si="115"/>
        <v>0</v>
      </c>
      <c r="L1488" s="964">
        <f t="shared" si="115"/>
        <v>0</v>
      </c>
      <c r="M1488" s="964">
        <f t="shared" si="115"/>
        <v>0</v>
      </c>
      <c r="N1488" s="964">
        <f t="shared" si="115"/>
        <v>0</v>
      </c>
      <c r="O1488" s="964">
        <f t="shared" si="115"/>
        <v>700.16</v>
      </c>
      <c r="P1488" s="964">
        <f t="shared" si="115"/>
        <v>0</v>
      </c>
      <c r="Q1488" s="962">
        <f t="shared" si="115"/>
        <v>0</v>
      </c>
      <c r="R1488" s="843"/>
    </row>
    <row r="1489" spans="2:18" s="842" customFormat="1" ht="12.4" customHeight="1">
      <c r="B1489" s="974" t="s">
        <v>628</v>
      </c>
      <c r="C1489" s="959"/>
      <c r="D1489" s="975" t="s">
        <v>2681</v>
      </c>
      <c r="E1489" s="961"/>
      <c r="F1489" s="961"/>
      <c r="G1489" s="961"/>
      <c r="H1489" s="962" t="str">
        <f t="shared" si="114"/>
        <v/>
      </c>
      <c r="I1489" s="963" t="str">
        <f t="shared" si="115"/>
        <v/>
      </c>
      <c r="J1489" s="964" t="str">
        <f t="shared" si="115"/>
        <v/>
      </c>
      <c r="K1489" s="964" t="str">
        <f t="shared" si="115"/>
        <v/>
      </c>
      <c r="L1489" s="964" t="str">
        <f t="shared" si="115"/>
        <v/>
      </c>
      <c r="M1489" s="964" t="str">
        <f t="shared" si="115"/>
        <v/>
      </c>
      <c r="N1489" s="964" t="str">
        <f t="shared" si="115"/>
        <v/>
      </c>
      <c r="O1489" s="964" t="str">
        <f t="shared" si="115"/>
        <v/>
      </c>
      <c r="P1489" s="964" t="str">
        <f t="shared" si="115"/>
        <v/>
      </c>
      <c r="Q1489" s="962" t="str">
        <f t="shared" si="115"/>
        <v/>
      </c>
      <c r="R1489" s="843"/>
    </row>
    <row r="1490" spans="2:18" s="842" customFormat="1" ht="12.4" customHeight="1">
      <c r="B1490" s="968" t="s">
        <v>629</v>
      </c>
      <c r="C1490" s="959"/>
      <c r="D1490" s="969" t="s">
        <v>2758</v>
      </c>
      <c r="E1490" s="961" t="s">
        <v>41</v>
      </c>
      <c r="F1490" s="970">
        <v>4</v>
      </c>
      <c r="G1490" s="970">
        <v>162.58000000000001</v>
      </c>
      <c r="H1490" s="962">
        <f t="shared" si="114"/>
        <v>650.32000000000005</v>
      </c>
      <c r="I1490" s="963">
        <f t="shared" si="115"/>
        <v>0</v>
      </c>
      <c r="J1490" s="964">
        <f t="shared" si="115"/>
        <v>0</v>
      </c>
      <c r="K1490" s="964">
        <f t="shared" si="115"/>
        <v>0</v>
      </c>
      <c r="L1490" s="964">
        <f t="shared" si="115"/>
        <v>0</v>
      </c>
      <c r="M1490" s="964">
        <f t="shared" si="115"/>
        <v>0</v>
      </c>
      <c r="N1490" s="964">
        <f t="shared" si="115"/>
        <v>650.32000000000005</v>
      </c>
      <c r="O1490" s="964">
        <f t="shared" si="115"/>
        <v>0</v>
      </c>
      <c r="P1490" s="964">
        <f t="shared" si="115"/>
        <v>0</v>
      </c>
      <c r="Q1490" s="962">
        <f t="shared" si="115"/>
        <v>0</v>
      </c>
      <c r="R1490" s="843"/>
    </row>
    <row r="1491" spans="2:18" s="842" customFormat="1" ht="12.4" customHeight="1">
      <c r="B1491" s="968" t="s">
        <v>630</v>
      </c>
      <c r="C1491" s="959"/>
      <c r="D1491" s="969" t="s">
        <v>2759</v>
      </c>
      <c r="E1491" s="961" t="s">
        <v>41</v>
      </c>
      <c r="F1491" s="970">
        <v>4</v>
      </c>
      <c r="G1491" s="970">
        <v>107.59</v>
      </c>
      <c r="H1491" s="962">
        <f t="shared" si="114"/>
        <v>430.36</v>
      </c>
      <c r="I1491" s="963">
        <f t="shared" si="115"/>
        <v>0</v>
      </c>
      <c r="J1491" s="964">
        <f t="shared" si="115"/>
        <v>0</v>
      </c>
      <c r="K1491" s="964">
        <f t="shared" si="115"/>
        <v>0</v>
      </c>
      <c r="L1491" s="964">
        <f t="shared" si="115"/>
        <v>0</v>
      </c>
      <c r="M1491" s="964">
        <f t="shared" si="115"/>
        <v>0</v>
      </c>
      <c r="N1491" s="964">
        <f t="shared" si="115"/>
        <v>430.36</v>
      </c>
      <c r="O1491" s="964">
        <f t="shared" si="115"/>
        <v>0</v>
      </c>
      <c r="P1491" s="964">
        <f t="shared" si="115"/>
        <v>0</v>
      </c>
      <c r="Q1491" s="962">
        <f t="shared" si="115"/>
        <v>0</v>
      </c>
      <c r="R1491" s="843"/>
    </row>
    <row r="1492" spans="2:18" s="842" customFormat="1" ht="12.4" customHeight="1">
      <c r="B1492" s="974" t="s">
        <v>631</v>
      </c>
      <c r="C1492" s="959"/>
      <c r="D1492" s="975" t="s">
        <v>64</v>
      </c>
      <c r="E1492" s="961"/>
      <c r="F1492" s="961"/>
      <c r="G1492" s="961"/>
      <c r="H1492" s="962" t="str">
        <f t="shared" si="114"/>
        <v/>
      </c>
      <c r="I1492" s="963" t="str">
        <f t="shared" si="115"/>
        <v/>
      </c>
      <c r="J1492" s="964" t="str">
        <f t="shared" si="115"/>
        <v/>
      </c>
      <c r="K1492" s="964" t="str">
        <f t="shared" si="115"/>
        <v/>
      </c>
      <c r="L1492" s="964" t="str">
        <f t="shared" si="115"/>
        <v/>
      </c>
      <c r="M1492" s="964" t="str">
        <f t="shared" si="115"/>
        <v/>
      </c>
      <c r="N1492" s="964" t="str">
        <f t="shared" si="115"/>
        <v/>
      </c>
      <c r="O1492" s="964" t="str">
        <f t="shared" si="115"/>
        <v/>
      </c>
      <c r="P1492" s="964" t="str">
        <f t="shared" si="115"/>
        <v/>
      </c>
      <c r="Q1492" s="962" t="str">
        <f t="shared" si="115"/>
        <v/>
      </c>
      <c r="R1492" s="843"/>
    </row>
    <row r="1493" spans="2:18" s="842" customFormat="1" ht="12.4" customHeight="1">
      <c r="B1493" s="968" t="s">
        <v>632</v>
      </c>
      <c r="C1493" s="959"/>
      <c r="D1493" s="969" t="s">
        <v>350</v>
      </c>
      <c r="E1493" s="961" t="s">
        <v>51</v>
      </c>
      <c r="F1493" s="970">
        <v>31</v>
      </c>
      <c r="G1493" s="970">
        <v>11.85</v>
      </c>
      <c r="H1493" s="962">
        <f t="shared" si="114"/>
        <v>367.35</v>
      </c>
      <c r="I1493" s="963">
        <f t="shared" si="115"/>
        <v>0</v>
      </c>
      <c r="J1493" s="964">
        <f t="shared" si="115"/>
        <v>0</v>
      </c>
      <c r="K1493" s="964">
        <f t="shared" si="115"/>
        <v>0</v>
      </c>
      <c r="L1493" s="964">
        <f t="shared" si="115"/>
        <v>0</v>
      </c>
      <c r="M1493" s="964">
        <f t="shared" si="115"/>
        <v>0</v>
      </c>
      <c r="N1493" s="964">
        <f t="shared" si="115"/>
        <v>0</v>
      </c>
      <c r="O1493" s="964">
        <f t="shared" si="115"/>
        <v>367.35</v>
      </c>
      <c r="P1493" s="964">
        <f t="shared" si="115"/>
        <v>0</v>
      </c>
      <c r="Q1493" s="962">
        <f t="shared" si="115"/>
        <v>0</v>
      </c>
      <c r="R1493" s="843"/>
    </row>
    <row r="1494" spans="2:18" s="842" customFormat="1" ht="12.4" customHeight="1">
      <c r="B1494" s="968" t="s">
        <v>633</v>
      </c>
      <c r="C1494" s="959"/>
      <c r="D1494" s="969" t="s">
        <v>351</v>
      </c>
      <c r="E1494" s="961" t="s">
        <v>51</v>
      </c>
      <c r="F1494" s="970">
        <v>4.66</v>
      </c>
      <c r="G1494" s="970">
        <v>20.48</v>
      </c>
      <c r="H1494" s="962">
        <f t="shared" si="114"/>
        <v>95.44</v>
      </c>
      <c r="I1494" s="963">
        <f t="shared" si="115"/>
        <v>0</v>
      </c>
      <c r="J1494" s="964">
        <f t="shared" si="115"/>
        <v>0</v>
      </c>
      <c r="K1494" s="964">
        <f t="shared" si="115"/>
        <v>0</v>
      </c>
      <c r="L1494" s="964">
        <f t="shared" si="115"/>
        <v>0</v>
      </c>
      <c r="M1494" s="964">
        <f t="shared" si="115"/>
        <v>0</v>
      </c>
      <c r="N1494" s="964">
        <f t="shared" si="115"/>
        <v>0</v>
      </c>
      <c r="O1494" s="964">
        <f t="shared" si="115"/>
        <v>95.44</v>
      </c>
      <c r="P1494" s="964">
        <f t="shared" si="115"/>
        <v>0</v>
      </c>
      <c r="Q1494" s="962">
        <f t="shared" si="115"/>
        <v>0</v>
      </c>
      <c r="R1494" s="843"/>
    </row>
    <row r="1495" spans="2:18" s="842" customFormat="1" ht="12.4" customHeight="1">
      <c r="B1495" s="974" t="s">
        <v>634</v>
      </c>
      <c r="C1495" s="959"/>
      <c r="D1495" s="975" t="s">
        <v>65</v>
      </c>
      <c r="E1495" s="961"/>
      <c r="F1495" s="961"/>
      <c r="G1495" s="961"/>
      <c r="H1495" s="962" t="str">
        <f t="shared" si="114"/>
        <v/>
      </c>
      <c r="I1495" s="963" t="str">
        <f t="shared" si="115"/>
        <v/>
      </c>
      <c r="J1495" s="964" t="str">
        <f t="shared" si="115"/>
        <v/>
      </c>
      <c r="K1495" s="964" t="str">
        <f t="shared" si="115"/>
        <v/>
      </c>
      <c r="L1495" s="964" t="str">
        <f t="shared" si="115"/>
        <v/>
      </c>
      <c r="M1495" s="964" t="str">
        <f t="shared" si="115"/>
        <v/>
      </c>
      <c r="N1495" s="964" t="str">
        <f t="shared" si="115"/>
        <v/>
      </c>
      <c r="O1495" s="964" t="str">
        <f t="shared" si="115"/>
        <v/>
      </c>
      <c r="P1495" s="964" t="str">
        <f t="shared" si="115"/>
        <v/>
      </c>
      <c r="Q1495" s="962" t="str">
        <f t="shared" si="115"/>
        <v/>
      </c>
      <c r="R1495" s="843"/>
    </row>
    <row r="1496" spans="2:18" s="842" customFormat="1" ht="12.4" customHeight="1">
      <c r="B1496" s="968" t="s">
        <v>635</v>
      </c>
      <c r="C1496" s="959"/>
      <c r="D1496" s="969" t="s">
        <v>2760</v>
      </c>
      <c r="E1496" s="961" t="s">
        <v>51</v>
      </c>
      <c r="F1496" s="970">
        <v>22.080000000000002</v>
      </c>
      <c r="G1496" s="970">
        <v>8.6</v>
      </c>
      <c r="H1496" s="962">
        <f t="shared" si="114"/>
        <v>189.89</v>
      </c>
      <c r="I1496" s="963">
        <f t="shared" si="115"/>
        <v>0</v>
      </c>
      <c r="J1496" s="964">
        <f t="shared" si="115"/>
        <v>0</v>
      </c>
      <c r="K1496" s="964">
        <f t="shared" si="115"/>
        <v>0</v>
      </c>
      <c r="L1496" s="964">
        <f t="shared" si="115"/>
        <v>0</v>
      </c>
      <c r="M1496" s="964">
        <f t="shared" si="115"/>
        <v>0</v>
      </c>
      <c r="N1496" s="964">
        <f t="shared" si="115"/>
        <v>0</v>
      </c>
      <c r="O1496" s="964">
        <f t="shared" si="115"/>
        <v>189.89</v>
      </c>
      <c r="P1496" s="964">
        <f t="shared" si="115"/>
        <v>0</v>
      </c>
      <c r="Q1496" s="962">
        <f t="shared" si="115"/>
        <v>0</v>
      </c>
      <c r="R1496" s="843"/>
    </row>
    <row r="1497" spans="2:18" s="842" customFormat="1" ht="12.4" customHeight="1">
      <c r="B1497" s="972" t="s">
        <v>636</v>
      </c>
      <c r="C1497" s="959"/>
      <c r="D1497" s="973" t="s">
        <v>2936</v>
      </c>
      <c r="E1497" s="961"/>
      <c r="F1497" s="961"/>
      <c r="G1497" s="961"/>
      <c r="H1497" s="962" t="str">
        <f t="shared" si="114"/>
        <v/>
      </c>
      <c r="I1497" s="963" t="str">
        <f t="shared" si="115"/>
        <v/>
      </c>
      <c r="J1497" s="964" t="str">
        <f t="shared" si="115"/>
        <v/>
      </c>
      <c r="K1497" s="964" t="str">
        <f t="shared" si="115"/>
        <v/>
      </c>
      <c r="L1497" s="964" t="str">
        <f t="shared" si="115"/>
        <v/>
      </c>
      <c r="M1497" s="964" t="str">
        <f t="shared" si="115"/>
        <v/>
      </c>
      <c r="N1497" s="964" t="str">
        <f t="shared" si="115"/>
        <v/>
      </c>
      <c r="O1497" s="964" t="str">
        <f t="shared" si="115"/>
        <v/>
      </c>
      <c r="P1497" s="964" t="str">
        <f t="shared" si="115"/>
        <v/>
      </c>
      <c r="Q1497" s="962" t="str">
        <f t="shared" si="115"/>
        <v/>
      </c>
      <c r="R1497" s="843"/>
    </row>
    <row r="1498" spans="2:18" s="842" customFormat="1" ht="12.4" customHeight="1">
      <c r="B1498" s="974" t="s">
        <v>637</v>
      </c>
      <c r="C1498" s="959"/>
      <c r="D1498" s="975" t="s">
        <v>52</v>
      </c>
      <c r="E1498" s="961"/>
      <c r="F1498" s="961"/>
      <c r="G1498" s="961"/>
      <c r="H1498" s="962" t="str">
        <f t="shared" si="114"/>
        <v/>
      </c>
      <c r="I1498" s="963" t="str">
        <f t="shared" si="115"/>
        <v/>
      </c>
      <c r="J1498" s="964" t="str">
        <f t="shared" si="115"/>
        <v/>
      </c>
      <c r="K1498" s="964" t="str">
        <f t="shared" si="115"/>
        <v/>
      </c>
      <c r="L1498" s="964" t="str">
        <f t="shared" si="115"/>
        <v/>
      </c>
      <c r="M1498" s="964" t="str">
        <f t="shared" si="115"/>
        <v/>
      </c>
      <c r="N1498" s="964" t="str">
        <f t="shared" si="115"/>
        <v/>
      </c>
      <c r="O1498" s="964" t="str">
        <f t="shared" si="115"/>
        <v/>
      </c>
      <c r="P1498" s="964" t="str">
        <f t="shared" si="115"/>
        <v/>
      </c>
      <c r="Q1498" s="962" t="str">
        <f t="shared" si="115"/>
        <v/>
      </c>
      <c r="R1498" s="843"/>
    </row>
    <row r="1499" spans="2:18" s="842" customFormat="1" ht="12.4" customHeight="1">
      <c r="B1499" s="968" t="s">
        <v>638</v>
      </c>
      <c r="C1499" s="959"/>
      <c r="D1499" s="969" t="s">
        <v>333</v>
      </c>
      <c r="E1499" s="961" t="s">
        <v>385</v>
      </c>
      <c r="F1499" s="970">
        <v>1.92</v>
      </c>
      <c r="G1499" s="970">
        <v>3.5300000000000002</v>
      </c>
      <c r="H1499" s="962">
        <f t="shared" si="114"/>
        <v>6.78</v>
      </c>
      <c r="I1499" s="963">
        <f t="shared" si="115"/>
        <v>0</v>
      </c>
      <c r="J1499" s="964">
        <f t="shared" si="115"/>
        <v>0</v>
      </c>
      <c r="K1499" s="964">
        <f t="shared" si="115"/>
        <v>0</v>
      </c>
      <c r="L1499" s="964">
        <f t="shared" si="115"/>
        <v>0</v>
      </c>
      <c r="M1499" s="964">
        <f t="shared" si="115"/>
        <v>0</v>
      </c>
      <c r="N1499" s="964">
        <f t="shared" si="115"/>
        <v>6.78</v>
      </c>
      <c r="O1499" s="964">
        <f t="shared" si="115"/>
        <v>0</v>
      </c>
      <c r="P1499" s="964">
        <f t="shared" si="115"/>
        <v>0</v>
      </c>
      <c r="Q1499" s="962">
        <f t="shared" si="115"/>
        <v>0</v>
      </c>
      <c r="R1499" s="843"/>
    </row>
    <row r="1500" spans="2:18" s="842" customFormat="1" ht="12.4" customHeight="1">
      <c r="B1500" s="968" t="s">
        <v>639</v>
      </c>
      <c r="C1500" s="959"/>
      <c r="D1500" s="969" t="s">
        <v>334</v>
      </c>
      <c r="E1500" s="961" t="s">
        <v>385</v>
      </c>
      <c r="F1500" s="970">
        <v>1.26</v>
      </c>
      <c r="G1500" s="970">
        <v>1.22</v>
      </c>
      <c r="H1500" s="962">
        <f t="shared" si="114"/>
        <v>1.54</v>
      </c>
      <c r="I1500" s="963">
        <f t="shared" si="115"/>
        <v>0</v>
      </c>
      <c r="J1500" s="964">
        <f t="shared" si="115"/>
        <v>0</v>
      </c>
      <c r="K1500" s="964">
        <f t="shared" si="115"/>
        <v>0</v>
      </c>
      <c r="L1500" s="964">
        <f t="shared" si="115"/>
        <v>0</v>
      </c>
      <c r="M1500" s="964">
        <f t="shared" si="115"/>
        <v>0</v>
      </c>
      <c r="N1500" s="964">
        <f t="shared" si="115"/>
        <v>1.54</v>
      </c>
      <c r="O1500" s="964">
        <f t="shared" si="115"/>
        <v>0</v>
      </c>
      <c r="P1500" s="964">
        <f t="shared" si="115"/>
        <v>0</v>
      </c>
      <c r="Q1500" s="962">
        <f t="shared" si="115"/>
        <v>0</v>
      </c>
      <c r="R1500" s="843"/>
    </row>
    <row r="1501" spans="2:18" s="842" customFormat="1" ht="12.4" customHeight="1">
      <c r="B1501" s="974" t="s">
        <v>640</v>
      </c>
      <c r="C1501" s="959"/>
      <c r="D1501" s="975" t="s">
        <v>54</v>
      </c>
      <c r="E1501" s="961"/>
      <c r="F1501" s="961"/>
      <c r="G1501" s="961"/>
      <c r="H1501" s="962" t="str">
        <f t="shared" si="114"/>
        <v/>
      </c>
      <c r="I1501" s="963" t="str">
        <f t="shared" si="115"/>
        <v/>
      </c>
      <c r="J1501" s="964" t="str">
        <f t="shared" si="115"/>
        <v/>
      </c>
      <c r="K1501" s="964" t="str">
        <f t="shared" si="115"/>
        <v/>
      </c>
      <c r="L1501" s="964" t="str">
        <f t="shared" si="115"/>
        <v/>
      </c>
      <c r="M1501" s="964" t="str">
        <f t="shared" si="115"/>
        <v/>
      </c>
      <c r="N1501" s="964" t="str">
        <f t="shared" si="115"/>
        <v/>
      </c>
      <c r="O1501" s="964" t="str">
        <f t="shared" si="115"/>
        <v/>
      </c>
      <c r="P1501" s="964" t="str">
        <f t="shared" si="115"/>
        <v/>
      </c>
      <c r="Q1501" s="962" t="str">
        <f t="shared" si="115"/>
        <v/>
      </c>
      <c r="R1501" s="843"/>
    </row>
    <row r="1502" spans="2:18" s="842" customFormat="1" ht="12.4" customHeight="1">
      <c r="B1502" s="968" t="s">
        <v>641</v>
      </c>
      <c r="C1502" s="959"/>
      <c r="D1502" s="969" t="s">
        <v>365</v>
      </c>
      <c r="E1502" s="961" t="s">
        <v>386</v>
      </c>
      <c r="F1502" s="970">
        <v>0.82000000000000006</v>
      </c>
      <c r="G1502" s="970">
        <v>30.76</v>
      </c>
      <c r="H1502" s="962">
        <f t="shared" si="114"/>
        <v>25.22</v>
      </c>
      <c r="I1502" s="963">
        <f t="shared" si="115"/>
        <v>0</v>
      </c>
      <c r="J1502" s="964">
        <f t="shared" si="115"/>
        <v>0</v>
      </c>
      <c r="K1502" s="964">
        <f t="shared" si="115"/>
        <v>0</v>
      </c>
      <c r="L1502" s="964">
        <f t="shared" si="115"/>
        <v>0</v>
      </c>
      <c r="M1502" s="964">
        <f t="shared" si="115"/>
        <v>0</v>
      </c>
      <c r="N1502" s="964">
        <f t="shared" si="115"/>
        <v>25.22</v>
      </c>
      <c r="O1502" s="964">
        <f t="shared" si="115"/>
        <v>0</v>
      </c>
      <c r="P1502" s="964">
        <f t="shared" si="115"/>
        <v>0</v>
      </c>
      <c r="Q1502" s="962">
        <f t="shared" si="115"/>
        <v>0</v>
      </c>
      <c r="R1502" s="843"/>
    </row>
    <row r="1503" spans="2:18" s="842" customFormat="1" ht="12.4" customHeight="1">
      <c r="B1503" s="968" t="s">
        <v>642</v>
      </c>
      <c r="C1503" s="959"/>
      <c r="D1503" s="969" t="s">
        <v>336</v>
      </c>
      <c r="E1503" s="961" t="s">
        <v>386</v>
      </c>
      <c r="F1503" s="970">
        <v>1.02</v>
      </c>
      <c r="G1503" s="970">
        <v>20.51</v>
      </c>
      <c r="H1503" s="962">
        <f t="shared" si="114"/>
        <v>20.92</v>
      </c>
      <c r="I1503" s="963">
        <f t="shared" ref="I1503:Q1518" si="116">+IF($E1503="","",I5393)</f>
        <v>0</v>
      </c>
      <c r="J1503" s="964">
        <f t="shared" si="116"/>
        <v>0</v>
      </c>
      <c r="K1503" s="964">
        <f t="shared" si="116"/>
        <v>0</v>
      </c>
      <c r="L1503" s="964">
        <f t="shared" si="116"/>
        <v>0</v>
      </c>
      <c r="M1503" s="964">
        <f t="shared" si="116"/>
        <v>0</v>
      </c>
      <c r="N1503" s="964">
        <f t="shared" si="116"/>
        <v>20.92</v>
      </c>
      <c r="O1503" s="964">
        <f t="shared" si="116"/>
        <v>0</v>
      </c>
      <c r="P1503" s="964">
        <f t="shared" si="116"/>
        <v>0</v>
      </c>
      <c r="Q1503" s="962">
        <f t="shared" si="116"/>
        <v>0</v>
      </c>
      <c r="R1503" s="843"/>
    </row>
    <row r="1504" spans="2:18" s="842" customFormat="1" ht="12.4" customHeight="1">
      <c r="B1504" s="968" t="s">
        <v>643</v>
      </c>
      <c r="C1504" s="959"/>
      <c r="D1504" s="969" t="s">
        <v>2762</v>
      </c>
      <c r="E1504" s="961" t="s">
        <v>386</v>
      </c>
      <c r="F1504" s="970">
        <v>0.11</v>
      </c>
      <c r="G1504" s="970">
        <v>31.44</v>
      </c>
      <c r="H1504" s="962">
        <f t="shared" si="114"/>
        <v>3.46</v>
      </c>
      <c r="I1504" s="963">
        <f t="shared" si="116"/>
        <v>0</v>
      </c>
      <c r="J1504" s="964">
        <f t="shared" si="116"/>
        <v>0</v>
      </c>
      <c r="K1504" s="964">
        <f t="shared" si="116"/>
        <v>0</v>
      </c>
      <c r="L1504" s="964">
        <f t="shared" si="116"/>
        <v>0</v>
      </c>
      <c r="M1504" s="964">
        <f t="shared" si="116"/>
        <v>0</v>
      </c>
      <c r="N1504" s="964">
        <f t="shared" si="116"/>
        <v>3.46</v>
      </c>
      <c r="O1504" s="964">
        <f t="shared" si="116"/>
        <v>0</v>
      </c>
      <c r="P1504" s="964">
        <f t="shared" si="116"/>
        <v>0</v>
      </c>
      <c r="Q1504" s="962">
        <f t="shared" si="116"/>
        <v>0</v>
      </c>
      <c r="R1504" s="843"/>
    </row>
    <row r="1505" spans="2:18" s="842" customFormat="1" ht="12.4" customHeight="1">
      <c r="B1505" s="974" t="s">
        <v>644</v>
      </c>
      <c r="C1505" s="959"/>
      <c r="D1505" s="975" t="s">
        <v>2700</v>
      </c>
      <c r="E1505" s="961"/>
      <c r="F1505" s="961"/>
      <c r="G1505" s="961"/>
      <c r="H1505" s="962" t="str">
        <f t="shared" si="114"/>
        <v/>
      </c>
      <c r="I1505" s="963" t="str">
        <f t="shared" si="116"/>
        <v/>
      </c>
      <c r="J1505" s="964" t="str">
        <f t="shared" si="116"/>
        <v/>
      </c>
      <c r="K1505" s="964" t="str">
        <f t="shared" si="116"/>
        <v/>
      </c>
      <c r="L1505" s="964" t="str">
        <f t="shared" si="116"/>
        <v/>
      </c>
      <c r="M1505" s="964" t="str">
        <f t="shared" si="116"/>
        <v/>
      </c>
      <c r="N1505" s="964" t="str">
        <f t="shared" si="116"/>
        <v/>
      </c>
      <c r="O1505" s="964" t="str">
        <f t="shared" si="116"/>
        <v/>
      </c>
      <c r="P1505" s="964" t="str">
        <f t="shared" si="116"/>
        <v/>
      </c>
      <c r="Q1505" s="962" t="str">
        <f t="shared" si="116"/>
        <v/>
      </c>
      <c r="R1505" s="843"/>
    </row>
    <row r="1506" spans="2:18" s="842" customFormat="1" ht="12.4" customHeight="1">
      <c r="B1506" s="968" t="s">
        <v>645</v>
      </c>
      <c r="C1506" s="959"/>
      <c r="D1506" s="969" t="s">
        <v>366</v>
      </c>
      <c r="E1506" s="961" t="s">
        <v>386</v>
      </c>
      <c r="F1506" s="970">
        <v>0.33</v>
      </c>
      <c r="G1506" s="970">
        <v>303.99</v>
      </c>
      <c r="H1506" s="962">
        <f t="shared" si="114"/>
        <v>100.32</v>
      </c>
      <c r="I1506" s="963">
        <f t="shared" si="116"/>
        <v>0</v>
      </c>
      <c r="J1506" s="964">
        <f t="shared" si="116"/>
        <v>0</v>
      </c>
      <c r="K1506" s="964">
        <f t="shared" si="116"/>
        <v>0</v>
      </c>
      <c r="L1506" s="964">
        <f t="shared" si="116"/>
        <v>0</v>
      </c>
      <c r="M1506" s="964">
        <f t="shared" si="116"/>
        <v>0</v>
      </c>
      <c r="N1506" s="964">
        <f t="shared" si="116"/>
        <v>100.32</v>
      </c>
      <c r="O1506" s="964">
        <f t="shared" si="116"/>
        <v>0</v>
      </c>
      <c r="P1506" s="964">
        <f t="shared" si="116"/>
        <v>0</v>
      </c>
      <c r="Q1506" s="962">
        <f t="shared" si="116"/>
        <v>0</v>
      </c>
      <c r="R1506" s="843"/>
    </row>
    <row r="1507" spans="2:18" s="842" customFormat="1" ht="12.4" customHeight="1">
      <c r="B1507" s="968" t="s">
        <v>646</v>
      </c>
      <c r="C1507" s="959"/>
      <c r="D1507" s="969" t="s">
        <v>342</v>
      </c>
      <c r="E1507" s="961" t="s">
        <v>51</v>
      </c>
      <c r="F1507" s="970">
        <v>6.6000000000000005</v>
      </c>
      <c r="G1507" s="970">
        <v>43.65</v>
      </c>
      <c r="H1507" s="962">
        <f t="shared" si="114"/>
        <v>288.08999999999997</v>
      </c>
      <c r="I1507" s="963">
        <f t="shared" si="116"/>
        <v>0</v>
      </c>
      <c r="J1507" s="964">
        <f t="shared" si="116"/>
        <v>0</v>
      </c>
      <c r="K1507" s="964">
        <f t="shared" si="116"/>
        <v>0</v>
      </c>
      <c r="L1507" s="964">
        <f t="shared" si="116"/>
        <v>0</v>
      </c>
      <c r="M1507" s="964">
        <f t="shared" si="116"/>
        <v>0</v>
      </c>
      <c r="N1507" s="964">
        <f t="shared" si="116"/>
        <v>288.08999999999997</v>
      </c>
      <c r="O1507" s="964">
        <f t="shared" si="116"/>
        <v>0</v>
      </c>
      <c r="P1507" s="964">
        <f t="shared" si="116"/>
        <v>0</v>
      </c>
      <c r="Q1507" s="962">
        <f t="shared" si="116"/>
        <v>0</v>
      </c>
      <c r="R1507" s="843"/>
    </row>
    <row r="1508" spans="2:18" s="842" customFormat="1" ht="12.4" customHeight="1">
      <c r="B1508" s="974" t="s">
        <v>647</v>
      </c>
      <c r="C1508" s="959"/>
      <c r="D1508" s="975" t="s">
        <v>343</v>
      </c>
      <c r="E1508" s="961"/>
      <c r="F1508" s="961"/>
      <c r="G1508" s="961"/>
      <c r="H1508" s="962" t="str">
        <f t="shared" si="114"/>
        <v/>
      </c>
      <c r="I1508" s="963" t="str">
        <f t="shared" si="116"/>
        <v/>
      </c>
      <c r="J1508" s="964" t="str">
        <f t="shared" si="116"/>
        <v/>
      </c>
      <c r="K1508" s="964" t="str">
        <f t="shared" si="116"/>
        <v/>
      </c>
      <c r="L1508" s="964" t="str">
        <f t="shared" si="116"/>
        <v/>
      </c>
      <c r="M1508" s="964" t="str">
        <f t="shared" si="116"/>
        <v/>
      </c>
      <c r="N1508" s="964" t="str">
        <f t="shared" si="116"/>
        <v/>
      </c>
      <c r="O1508" s="964" t="str">
        <f t="shared" si="116"/>
        <v/>
      </c>
      <c r="P1508" s="964" t="str">
        <f t="shared" si="116"/>
        <v/>
      </c>
      <c r="Q1508" s="962" t="str">
        <f t="shared" si="116"/>
        <v/>
      </c>
      <c r="R1508" s="843"/>
    </row>
    <row r="1509" spans="2:18" s="842" customFormat="1" ht="12.4" customHeight="1">
      <c r="B1509" s="968" t="s">
        <v>648</v>
      </c>
      <c r="C1509" s="959"/>
      <c r="D1509" s="969" t="s">
        <v>367</v>
      </c>
      <c r="E1509" s="961" t="s">
        <v>51</v>
      </c>
      <c r="F1509" s="970">
        <v>6.93</v>
      </c>
      <c r="G1509" s="970">
        <v>23.35</v>
      </c>
      <c r="H1509" s="962">
        <f t="shared" si="114"/>
        <v>161.82</v>
      </c>
      <c r="I1509" s="963">
        <f t="shared" si="116"/>
        <v>0</v>
      </c>
      <c r="J1509" s="964">
        <f t="shared" si="116"/>
        <v>0</v>
      </c>
      <c r="K1509" s="964">
        <f t="shared" si="116"/>
        <v>0</v>
      </c>
      <c r="L1509" s="964">
        <f t="shared" si="116"/>
        <v>0</v>
      </c>
      <c r="M1509" s="964">
        <f t="shared" si="116"/>
        <v>0</v>
      </c>
      <c r="N1509" s="964">
        <f t="shared" si="116"/>
        <v>0</v>
      </c>
      <c r="O1509" s="964">
        <f t="shared" si="116"/>
        <v>161.82</v>
      </c>
      <c r="P1509" s="964">
        <f t="shared" si="116"/>
        <v>0</v>
      </c>
      <c r="Q1509" s="962">
        <f t="shared" si="116"/>
        <v>0</v>
      </c>
      <c r="R1509" s="843"/>
    </row>
    <row r="1510" spans="2:18" s="842" customFormat="1" ht="12.4" customHeight="1">
      <c r="B1510" s="974" t="s">
        <v>649</v>
      </c>
      <c r="C1510" s="959"/>
      <c r="D1510" s="975" t="s">
        <v>2681</v>
      </c>
      <c r="E1510" s="961"/>
      <c r="F1510" s="961"/>
      <c r="G1510" s="961"/>
      <c r="H1510" s="962" t="str">
        <f t="shared" si="114"/>
        <v/>
      </c>
      <c r="I1510" s="963" t="str">
        <f t="shared" si="116"/>
        <v/>
      </c>
      <c r="J1510" s="964" t="str">
        <f t="shared" si="116"/>
        <v/>
      </c>
      <c r="K1510" s="964" t="str">
        <f t="shared" si="116"/>
        <v/>
      </c>
      <c r="L1510" s="964" t="str">
        <f t="shared" si="116"/>
        <v/>
      </c>
      <c r="M1510" s="964" t="str">
        <f t="shared" si="116"/>
        <v/>
      </c>
      <c r="N1510" s="964" t="str">
        <f t="shared" si="116"/>
        <v/>
      </c>
      <c r="O1510" s="964" t="str">
        <f t="shared" si="116"/>
        <v/>
      </c>
      <c r="P1510" s="964" t="str">
        <f t="shared" si="116"/>
        <v/>
      </c>
      <c r="Q1510" s="962" t="str">
        <f t="shared" si="116"/>
        <v/>
      </c>
      <c r="R1510" s="843"/>
    </row>
    <row r="1511" spans="2:18" s="842" customFormat="1" ht="12.4" customHeight="1">
      <c r="B1511" s="968" t="s">
        <v>650</v>
      </c>
      <c r="C1511" s="959"/>
      <c r="D1511" s="969" t="s">
        <v>2763</v>
      </c>
      <c r="E1511" s="961" t="s">
        <v>41</v>
      </c>
      <c r="F1511" s="970">
        <v>3</v>
      </c>
      <c r="G1511" s="970">
        <v>107.59</v>
      </c>
      <c r="H1511" s="962">
        <f t="shared" si="114"/>
        <v>322.77</v>
      </c>
      <c r="I1511" s="963">
        <f t="shared" si="116"/>
        <v>0</v>
      </c>
      <c r="J1511" s="964">
        <f t="shared" si="116"/>
        <v>0</v>
      </c>
      <c r="K1511" s="964">
        <f t="shared" si="116"/>
        <v>0</v>
      </c>
      <c r="L1511" s="964">
        <f t="shared" si="116"/>
        <v>0</v>
      </c>
      <c r="M1511" s="964">
        <f t="shared" si="116"/>
        <v>0</v>
      </c>
      <c r="N1511" s="964">
        <f t="shared" si="116"/>
        <v>322.77</v>
      </c>
      <c r="O1511" s="964">
        <f t="shared" si="116"/>
        <v>0</v>
      </c>
      <c r="P1511" s="964">
        <f t="shared" si="116"/>
        <v>0</v>
      </c>
      <c r="Q1511" s="962">
        <f t="shared" si="116"/>
        <v>0</v>
      </c>
      <c r="R1511" s="843"/>
    </row>
    <row r="1512" spans="2:18" s="842" customFormat="1" ht="12.4" customHeight="1">
      <c r="B1512" s="974" t="s">
        <v>651</v>
      </c>
      <c r="C1512" s="959"/>
      <c r="D1512" s="975" t="s">
        <v>344</v>
      </c>
      <c r="E1512" s="961"/>
      <c r="F1512" s="961"/>
      <c r="G1512" s="961"/>
      <c r="H1512" s="962" t="str">
        <f t="shared" si="114"/>
        <v/>
      </c>
      <c r="I1512" s="963" t="str">
        <f t="shared" si="116"/>
        <v/>
      </c>
      <c r="J1512" s="964" t="str">
        <f t="shared" si="116"/>
        <v/>
      </c>
      <c r="K1512" s="964" t="str">
        <f t="shared" si="116"/>
        <v/>
      </c>
      <c r="L1512" s="964" t="str">
        <f t="shared" si="116"/>
        <v/>
      </c>
      <c r="M1512" s="964" t="str">
        <f t="shared" si="116"/>
        <v/>
      </c>
      <c r="N1512" s="964" t="str">
        <f t="shared" si="116"/>
        <v/>
      </c>
      <c r="O1512" s="964" t="str">
        <f t="shared" si="116"/>
        <v/>
      </c>
      <c r="P1512" s="964" t="str">
        <f t="shared" si="116"/>
        <v/>
      </c>
      <c r="Q1512" s="962" t="str">
        <f t="shared" si="116"/>
        <v/>
      </c>
      <c r="R1512" s="843"/>
    </row>
    <row r="1513" spans="2:18" s="842" customFormat="1" ht="12.4" customHeight="1">
      <c r="B1513" s="968" t="s">
        <v>652</v>
      </c>
      <c r="C1513" s="959"/>
      <c r="D1513" s="969" t="s">
        <v>2937</v>
      </c>
      <c r="E1513" s="961" t="s">
        <v>41</v>
      </c>
      <c r="F1513" s="970">
        <v>1</v>
      </c>
      <c r="G1513" s="970">
        <v>207.5</v>
      </c>
      <c r="H1513" s="962">
        <f t="shared" si="114"/>
        <v>207.5</v>
      </c>
      <c r="I1513" s="963">
        <f t="shared" si="116"/>
        <v>0</v>
      </c>
      <c r="J1513" s="964">
        <f t="shared" si="116"/>
        <v>0</v>
      </c>
      <c r="K1513" s="964">
        <f t="shared" si="116"/>
        <v>0</v>
      </c>
      <c r="L1513" s="964">
        <f t="shared" si="116"/>
        <v>0</v>
      </c>
      <c r="M1513" s="964">
        <f t="shared" si="116"/>
        <v>0</v>
      </c>
      <c r="N1513" s="964">
        <f t="shared" si="116"/>
        <v>0</v>
      </c>
      <c r="O1513" s="964">
        <f t="shared" si="116"/>
        <v>207.5</v>
      </c>
      <c r="P1513" s="964">
        <f t="shared" si="116"/>
        <v>0</v>
      </c>
      <c r="Q1513" s="962">
        <f t="shared" si="116"/>
        <v>0</v>
      </c>
      <c r="R1513" s="843"/>
    </row>
    <row r="1514" spans="2:18" s="842" customFormat="1" ht="12.4" customHeight="1">
      <c r="B1514" s="968" t="s">
        <v>1680</v>
      </c>
      <c r="C1514" s="959"/>
      <c r="D1514" s="969" t="s">
        <v>2938</v>
      </c>
      <c r="E1514" s="961" t="s">
        <v>41</v>
      </c>
      <c r="F1514" s="970">
        <v>1</v>
      </c>
      <c r="G1514" s="970">
        <v>295.29000000000002</v>
      </c>
      <c r="H1514" s="962">
        <f t="shared" si="114"/>
        <v>295.29000000000002</v>
      </c>
      <c r="I1514" s="963">
        <f t="shared" si="116"/>
        <v>0</v>
      </c>
      <c r="J1514" s="964">
        <f t="shared" si="116"/>
        <v>0</v>
      </c>
      <c r="K1514" s="964">
        <f t="shared" si="116"/>
        <v>0</v>
      </c>
      <c r="L1514" s="964">
        <f t="shared" si="116"/>
        <v>0</v>
      </c>
      <c r="M1514" s="964">
        <f t="shared" si="116"/>
        <v>0</v>
      </c>
      <c r="N1514" s="964">
        <f t="shared" si="116"/>
        <v>0</v>
      </c>
      <c r="O1514" s="964">
        <f t="shared" si="116"/>
        <v>295.29000000000002</v>
      </c>
      <c r="P1514" s="964">
        <f t="shared" si="116"/>
        <v>0</v>
      </c>
      <c r="Q1514" s="962">
        <f t="shared" si="116"/>
        <v>0</v>
      </c>
      <c r="R1514" s="843"/>
    </row>
    <row r="1515" spans="2:18" s="842" customFormat="1" ht="12.4" customHeight="1">
      <c r="B1515" s="968" t="s">
        <v>1681</v>
      </c>
      <c r="C1515" s="959"/>
      <c r="D1515" s="969" t="s">
        <v>2678</v>
      </c>
      <c r="E1515" s="961" t="s">
        <v>41</v>
      </c>
      <c r="F1515" s="970">
        <v>1</v>
      </c>
      <c r="G1515" s="970">
        <v>119.32000000000001</v>
      </c>
      <c r="H1515" s="962">
        <f t="shared" si="114"/>
        <v>119.32</v>
      </c>
      <c r="I1515" s="963">
        <f t="shared" si="116"/>
        <v>0</v>
      </c>
      <c r="J1515" s="964">
        <f t="shared" si="116"/>
        <v>0</v>
      </c>
      <c r="K1515" s="964">
        <f t="shared" si="116"/>
        <v>0</v>
      </c>
      <c r="L1515" s="964">
        <f t="shared" si="116"/>
        <v>0</v>
      </c>
      <c r="M1515" s="964">
        <f t="shared" si="116"/>
        <v>0</v>
      </c>
      <c r="N1515" s="964">
        <f t="shared" si="116"/>
        <v>0</v>
      </c>
      <c r="O1515" s="964">
        <f t="shared" si="116"/>
        <v>119.32</v>
      </c>
      <c r="P1515" s="964">
        <f t="shared" si="116"/>
        <v>0</v>
      </c>
      <c r="Q1515" s="962">
        <f t="shared" si="116"/>
        <v>0</v>
      </c>
      <c r="R1515" s="843"/>
    </row>
    <row r="1516" spans="2:18" s="842" customFormat="1" ht="12.4" customHeight="1">
      <c r="B1516" s="974" t="s">
        <v>653</v>
      </c>
      <c r="C1516" s="959"/>
      <c r="D1516" s="975" t="s">
        <v>64</v>
      </c>
      <c r="E1516" s="961"/>
      <c r="F1516" s="961"/>
      <c r="G1516" s="961"/>
      <c r="H1516" s="962" t="str">
        <f t="shared" si="114"/>
        <v/>
      </c>
      <c r="I1516" s="963" t="str">
        <f t="shared" si="116"/>
        <v/>
      </c>
      <c r="J1516" s="964" t="str">
        <f t="shared" si="116"/>
        <v/>
      </c>
      <c r="K1516" s="964" t="str">
        <f t="shared" si="116"/>
        <v/>
      </c>
      <c r="L1516" s="964" t="str">
        <f t="shared" si="116"/>
        <v/>
      </c>
      <c r="M1516" s="964" t="str">
        <f t="shared" si="116"/>
        <v/>
      </c>
      <c r="N1516" s="964" t="str">
        <f t="shared" si="116"/>
        <v/>
      </c>
      <c r="O1516" s="964" t="str">
        <f t="shared" si="116"/>
        <v/>
      </c>
      <c r="P1516" s="964" t="str">
        <f t="shared" si="116"/>
        <v/>
      </c>
      <c r="Q1516" s="962" t="str">
        <f t="shared" si="116"/>
        <v/>
      </c>
      <c r="R1516" s="843"/>
    </row>
    <row r="1517" spans="2:18" s="842" customFormat="1" ht="12.4" customHeight="1">
      <c r="B1517" s="968" t="s">
        <v>654</v>
      </c>
      <c r="C1517" s="959"/>
      <c r="D1517" s="969" t="s">
        <v>350</v>
      </c>
      <c r="E1517" s="961" t="s">
        <v>51</v>
      </c>
      <c r="F1517" s="970">
        <v>4.5</v>
      </c>
      <c r="G1517" s="970">
        <v>11.85</v>
      </c>
      <c r="H1517" s="962">
        <f t="shared" si="114"/>
        <v>53.33</v>
      </c>
      <c r="I1517" s="963">
        <f t="shared" si="116"/>
        <v>0</v>
      </c>
      <c r="J1517" s="964">
        <f t="shared" si="116"/>
        <v>0</v>
      </c>
      <c r="K1517" s="964">
        <f t="shared" si="116"/>
        <v>0</v>
      </c>
      <c r="L1517" s="964">
        <f t="shared" si="116"/>
        <v>0</v>
      </c>
      <c r="M1517" s="964">
        <f t="shared" si="116"/>
        <v>0</v>
      </c>
      <c r="N1517" s="964">
        <f t="shared" si="116"/>
        <v>0</v>
      </c>
      <c r="O1517" s="964">
        <f t="shared" si="116"/>
        <v>53.33</v>
      </c>
      <c r="P1517" s="964">
        <f t="shared" si="116"/>
        <v>0</v>
      </c>
      <c r="Q1517" s="962">
        <f t="shared" si="116"/>
        <v>0</v>
      </c>
      <c r="R1517" s="843"/>
    </row>
    <row r="1518" spans="2:18" s="842" customFormat="1" ht="12.4" customHeight="1">
      <c r="B1518" s="968" t="s">
        <v>655</v>
      </c>
      <c r="C1518" s="959"/>
      <c r="D1518" s="969" t="s">
        <v>351</v>
      </c>
      <c r="E1518" s="961" t="s">
        <v>51</v>
      </c>
      <c r="F1518" s="970">
        <v>0.96</v>
      </c>
      <c r="G1518" s="970">
        <v>20.48</v>
      </c>
      <c r="H1518" s="962">
        <f t="shared" si="114"/>
        <v>19.66</v>
      </c>
      <c r="I1518" s="963">
        <f t="shared" si="116"/>
        <v>0</v>
      </c>
      <c r="J1518" s="964">
        <f t="shared" si="116"/>
        <v>0</v>
      </c>
      <c r="K1518" s="964">
        <f t="shared" si="116"/>
        <v>0</v>
      </c>
      <c r="L1518" s="964">
        <f t="shared" si="116"/>
        <v>0</v>
      </c>
      <c r="M1518" s="964">
        <f t="shared" si="116"/>
        <v>0</v>
      </c>
      <c r="N1518" s="964">
        <f t="shared" si="116"/>
        <v>0</v>
      </c>
      <c r="O1518" s="964">
        <f t="shared" si="116"/>
        <v>19.66</v>
      </c>
      <c r="P1518" s="964">
        <f t="shared" si="116"/>
        <v>0</v>
      </c>
      <c r="Q1518" s="962">
        <f t="shared" si="116"/>
        <v>0</v>
      </c>
      <c r="R1518" s="843"/>
    </row>
    <row r="1519" spans="2:18" s="842" customFormat="1" ht="12.4" customHeight="1">
      <c r="B1519" s="972" t="s">
        <v>656</v>
      </c>
      <c r="C1519" s="959"/>
      <c r="D1519" s="973" t="s">
        <v>2839</v>
      </c>
      <c r="E1519" s="961"/>
      <c r="F1519" s="961"/>
      <c r="G1519" s="961"/>
      <c r="H1519" s="962" t="str">
        <f t="shared" si="114"/>
        <v/>
      </c>
      <c r="I1519" s="963" t="str">
        <f t="shared" ref="I1519:Q1534" si="117">+IF($E1519="","",I5409)</f>
        <v/>
      </c>
      <c r="J1519" s="964" t="str">
        <f t="shared" si="117"/>
        <v/>
      </c>
      <c r="K1519" s="964" t="str">
        <f t="shared" si="117"/>
        <v/>
      </c>
      <c r="L1519" s="964" t="str">
        <f t="shared" si="117"/>
        <v/>
      </c>
      <c r="M1519" s="964" t="str">
        <f t="shared" si="117"/>
        <v/>
      </c>
      <c r="N1519" s="964" t="str">
        <f t="shared" si="117"/>
        <v/>
      </c>
      <c r="O1519" s="964" t="str">
        <f t="shared" si="117"/>
        <v/>
      </c>
      <c r="P1519" s="964" t="str">
        <f t="shared" si="117"/>
        <v/>
      </c>
      <c r="Q1519" s="962" t="str">
        <f t="shared" si="117"/>
        <v/>
      </c>
      <c r="R1519" s="843"/>
    </row>
    <row r="1520" spans="2:18" s="842" customFormat="1" ht="12.4" customHeight="1">
      <c r="B1520" s="974" t="s">
        <v>657</v>
      </c>
      <c r="C1520" s="959"/>
      <c r="D1520" s="975" t="s">
        <v>52</v>
      </c>
      <c r="E1520" s="961"/>
      <c r="F1520" s="961"/>
      <c r="G1520" s="961"/>
      <c r="H1520" s="962" t="str">
        <f t="shared" si="114"/>
        <v/>
      </c>
      <c r="I1520" s="963" t="str">
        <f t="shared" si="117"/>
        <v/>
      </c>
      <c r="J1520" s="964" t="str">
        <f t="shared" si="117"/>
        <v/>
      </c>
      <c r="K1520" s="964" t="str">
        <f t="shared" si="117"/>
        <v/>
      </c>
      <c r="L1520" s="964" t="str">
        <f t="shared" si="117"/>
        <v/>
      </c>
      <c r="M1520" s="964" t="str">
        <f t="shared" si="117"/>
        <v/>
      </c>
      <c r="N1520" s="964" t="str">
        <f t="shared" si="117"/>
        <v/>
      </c>
      <c r="O1520" s="964" t="str">
        <f t="shared" si="117"/>
        <v/>
      </c>
      <c r="P1520" s="964" t="str">
        <f t="shared" si="117"/>
        <v/>
      </c>
      <c r="Q1520" s="962" t="str">
        <f t="shared" si="117"/>
        <v/>
      </c>
      <c r="R1520" s="843"/>
    </row>
    <row r="1521" spans="2:18" s="842" customFormat="1" ht="12.4" customHeight="1">
      <c r="B1521" s="968" t="s">
        <v>658</v>
      </c>
      <c r="C1521" s="959"/>
      <c r="D1521" s="969" t="s">
        <v>333</v>
      </c>
      <c r="E1521" s="961" t="s">
        <v>385</v>
      </c>
      <c r="F1521" s="970">
        <v>0.36</v>
      </c>
      <c r="G1521" s="970">
        <v>3.5300000000000002</v>
      </c>
      <c r="H1521" s="962">
        <f t="shared" si="114"/>
        <v>1.27</v>
      </c>
      <c r="I1521" s="963">
        <f t="shared" si="117"/>
        <v>0</v>
      </c>
      <c r="J1521" s="964">
        <f t="shared" si="117"/>
        <v>0</v>
      </c>
      <c r="K1521" s="964">
        <f t="shared" si="117"/>
        <v>0</v>
      </c>
      <c r="L1521" s="964">
        <f t="shared" si="117"/>
        <v>0</v>
      </c>
      <c r="M1521" s="964">
        <f t="shared" si="117"/>
        <v>0</v>
      </c>
      <c r="N1521" s="964">
        <f t="shared" si="117"/>
        <v>1.27</v>
      </c>
      <c r="O1521" s="964">
        <f t="shared" si="117"/>
        <v>0</v>
      </c>
      <c r="P1521" s="964">
        <f t="shared" si="117"/>
        <v>0</v>
      </c>
      <c r="Q1521" s="962">
        <f t="shared" si="117"/>
        <v>0</v>
      </c>
      <c r="R1521" s="843"/>
    </row>
    <row r="1522" spans="2:18" s="842" customFormat="1" ht="12.4" customHeight="1">
      <c r="B1522" s="968" t="s">
        <v>659</v>
      </c>
      <c r="C1522" s="959"/>
      <c r="D1522" s="969" t="s">
        <v>334</v>
      </c>
      <c r="E1522" s="961" t="s">
        <v>385</v>
      </c>
      <c r="F1522" s="970">
        <v>0.36</v>
      </c>
      <c r="G1522" s="970">
        <v>1.22</v>
      </c>
      <c r="H1522" s="962">
        <f t="shared" si="114"/>
        <v>0.44</v>
      </c>
      <c r="I1522" s="963">
        <f t="shared" si="117"/>
        <v>0</v>
      </c>
      <c r="J1522" s="964">
        <f t="shared" si="117"/>
        <v>0</v>
      </c>
      <c r="K1522" s="964">
        <f t="shared" si="117"/>
        <v>0</v>
      </c>
      <c r="L1522" s="964">
        <f t="shared" si="117"/>
        <v>0</v>
      </c>
      <c r="M1522" s="964">
        <f t="shared" si="117"/>
        <v>0</v>
      </c>
      <c r="N1522" s="964">
        <f t="shared" si="117"/>
        <v>0.44</v>
      </c>
      <c r="O1522" s="964">
        <f t="shared" si="117"/>
        <v>0</v>
      </c>
      <c r="P1522" s="964">
        <f t="shared" si="117"/>
        <v>0</v>
      </c>
      <c r="Q1522" s="962">
        <f t="shared" si="117"/>
        <v>0</v>
      </c>
      <c r="R1522" s="843"/>
    </row>
    <row r="1523" spans="2:18" s="842" customFormat="1" ht="12.4" customHeight="1">
      <c r="B1523" s="974" t="s">
        <v>660</v>
      </c>
      <c r="C1523" s="959"/>
      <c r="D1523" s="975" t="s">
        <v>54</v>
      </c>
      <c r="E1523" s="961"/>
      <c r="F1523" s="961"/>
      <c r="G1523" s="961"/>
      <c r="H1523" s="962" t="str">
        <f t="shared" si="114"/>
        <v/>
      </c>
      <c r="I1523" s="963" t="str">
        <f t="shared" si="117"/>
        <v/>
      </c>
      <c r="J1523" s="964" t="str">
        <f t="shared" si="117"/>
        <v/>
      </c>
      <c r="K1523" s="964" t="str">
        <f t="shared" si="117"/>
        <v/>
      </c>
      <c r="L1523" s="964" t="str">
        <f t="shared" si="117"/>
        <v/>
      </c>
      <c r="M1523" s="964" t="str">
        <f t="shared" si="117"/>
        <v/>
      </c>
      <c r="N1523" s="964" t="str">
        <f t="shared" si="117"/>
        <v/>
      </c>
      <c r="O1523" s="964" t="str">
        <f t="shared" si="117"/>
        <v/>
      </c>
      <c r="P1523" s="964" t="str">
        <f t="shared" si="117"/>
        <v/>
      </c>
      <c r="Q1523" s="962" t="str">
        <f t="shared" si="117"/>
        <v/>
      </c>
      <c r="R1523" s="843"/>
    </row>
    <row r="1524" spans="2:18" s="842" customFormat="1" ht="12.4" customHeight="1">
      <c r="B1524" s="968" t="s">
        <v>661</v>
      </c>
      <c r="C1524" s="959"/>
      <c r="D1524" s="969" t="s">
        <v>365</v>
      </c>
      <c r="E1524" s="961" t="s">
        <v>386</v>
      </c>
      <c r="F1524" s="970">
        <v>0.28999999999999998</v>
      </c>
      <c r="G1524" s="970">
        <v>30.76</v>
      </c>
      <c r="H1524" s="962">
        <f t="shared" si="114"/>
        <v>8.92</v>
      </c>
      <c r="I1524" s="963">
        <f t="shared" si="117"/>
        <v>0</v>
      </c>
      <c r="J1524" s="964">
        <f t="shared" si="117"/>
        <v>0</v>
      </c>
      <c r="K1524" s="964">
        <f t="shared" si="117"/>
        <v>0</v>
      </c>
      <c r="L1524" s="964">
        <f t="shared" si="117"/>
        <v>0</v>
      </c>
      <c r="M1524" s="964">
        <f t="shared" si="117"/>
        <v>0</v>
      </c>
      <c r="N1524" s="964">
        <f t="shared" si="117"/>
        <v>8.92</v>
      </c>
      <c r="O1524" s="964">
        <f t="shared" si="117"/>
        <v>0</v>
      </c>
      <c r="P1524" s="964">
        <f t="shared" si="117"/>
        <v>0</v>
      </c>
      <c r="Q1524" s="962">
        <f t="shared" si="117"/>
        <v>0</v>
      </c>
      <c r="R1524" s="843"/>
    </row>
    <row r="1525" spans="2:18" s="842" customFormat="1" ht="12.4" customHeight="1">
      <c r="B1525" s="968" t="s">
        <v>662</v>
      </c>
      <c r="C1525" s="959"/>
      <c r="D1525" s="969" t="s">
        <v>336</v>
      </c>
      <c r="E1525" s="961" t="s">
        <v>386</v>
      </c>
      <c r="F1525" s="970">
        <v>0.36</v>
      </c>
      <c r="G1525" s="970">
        <v>20.51</v>
      </c>
      <c r="H1525" s="962">
        <f t="shared" si="114"/>
        <v>7.38</v>
      </c>
      <c r="I1525" s="963">
        <f t="shared" si="117"/>
        <v>0</v>
      </c>
      <c r="J1525" s="964">
        <f t="shared" si="117"/>
        <v>0</v>
      </c>
      <c r="K1525" s="964">
        <f t="shared" si="117"/>
        <v>0</v>
      </c>
      <c r="L1525" s="964">
        <f t="shared" si="117"/>
        <v>0</v>
      </c>
      <c r="M1525" s="964">
        <f t="shared" si="117"/>
        <v>0</v>
      </c>
      <c r="N1525" s="964">
        <f t="shared" si="117"/>
        <v>7.38</v>
      </c>
      <c r="O1525" s="964">
        <f t="shared" si="117"/>
        <v>0</v>
      </c>
      <c r="P1525" s="964">
        <f t="shared" si="117"/>
        <v>0</v>
      </c>
      <c r="Q1525" s="962">
        <f t="shared" si="117"/>
        <v>0</v>
      </c>
      <c r="R1525" s="843"/>
    </row>
    <row r="1526" spans="2:18" s="842" customFormat="1" ht="12.4" customHeight="1">
      <c r="B1526" s="968" t="s">
        <v>663</v>
      </c>
      <c r="C1526" s="959"/>
      <c r="D1526" s="969" t="s">
        <v>2762</v>
      </c>
      <c r="E1526" s="961" t="s">
        <v>386</v>
      </c>
      <c r="F1526" s="970">
        <v>0.02</v>
      </c>
      <c r="G1526" s="970">
        <v>31.44</v>
      </c>
      <c r="H1526" s="962">
        <f t="shared" si="114"/>
        <v>0.63</v>
      </c>
      <c r="I1526" s="963">
        <f t="shared" si="117"/>
        <v>0</v>
      </c>
      <c r="J1526" s="964">
        <f t="shared" si="117"/>
        <v>0</v>
      </c>
      <c r="K1526" s="964">
        <f t="shared" si="117"/>
        <v>0</v>
      </c>
      <c r="L1526" s="964">
        <f t="shared" si="117"/>
        <v>0</v>
      </c>
      <c r="M1526" s="964">
        <f t="shared" si="117"/>
        <v>0</v>
      </c>
      <c r="N1526" s="964">
        <f t="shared" si="117"/>
        <v>0.63</v>
      </c>
      <c r="O1526" s="964">
        <f t="shared" si="117"/>
        <v>0</v>
      </c>
      <c r="P1526" s="964">
        <f t="shared" si="117"/>
        <v>0</v>
      </c>
      <c r="Q1526" s="962">
        <f t="shared" si="117"/>
        <v>0</v>
      </c>
      <c r="R1526" s="843"/>
    </row>
    <row r="1527" spans="2:18" s="842" customFormat="1" ht="12.4" customHeight="1">
      <c r="B1527" s="974" t="s">
        <v>665</v>
      </c>
      <c r="C1527" s="959"/>
      <c r="D1527" s="975" t="s">
        <v>2700</v>
      </c>
      <c r="E1527" s="961"/>
      <c r="F1527" s="961"/>
      <c r="G1527" s="961"/>
      <c r="H1527" s="962" t="str">
        <f t="shared" si="114"/>
        <v/>
      </c>
      <c r="I1527" s="963" t="str">
        <f t="shared" si="117"/>
        <v/>
      </c>
      <c r="J1527" s="964" t="str">
        <f t="shared" si="117"/>
        <v/>
      </c>
      <c r="K1527" s="964" t="str">
        <f t="shared" si="117"/>
        <v/>
      </c>
      <c r="L1527" s="964" t="str">
        <f t="shared" si="117"/>
        <v/>
      </c>
      <c r="M1527" s="964" t="str">
        <f t="shared" si="117"/>
        <v/>
      </c>
      <c r="N1527" s="964" t="str">
        <f t="shared" si="117"/>
        <v/>
      </c>
      <c r="O1527" s="964" t="str">
        <f t="shared" si="117"/>
        <v/>
      </c>
      <c r="P1527" s="964" t="str">
        <f t="shared" si="117"/>
        <v/>
      </c>
      <c r="Q1527" s="962" t="str">
        <f t="shared" si="117"/>
        <v/>
      </c>
      <c r="R1527" s="843"/>
    </row>
    <row r="1528" spans="2:18" s="842" customFormat="1" ht="12.4" customHeight="1">
      <c r="B1528" s="968" t="s">
        <v>666</v>
      </c>
      <c r="C1528" s="959"/>
      <c r="D1528" s="969" t="s">
        <v>2840</v>
      </c>
      <c r="E1528" s="961" t="s">
        <v>386</v>
      </c>
      <c r="F1528" s="970">
        <v>0.02</v>
      </c>
      <c r="G1528" s="970">
        <v>268.13</v>
      </c>
      <c r="H1528" s="962">
        <f t="shared" si="114"/>
        <v>5.36</v>
      </c>
      <c r="I1528" s="963">
        <f t="shared" si="117"/>
        <v>0</v>
      </c>
      <c r="J1528" s="964">
        <f t="shared" si="117"/>
        <v>0</v>
      </c>
      <c r="K1528" s="964">
        <f t="shared" si="117"/>
        <v>0</v>
      </c>
      <c r="L1528" s="964">
        <f t="shared" si="117"/>
        <v>0</v>
      </c>
      <c r="M1528" s="964">
        <f t="shared" si="117"/>
        <v>0</v>
      </c>
      <c r="N1528" s="964">
        <f t="shared" si="117"/>
        <v>0</v>
      </c>
      <c r="O1528" s="964">
        <f t="shared" si="117"/>
        <v>5.36</v>
      </c>
      <c r="P1528" s="964">
        <f t="shared" si="117"/>
        <v>0</v>
      </c>
      <c r="Q1528" s="962">
        <f t="shared" si="117"/>
        <v>0</v>
      </c>
      <c r="R1528" s="843"/>
    </row>
    <row r="1529" spans="2:18" s="842" customFormat="1" ht="12.4" customHeight="1">
      <c r="B1529" s="968" t="s">
        <v>667</v>
      </c>
      <c r="C1529" s="959"/>
      <c r="D1529" s="969" t="s">
        <v>366</v>
      </c>
      <c r="E1529" s="961" t="s">
        <v>386</v>
      </c>
      <c r="F1529" s="970">
        <v>0.02</v>
      </c>
      <c r="G1529" s="970">
        <v>303.99</v>
      </c>
      <c r="H1529" s="962">
        <f t="shared" si="114"/>
        <v>6.08</v>
      </c>
      <c r="I1529" s="963">
        <f t="shared" si="117"/>
        <v>0</v>
      </c>
      <c r="J1529" s="964">
        <f t="shared" si="117"/>
        <v>0</v>
      </c>
      <c r="K1529" s="964">
        <f t="shared" si="117"/>
        <v>0</v>
      </c>
      <c r="L1529" s="964">
        <f t="shared" si="117"/>
        <v>0</v>
      </c>
      <c r="M1529" s="964">
        <f t="shared" si="117"/>
        <v>0</v>
      </c>
      <c r="N1529" s="964">
        <f t="shared" si="117"/>
        <v>0</v>
      </c>
      <c r="O1529" s="964">
        <f t="shared" si="117"/>
        <v>6.08</v>
      </c>
      <c r="P1529" s="964">
        <f t="shared" si="117"/>
        <v>0</v>
      </c>
      <c r="Q1529" s="962">
        <f t="shared" si="117"/>
        <v>0</v>
      </c>
      <c r="R1529" s="843"/>
    </row>
    <row r="1530" spans="2:18" s="842" customFormat="1" ht="12.4" customHeight="1">
      <c r="B1530" s="968" t="s">
        <v>668</v>
      </c>
      <c r="C1530" s="959"/>
      <c r="D1530" s="969" t="s">
        <v>364</v>
      </c>
      <c r="E1530" s="961" t="s">
        <v>386</v>
      </c>
      <c r="F1530" s="970">
        <v>0.1</v>
      </c>
      <c r="G1530" s="970">
        <v>370.51</v>
      </c>
      <c r="H1530" s="962">
        <f t="shared" si="114"/>
        <v>37.049999999999997</v>
      </c>
      <c r="I1530" s="963">
        <f t="shared" si="117"/>
        <v>0</v>
      </c>
      <c r="J1530" s="964">
        <f t="shared" si="117"/>
        <v>0</v>
      </c>
      <c r="K1530" s="964">
        <f t="shared" si="117"/>
        <v>0</v>
      </c>
      <c r="L1530" s="964">
        <f t="shared" si="117"/>
        <v>0</v>
      </c>
      <c r="M1530" s="964">
        <f t="shared" si="117"/>
        <v>0</v>
      </c>
      <c r="N1530" s="964">
        <f t="shared" si="117"/>
        <v>37.049999999999997</v>
      </c>
      <c r="O1530" s="964">
        <f t="shared" si="117"/>
        <v>0</v>
      </c>
      <c r="P1530" s="964">
        <f t="shared" si="117"/>
        <v>0</v>
      </c>
      <c r="Q1530" s="962">
        <f t="shared" si="117"/>
        <v>0</v>
      </c>
      <c r="R1530" s="843"/>
    </row>
    <row r="1531" spans="2:18" s="842" customFormat="1" ht="12.4" customHeight="1">
      <c r="B1531" s="968" t="s">
        <v>669</v>
      </c>
      <c r="C1531" s="959"/>
      <c r="D1531" s="969" t="s">
        <v>342</v>
      </c>
      <c r="E1531" s="961" t="s">
        <v>51</v>
      </c>
      <c r="F1531" s="970">
        <v>2</v>
      </c>
      <c r="G1531" s="970">
        <v>43.65</v>
      </c>
      <c r="H1531" s="962">
        <f t="shared" si="114"/>
        <v>87.3</v>
      </c>
      <c r="I1531" s="963">
        <f t="shared" si="117"/>
        <v>0</v>
      </c>
      <c r="J1531" s="964">
        <f t="shared" si="117"/>
        <v>0</v>
      </c>
      <c r="K1531" s="964">
        <f t="shared" si="117"/>
        <v>0</v>
      </c>
      <c r="L1531" s="964">
        <f t="shared" si="117"/>
        <v>0</v>
      </c>
      <c r="M1531" s="964">
        <f t="shared" si="117"/>
        <v>0</v>
      </c>
      <c r="N1531" s="964">
        <f t="shared" si="117"/>
        <v>87.3</v>
      </c>
      <c r="O1531" s="964">
        <f t="shared" si="117"/>
        <v>0</v>
      </c>
      <c r="P1531" s="964">
        <f t="shared" si="117"/>
        <v>0</v>
      </c>
      <c r="Q1531" s="962">
        <f t="shared" si="117"/>
        <v>0</v>
      </c>
      <c r="R1531" s="843"/>
    </row>
    <row r="1532" spans="2:18" s="842" customFormat="1" ht="12.4" customHeight="1">
      <c r="B1532" s="974" t="s">
        <v>670</v>
      </c>
      <c r="C1532" s="959"/>
      <c r="D1532" s="975" t="s">
        <v>343</v>
      </c>
      <c r="E1532" s="961"/>
      <c r="F1532" s="961"/>
      <c r="G1532" s="961"/>
      <c r="H1532" s="962" t="str">
        <f t="shared" si="114"/>
        <v/>
      </c>
      <c r="I1532" s="963" t="str">
        <f t="shared" si="117"/>
        <v/>
      </c>
      <c r="J1532" s="964" t="str">
        <f t="shared" si="117"/>
        <v/>
      </c>
      <c r="K1532" s="964" t="str">
        <f t="shared" si="117"/>
        <v/>
      </c>
      <c r="L1532" s="964" t="str">
        <f t="shared" si="117"/>
        <v/>
      </c>
      <c r="M1532" s="964" t="str">
        <f t="shared" si="117"/>
        <v/>
      </c>
      <c r="N1532" s="964" t="str">
        <f t="shared" si="117"/>
        <v/>
      </c>
      <c r="O1532" s="964" t="str">
        <f t="shared" si="117"/>
        <v/>
      </c>
      <c r="P1532" s="964" t="str">
        <f t="shared" si="117"/>
        <v/>
      </c>
      <c r="Q1532" s="962" t="str">
        <f t="shared" si="117"/>
        <v/>
      </c>
      <c r="R1532" s="843"/>
    </row>
    <row r="1533" spans="2:18" s="842" customFormat="1" ht="12.4" customHeight="1">
      <c r="B1533" s="968" t="s">
        <v>671</v>
      </c>
      <c r="C1533" s="959"/>
      <c r="D1533" s="969" t="s">
        <v>367</v>
      </c>
      <c r="E1533" s="961" t="s">
        <v>51</v>
      </c>
      <c r="F1533" s="970">
        <v>2.2000000000000002</v>
      </c>
      <c r="G1533" s="970">
        <v>23.35</v>
      </c>
      <c r="H1533" s="962">
        <f t="shared" si="114"/>
        <v>51.37</v>
      </c>
      <c r="I1533" s="963">
        <f t="shared" si="117"/>
        <v>0</v>
      </c>
      <c r="J1533" s="964">
        <f t="shared" si="117"/>
        <v>0</v>
      </c>
      <c r="K1533" s="964">
        <f t="shared" si="117"/>
        <v>0</v>
      </c>
      <c r="L1533" s="964">
        <f t="shared" si="117"/>
        <v>0</v>
      </c>
      <c r="M1533" s="964">
        <f t="shared" si="117"/>
        <v>0</v>
      </c>
      <c r="N1533" s="964">
        <f t="shared" si="117"/>
        <v>10.92</v>
      </c>
      <c r="O1533" s="964">
        <f t="shared" si="117"/>
        <v>40.450000000000003</v>
      </c>
      <c r="P1533" s="964">
        <f t="shared" si="117"/>
        <v>0</v>
      </c>
      <c r="Q1533" s="962">
        <f t="shared" si="117"/>
        <v>0</v>
      </c>
      <c r="R1533" s="843"/>
    </row>
    <row r="1534" spans="2:18" s="842" customFormat="1" ht="12.4" customHeight="1">
      <c r="B1534" s="974" t="s">
        <v>673</v>
      </c>
      <c r="C1534" s="959"/>
      <c r="D1534" s="975" t="s">
        <v>2939</v>
      </c>
      <c r="E1534" s="961"/>
      <c r="F1534" s="961"/>
      <c r="G1534" s="961"/>
      <c r="H1534" s="962" t="str">
        <f t="shared" si="114"/>
        <v/>
      </c>
      <c r="I1534" s="963" t="str">
        <f t="shared" si="117"/>
        <v/>
      </c>
      <c r="J1534" s="964" t="str">
        <f t="shared" si="117"/>
        <v/>
      </c>
      <c r="K1534" s="964" t="str">
        <f t="shared" si="117"/>
        <v/>
      </c>
      <c r="L1534" s="964" t="str">
        <f t="shared" si="117"/>
        <v/>
      </c>
      <c r="M1534" s="964" t="str">
        <f t="shared" si="117"/>
        <v/>
      </c>
      <c r="N1534" s="964" t="str">
        <f t="shared" si="117"/>
        <v/>
      </c>
      <c r="O1534" s="964" t="str">
        <f t="shared" si="117"/>
        <v/>
      </c>
      <c r="P1534" s="964" t="str">
        <f t="shared" si="117"/>
        <v/>
      </c>
      <c r="Q1534" s="962" t="str">
        <f t="shared" si="117"/>
        <v/>
      </c>
      <c r="R1534" s="843"/>
    </row>
    <row r="1535" spans="2:18" s="842" customFormat="1" ht="12.4" customHeight="1">
      <c r="B1535" s="968" t="s">
        <v>674</v>
      </c>
      <c r="C1535" s="959"/>
      <c r="D1535" s="969" t="s">
        <v>2841</v>
      </c>
      <c r="E1535" s="961" t="s">
        <v>41</v>
      </c>
      <c r="F1535" s="970">
        <v>1</v>
      </c>
      <c r="G1535" s="970">
        <v>96.740000000000009</v>
      </c>
      <c r="H1535" s="962">
        <f t="shared" si="114"/>
        <v>96.74</v>
      </c>
      <c r="I1535" s="963">
        <f t="shared" ref="I1535:Q1550" si="118">+IF($E1535="","",I5425)</f>
        <v>0</v>
      </c>
      <c r="J1535" s="964">
        <f t="shared" si="118"/>
        <v>0</v>
      </c>
      <c r="K1535" s="964">
        <f t="shared" si="118"/>
        <v>0</v>
      </c>
      <c r="L1535" s="964">
        <f t="shared" si="118"/>
        <v>0</v>
      </c>
      <c r="M1535" s="964">
        <f t="shared" si="118"/>
        <v>0</v>
      </c>
      <c r="N1535" s="964">
        <f t="shared" si="118"/>
        <v>0</v>
      </c>
      <c r="O1535" s="964">
        <f t="shared" si="118"/>
        <v>96.74</v>
      </c>
      <c r="P1535" s="964">
        <f t="shared" si="118"/>
        <v>0</v>
      </c>
      <c r="Q1535" s="962">
        <f t="shared" si="118"/>
        <v>0</v>
      </c>
      <c r="R1535" s="843"/>
    </row>
    <row r="1536" spans="2:18" s="842" customFormat="1" ht="12.4" customHeight="1">
      <c r="B1536" s="983" t="s">
        <v>675</v>
      </c>
      <c r="C1536" s="959"/>
      <c r="D1536" s="975" t="s">
        <v>2681</v>
      </c>
      <c r="E1536" s="961"/>
      <c r="F1536" s="961"/>
      <c r="G1536" s="961"/>
      <c r="H1536" s="962" t="str">
        <f t="shared" si="114"/>
        <v/>
      </c>
      <c r="I1536" s="963" t="str">
        <f t="shared" si="118"/>
        <v/>
      </c>
      <c r="J1536" s="964" t="str">
        <f t="shared" si="118"/>
        <v/>
      </c>
      <c r="K1536" s="964" t="str">
        <f t="shared" si="118"/>
        <v/>
      </c>
      <c r="L1536" s="964" t="str">
        <f t="shared" si="118"/>
        <v/>
      </c>
      <c r="M1536" s="964" t="str">
        <f t="shared" si="118"/>
        <v/>
      </c>
      <c r="N1536" s="964" t="str">
        <f t="shared" si="118"/>
        <v/>
      </c>
      <c r="O1536" s="964" t="str">
        <f t="shared" si="118"/>
        <v/>
      </c>
      <c r="P1536" s="964" t="str">
        <f t="shared" si="118"/>
        <v/>
      </c>
      <c r="Q1536" s="962" t="str">
        <f t="shared" si="118"/>
        <v/>
      </c>
      <c r="R1536" s="843"/>
    </row>
    <row r="1537" spans="2:18" s="842" customFormat="1" ht="12.4" customHeight="1">
      <c r="B1537" s="968" t="s">
        <v>676</v>
      </c>
      <c r="C1537" s="959"/>
      <c r="D1537" s="969" t="s">
        <v>2759</v>
      </c>
      <c r="E1537" s="961" t="s">
        <v>41</v>
      </c>
      <c r="F1537" s="970">
        <v>1</v>
      </c>
      <c r="G1537" s="970">
        <v>107.59</v>
      </c>
      <c r="H1537" s="962">
        <f t="shared" si="114"/>
        <v>107.59</v>
      </c>
      <c r="I1537" s="963">
        <f t="shared" si="118"/>
        <v>0</v>
      </c>
      <c r="J1537" s="964">
        <f t="shared" si="118"/>
        <v>0</v>
      </c>
      <c r="K1537" s="964">
        <f t="shared" si="118"/>
        <v>0</v>
      </c>
      <c r="L1537" s="964">
        <f t="shared" si="118"/>
        <v>0</v>
      </c>
      <c r="M1537" s="964">
        <f t="shared" si="118"/>
        <v>0</v>
      </c>
      <c r="N1537" s="964">
        <f t="shared" si="118"/>
        <v>107.59</v>
      </c>
      <c r="O1537" s="964">
        <f t="shared" si="118"/>
        <v>0</v>
      </c>
      <c r="P1537" s="964">
        <f t="shared" si="118"/>
        <v>0</v>
      </c>
      <c r="Q1537" s="962">
        <f t="shared" si="118"/>
        <v>0</v>
      </c>
      <c r="R1537" s="843"/>
    </row>
    <row r="1538" spans="2:18" s="842" customFormat="1" ht="12.4" customHeight="1">
      <c r="B1538" s="974" t="s">
        <v>1682</v>
      </c>
      <c r="C1538" s="959"/>
      <c r="D1538" s="975" t="s">
        <v>64</v>
      </c>
      <c r="E1538" s="961"/>
      <c r="F1538" s="961"/>
      <c r="G1538" s="961"/>
      <c r="H1538" s="962" t="str">
        <f t="shared" si="114"/>
        <v/>
      </c>
      <c r="I1538" s="963" t="str">
        <f t="shared" si="118"/>
        <v/>
      </c>
      <c r="J1538" s="964" t="str">
        <f t="shared" si="118"/>
        <v/>
      </c>
      <c r="K1538" s="964" t="str">
        <f t="shared" si="118"/>
        <v/>
      </c>
      <c r="L1538" s="964" t="str">
        <f t="shared" si="118"/>
        <v/>
      </c>
      <c r="M1538" s="964" t="str">
        <f t="shared" si="118"/>
        <v/>
      </c>
      <c r="N1538" s="964" t="str">
        <f t="shared" si="118"/>
        <v/>
      </c>
      <c r="O1538" s="964" t="str">
        <f t="shared" si="118"/>
        <v/>
      </c>
      <c r="P1538" s="964" t="str">
        <f t="shared" si="118"/>
        <v/>
      </c>
      <c r="Q1538" s="962" t="str">
        <f t="shared" si="118"/>
        <v/>
      </c>
      <c r="R1538" s="843"/>
    </row>
    <row r="1539" spans="2:18" s="842" customFormat="1" ht="12.4" customHeight="1">
      <c r="B1539" s="968" t="s">
        <v>1683</v>
      </c>
      <c r="C1539" s="959"/>
      <c r="D1539" s="969" t="s">
        <v>350</v>
      </c>
      <c r="E1539" s="961" t="s">
        <v>51</v>
      </c>
      <c r="F1539" s="970">
        <v>1.3</v>
      </c>
      <c r="G1539" s="970">
        <v>11.85</v>
      </c>
      <c r="H1539" s="962">
        <f t="shared" si="114"/>
        <v>15.41</v>
      </c>
      <c r="I1539" s="963">
        <f t="shared" si="118"/>
        <v>0</v>
      </c>
      <c r="J1539" s="964">
        <f t="shared" si="118"/>
        <v>0</v>
      </c>
      <c r="K1539" s="964">
        <f t="shared" si="118"/>
        <v>0</v>
      </c>
      <c r="L1539" s="964">
        <f t="shared" si="118"/>
        <v>0</v>
      </c>
      <c r="M1539" s="964">
        <f t="shared" si="118"/>
        <v>0</v>
      </c>
      <c r="N1539" s="964">
        <f t="shared" si="118"/>
        <v>0</v>
      </c>
      <c r="O1539" s="964">
        <f t="shared" si="118"/>
        <v>15.41</v>
      </c>
      <c r="P1539" s="964">
        <f t="shared" si="118"/>
        <v>0</v>
      </c>
      <c r="Q1539" s="962">
        <f t="shared" si="118"/>
        <v>0</v>
      </c>
      <c r="R1539" s="843"/>
    </row>
    <row r="1540" spans="2:18" s="842" customFormat="1" ht="12.4" customHeight="1">
      <c r="B1540" s="968" t="s">
        <v>1684</v>
      </c>
      <c r="C1540" s="959"/>
      <c r="D1540" s="969" t="s">
        <v>351</v>
      </c>
      <c r="E1540" s="961" t="s">
        <v>51</v>
      </c>
      <c r="F1540" s="970">
        <v>0.4</v>
      </c>
      <c r="G1540" s="970">
        <v>20.48</v>
      </c>
      <c r="H1540" s="962">
        <f t="shared" si="114"/>
        <v>8.19</v>
      </c>
      <c r="I1540" s="963">
        <f t="shared" si="118"/>
        <v>0</v>
      </c>
      <c r="J1540" s="964">
        <f t="shared" si="118"/>
        <v>0</v>
      </c>
      <c r="K1540" s="964">
        <f t="shared" si="118"/>
        <v>0</v>
      </c>
      <c r="L1540" s="964">
        <f t="shared" si="118"/>
        <v>0</v>
      </c>
      <c r="M1540" s="964">
        <f t="shared" si="118"/>
        <v>0</v>
      </c>
      <c r="N1540" s="964">
        <f t="shared" si="118"/>
        <v>0</v>
      </c>
      <c r="O1540" s="964">
        <f t="shared" si="118"/>
        <v>8.19</v>
      </c>
      <c r="P1540" s="964">
        <f t="shared" si="118"/>
        <v>0</v>
      </c>
      <c r="Q1540" s="962">
        <f t="shared" si="118"/>
        <v>0</v>
      </c>
      <c r="R1540" s="843"/>
    </row>
    <row r="1541" spans="2:18" s="842" customFormat="1" ht="12.4" customHeight="1">
      <c r="B1541" s="972" t="s">
        <v>679</v>
      </c>
      <c r="C1541" s="959"/>
      <c r="D1541" s="973" t="s">
        <v>2940</v>
      </c>
      <c r="E1541" s="961"/>
      <c r="F1541" s="961"/>
      <c r="G1541" s="961"/>
      <c r="H1541" s="962" t="str">
        <f t="shared" si="114"/>
        <v/>
      </c>
      <c r="I1541" s="963" t="str">
        <f t="shared" si="118"/>
        <v/>
      </c>
      <c r="J1541" s="964" t="str">
        <f t="shared" si="118"/>
        <v/>
      </c>
      <c r="K1541" s="964" t="str">
        <f t="shared" si="118"/>
        <v/>
      </c>
      <c r="L1541" s="964" t="str">
        <f t="shared" si="118"/>
        <v/>
      </c>
      <c r="M1541" s="964" t="str">
        <f t="shared" si="118"/>
        <v/>
      </c>
      <c r="N1541" s="964" t="str">
        <f t="shared" si="118"/>
        <v/>
      </c>
      <c r="O1541" s="964" t="str">
        <f t="shared" si="118"/>
        <v/>
      </c>
      <c r="P1541" s="964" t="str">
        <f t="shared" si="118"/>
        <v/>
      </c>
      <c r="Q1541" s="962" t="str">
        <f t="shared" si="118"/>
        <v/>
      </c>
      <c r="R1541" s="843"/>
    </row>
    <row r="1542" spans="2:18" s="842" customFormat="1" ht="12.4" customHeight="1">
      <c r="B1542" s="974" t="s">
        <v>680</v>
      </c>
      <c r="C1542" s="959"/>
      <c r="D1542" s="975" t="s">
        <v>52</v>
      </c>
      <c r="E1542" s="961"/>
      <c r="F1542" s="961"/>
      <c r="G1542" s="961"/>
      <c r="H1542" s="962" t="str">
        <f t="shared" si="114"/>
        <v/>
      </c>
      <c r="I1542" s="963" t="str">
        <f t="shared" si="118"/>
        <v/>
      </c>
      <c r="J1542" s="964" t="str">
        <f t="shared" si="118"/>
        <v/>
      </c>
      <c r="K1542" s="964" t="str">
        <f t="shared" si="118"/>
        <v/>
      </c>
      <c r="L1542" s="964" t="str">
        <f t="shared" si="118"/>
        <v/>
      </c>
      <c r="M1542" s="964" t="str">
        <f t="shared" si="118"/>
        <v/>
      </c>
      <c r="N1542" s="964" t="str">
        <f t="shared" si="118"/>
        <v/>
      </c>
      <c r="O1542" s="964" t="str">
        <f t="shared" si="118"/>
        <v/>
      </c>
      <c r="P1542" s="964" t="str">
        <f t="shared" si="118"/>
        <v/>
      </c>
      <c r="Q1542" s="962" t="str">
        <f t="shared" si="118"/>
        <v/>
      </c>
      <c r="R1542" s="843"/>
    </row>
    <row r="1543" spans="2:18" s="842" customFormat="1" ht="12.4" customHeight="1">
      <c r="B1543" s="968" t="s">
        <v>681</v>
      </c>
      <c r="C1543" s="959"/>
      <c r="D1543" s="969" t="s">
        <v>333</v>
      </c>
      <c r="E1543" s="961" t="s">
        <v>385</v>
      </c>
      <c r="F1543" s="970">
        <v>38.22</v>
      </c>
      <c r="G1543" s="970">
        <v>3.5300000000000002</v>
      </c>
      <c r="H1543" s="962">
        <f t="shared" si="114"/>
        <v>134.91999999999999</v>
      </c>
      <c r="I1543" s="963">
        <f t="shared" si="118"/>
        <v>0</v>
      </c>
      <c r="J1543" s="964">
        <f t="shared" si="118"/>
        <v>0</v>
      </c>
      <c r="K1543" s="964">
        <f t="shared" si="118"/>
        <v>134.91999999999999</v>
      </c>
      <c r="L1543" s="964">
        <f t="shared" si="118"/>
        <v>0</v>
      </c>
      <c r="M1543" s="964">
        <f t="shared" si="118"/>
        <v>0</v>
      </c>
      <c r="N1543" s="964">
        <f t="shared" si="118"/>
        <v>0</v>
      </c>
      <c r="O1543" s="964">
        <f t="shared" si="118"/>
        <v>0</v>
      </c>
      <c r="P1543" s="964">
        <f t="shared" si="118"/>
        <v>0</v>
      </c>
      <c r="Q1543" s="962">
        <f t="shared" si="118"/>
        <v>0</v>
      </c>
      <c r="R1543" s="843"/>
    </row>
    <row r="1544" spans="2:18" s="842" customFormat="1" ht="12.4" customHeight="1">
      <c r="B1544" s="968" t="s">
        <v>1685</v>
      </c>
      <c r="C1544" s="959"/>
      <c r="D1544" s="969" t="s">
        <v>334</v>
      </c>
      <c r="E1544" s="961" t="s">
        <v>385</v>
      </c>
      <c r="F1544" s="970">
        <v>38.22</v>
      </c>
      <c r="G1544" s="970">
        <v>1.22</v>
      </c>
      <c r="H1544" s="962">
        <f t="shared" si="114"/>
        <v>46.63</v>
      </c>
      <c r="I1544" s="963">
        <f t="shared" si="118"/>
        <v>0</v>
      </c>
      <c r="J1544" s="964">
        <f t="shared" si="118"/>
        <v>0</v>
      </c>
      <c r="K1544" s="964">
        <f t="shared" si="118"/>
        <v>46.63</v>
      </c>
      <c r="L1544" s="964">
        <f t="shared" si="118"/>
        <v>0</v>
      </c>
      <c r="M1544" s="964">
        <f t="shared" si="118"/>
        <v>0</v>
      </c>
      <c r="N1544" s="964">
        <f t="shared" si="118"/>
        <v>0</v>
      </c>
      <c r="O1544" s="964">
        <f t="shared" si="118"/>
        <v>0</v>
      </c>
      <c r="P1544" s="964">
        <f t="shared" si="118"/>
        <v>0</v>
      </c>
      <c r="Q1544" s="962">
        <f t="shared" si="118"/>
        <v>0</v>
      </c>
      <c r="R1544" s="843"/>
    </row>
    <row r="1545" spans="2:18" s="842" customFormat="1" ht="12.4" customHeight="1">
      <c r="B1545" s="974" t="s">
        <v>682</v>
      </c>
      <c r="C1545" s="959"/>
      <c r="D1545" s="975" t="s">
        <v>54</v>
      </c>
      <c r="E1545" s="961"/>
      <c r="F1545" s="961"/>
      <c r="G1545" s="961"/>
      <c r="H1545" s="962" t="str">
        <f t="shared" ref="H1545:H1608" si="119">+IF(E1545="","",ROUND(F1545*G1545,2))</f>
        <v/>
      </c>
      <c r="I1545" s="963" t="str">
        <f t="shared" si="118"/>
        <v/>
      </c>
      <c r="J1545" s="964" t="str">
        <f t="shared" si="118"/>
        <v/>
      </c>
      <c r="K1545" s="964" t="str">
        <f t="shared" si="118"/>
        <v/>
      </c>
      <c r="L1545" s="964" t="str">
        <f t="shared" si="118"/>
        <v/>
      </c>
      <c r="M1545" s="964" t="str">
        <f t="shared" si="118"/>
        <v/>
      </c>
      <c r="N1545" s="964" t="str">
        <f t="shared" si="118"/>
        <v/>
      </c>
      <c r="O1545" s="964" t="str">
        <f t="shared" si="118"/>
        <v/>
      </c>
      <c r="P1545" s="964" t="str">
        <f t="shared" si="118"/>
        <v/>
      </c>
      <c r="Q1545" s="962" t="str">
        <f t="shared" si="118"/>
        <v/>
      </c>
      <c r="R1545" s="843"/>
    </row>
    <row r="1546" spans="2:18" s="842" customFormat="1" ht="12.4" customHeight="1">
      <c r="B1546" s="968" t="s">
        <v>683</v>
      </c>
      <c r="C1546" s="959"/>
      <c r="D1546" s="969" t="s">
        <v>365</v>
      </c>
      <c r="E1546" s="961" t="s">
        <v>386</v>
      </c>
      <c r="F1546" s="970">
        <v>5.43</v>
      </c>
      <c r="G1546" s="970">
        <v>30.76</v>
      </c>
      <c r="H1546" s="962">
        <f t="shared" si="119"/>
        <v>167.03</v>
      </c>
      <c r="I1546" s="963">
        <f t="shared" si="118"/>
        <v>0</v>
      </c>
      <c r="J1546" s="964">
        <f t="shared" si="118"/>
        <v>0</v>
      </c>
      <c r="K1546" s="964">
        <f t="shared" si="118"/>
        <v>167.03</v>
      </c>
      <c r="L1546" s="964">
        <f t="shared" si="118"/>
        <v>0</v>
      </c>
      <c r="M1546" s="964">
        <f t="shared" si="118"/>
        <v>0</v>
      </c>
      <c r="N1546" s="964">
        <f t="shared" si="118"/>
        <v>0</v>
      </c>
      <c r="O1546" s="964">
        <f t="shared" si="118"/>
        <v>0</v>
      </c>
      <c r="P1546" s="964">
        <f t="shared" si="118"/>
        <v>0</v>
      </c>
      <c r="Q1546" s="962">
        <f t="shared" si="118"/>
        <v>0</v>
      </c>
      <c r="R1546" s="843"/>
    </row>
    <row r="1547" spans="2:18" s="842" customFormat="1" ht="12.4" customHeight="1">
      <c r="B1547" s="968" t="s">
        <v>684</v>
      </c>
      <c r="C1547" s="959"/>
      <c r="D1547" s="969" t="s">
        <v>336</v>
      </c>
      <c r="E1547" s="961" t="s">
        <v>386</v>
      </c>
      <c r="F1547" s="970">
        <v>6.79</v>
      </c>
      <c r="G1547" s="970">
        <v>20.51</v>
      </c>
      <c r="H1547" s="962">
        <f t="shared" si="119"/>
        <v>139.26</v>
      </c>
      <c r="I1547" s="963">
        <f t="shared" si="118"/>
        <v>0</v>
      </c>
      <c r="J1547" s="964">
        <f t="shared" si="118"/>
        <v>0</v>
      </c>
      <c r="K1547" s="964">
        <f t="shared" si="118"/>
        <v>139.26</v>
      </c>
      <c r="L1547" s="964">
        <f t="shared" si="118"/>
        <v>0</v>
      </c>
      <c r="M1547" s="964">
        <f t="shared" si="118"/>
        <v>0</v>
      </c>
      <c r="N1547" s="964">
        <f t="shared" si="118"/>
        <v>0</v>
      </c>
      <c r="O1547" s="964">
        <f t="shared" si="118"/>
        <v>0</v>
      </c>
      <c r="P1547" s="964">
        <f t="shared" si="118"/>
        <v>0</v>
      </c>
      <c r="Q1547" s="962">
        <f t="shared" si="118"/>
        <v>0</v>
      </c>
      <c r="R1547" s="843"/>
    </row>
    <row r="1548" spans="2:18" s="842" customFormat="1" ht="12.4" customHeight="1">
      <c r="B1548" s="968" t="s">
        <v>1686</v>
      </c>
      <c r="C1548" s="959"/>
      <c r="D1548" s="969" t="s">
        <v>337</v>
      </c>
      <c r="E1548" s="961" t="s">
        <v>51</v>
      </c>
      <c r="F1548" s="970">
        <v>47.67</v>
      </c>
      <c r="G1548" s="970">
        <v>22.990000000000002</v>
      </c>
      <c r="H1548" s="962">
        <f t="shared" si="119"/>
        <v>1095.93</v>
      </c>
      <c r="I1548" s="963">
        <f t="shared" si="118"/>
        <v>0</v>
      </c>
      <c r="J1548" s="964">
        <f t="shared" si="118"/>
        <v>0</v>
      </c>
      <c r="K1548" s="964">
        <f t="shared" si="118"/>
        <v>1095.93</v>
      </c>
      <c r="L1548" s="964">
        <f t="shared" si="118"/>
        <v>0</v>
      </c>
      <c r="M1548" s="964">
        <f t="shared" si="118"/>
        <v>0</v>
      </c>
      <c r="N1548" s="964">
        <f t="shared" si="118"/>
        <v>0</v>
      </c>
      <c r="O1548" s="964">
        <f t="shared" si="118"/>
        <v>0</v>
      </c>
      <c r="P1548" s="964">
        <f t="shared" si="118"/>
        <v>0</v>
      </c>
      <c r="Q1548" s="962">
        <f t="shared" si="118"/>
        <v>0</v>
      </c>
      <c r="R1548" s="843"/>
    </row>
    <row r="1549" spans="2:18" s="842" customFormat="1" ht="12.4" customHeight="1">
      <c r="B1549" s="968" t="s">
        <v>1687</v>
      </c>
      <c r="C1549" s="959"/>
      <c r="D1549" s="969" t="s">
        <v>2766</v>
      </c>
      <c r="E1549" s="961" t="s">
        <v>51</v>
      </c>
      <c r="F1549" s="970">
        <v>4.41</v>
      </c>
      <c r="G1549" s="970">
        <v>6.94</v>
      </c>
      <c r="H1549" s="962">
        <f t="shared" si="119"/>
        <v>30.61</v>
      </c>
      <c r="I1549" s="963">
        <f t="shared" si="118"/>
        <v>0</v>
      </c>
      <c r="J1549" s="964">
        <f t="shared" si="118"/>
        <v>0</v>
      </c>
      <c r="K1549" s="964">
        <f t="shared" si="118"/>
        <v>0</v>
      </c>
      <c r="L1549" s="964">
        <f t="shared" si="118"/>
        <v>30.61</v>
      </c>
      <c r="M1549" s="964">
        <f t="shared" si="118"/>
        <v>0</v>
      </c>
      <c r="N1549" s="964">
        <f t="shared" si="118"/>
        <v>0</v>
      </c>
      <c r="O1549" s="964">
        <f t="shared" si="118"/>
        <v>0</v>
      </c>
      <c r="P1549" s="964">
        <f t="shared" si="118"/>
        <v>0</v>
      </c>
      <c r="Q1549" s="962">
        <f t="shared" si="118"/>
        <v>0</v>
      </c>
      <c r="R1549" s="843"/>
    </row>
    <row r="1550" spans="2:18" s="842" customFormat="1" ht="12.4" customHeight="1">
      <c r="B1550" s="974" t="s">
        <v>685</v>
      </c>
      <c r="C1550" s="959"/>
      <c r="D1550" s="975" t="s">
        <v>2767</v>
      </c>
      <c r="E1550" s="961"/>
      <c r="F1550" s="961"/>
      <c r="G1550" s="961"/>
      <c r="H1550" s="962" t="str">
        <f t="shared" si="119"/>
        <v/>
      </c>
      <c r="I1550" s="963" t="str">
        <f t="shared" si="118"/>
        <v/>
      </c>
      <c r="J1550" s="964" t="str">
        <f t="shared" si="118"/>
        <v/>
      </c>
      <c r="K1550" s="964" t="str">
        <f t="shared" si="118"/>
        <v/>
      </c>
      <c r="L1550" s="964" t="str">
        <f t="shared" si="118"/>
        <v/>
      </c>
      <c r="M1550" s="964" t="str">
        <f t="shared" si="118"/>
        <v/>
      </c>
      <c r="N1550" s="964" t="str">
        <f t="shared" si="118"/>
        <v/>
      </c>
      <c r="O1550" s="964" t="str">
        <f t="shared" si="118"/>
        <v/>
      </c>
      <c r="P1550" s="964" t="str">
        <f t="shared" si="118"/>
        <v/>
      </c>
      <c r="Q1550" s="962" t="str">
        <f t="shared" si="118"/>
        <v/>
      </c>
      <c r="R1550" s="843"/>
    </row>
    <row r="1551" spans="2:18" s="842" customFormat="1" ht="12.4" customHeight="1">
      <c r="B1551" s="968" t="s">
        <v>686</v>
      </c>
      <c r="C1551" s="959"/>
      <c r="D1551" s="969" t="s">
        <v>368</v>
      </c>
      <c r="E1551" s="961" t="s">
        <v>386</v>
      </c>
      <c r="F1551" s="970">
        <v>4.33</v>
      </c>
      <c r="G1551" s="970">
        <v>115.5</v>
      </c>
      <c r="H1551" s="962">
        <f t="shared" si="119"/>
        <v>500.12</v>
      </c>
      <c r="I1551" s="963">
        <f t="shared" ref="I1551:Q1566" si="120">+IF($E1551="","",I5441)</f>
        <v>0</v>
      </c>
      <c r="J1551" s="964">
        <f t="shared" si="120"/>
        <v>0</v>
      </c>
      <c r="K1551" s="964">
        <f t="shared" si="120"/>
        <v>401.24</v>
      </c>
      <c r="L1551" s="964">
        <f t="shared" si="120"/>
        <v>98.88</v>
      </c>
      <c r="M1551" s="964">
        <f t="shared" si="120"/>
        <v>0</v>
      </c>
      <c r="N1551" s="964">
        <f t="shared" si="120"/>
        <v>0</v>
      </c>
      <c r="O1551" s="964">
        <f t="shared" si="120"/>
        <v>0</v>
      </c>
      <c r="P1551" s="964">
        <f t="shared" si="120"/>
        <v>0</v>
      </c>
      <c r="Q1551" s="962">
        <f t="shared" si="120"/>
        <v>0</v>
      </c>
      <c r="R1551" s="843"/>
    </row>
    <row r="1552" spans="2:18" s="842" customFormat="1" ht="12.4" customHeight="1">
      <c r="B1552" s="968" t="s">
        <v>1688</v>
      </c>
      <c r="C1552" s="959"/>
      <c r="D1552" s="969" t="s">
        <v>364</v>
      </c>
      <c r="E1552" s="961" t="s">
        <v>386</v>
      </c>
      <c r="F1552" s="970">
        <v>9.18</v>
      </c>
      <c r="G1552" s="970">
        <v>370.51</v>
      </c>
      <c r="H1552" s="962">
        <f t="shared" si="119"/>
        <v>3401.28</v>
      </c>
      <c r="I1552" s="963">
        <f t="shared" si="120"/>
        <v>0</v>
      </c>
      <c r="J1552" s="964">
        <f t="shared" si="120"/>
        <v>0</v>
      </c>
      <c r="K1552" s="964">
        <f t="shared" si="120"/>
        <v>7.79</v>
      </c>
      <c r="L1552" s="964">
        <f t="shared" si="120"/>
        <v>3393.49</v>
      </c>
      <c r="M1552" s="964">
        <f t="shared" si="120"/>
        <v>0</v>
      </c>
      <c r="N1552" s="964">
        <f t="shared" si="120"/>
        <v>0</v>
      </c>
      <c r="O1552" s="964">
        <f t="shared" si="120"/>
        <v>0</v>
      </c>
      <c r="P1552" s="964">
        <f t="shared" si="120"/>
        <v>0</v>
      </c>
      <c r="Q1552" s="962">
        <f t="shared" si="120"/>
        <v>0</v>
      </c>
      <c r="R1552" s="843"/>
    </row>
    <row r="1553" spans="2:18" s="842" customFormat="1" ht="12.4" customHeight="1">
      <c r="B1553" s="968" t="s">
        <v>1689</v>
      </c>
      <c r="C1553" s="959"/>
      <c r="D1553" s="969" t="s">
        <v>2702</v>
      </c>
      <c r="E1553" s="961" t="s">
        <v>55</v>
      </c>
      <c r="F1553" s="970">
        <v>357</v>
      </c>
      <c r="G1553" s="970">
        <v>4.2</v>
      </c>
      <c r="H1553" s="962">
        <f t="shared" si="119"/>
        <v>1499.4</v>
      </c>
      <c r="I1553" s="963">
        <f t="shared" si="120"/>
        <v>0</v>
      </c>
      <c r="J1553" s="964">
        <f t="shared" si="120"/>
        <v>0</v>
      </c>
      <c r="K1553" s="964">
        <f t="shared" si="120"/>
        <v>537.95000000000005</v>
      </c>
      <c r="L1553" s="964">
        <f t="shared" si="120"/>
        <v>961.45</v>
      </c>
      <c r="M1553" s="964">
        <f t="shared" si="120"/>
        <v>0</v>
      </c>
      <c r="N1553" s="964">
        <f t="shared" si="120"/>
        <v>0</v>
      </c>
      <c r="O1553" s="964">
        <f t="shared" si="120"/>
        <v>0</v>
      </c>
      <c r="P1553" s="964">
        <f t="shared" si="120"/>
        <v>0</v>
      </c>
      <c r="Q1553" s="962">
        <f t="shared" si="120"/>
        <v>0</v>
      </c>
      <c r="R1553" s="843"/>
    </row>
    <row r="1554" spans="2:18" s="842" customFormat="1" ht="12.4" customHeight="1">
      <c r="B1554" s="968" t="s">
        <v>1690</v>
      </c>
      <c r="C1554" s="959"/>
      <c r="D1554" s="969" t="s">
        <v>342</v>
      </c>
      <c r="E1554" s="961" t="s">
        <v>51</v>
      </c>
      <c r="F1554" s="970">
        <v>224.87</v>
      </c>
      <c r="G1554" s="970">
        <v>43.65</v>
      </c>
      <c r="H1554" s="962">
        <f t="shared" si="119"/>
        <v>9815.58</v>
      </c>
      <c r="I1554" s="963">
        <f t="shared" si="120"/>
        <v>0</v>
      </c>
      <c r="J1554" s="964">
        <f t="shared" si="120"/>
        <v>0</v>
      </c>
      <c r="K1554" s="964">
        <f t="shared" si="120"/>
        <v>4930.28</v>
      </c>
      <c r="L1554" s="964">
        <f t="shared" si="120"/>
        <v>4885.3</v>
      </c>
      <c r="M1554" s="964">
        <f t="shared" si="120"/>
        <v>0</v>
      </c>
      <c r="N1554" s="964">
        <f t="shared" si="120"/>
        <v>0</v>
      </c>
      <c r="O1554" s="964">
        <f t="shared" si="120"/>
        <v>0</v>
      </c>
      <c r="P1554" s="964">
        <f t="shared" si="120"/>
        <v>0</v>
      </c>
      <c r="Q1554" s="962">
        <f t="shared" si="120"/>
        <v>0</v>
      </c>
      <c r="R1554" s="843"/>
    </row>
    <row r="1555" spans="2:18" s="842" customFormat="1" ht="12.4" customHeight="1">
      <c r="B1555" s="974" t="s">
        <v>687</v>
      </c>
      <c r="C1555" s="959"/>
      <c r="D1555" s="975" t="s">
        <v>362</v>
      </c>
      <c r="E1555" s="961"/>
      <c r="F1555" s="961"/>
      <c r="G1555" s="961"/>
      <c r="H1555" s="962" t="str">
        <f t="shared" si="119"/>
        <v/>
      </c>
      <c r="I1555" s="963" t="str">
        <f t="shared" si="120"/>
        <v/>
      </c>
      <c r="J1555" s="964" t="str">
        <f t="shared" si="120"/>
        <v/>
      </c>
      <c r="K1555" s="964" t="str">
        <f t="shared" si="120"/>
        <v/>
      </c>
      <c r="L1555" s="964" t="str">
        <f t="shared" si="120"/>
        <v/>
      </c>
      <c r="M1555" s="964" t="str">
        <f t="shared" si="120"/>
        <v/>
      </c>
      <c r="N1555" s="964" t="str">
        <f t="shared" si="120"/>
        <v/>
      </c>
      <c r="O1555" s="964" t="str">
        <f t="shared" si="120"/>
        <v/>
      </c>
      <c r="P1555" s="964" t="str">
        <f t="shared" si="120"/>
        <v/>
      </c>
      <c r="Q1555" s="962" t="str">
        <f t="shared" si="120"/>
        <v/>
      </c>
      <c r="R1555" s="843"/>
    </row>
    <row r="1556" spans="2:18" s="842" customFormat="1" ht="12.4" customHeight="1">
      <c r="B1556" s="968" t="s">
        <v>688</v>
      </c>
      <c r="C1556" s="959"/>
      <c r="D1556" s="969" t="s">
        <v>2768</v>
      </c>
      <c r="E1556" s="961" t="s">
        <v>51</v>
      </c>
      <c r="F1556" s="970">
        <v>23.1</v>
      </c>
      <c r="G1556" s="970">
        <v>52.49</v>
      </c>
      <c r="H1556" s="962">
        <f t="shared" si="119"/>
        <v>1212.52</v>
      </c>
      <c r="I1556" s="963">
        <f t="shared" si="120"/>
        <v>0</v>
      </c>
      <c r="J1556" s="964">
        <f t="shared" si="120"/>
        <v>0</v>
      </c>
      <c r="K1556" s="964">
        <f t="shared" si="120"/>
        <v>730.29</v>
      </c>
      <c r="L1556" s="964">
        <f t="shared" si="120"/>
        <v>482.23</v>
      </c>
      <c r="M1556" s="964">
        <f t="shared" si="120"/>
        <v>0</v>
      </c>
      <c r="N1556" s="964">
        <f t="shared" si="120"/>
        <v>0</v>
      </c>
      <c r="O1556" s="964">
        <f t="shared" si="120"/>
        <v>0</v>
      </c>
      <c r="P1556" s="964">
        <f t="shared" si="120"/>
        <v>0</v>
      </c>
      <c r="Q1556" s="962">
        <f t="shared" si="120"/>
        <v>0</v>
      </c>
      <c r="R1556" s="843"/>
    </row>
    <row r="1557" spans="2:18" s="842" customFormat="1" ht="12.4" customHeight="1">
      <c r="B1557" s="968" t="s">
        <v>689</v>
      </c>
      <c r="C1557" s="959"/>
      <c r="D1557" s="969" t="s">
        <v>2769</v>
      </c>
      <c r="E1557" s="961" t="s">
        <v>51</v>
      </c>
      <c r="F1557" s="970">
        <v>53.13</v>
      </c>
      <c r="G1557" s="970">
        <v>48.01</v>
      </c>
      <c r="H1557" s="962">
        <f t="shared" si="119"/>
        <v>2550.77</v>
      </c>
      <c r="I1557" s="963">
        <f t="shared" si="120"/>
        <v>0</v>
      </c>
      <c r="J1557" s="964">
        <f t="shared" si="120"/>
        <v>0</v>
      </c>
      <c r="K1557" s="964">
        <f t="shared" si="120"/>
        <v>0</v>
      </c>
      <c r="L1557" s="964">
        <f t="shared" si="120"/>
        <v>2550.77</v>
      </c>
      <c r="M1557" s="964">
        <f t="shared" si="120"/>
        <v>0</v>
      </c>
      <c r="N1557" s="964">
        <f t="shared" si="120"/>
        <v>0</v>
      </c>
      <c r="O1557" s="964">
        <f t="shared" si="120"/>
        <v>0</v>
      </c>
      <c r="P1557" s="964">
        <f t="shared" si="120"/>
        <v>0</v>
      </c>
      <c r="Q1557" s="962">
        <f t="shared" si="120"/>
        <v>0</v>
      </c>
      <c r="R1557" s="843"/>
    </row>
    <row r="1558" spans="2:18" s="842" customFormat="1" ht="12.4" customHeight="1">
      <c r="B1558" s="974" t="s">
        <v>692</v>
      </c>
      <c r="C1558" s="959"/>
      <c r="D1558" s="975" t="s">
        <v>343</v>
      </c>
      <c r="E1558" s="961"/>
      <c r="F1558" s="961"/>
      <c r="G1558" s="961"/>
      <c r="H1558" s="962" t="str">
        <f t="shared" si="119"/>
        <v/>
      </c>
      <c r="I1558" s="963" t="str">
        <f t="shared" si="120"/>
        <v/>
      </c>
      <c r="J1558" s="964" t="str">
        <f t="shared" si="120"/>
        <v/>
      </c>
      <c r="K1558" s="964" t="str">
        <f t="shared" si="120"/>
        <v/>
      </c>
      <c r="L1558" s="964" t="str">
        <f t="shared" si="120"/>
        <v/>
      </c>
      <c r="M1558" s="964" t="str">
        <f t="shared" si="120"/>
        <v/>
      </c>
      <c r="N1558" s="964" t="str">
        <f t="shared" si="120"/>
        <v/>
      </c>
      <c r="O1558" s="964" t="str">
        <f t="shared" si="120"/>
        <v/>
      </c>
      <c r="P1558" s="964" t="str">
        <f t="shared" si="120"/>
        <v/>
      </c>
      <c r="Q1558" s="962" t="str">
        <f t="shared" si="120"/>
        <v/>
      </c>
      <c r="R1558" s="843"/>
    </row>
    <row r="1559" spans="2:18" s="842" customFormat="1" ht="12.4" customHeight="1">
      <c r="B1559" s="968" t="s">
        <v>693</v>
      </c>
      <c r="C1559" s="959"/>
      <c r="D1559" s="969" t="s">
        <v>367</v>
      </c>
      <c r="E1559" s="961" t="s">
        <v>51</v>
      </c>
      <c r="F1559" s="970">
        <v>248.20000000000002</v>
      </c>
      <c r="G1559" s="970">
        <v>23.35</v>
      </c>
      <c r="H1559" s="962">
        <f t="shared" si="119"/>
        <v>5795.47</v>
      </c>
      <c r="I1559" s="963">
        <f t="shared" si="120"/>
        <v>0</v>
      </c>
      <c r="J1559" s="964">
        <f t="shared" si="120"/>
        <v>0</v>
      </c>
      <c r="K1559" s="964">
        <f t="shared" si="120"/>
        <v>0</v>
      </c>
      <c r="L1559" s="964">
        <f t="shared" si="120"/>
        <v>5795.47</v>
      </c>
      <c r="M1559" s="964">
        <f t="shared" si="120"/>
        <v>0</v>
      </c>
      <c r="N1559" s="964">
        <f t="shared" si="120"/>
        <v>0</v>
      </c>
      <c r="O1559" s="964">
        <f t="shared" si="120"/>
        <v>0</v>
      </c>
      <c r="P1559" s="964">
        <f t="shared" si="120"/>
        <v>0</v>
      </c>
      <c r="Q1559" s="962">
        <f t="shared" si="120"/>
        <v>0</v>
      </c>
      <c r="R1559" s="843"/>
    </row>
    <row r="1560" spans="2:18" s="842" customFormat="1" ht="12.4" customHeight="1">
      <c r="B1560" s="974" t="s">
        <v>694</v>
      </c>
      <c r="C1560" s="959"/>
      <c r="D1560" s="975" t="s">
        <v>344</v>
      </c>
      <c r="E1560" s="961"/>
      <c r="F1560" s="961"/>
      <c r="G1560" s="961"/>
      <c r="H1560" s="962" t="str">
        <f t="shared" si="119"/>
        <v/>
      </c>
      <c r="I1560" s="963" t="str">
        <f t="shared" si="120"/>
        <v/>
      </c>
      <c r="J1560" s="964" t="str">
        <f t="shared" si="120"/>
        <v/>
      </c>
      <c r="K1560" s="964" t="str">
        <f t="shared" si="120"/>
        <v/>
      </c>
      <c r="L1560" s="964" t="str">
        <f t="shared" si="120"/>
        <v/>
      </c>
      <c r="M1560" s="964" t="str">
        <f t="shared" si="120"/>
        <v/>
      </c>
      <c r="N1560" s="964" t="str">
        <f t="shared" si="120"/>
        <v/>
      </c>
      <c r="O1560" s="964" t="str">
        <f t="shared" si="120"/>
        <v/>
      </c>
      <c r="P1560" s="964" t="str">
        <f t="shared" si="120"/>
        <v/>
      </c>
      <c r="Q1560" s="962" t="str">
        <f t="shared" si="120"/>
        <v/>
      </c>
      <c r="R1560" s="843"/>
    </row>
    <row r="1561" spans="2:18" s="842" customFormat="1" ht="12.4" customHeight="1">
      <c r="B1561" s="968" t="s">
        <v>695</v>
      </c>
      <c r="C1561" s="959"/>
      <c r="D1561" s="969" t="s">
        <v>2770</v>
      </c>
      <c r="E1561" s="961" t="s">
        <v>41</v>
      </c>
      <c r="F1561" s="970">
        <v>42</v>
      </c>
      <c r="G1561" s="970">
        <v>72.44</v>
      </c>
      <c r="H1561" s="962">
        <f t="shared" si="119"/>
        <v>3042.48</v>
      </c>
      <c r="I1561" s="963">
        <f t="shared" si="120"/>
        <v>0</v>
      </c>
      <c r="J1561" s="964">
        <f t="shared" si="120"/>
        <v>0</v>
      </c>
      <c r="K1561" s="964">
        <f t="shared" si="120"/>
        <v>13.94</v>
      </c>
      <c r="L1561" s="964">
        <f t="shared" si="120"/>
        <v>3028.54</v>
      </c>
      <c r="M1561" s="964">
        <f t="shared" si="120"/>
        <v>0</v>
      </c>
      <c r="N1561" s="964">
        <f t="shared" si="120"/>
        <v>0</v>
      </c>
      <c r="O1561" s="964">
        <f t="shared" si="120"/>
        <v>0</v>
      </c>
      <c r="P1561" s="964">
        <f t="shared" si="120"/>
        <v>0</v>
      </c>
      <c r="Q1561" s="962">
        <f t="shared" si="120"/>
        <v>0</v>
      </c>
      <c r="R1561" s="843"/>
    </row>
    <row r="1562" spans="2:18" s="842" customFormat="1" ht="12.4" customHeight="1">
      <c r="B1562" s="968" t="s">
        <v>1691</v>
      </c>
      <c r="C1562" s="959"/>
      <c r="D1562" s="969" t="s">
        <v>2771</v>
      </c>
      <c r="E1562" s="961" t="s">
        <v>41</v>
      </c>
      <c r="F1562" s="970">
        <v>42</v>
      </c>
      <c r="G1562" s="970">
        <v>32.72</v>
      </c>
      <c r="H1562" s="962">
        <f t="shared" si="119"/>
        <v>1374.24</v>
      </c>
      <c r="I1562" s="963">
        <f t="shared" si="120"/>
        <v>0</v>
      </c>
      <c r="J1562" s="964">
        <f t="shared" si="120"/>
        <v>0</v>
      </c>
      <c r="K1562" s="964">
        <f t="shared" si="120"/>
        <v>6.3</v>
      </c>
      <c r="L1562" s="964">
        <f t="shared" si="120"/>
        <v>1367.94</v>
      </c>
      <c r="M1562" s="964">
        <f t="shared" si="120"/>
        <v>0</v>
      </c>
      <c r="N1562" s="964">
        <f t="shared" si="120"/>
        <v>0</v>
      </c>
      <c r="O1562" s="964">
        <f t="shared" si="120"/>
        <v>0</v>
      </c>
      <c r="P1562" s="964">
        <f t="shared" si="120"/>
        <v>0</v>
      </c>
      <c r="Q1562" s="962">
        <f t="shared" si="120"/>
        <v>0</v>
      </c>
      <c r="R1562" s="843"/>
    </row>
    <row r="1563" spans="2:18" s="842" customFormat="1" ht="12.4" customHeight="1">
      <c r="B1563" s="968" t="s">
        <v>1692</v>
      </c>
      <c r="C1563" s="959"/>
      <c r="D1563" s="969" t="s">
        <v>2772</v>
      </c>
      <c r="E1563" s="961" t="s">
        <v>41</v>
      </c>
      <c r="F1563" s="970">
        <v>42</v>
      </c>
      <c r="G1563" s="970">
        <v>63.58</v>
      </c>
      <c r="H1563" s="962">
        <f t="shared" si="119"/>
        <v>2670.36</v>
      </c>
      <c r="I1563" s="963">
        <f t="shared" si="120"/>
        <v>0</v>
      </c>
      <c r="J1563" s="964">
        <f t="shared" si="120"/>
        <v>0</v>
      </c>
      <c r="K1563" s="964">
        <f t="shared" si="120"/>
        <v>12.24</v>
      </c>
      <c r="L1563" s="964">
        <f t="shared" si="120"/>
        <v>2658.12</v>
      </c>
      <c r="M1563" s="964">
        <f t="shared" si="120"/>
        <v>0</v>
      </c>
      <c r="N1563" s="964">
        <f t="shared" si="120"/>
        <v>0</v>
      </c>
      <c r="O1563" s="964">
        <f t="shared" si="120"/>
        <v>0</v>
      </c>
      <c r="P1563" s="964">
        <f t="shared" si="120"/>
        <v>0</v>
      </c>
      <c r="Q1563" s="962">
        <f t="shared" si="120"/>
        <v>0</v>
      </c>
      <c r="R1563" s="843"/>
    </row>
    <row r="1564" spans="2:18" s="842" customFormat="1" ht="12.4" customHeight="1">
      <c r="B1564" s="966" t="s">
        <v>701</v>
      </c>
      <c r="C1564" s="959"/>
      <c r="D1564" s="967" t="s">
        <v>2941</v>
      </c>
      <c r="E1564" s="961"/>
      <c r="F1564" s="961"/>
      <c r="G1564" s="961"/>
      <c r="H1564" s="962" t="str">
        <f t="shared" si="119"/>
        <v/>
      </c>
      <c r="I1564" s="963" t="str">
        <f t="shared" si="120"/>
        <v/>
      </c>
      <c r="J1564" s="964" t="str">
        <f t="shared" si="120"/>
        <v/>
      </c>
      <c r="K1564" s="964" t="str">
        <f t="shared" si="120"/>
        <v/>
      </c>
      <c r="L1564" s="964" t="str">
        <f t="shared" si="120"/>
        <v/>
      </c>
      <c r="M1564" s="964" t="str">
        <f t="shared" si="120"/>
        <v/>
      </c>
      <c r="N1564" s="964" t="str">
        <f t="shared" si="120"/>
        <v/>
      </c>
      <c r="O1564" s="964" t="str">
        <f t="shared" si="120"/>
        <v/>
      </c>
      <c r="P1564" s="964" t="str">
        <f t="shared" si="120"/>
        <v/>
      </c>
      <c r="Q1564" s="962" t="str">
        <f t="shared" si="120"/>
        <v/>
      </c>
      <c r="R1564" s="843"/>
    </row>
    <row r="1565" spans="2:18" s="842" customFormat="1" ht="12.4" customHeight="1">
      <c r="B1565" s="972" t="s">
        <v>702</v>
      </c>
      <c r="C1565" s="959"/>
      <c r="D1565" s="973" t="s">
        <v>2785</v>
      </c>
      <c r="E1565" s="961"/>
      <c r="F1565" s="961"/>
      <c r="G1565" s="961"/>
      <c r="H1565" s="962" t="str">
        <f t="shared" si="119"/>
        <v/>
      </c>
      <c r="I1565" s="963" t="str">
        <f t="shared" si="120"/>
        <v/>
      </c>
      <c r="J1565" s="964" t="str">
        <f t="shared" si="120"/>
        <v/>
      </c>
      <c r="K1565" s="964" t="str">
        <f t="shared" si="120"/>
        <v/>
      </c>
      <c r="L1565" s="964" t="str">
        <f t="shared" si="120"/>
        <v/>
      </c>
      <c r="M1565" s="964" t="str">
        <f t="shared" si="120"/>
        <v/>
      </c>
      <c r="N1565" s="964" t="str">
        <f t="shared" si="120"/>
        <v/>
      </c>
      <c r="O1565" s="964" t="str">
        <f t="shared" si="120"/>
        <v/>
      </c>
      <c r="P1565" s="964" t="str">
        <f t="shared" si="120"/>
        <v/>
      </c>
      <c r="Q1565" s="962" t="str">
        <f t="shared" si="120"/>
        <v/>
      </c>
      <c r="R1565" s="843"/>
    </row>
    <row r="1566" spans="2:18" s="842" customFormat="1" ht="12.4" customHeight="1">
      <c r="B1566" s="974" t="s">
        <v>703</v>
      </c>
      <c r="C1566" s="959"/>
      <c r="D1566" s="975" t="s">
        <v>52</v>
      </c>
      <c r="E1566" s="961"/>
      <c r="F1566" s="961"/>
      <c r="G1566" s="961"/>
      <c r="H1566" s="962" t="str">
        <f t="shared" si="119"/>
        <v/>
      </c>
      <c r="I1566" s="963" t="str">
        <f t="shared" si="120"/>
        <v/>
      </c>
      <c r="J1566" s="964" t="str">
        <f t="shared" si="120"/>
        <v/>
      </c>
      <c r="K1566" s="964" t="str">
        <f t="shared" si="120"/>
        <v/>
      </c>
      <c r="L1566" s="964" t="str">
        <f t="shared" si="120"/>
        <v/>
      </c>
      <c r="M1566" s="964" t="str">
        <f t="shared" si="120"/>
        <v/>
      </c>
      <c r="N1566" s="964" t="str">
        <f t="shared" si="120"/>
        <v/>
      </c>
      <c r="O1566" s="964" t="str">
        <f t="shared" si="120"/>
        <v/>
      </c>
      <c r="P1566" s="964" t="str">
        <f t="shared" si="120"/>
        <v/>
      </c>
      <c r="Q1566" s="962" t="str">
        <f t="shared" si="120"/>
        <v/>
      </c>
      <c r="R1566" s="843"/>
    </row>
    <row r="1567" spans="2:18" s="842" customFormat="1" ht="12.4" customHeight="1">
      <c r="B1567" s="968" t="s">
        <v>704</v>
      </c>
      <c r="C1567" s="959"/>
      <c r="D1567" s="969" t="s">
        <v>333</v>
      </c>
      <c r="E1567" s="961" t="s">
        <v>385</v>
      </c>
      <c r="F1567" s="970">
        <v>21.95</v>
      </c>
      <c r="G1567" s="970">
        <v>3.5300000000000002</v>
      </c>
      <c r="H1567" s="962">
        <f t="shared" si="119"/>
        <v>77.48</v>
      </c>
      <c r="I1567" s="963">
        <f t="shared" ref="I1567:Q1582" si="121">+IF($E1567="","",I5457)</f>
        <v>0</v>
      </c>
      <c r="J1567" s="964">
        <f t="shared" si="121"/>
        <v>0</v>
      </c>
      <c r="K1567" s="964">
        <f t="shared" si="121"/>
        <v>77.48</v>
      </c>
      <c r="L1567" s="964">
        <f t="shared" si="121"/>
        <v>0</v>
      </c>
      <c r="M1567" s="964">
        <f t="shared" si="121"/>
        <v>0</v>
      </c>
      <c r="N1567" s="964">
        <f t="shared" si="121"/>
        <v>0</v>
      </c>
      <c r="O1567" s="964">
        <f t="shared" si="121"/>
        <v>0</v>
      </c>
      <c r="P1567" s="964">
        <f t="shared" si="121"/>
        <v>0</v>
      </c>
      <c r="Q1567" s="962">
        <f t="shared" si="121"/>
        <v>0</v>
      </c>
      <c r="R1567" s="843"/>
    </row>
    <row r="1568" spans="2:18" s="842" customFormat="1" ht="12.4" customHeight="1">
      <c r="B1568" s="968" t="s">
        <v>705</v>
      </c>
      <c r="C1568" s="959"/>
      <c r="D1568" s="969" t="s">
        <v>334</v>
      </c>
      <c r="E1568" s="961" t="s">
        <v>385</v>
      </c>
      <c r="F1568" s="970">
        <v>21.95</v>
      </c>
      <c r="G1568" s="970">
        <v>1.22</v>
      </c>
      <c r="H1568" s="962">
        <f t="shared" si="119"/>
        <v>26.78</v>
      </c>
      <c r="I1568" s="963">
        <f t="shared" si="121"/>
        <v>0</v>
      </c>
      <c r="J1568" s="964">
        <f t="shared" si="121"/>
        <v>0</v>
      </c>
      <c r="K1568" s="964">
        <f t="shared" si="121"/>
        <v>26.78</v>
      </c>
      <c r="L1568" s="964">
        <f t="shared" si="121"/>
        <v>0</v>
      </c>
      <c r="M1568" s="964">
        <f t="shared" si="121"/>
        <v>0</v>
      </c>
      <c r="N1568" s="964">
        <f t="shared" si="121"/>
        <v>0</v>
      </c>
      <c r="O1568" s="964">
        <f t="shared" si="121"/>
        <v>0</v>
      </c>
      <c r="P1568" s="964">
        <f t="shared" si="121"/>
        <v>0</v>
      </c>
      <c r="Q1568" s="962">
        <f t="shared" si="121"/>
        <v>0</v>
      </c>
      <c r="R1568" s="843"/>
    </row>
    <row r="1569" spans="2:18" s="842" customFormat="1" ht="12.4" customHeight="1">
      <c r="B1569" s="974" t="s">
        <v>706</v>
      </c>
      <c r="C1569" s="959"/>
      <c r="D1569" s="975" t="s">
        <v>54</v>
      </c>
      <c r="E1569" s="961"/>
      <c r="F1569" s="961"/>
      <c r="G1569" s="961"/>
      <c r="H1569" s="962" t="str">
        <f t="shared" si="119"/>
        <v/>
      </c>
      <c r="I1569" s="963" t="str">
        <f t="shared" si="121"/>
        <v/>
      </c>
      <c r="J1569" s="964" t="str">
        <f t="shared" si="121"/>
        <v/>
      </c>
      <c r="K1569" s="964" t="str">
        <f t="shared" si="121"/>
        <v/>
      </c>
      <c r="L1569" s="964" t="str">
        <f t="shared" si="121"/>
        <v/>
      </c>
      <c r="M1569" s="964" t="str">
        <f t="shared" si="121"/>
        <v/>
      </c>
      <c r="N1569" s="964" t="str">
        <f t="shared" si="121"/>
        <v/>
      </c>
      <c r="O1569" s="964" t="str">
        <f t="shared" si="121"/>
        <v/>
      </c>
      <c r="P1569" s="964" t="str">
        <f t="shared" si="121"/>
        <v/>
      </c>
      <c r="Q1569" s="962" t="str">
        <f t="shared" si="121"/>
        <v/>
      </c>
      <c r="R1569" s="843"/>
    </row>
    <row r="1570" spans="2:18" s="842" customFormat="1" ht="12.4" customHeight="1">
      <c r="B1570" s="968" t="s">
        <v>707</v>
      </c>
      <c r="C1570" s="959"/>
      <c r="D1570" s="969" t="s">
        <v>335</v>
      </c>
      <c r="E1570" s="961" t="s">
        <v>386</v>
      </c>
      <c r="F1570" s="970">
        <v>11.61</v>
      </c>
      <c r="G1570" s="970">
        <v>41</v>
      </c>
      <c r="H1570" s="962">
        <f t="shared" si="119"/>
        <v>476.01</v>
      </c>
      <c r="I1570" s="963">
        <f t="shared" si="121"/>
        <v>0</v>
      </c>
      <c r="J1570" s="964">
        <f t="shared" si="121"/>
        <v>0</v>
      </c>
      <c r="K1570" s="964">
        <f t="shared" si="121"/>
        <v>476.01</v>
      </c>
      <c r="L1570" s="964">
        <f t="shared" si="121"/>
        <v>0</v>
      </c>
      <c r="M1570" s="964">
        <f t="shared" si="121"/>
        <v>0</v>
      </c>
      <c r="N1570" s="964">
        <f t="shared" si="121"/>
        <v>0</v>
      </c>
      <c r="O1570" s="964">
        <f t="shared" si="121"/>
        <v>0</v>
      </c>
      <c r="P1570" s="964">
        <f t="shared" si="121"/>
        <v>0</v>
      </c>
      <c r="Q1570" s="962">
        <f t="shared" si="121"/>
        <v>0</v>
      </c>
      <c r="R1570" s="843"/>
    </row>
    <row r="1571" spans="2:18" s="842" customFormat="1" ht="12.4" customHeight="1">
      <c r="B1571" s="968" t="s">
        <v>708</v>
      </c>
      <c r="C1571" s="959"/>
      <c r="D1571" s="969" t="s">
        <v>2786</v>
      </c>
      <c r="E1571" s="961" t="s">
        <v>51</v>
      </c>
      <c r="F1571" s="970">
        <v>5.98</v>
      </c>
      <c r="G1571" s="970">
        <v>47.36</v>
      </c>
      <c r="H1571" s="962">
        <f t="shared" si="119"/>
        <v>283.20999999999998</v>
      </c>
      <c r="I1571" s="963">
        <f t="shared" si="121"/>
        <v>0</v>
      </c>
      <c r="J1571" s="964">
        <f t="shared" si="121"/>
        <v>0</v>
      </c>
      <c r="K1571" s="964">
        <f t="shared" si="121"/>
        <v>283.20999999999998</v>
      </c>
      <c r="L1571" s="964">
        <f t="shared" si="121"/>
        <v>0</v>
      </c>
      <c r="M1571" s="964">
        <f t="shared" si="121"/>
        <v>0</v>
      </c>
      <c r="N1571" s="964">
        <f t="shared" si="121"/>
        <v>0</v>
      </c>
      <c r="O1571" s="964">
        <f t="shared" si="121"/>
        <v>0</v>
      </c>
      <c r="P1571" s="964">
        <f t="shared" si="121"/>
        <v>0</v>
      </c>
      <c r="Q1571" s="962">
        <f t="shared" si="121"/>
        <v>0</v>
      </c>
      <c r="R1571" s="843"/>
    </row>
    <row r="1572" spans="2:18" s="842" customFormat="1" ht="12.4" customHeight="1">
      <c r="B1572" s="968" t="s">
        <v>709</v>
      </c>
      <c r="C1572" s="959"/>
      <c r="D1572" s="969" t="s">
        <v>2787</v>
      </c>
      <c r="E1572" s="961" t="s">
        <v>51</v>
      </c>
      <c r="F1572" s="970">
        <v>5.98</v>
      </c>
      <c r="G1572" s="970">
        <v>61.97</v>
      </c>
      <c r="H1572" s="962">
        <f t="shared" si="119"/>
        <v>370.58</v>
      </c>
      <c r="I1572" s="963">
        <f t="shared" si="121"/>
        <v>0</v>
      </c>
      <c r="J1572" s="964">
        <f t="shared" si="121"/>
        <v>0</v>
      </c>
      <c r="K1572" s="964">
        <f t="shared" si="121"/>
        <v>370.58</v>
      </c>
      <c r="L1572" s="964">
        <f t="shared" si="121"/>
        <v>0</v>
      </c>
      <c r="M1572" s="964">
        <f t="shared" si="121"/>
        <v>0</v>
      </c>
      <c r="N1572" s="964">
        <f t="shared" si="121"/>
        <v>0</v>
      </c>
      <c r="O1572" s="964">
        <f t="shared" si="121"/>
        <v>0</v>
      </c>
      <c r="P1572" s="964">
        <f t="shared" si="121"/>
        <v>0</v>
      </c>
      <c r="Q1572" s="962">
        <f t="shared" si="121"/>
        <v>0</v>
      </c>
      <c r="R1572" s="843"/>
    </row>
    <row r="1573" spans="2:18" s="842" customFormat="1" ht="12.4" customHeight="1">
      <c r="B1573" s="968" t="s">
        <v>710</v>
      </c>
      <c r="C1573" s="959"/>
      <c r="D1573" s="969" t="s">
        <v>2788</v>
      </c>
      <c r="E1573" s="961" t="s">
        <v>386</v>
      </c>
      <c r="F1573" s="970">
        <v>14.51</v>
      </c>
      <c r="G1573" s="970">
        <v>15.38</v>
      </c>
      <c r="H1573" s="962">
        <f t="shared" si="119"/>
        <v>223.16</v>
      </c>
      <c r="I1573" s="963">
        <f t="shared" si="121"/>
        <v>0</v>
      </c>
      <c r="J1573" s="964">
        <f t="shared" si="121"/>
        <v>0</v>
      </c>
      <c r="K1573" s="964">
        <f t="shared" si="121"/>
        <v>223.16</v>
      </c>
      <c r="L1573" s="964">
        <f t="shared" si="121"/>
        <v>0</v>
      </c>
      <c r="M1573" s="964">
        <f t="shared" si="121"/>
        <v>0</v>
      </c>
      <c r="N1573" s="964">
        <f t="shared" si="121"/>
        <v>0</v>
      </c>
      <c r="O1573" s="964">
        <f t="shared" si="121"/>
        <v>0</v>
      </c>
      <c r="P1573" s="964">
        <f t="shared" si="121"/>
        <v>0</v>
      </c>
      <c r="Q1573" s="962">
        <f t="shared" si="121"/>
        <v>0</v>
      </c>
      <c r="R1573" s="843"/>
    </row>
    <row r="1574" spans="2:18" s="842" customFormat="1" ht="12.4" customHeight="1">
      <c r="B1574" s="974" t="s">
        <v>711</v>
      </c>
      <c r="C1574" s="959"/>
      <c r="D1574" s="975" t="s">
        <v>2789</v>
      </c>
      <c r="E1574" s="961"/>
      <c r="F1574" s="961"/>
      <c r="G1574" s="961"/>
      <c r="H1574" s="962" t="str">
        <f t="shared" si="119"/>
        <v/>
      </c>
      <c r="I1574" s="963" t="str">
        <f t="shared" si="121"/>
        <v/>
      </c>
      <c r="J1574" s="964" t="str">
        <f t="shared" si="121"/>
        <v/>
      </c>
      <c r="K1574" s="964" t="str">
        <f t="shared" si="121"/>
        <v/>
      </c>
      <c r="L1574" s="964" t="str">
        <f t="shared" si="121"/>
        <v/>
      </c>
      <c r="M1574" s="964" t="str">
        <f t="shared" si="121"/>
        <v/>
      </c>
      <c r="N1574" s="964" t="str">
        <f t="shared" si="121"/>
        <v/>
      </c>
      <c r="O1574" s="964" t="str">
        <f t="shared" si="121"/>
        <v/>
      </c>
      <c r="P1574" s="964" t="str">
        <f t="shared" si="121"/>
        <v/>
      </c>
      <c r="Q1574" s="962" t="str">
        <f t="shared" si="121"/>
        <v/>
      </c>
      <c r="R1574" s="843"/>
    </row>
    <row r="1575" spans="2:18" s="842" customFormat="1" ht="12.4" customHeight="1">
      <c r="B1575" s="968" t="s">
        <v>712</v>
      </c>
      <c r="C1575" s="959"/>
      <c r="D1575" s="969" t="s">
        <v>346</v>
      </c>
      <c r="E1575" s="961" t="s">
        <v>386</v>
      </c>
      <c r="F1575" s="970">
        <v>0.48</v>
      </c>
      <c r="G1575" s="970">
        <v>85.03</v>
      </c>
      <c r="H1575" s="962">
        <f t="shared" si="119"/>
        <v>40.81</v>
      </c>
      <c r="I1575" s="963">
        <f t="shared" si="121"/>
        <v>0</v>
      </c>
      <c r="J1575" s="964">
        <f t="shared" si="121"/>
        <v>0</v>
      </c>
      <c r="K1575" s="964">
        <f t="shared" si="121"/>
        <v>40.81</v>
      </c>
      <c r="L1575" s="964">
        <f t="shared" si="121"/>
        <v>0</v>
      </c>
      <c r="M1575" s="964">
        <f t="shared" si="121"/>
        <v>0</v>
      </c>
      <c r="N1575" s="964">
        <f t="shared" si="121"/>
        <v>0</v>
      </c>
      <c r="O1575" s="964">
        <f t="shared" si="121"/>
        <v>0</v>
      </c>
      <c r="P1575" s="964">
        <f t="shared" si="121"/>
        <v>0</v>
      </c>
      <c r="Q1575" s="962">
        <f t="shared" si="121"/>
        <v>0</v>
      </c>
      <c r="R1575" s="843"/>
    </row>
    <row r="1576" spans="2:18" s="842" customFormat="1" ht="12.4" customHeight="1">
      <c r="B1576" s="968" t="s">
        <v>713</v>
      </c>
      <c r="C1576" s="959"/>
      <c r="D1576" s="969" t="s">
        <v>352</v>
      </c>
      <c r="E1576" s="961" t="s">
        <v>386</v>
      </c>
      <c r="F1576" s="970">
        <v>0.48</v>
      </c>
      <c r="G1576" s="970">
        <v>85.03</v>
      </c>
      <c r="H1576" s="962">
        <f t="shared" si="119"/>
        <v>40.81</v>
      </c>
      <c r="I1576" s="963">
        <f t="shared" si="121"/>
        <v>0</v>
      </c>
      <c r="J1576" s="964">
        <f t="shared" si="121"/>
        <v>0</v>
      </c>
      <c r="K1576" s="964">
        <f t="shared" si="121"/>
        <v>40.81</v>
      </c>
      <c r="L1576" s="964">
        <f t="shared" si="121"/>
        <v>0</v>
      </c>
      <c r="M1576" s="964">
        <f t="shared" si="121"/>
        <v>0</v>
      </c>
      <c r="N1576" s="964">
        <f t="shared" si="121"/>
        <v>0</v>
      </c>
      <c r="O1576" s="964">
        <f t="shared" si="121"/>
        <v>0</v>
      </c>
      <c r="P1576" s="964">
        <f t="shared" si="121"/>
        <v>0</v>
      </c>
      <c r="Q1576" s="962">
        <f t="shared" si="121"/>
        <v>0</v>
      </c>
      <c r="R1576" s="843"/>
    </row>
    <row r="1577" spans="2:18" s="842" customFormat="1" ht="12.4" customHeight="1">
      <c r="B1577" s="968" t="s">
        <v>714</v>
      </c>
      <c r="C1577" s="959"/>
      <c r="D1577" s="969" t="s">
        <v>2674</v>
      </c>
      <c r="E1577" s="961" t="s">
        <v>386</v>
      </c>
      <c r="F1577" s="970">
        <v>0.6</v>
      </c>
      <c r="G1577" s="970">
        <v>100.78</v>
      </c>
      <c r="H1577" s="962">
        <f t="shared" si="119"/>
        <v>60.47</v>
      </c>
      <c r="I1577" s="963">
        <f t="shared" si="121"/>
        <v>0</v>
      </c>
      <c r="J1577" s="964">
        <f t="shared" si="121"/>
        <v>0</v>
      </c>
      <c r="K1577" s="964">
        <f t="shared" si="121"/>
        <v>60.47</v>
      </c>
      <c r="L1577" s="964">
        <f t="shared" si="121"/>
        <v>0</v>
      </c>
      <c r="M1577" s="964">
        <f t="shared" si="121"/>
        <v>0</v>
      </c>
      <c r="N1577" s="964">
        <f t="shared" si="121"/>
        <v>0</v>
      </c>
      <c r="O1577" s="964">
        <f t="shared" si="121"/>
        <v>0</v>
      </c>
      <c r="P1577" s="964">
        <f t="shared" si="121"/>
        <v>0</v>
      </c>
      <c r="Q1577" s="962">
        <f t="shared" si="121"/>
        <v>0</v>
      </c>
      <c r="R1577" s="843"/>
    </row>
    <row r="1578" spans="2:18" s="842" customFormat="1" ht="12.4" customHeight="1">
      <c r="B1578" s="968" t="s">
        <v>715</v>
      </c>
      <c r="C1578" s="959"/>
      <c r="D1578" s="969" t="s">
        <v>2675</v>
      </c>
      <c r="E1578" s="961" t="s">
        <v>386</v>
      </c>
      <c r="F1578" s="970">
        <v>0.11</v>
      </c>
      <c r="G1578" s="970">
        <v>51.03</v>
      </c>
      <c r="H1578" s="962">
        <f t="shared" si="119"/>
        <v>5.61</v>
      </c>
      <c r="I1578" s="963">
        <f t="shared" si="121"/>
        <v>0</v>
      </c>
      <c r="J1578" s="964">
        <f t="shared" si="121"/>
        <v>0</v>
      </c>
      <c r="K1578" s="964">
        <f t="shared" si="121"/>
        <v>0</v>
      </c>
      <c r="L1578" s="964">
        <f t="shared" si="121"/>
        <v>5.61</v>
      </c>
      <c r="M1578" s="964">
        <f t="shared" si="121"/>
        <v>0</v>
      </c>
      <c r="N1578" s="964">
        <f t="shared" si="121"/>
        <v>0</v>
      </c>
      <c r="O1578" s="964">
        <f t="shared" si="121"/>
        <v>0</v>
      </c>
      <c r="P1578" s="964">
        <f t="shared" si="121"/>
        <v>0</v>
      </c>
      <c r="Q1578" s="962">
        <f t="shared" si="121"/>
        <v>0</v>
      </c>
      <c r="R1578" s="843"/>
    </row>
    <row r="1579" spans="2:18" s="842" customFormat="1" ht="12.4" customHeight="1">
      <c r="B1579" s="974" t="s">
        <v>716</v>
      </c>
      <c r="C1579" s="959"/>
      <c r="D1579" s="975" t="s">
        <v>2700</v>
      </c>
      <c r="E1579" s="961"/>
      <c r="F1579" s="961"/>
      <c r="G1579" s="961"/>
      <c r="H1579" s="962" t="str">
        <f t="shared" si="119"/>
        <v/>
      </c>
      <c r="I1579" s="963" t="str">
        <f t="shared" si="121"/>
        <v/>
      </c>
      <c r="J1579" s="964" t="str">
        <f t="shared" si="121"/>
        <v/>
      </c>
      <c r="K1579" s="964" t="str">
        <f t="shared" si="121"/>
        <v/>
      </c>
      <c r="L1579" s="964" t="str">
        <f t="shared" si="121"/>
        <v/>
      </c>
      <c r="M1579" s="964" t="str">
        <f t="shared" si="121"/>
        <v/>
      </c>
      <c r="N1579" s="964" t="str">
        <f t="shared" si="121"/>
        <v/>
      </c>
      <c r="O1579" s="964" t="str">
        <f t="shared" si="121"/>
        <v/>
      </c>
      <c r="P1579" s="964" t="str">
        <f t="shared" si="121"/>
        <v/>
      </c>
      <c r="Q1579" s="962" t="str">
        <f t="shared" si="121"/>
        <v/>
      </c>
      <c r="R1579" s="843"/>
    </row>
    <row r="1580" spans="2:18" s="842" customFormat="1" ht="12.4" customHeight="1">
      <c r="B1580" s="968" t="s">
        <v>717</v>
      </c>
      <c r="C1580" s="959"/>
      <c r="D1580" s="969" t="s">
        <v>339</v>
      </c>
      <c r="E1580" s="961" t="s">
        <v>51</v>
      </c>
      <c r="F1580" s="970">
        <v>5.9</v>
      </c>
      <c r="G1580" s="970">
        <v>29.97</v>
      </c>
      <c r="H1580" s="962">
        <f t="shared" si="119"/>
        <v>176.82</v>
      </c>
      <c r="I1580" s="963">
        <f t="shared" si="121"/>
        <v>0</v>
      </c>
      <c r="J1580" s="964">
        <f t="shared" si="121"/>
        <v>0</v>
      </c>
      <c r="K1580" s="964">
        <f t="shared" si="121"/>
        <v>176.82</v>
      </c>
      <c r="L1580" s="964">
        <f t="shared" si="121"/>
        <v>0</v>
      </c>
      <c r="M1580" s="964">
        <f t="shared" si="121"/>
        <v>0</v>
      </c>
      <c r="N1580" s="964">
        <f t="shared" si="121"/>
        <v>0</v>
      </c>
      <c r="O1580" s="964">
        <f t="shared" si="121"/>
        <v>0</v>
      </c>
      <c r="P1580" s="964">
        <f t="shared" si="121"/>
        <v>0</v>
      </c>
      <c r="Q1580" s="962">
        <f t="shared" si="121"/>
        <v>0</v>
      </c>
      <c r="R1580" s="843"/>
    </row>
    <row r="1581" spans="2:18" s="842" customFormat="1" ht="12.4" customHeight="1">
      <c r="B1581" s="968" t="s">
        <v>718</v>
      </c>
      <c r="C1581" s="959"/>
      <c r="D1581" s="969" t="s">
        <v>366</v>
      </c>
      <c r="E1581" s="961" t="s">
        <v>386</v>
      </c>
      <c r="F1581" s="970">
        <v>0.63</v>
      </c>
      <c r="G1581" s="970">
        <v>256.57</v>
      </c>
      <c r="H1581" s="962">
        <f t="shared" si="119"/>
        <v>161.63999999999999</v>
      </c>
      <c r="I1581" s="963">
        <f t="shared" si="121"/>
        <v>0</v>
      </c>
      <c r="J1581" s="964">
        <f t="shared" si="121"/>
        <v>0</v>
      </c>
      <c r="K1581" s="964">
        <f t="shared" si="121"/>
        <v>161.63999999999999</v>
      </c>
      <c r="L1581" s="964">
        <f t="shared" si="121"/>
        <v>0</v>
      </c>
      <c r="M1581" s="964">
        <f t="shared" si="121"/>
        <v>0</v>
      </c>
      <c r="N1581" s="964">
        <f t="shared" si="121"/>
        <v>0</v>
      </c>
      <c r="O1581" s="964">
        <f t="shared" si="121"/>
        <v>0</v>
      </c>
      <c r="P1581" s="964">
        <f t="shared" si="121"/>
        <v>0</v>
      </c>
      <c r="Q1581" s="962">
        <f t="shared" si="121"/>
        <v>0</v>
      </c>
      <c r="R1581" s="843"/>
    </row>
    <row r="1582" spans="2:18" s="842" customFormat="1" ht="12.4" customHeight="1">
      <c r="B1582" s="968" t="s">
        <v>719</v>
      </c>
      <c r="C1582" s="959"/>
      <c r="D1582" s="969" t="s">
        <v>342</v>
      </c>
      <c r="E1582" s="961" t="s">
        <v>51</v>
      </c>
      <c r="F1582" s="970">
        <v>2.56</v>
      </c>
      <c r="G1582" s="970">
        <v>43.65</v>
      </c>
      <c r="H1582" s="962">
        <f t="shared" si="119"/>
        <v>111.74</v>
      </c>
      <c r="I1582" s="963">
        <f t="shared" si="121"/>
        <v>0</v>
      </c>
      <c r="J1582" s="964">
        <f t="shared" si="121"/>
        <v>0</v>
      </c>
      <c r="K1582" s="964">
        <f t="shared" si="121"/>
        <v>111.74</v>
      </c>
      <c r="L1582" s="964">
        <f t="shared" si="121"/>
        <v>0</v>
      </c>
      <c r="M1582" s="964">
        <f t="shared" si="121"/>
        <v>0</v>
      </c>
      <c r="N1582" s="964">
        <f t="shared" si="121"/>
        <v>0</v>
      </c>
      <c r="O1582" s="964">
        <f t="shared" si="121"/>
        <v>0</v>
      </c>
      <c r="P1582" s="964">
        <f t="shared" si="121"/>
        <v>0</v>
      </c>
      <c r="Q1582" s="962">
        <f t="shared" si="121"/>
        <v>0</v>
      </c>
      <c r="R1582" s="843"/>
    </row>
    <row r="1583" spans="2:18" s="842" customFormat="1" ht="12.4" customHeight="1">
      <c r="B1583" s="968" t="s">
        <v>720</v>
      </c>
      <c r="C1583" s="959"/>
      <c r="D1583" s="969" t="s">
        <v>2790</v>
      </c>
      <c r="E1583" s="961" t="s">
        <v>386</v>
      </c>
      <c r="F1583" s="970">
        <v>0.66</v>
      </c>
      <c r="G1583" s="970">
        <v>251.98000000000002</v>
      </c>
      <c r="H1583" s="962">
        <f t="shared" si="119"/>
        <v>166.31</v>
      </c>
      <c r="I1583" s="963">
        <f t="shared" ref="I1583:Q1598" si="122">+IF($E1583="","",I5473)</f>
        <v>0</v>
      </c>
      <c r="J1583" s="964">
        <f t="shared" si="122"/>
        <v>0</v>
      </c>
      <c r="K1583" s="964">
        <f t="shared" si="122"/>
        <v>166.31</v>
      </c>
      <c r="L1583" s="964">
        <f t="shared" si="122"/>
        <v>0</v>
      </c>
      <c r="M1583" s="964">
        <f t="shared" si="122"/>
        <v>0</v>
      </c>
      <c r="N1583" s="964">
        <f t="shared" si="122"/>
        <v>0</v>
      </c>
      <c r="O1583" s="964">
        <f t="shared" si="122"/>
        <v>0</v>
      </c>
      <c r="P1583" s="964">
        <f t="shared" si="122"/>
        <v>0</v>
      </c>
      <c r="Q1583" s="962">
        <f t="shared" si="122"/>
        <v>0</v>
      </c>
      <c r="R1583" s="843"/>
    </row>
    <row r="1584" spans="2:18" s="842" customFormat="1" ht="12.4" customHeight="1">
      <c r="B1584" s="974" t="s">
        <v>721</v>
      </c>
      <c r="C1584" s="959"/>
      <c r="D1584" s="975" t="s">
        <v>340</v>
      </c>
      <c r="E1584" s="961"/>
      <c r="F1584" s="961"/>
      <c r="G1584" s="961"/>
      <c r="H1584" s="962" t="str">
        <f t="shared" si="119"/>
        <v/>
      </c>
      <c r="I1584" s="963" t="str">
        <f t="shared" si="122"/>
        <v/>
      </c>
      <c r="J1584" s="964" t="str">
        <f t="shared" si="122"/>
        <v/>
      </c>
      <c r="K1584" s="964" t="str">
        <f t="shared" si="122"/>
        <v/>
      </c>
      <c r="L1584" s="964" t="str">
        <f t="shared" si="122"/>
        <v/>
      </c>
      <c r="M1584" s="964" t="str">
        <f t="shared" si="122"/>
        <v/>
      </c>
      <c r="N1584" s="964" t="str">
        <f t="shared" si="122"/>
        <v/>
      </c>
      <c r="O1584" s="964" t="str">
        <f t="shared" si="122"/>
        <v/>
      </c>
      <c r="P1584" s="964" t="str">
        <f t="shared" si="122"/>
        <v/>
      </c>
      <c r="Q1584" s="962" t="str">
        <f t="shared" si="122"/>
        <v/>
      </c>
      <c r="R1584" s="843"/>
    </row>
    <row r="1585" spans="2:18" s="842" customFormat="1" ht="12.4" customHeight="1">
      <c r="B1585" s="968" t="s">
        <v>722</v>
      </c>
      <c r="C1585" s="959"/>
      <c r="D1585" s="969" t="s">
        <v>2791</v>
      </c>
      <c r="E1585" s="961" t="s">
        <v>386</v>
      </c>
      <c r="F1585" s="970">
        <v>3.46</v>
      </c>
      <c r="G1585" s="970">
        <v>307.75</v>
      </c>
      <c r="H1585" s="962">
        <f t="shared" si="119"/>
        <v>1064.82</v>
      </c>
      <c r="I1585" s="963">
        <f t="shared" si="122"/>
        <v>0</v>
      </c>
      <c r="J1585" s="964">
        <f t="shared" si="122"/>
        <v>0</v>
      </c>
      <c r="K1585" s="964">
        <f t="shared" si="122"/>
        <v>1064.82</v>
      </c>
      <c r="L1585" s="964">
        <f t="shared" si="122"/>
        <v>0</v>
      </c>
      <c r="M1585" s="964">
        <f t="shared" si="122"/>
        <v>0</v>
      </c>
      <c r="N1585" s="964">
        <f t="shared" si="122"/>
        <v>0</v>
      </c>
      <c r="O1585" s="964">
        <f t="shared" si="122"/>
        <v>0</v>
      </c>
      <c r="P1585" s="964">
        <f t="shared" si="122"/>
        <v>0</v>
      </c>
      <c r="Q1585" s="962">
        <f t="shared" si="122"/>
        <v>0</v>
      </c>
      <c r="R1585" s="843"/>
    </row>
    <row r="1586" spans="2:18" s="842" customFormat="1" ht="12.4" customHeight="1">
      <c r="B1586" s="968" t="s">
        <v>723</v>
      </c>
      <c r="C1586" s="959"/>
      <c r="D1586" s="969" t="s">
        <v>342</v>
      </c>
      <c r="E1586" s="961" t="s">
        <v>51</v>
      </c>
      <c r="F1586" s="970">
        <v>36.42</v>
      </c>
      <c r="G1586" s="970">
        <v>43.65</v>
      </c>
      <c r="H1586" s="962">
        <f t="shared" si="119"/>
        <v>1589.73</v>
      </c>
      <c r="I1586" s="963">
        <f t="shared" si="122"/>
        <v>0</v>
      </c>
      <c r="J1586" s="964">
        <f t="shared" si="122"/>
        <v>0</v>
      </c>
      <c r="K1586" s="964">
        <f t="shared" si="122"/>
        <v>1589.73</v>
      </c>
      <c r="L1586" s="964">
        <f t="shared" si="122"/>
        <v>0</v>
      </c>
      <c r="M1586" s="964">
        <f t="shared" si="122"/>
        <v>0</v>
      </c>
      <c r="N1586" s="964">
        <f t="shared" si="122"/>
        <v>0</v>
      </c>
      <c r="O1586" s="964">
        <f t="shared" si="122"/>
        <v>0</v>
      </c>
      <c r="P1586" s="964">
        <f t="shared" si="122"/>
        <v>0</v>
      </c>
      <c r="Q1586" s="962">
        <f t="shared" si="122"/>
        <v>0</v>
      </c>
      <c r="R1586" s="843"/>
    </row>
    <row r="1587" spans="2:18" s="842" customFormat="1" ht="12.4" customHeight="1">
      <c r="B1587" s="968" t="s">
        <v>724</v>
      </c>
      <c r="C1587" s="959"/>
      <c r="D1587" s="969" t="s">
        <v>2702</v>
      </c>
      <c r="E1587" s="961" t="s">
        <v>55</v>
      </c>
      <c r="F1587" s="970">
        <v>114.46000000000001</v>
      </c>
      <c r="G1587" s="970">
        <v>4.2</v>
      </c>
      <c r="H1587" s="962">
        <f t="shared" si="119"/>
        <v>480.73</v>
      </c>
      <c r="I1587" s="963">
        <f t="shared" si="122"/>
        <v>0</v>
      </c>
      <c r="J1587" s="964">
        <f t="shared" si="122"/>
        <v>0</v>
      </c>
      <c r="K1587" s="964">
        <f t="shared" si="122"/>
        <v>480.73</v>
      </c>
      <c r="L1587" s="964">
        <f t="shared" si="122"/>
        <v>0</v>
      </c>
      <c r="M1587" s="964">
        <f t="shared" si="122"/>
        <v>0</v>
      </c>
      <c r="N1587" s="964">
        <f t="shared" si="122"/>
        <v>0</v>
      </c>
      <c r="O1587" s="964">
        <f t="shared" si="122"/>
        <v>0</v>
      </c>
      <c r="P1587" s="964">
        <f t="shared" si="122"/>
        <v>0</v>
      </c>
      <c r="Q1587" s="962">
        <f t="shared" si="122"/>
        <v>0</v>
      </c>
      <c r="R1587" s="843"/>
    </row>
    <row r="1588" spans="2:18" s="842" customFormat="1" ht="12.4" customHeight="1">
      <c r="B1588" s="974" t="s">
        <v>725</v>
      </c>
      <c r="C1588" s="959"/>
      <c r="D1588" s="975" t="s">
        <v>343</v>
      </c>
      <c r="E1588" s="961"/>
      <c r="F1588" s="961"/>
      <c r="G1588" s="961"/>
      <c r="H1588" s="962" t="str">
        <f t="shared" si="119"/>
        <v/>
      </c>
      <c r="I1588" s="963" t="str">
        <f t="shared" si="122"/>
        <v/>
      </c>
      <c r="J1588" s="964" t="str">
        <f t="shared" si="122"/>
        <v/>
      </c>
      <c r="K1588" s="964" t="str">
        <f t="shared" si="122"/>
        <v/>
      </c>
      <c r="L1588" s="964" t="str">
        <f t="shared" si="122"/>
        <v/>
      </c>
      <c r="M1588" s="964" t="str">
        <f t="shared" si="122"/>
        <v/>
      </c>
      <c r="N1588" s="964" t="str">
        <f t="shared" si="122"/>
        <v/>
      </c>
      <c r="O1588" s="964" t="str">
        <f t="shared" si="122"/>
        <v/>
      </c>
      <c r="P1588" s="964" t="str">
        <f t="shared" si="122"/>
        <v/>
      </c>
      <c r="Q1588" s="962" t="str">
        <f t="shared" si="122"/>
        <v/>
      </c>
      <c r="R1588" s="843"/>
    </row>
    <row r="1589" spans="2:18" s="842" customFormat="1" ht="12.4" customHeight="1">
      <c r="B1589" s="968" t="s">
        <v>726</v>
      </c>
      <c r="C1589" s="959"/>
      <c r="D1589" s="969" t="s">
        <v>2703</v>
      </c>
      <c r="E1589" s="961" t="s">
        <v>51</v>
      </c>
      <c r="F1589" s="970">
        <v>19.240000000000002</v>
      </c>
      <c r="G1589" s="970">
        <v>23.39</v>
      </c>
      <c r="H1589" s="962">
        <f t="shared" si="119"/>
        <v>450.02</v>
      </c>
      <c r="I1589" s="963">
        <f t="shared" si="122"/>
        <v>0</v>
      </c>
      <c r="J1589" s="964">
        <f t="shared" si="122"/>
        <v>0</v>
      </c>
      <c r="K1589" s="964">
        <f t="shared" si="122"/>
        <v>450.02</v>
      </c>
      <c r="L1589" s="964">
        <f t="shared" si="122"/>
        <v>0</v>
      </c>
      <c r="M1589" s="964">
        <f t="shared" si="122"/>
        <v>0</v>
      </c>
      <c r="N1589" s="964">
        <f t="shared" si="122"/>
        <v>0</v>
      </c>
      <c r="O1589" s="964">
        <f t="shared" si="122"/>
        <v>0</v>
      </c>
      <c r="P1589" s="964">
        <f t="shared" si="122"/>
        <v>0</v>
      </c>
      <c r="Q1589" s="962">
        <f t="shared" si="122"/>
        <v>0</v>
      </c>
      <c r="R1589" s="843"/>
    </row>
    <row r="1590" spans="2:18" s="842" customFormat="1" ht="12.4" customHeight="1">
      <c r="B1590" s="968" t="s">
        <v>727</v>
      </c>
      <c r="C1590" s="959"/>
      <c r="D1590" s="969" t="s">
        <v>2671</v>
      </c>
      <c r="E1590" s="961" t="s">
        <v>51</v>
      </c>
      <c r="F1590" s="970">
        <v>22.16</v>
      </c>
      <c r="G1590" s="970">
        <v>27.810000000000002</v>
      </c>
      <c r="H1590" s="962">
        <f t="shared" si="119"/>
        <v>616.27</v>
      </c>
      <c r="I1590" s="963">
        <f t="shared" si="122"/>
        <v>0</v>
      </c>
      <c r="J1590" s="964">
        <f t="shared" si="122"/>
        <v>0</v>
      </c>
      <c r="K1590" s="964">
        <f t="shared" si="122"/>
        <v>616.27</v>
      </c>
      <c r="L1590" s="964">
        <f t="shared" si="122"/>
        <v>0</v>
      </c>
      <c r="M1590" s="964">
        <f t="shared" si="122"/>
        <v>0</v>
      </c>
      <c r="N1590" s="964">
        <f t="shared" si="122"/>
        <v>0</v>
      </c>
      <c r="O1590" s="964">
        <f t="shared" si="122"/>
        <v>0</v>
      </c>
      <c r="P1590" s="964">
        <f t="shared" si="122"/>
        <v>0</v>
      </c>
      <c r="Q1590" s="962">
        <f t="shared" si="122"/>
        <v>0</v>
      </c>
      <c r="R1590" s="843"/>
    </row>
    <row r="1591" spans="2:18" s="842" customFormat="1" ht="12.4" customHeight="1">
      <c r="B1591" s="968" t="s">
        <v>728</v>
      </c>
      <c r="C1591" s="959"/>
      <c r="D1591" s="969" t="s">
        <v>2673</v>
      </c>
      <c r="E1591" s="961" t="s">
        <v>385</v>
      </c>
      <c r="F1591" s="970">
        <v>2.52</v>
      </c>
      <c r="G1591" s="970">
        <v>24.78</v>
      </c>
      <c r="H1591" s="962">
        <f t="shared" si="119"/>
        <v>62.45</v>
      </c>
      <c r="I1591" s="963">
        <f t="shared" si="122"/>
        <v>0</v>
      </c>
      <c r="J1591" s="964">
        <f t="shared" si="122"/>
        <v>0</v>
      </c>
      <c r="K1591" s="964">
        <f t="shared" si="122"/>
        <v>62.45</v>
      </c>
      <c r="L1591" s="964">
        <f t="shared" si="122"/>
        <v>0</v>
      </c>
      <c r="M1591" s="964">
        <f t="shared" si="122"/>
        <v>0</v>
      </c>
      <c r="N1591" s="964">
        <f t="shared" si="122"/>
        <v>0</v>
      </c>
      <c r="O1591" s="964">
        <f t="shared" si="122"/>
        <v>0</v>
      </c>
      <c r="P1591" s="964">
        <f t="shared" si="122"/>
        <v>0</v>
      </c>
      <c r="Q1591" s="962">
        <f t="shared" si="122"/>
        <v>0</v>
      </c>
      <c r="R1591" s="843"/>
    </row>
    <row r="1592" spans="2:18" s="842" customFormat="1" ht="12.4" customHeight="1">
      <c r="B1592" s="974" t="s">
        <v>729</v>
      </c>
      <c r="C1592" s="959"/>
      <c r="D1592" s="975" t="s">
        <v>344</v>
      </c>
      <c r="E1592" s="961"/>
      <c r="F1592" s="961"/>
      <c r="G1592" s="961"/>
      <c r="H1592" s="962" t="str">
        <f t="shared" si="119"/>
        <v/>
      </c>
      <c r="I1592" s="963" t="str">
        <f t="shared" si="122"/>
        <v/>
      </c>
      <c r="J1592" s="964" t="str">
        <f t="shared" si="122"/>
        <v/>
      </c>
      <c r="K1592" s="964" t="str">
        <f t="shared" si="122"/>
        <v/>
      </c>
      <c r="L1592" s="964" t="str">
        <f t="shared" si="122"/>
        <v/>
      </c>
      <c r="M1592" s="964" t="str">
        <f t="shared" si="122"/>
        <v/>
      </c>
      <c r="N1592" s="964" t="str">
        <f t="shared" si="122"/>
        <v/>
      </c>
      <c r="O1592" s="964" t="str">
        <f t="shared" si="122"/>
        <v/>
      </c>
      <c r="P1592" s="964" t="str">
        <f t="shared" si="122"/>
        <v/>
      </c>
      <c r="Q1592" s="962" t="str">
        <f t="shared" si="122"/>
        <v/>
      </c>
      <c r="R1592" s="843"/>
    </row>
    <row r="1593" spans="2:18" s="842" customFormat="1" ht="12.4" customHeight="1">
      <c r="B1593" s="968" t="s">
        <v>730</v>
      </c>
      <c r="C1593" s="959"/>
      <c r="D1593" s="969" t="s">
        <v>2792</v>
      </c>
      <c r="E1593" s="961" t="s">
        <v>41</v>
      </c>
      <c r="F1593" s="970">
        <v>1</v>
      </c>
      <c r="G1593" s="970">
        <v>568.53</v>
      </c>
      <c r="H1593" s="962">
        <f t="shared" si="119"/>
        <v>568.53</v>
      </c>
      <c r="I1593" s="963">
        <f t="shared" si="122"/>
        <v>0</v>
      </c>
      <c r="J1593" s="964">
        <f t="shared" si="122"/>
        <v>0</v>
      </c>
      <c r="K1593" s="964">
        <f t="shared" si="122"/>
        <v>568.53</v>
      </c>
      <c r="L1593" s="964">
        <f t="shared" si="122"/>
        <v>0</v>
      </c>
      <c r="M1593" s="964">
        <f t="shared" si="122"/>
        <v>0</v>
      </c>
      <c r="N1593" s="964">
        <f t="shared" si="122"/>
        <v>0</v>
      </c>
      <c r="O1593" s="964">
        <f t="shared" si="122"/>
        <v>0</v>
      </c>
      <c r="P1593" s="964">
        <f t="shared" si="122"/>
        <v>0</v>
      </c>
      <c r="Q1593" s="962">
        <f t="shared" si="122"/>
        <v>0</v>
      </c>
      <c r="R1593" s="843"/>
    </row>
    <row r="1594" spans="2:18" s="842" customFormat="1" ht="12.4" customHeight="1">
      <c r="B1594" s="974" t="s">
        <v>731</v>
      </c>
      <c r="C1594" s="959"/>
      <c r="D1594" s="975" t="s">
        <v>58</v>
      </c>
      <c r="E1594" s="961"/>
      <c r="F1594" s="961"/>
      <c r="G1594" s="961"/>
      <c r="H1594" s="962" t="str">
        <f t="shared" si="119"/>
        <v/>
      </c>
      <c r="I1594" s="963" t="str">
        <f t="shared" si="122"/>
        <v/>
      </c>
      <c r="J1594" s="964" t="str">
        <f t="shared" si="122"/>
        <v/>
      </c>
      <c r="K1594" s="964" t="str">
        <f t="shared" si="122"/>
        <v/>
      </c>
      <c r="L1594" s="964" t="str">
        <f t="shared" si="122"/>
        <v/>
      </c>
      <c r="M1594" s="964" t="str">
        <f t="shared" si="122"/>
        <v/>
      </c>
      <c r="N1594" s="964" t="str">
        <f t="shared" si="122"/>
        <v/>
      </c>
      <c r="O1594" s="964" t="str">
        <f t="shared" si="122"/>
        <v/>
      </c>
      <c r="P1594" s="964" t="str">
        <f t="shared" si="122"/>
        <v/>
      </c>
      <c r="Q1594" s="962" t="str">
        <f t="shared" si="122"/>
        <v/>
      </c>
      <c r="R1594" s="843"/>
    </row>
    <row r="1595" spans="2:18" s="842" customFormat="1" ht="12.4" customHeight="1">
      <c r="B1595" s="968" t="s">
        <v>732</v>
      </c>
      <c r="C1595" s="959"/>
      <c r="D1595" s="969" t="s">
        <v>2793</v>
      </c>
      <c r="E1595" s="961" t="s">
        <v>41</v>
      </c>
      <c r="F1595" s="970">
        <v>1</v>
      </c>
      <c r="G1595" s="970">
        <v>64.19</v>
      </c>
      <c r="H1595" s="962">
        <f t="shared" si="119"/>
        <v>64.19</v>
      </c>
      <c r="I1595" s="963">
        <f t="shared" si="122"/>
        <v>0</v>
      </c>
      <c r="J1595" s="964">
        <f t="shared" si="122"/>
        <v>0</v>
      </c>
      <c r="K1595" s="964">
        <f t="shared" si="122"/>
        <v>0</v>
      </c>
      <c r="L1595" s="964">
        <f t="shared" si="122"/>
        <v>64.19</v>
      </c>
      <c r="M1595" s="964">
        <f t="shared" si="122"/>
        <v>0</v>
      </c>
      <c r="N1595" s="964">
        <f t="shared" si="122"/>
        <v>0</v>
      </c>
      <c r="O1595" s="964">
        <f t="shared" si="122"/>
        <v>0</v>
      </c>
      <c r="P1595" s="964">
        <f t="shared" si="122"/>
        <v>0</v>
      </c>
      <c r="Q1595" s="962">
        <f t="shared" si="122"/>
        <v>0</v>
      </c>
      <c r="R1595" s="843"/>
    </row>
    <row r="1596" spans="2:18" s="842" customFormat="1" ht="12.4" customHeight="1">
      <c r="B1596" s="968" t="s">
        <v>733</v>
      </c>
      <c r="C1596" s="959"/>
      <c r="D1596" s="969" t="s">
        <v>2710</v>
      </c>
      <c r="E1596" s="961" t="s">
        <v>41</v>
      </c>
      <c r="F1596" s="970">
        <v>1</v>
      </c>
      <c r="G1596" s="970">
        <v>163.59</v>
      </c>
      <c r="H1596" s="962">
        <f t="shared" si="119"/>
        <v>163.59</v>
      </c>
      <c r="I1596" s="963">
        <f t="shared" si="122"/>
        <v>0</v>
      </c>
      <c r="J1596" s="964">
        <f t="shared" si="122"/>
        <v>0</v>
      </c>
      <c r="K1596" s="964">
        <f t="shared" si="122"/>
        <v>163.59</v>
      </c>
      <c r="L1596" s="964">
        <f t="shared" si="122"/>
        <v>0</v>
      </c>
      <c r="M1596" s="964">
        <f t="shared" si="122"/>
        <v>0</v>
      </c>
      <c r="N1596" s="964">
        <f t="shared" si="122"/>
        <v>0</v>
      </c>
      <c r="O1596" s="964">
        <f t="shared" si="122"/>
        <v>0</v>
      </c>
      <c r="P1596" s="964">
        <f t="shared" si="122"/>
        <v>0</v>
      </c>
      <c r="Q1596" s="962">
        <f t="shared" si="122"/>
        <v>0</v>
      </c>
      <c r="R1596" s="843"/>
    </row>
    <row r="1597" spans="2:18" s="842" customFormat="1" ht="12.4" customHeight="1">
      <c r="B1597" s="968" t="s">
        <v>734</v>
      </c>
      <c r="C1597" s="959"/>
      <c r="D1597" s="969" t="s">
        <v>2763</v>
      </c>
      <c r="E1597" s="961" t="s">
        <v>41</v>
      </c>
      <c r="F1597" s="970">
        <v>1</v>
      </c>
      <c r="G1597" s="970">
        <v>93.95</v>
      </c>
      <c r="H1597" s="962">
        <f t="shared" si="119"/>
        <v>93.95</v>
      </c>
      <c r="I1597" s="963">
        <f t="shared" si="122"/>
        <v>0</v>
      </c>
      <c r="J1597" s="964">
        <f t="shared" si="122"/>
        <v>0</v>
      </c>
      <c r="K1597" s="964">
        <f t="shared" si="122"/>
        <v>93.95</v>
      </c>
      <c r="L1597" s="964">
        <f t="shared" si="122"/>
        <v>0</v>
      </c>
      <c r="M1597" s="964">
        <f t="shared" si="122"/>
        <v>0</v>
      </c>
      <c r="N1597" s="964">
        <f t="shared" si="122"/>
        <v>0</v>
      </c>
      <c r="O1597" s="964">
        <f t="shared" si="122"/>
        <v>0</v>
      </c>
      <c r="P1597" s="964">
        <f t="shared" si="122"/>
        <v>0</v>
      </c>
      <c r="Q1597" s="962">
        <f t="shared" si="122"/>
        <v>0</v>
      </c>
      <c r="R1597" s="843"/>
    </row>
    <row r="1598" spans="2:18" s="842" customFormat="1" ht="12.4" customHeight="1">
      <c r="B1598" s="974" t="s">
        <v>735</v>
      </c>
      <c r="C1598" s="959"/>
      <c r="D1598" s="975" t="s">
        <v>64</v>
      </c>
      <c r="E1598" s="961"/>
      <c r="F1598" s="961"/>
      <c r="G1598" s="961"/>
      <c r="H1598" s="962" t="str">
        <f t="shared" si="119"/>
        <v/>
      </c>
      <c r="I1598" s="963" t="str">
        <f t="shared" si="122"/>
        <v/>
      </c>
      <c r="J1598" s="964" t="str">
        <f t="shared" si="122"/>
        <v/>
      </c>
      <c r="K1598" s="964" t="str">
        <f t="shared" si="122"/>
        <v/>
      </c>
      <c r="L1598" s="964" t="str">
        <f t="shared" si="122"/>
        <v/>
      </c>
      <c r="M1598" s="964" t="str">
        <f t="shared" si="122"/>
        <v/>
      </c>
      <c r="N1598" s="964" t="str">
        <f t="shared" si="122"/>
        <v/>
      </c>
      <c r="O1598" s="964" t="str">
        <f t="shared" si="122"/>
        <v/>
      </c>
      <c r="P1598" s="964" t="str">
        <f t="shared" si="122"/>
        <v/>
      </c>
      <c r="Q1598" s="962" t="str">
        <f t="shared" si="122"/>
        <v/>
      </c>
      <c r="R1598" s="843"/>
    </row>
    <row r="1599" spans="2:18" s="842" customFormat="1" ht="12.4" customHeight="1">
      <c r="B1599" s="968" t="s">
        <v>736</v>
      </c>
      <c r="C1599" s="959"/>
      <c r="D1599" s="969" t="s">
        <v>350</v>
      </c>
      <c r="E1599" s="961" t="s">
        <v>51</v>
      </c>
      <c r="F1599" s="970">
        <v>19.240000000000002</v>
      </c>
      <c r="G1599" s="970">
        <v>11.85</v>
      </c>
      <c r="H1599" s="962">
        <f t="shared" si="119"/>
        <v>227.99</v>
      </c>
      <c r="I1599" s="963">
        <f t="shared" ref="I1599:Q1614" si="123">+IF($E1599="","",I5489)</f>
        <v>0</v>
      </c>
      <c r="J1599" s="964">
        <f t="shared" si="123"/>
        <v>0</v>
      </c>
      <c r="K1599" s="964">
        <f t="shared" si="123"/>
        <v>0</v>
      </c>
      <c r="L1599" s="964">
        <f t="shared" si="123"/>
        <v>227.99</v>
      </c>
      <c r="M1599" s="964">
        <f t="shared" si="123"/>
        <v>0</v>
      </c>
      <c r="N1599" s="964">
        <f t="shared" si="123"/>
        <v>0</v>
      </c>
      <c r="O1599" s="964">
        <f t="shared" si="123"/>
        <v>0</v>
      </c>
      <c r="P1599" s="964">
        <f t="shared" si="123"/>
        <v>0</v>
      </c>
      <c r="Q1599" s="962">
        <f t="shared" si="123"/>
        <v>0</v>
      </c>
      <c r="R1599" s="843"/>
    </row>
    <row r="1600" spans="2:18" s="842" customFormat="1" ht="12.4" customHeight="1">
      <c r="B1600" s="968" t="s">
        <v>737</v>
      </c>
      <c r="C1600" s="959"/>
      <c r="D1600" s="969" t="s">
        <v>351</v>
      </c>
      <c r="E1600" s="961" t="s">
        <v>51</v>
      </c>
      <c r="F1600" s="970">
        <v>1.0900000000000001</v>
      </c>
      <c r="G1600" s="970">
        <v>20.48</v>
      </c>
      <c r="H1600" s="962">
        <f t="shared" si="119"/>
        <v>22.32</v>
      </c>
      <c r="I1600" s="963">
        <f t="shared" si="123"/>
        <v>0</v>
      </c>
      <c r="J1600" s="964">
        <f t="shared" si="123"/>
        <v>0</v>
      </c>
      <c r="K1600" s="964">
        <f t="shared" si="123"/>
        <v>0</v>
      </c>
      <c r="L1600" s="964">
        <f t="shared" si="123"/>
        <v>22.32</v>
      </c>
      <c r="M1600" s="964">
        <f t="shared" si="123"/>
        <v>0</v>
      </c>
      <c r="N1600" s="964">
        <f t="shared" si="123"/>
        <v>0</v>
      </c>
      <c r="O1600" s="964">
        <f t="shared" si="123"/>
        <v>0</v>
      </c>
      <c r="P1600" s="964">
        <f t="shared" si="123"/>
        <v>0</v>
      </c>
      <c r="Q1600" s="962">
        <f t="shared" si="123"/>
        <v>0</v>
      </c>
      <c r="R1600" s="843"/>
    </row>
    <row r="1601" spans="2:18" s="842" customFormat="1" ht="12.4" customHeight="1">
      <c r="B1601" s="974" t="s">
        <v>738</v>
      </c>
      <c r="C1601" s="959"/>
      <c r="D1601" s="975" t="s">
        <v>2712</v>
      </c>
      <c r="E1601" s="961"/>
      <c r="F1601" s="961"/>
      <c r="G1601" s="961"/>
      <c r="H1601" s="962" t="str">
        <f t="shared" si="119"/>
        <v/>
      </c>
      <c r="I1601" s="963" t="str">
        <f t="shared" si="123"/>
        <v/>
      </c>
      <c r="J1601" s="964" t="str">
        <f t="shared" si="123"/>
        <v/>
      </c>
      <c r="K1601" s="964" t="str">
        <f t="shared" si="123"/>
        <v/>
      </c>
      <c r="L1601" s="964" t="str">
        <f t="shared" si="123"/>
        <v/>
      </c>
      <c r="M1601" s="964" t="str">
        <f t="shared" si="123"/>
        <v/>
      </c>
      <c r="N1601" s="964" t="str">
        <f t="shared" si="123"/>
        <v/>
      </c>
      <c r="O1601" s="964" t="str">
        <f t="shared" si="123"/>
        <v/>
      </c>
      <c r="P1601" s="964" t="str">
        <f t="shared" si="123"/>
        <v/>
      </c>
      <c r="Q1601" s="962" t="str">
        <f t="shared" si="123"/>
        <v/>
      </c>
      <c r="R1601" s="843"/>
    </row>
    <row r="1602" spans="2:18" s="842" customFormat="1" ht="12.4" customHeight="1">
      <c r="B1602" s="976" t="s">
        <v>739</v>
      </c>
      <c r="C1602" s="959"/>
      <c r="D1602" s="977" t="s">
        <v>52</v>
      </c>
      <c r="E1602" s="961"/>
      <c r="F1602" s="961"/>
      <c r="G1602" s="961"/>
      <c r="H1602" s="962" t="str">
        <f t="shared" si="119"/>
        <v/>
      </c>
      <c r="I1602" s="963" t="str">
        <f t="shared" si="123"/>
        <v/>
      </c>
      <c r="J1602" s="964" t="str">
        <f t="shared" si="123"/>
        <v/>
      </c>
      <c r="K1602" s="964" t="str">
        <f t="shared" si="123"/>
        <v/>
      </c>
      <c r="L1602" s="964" t="str">
        <f t="shared" si="123"/>
        <v/>
      </c>
      <c r="M1602" s="964" t="str">
        <f t="shared" si="123"/>
        <v/>
      </c>
      <c r="N1602" s="964" t="str">
        <f t="shared" si="123"/>
        <v/>
      </c>
      <c r="O1602" s="964" t="str">
        <f t="shared" si="123"/>
        <v/>
      </c>
      <c r="P1602" s="964" t="str">
        <f t="shared" si="123"/>
        <v/>
      </c>
      <c r="Q1602" s="962" t="str">
        <f t="shared" si="123"/>
        <v/>
      </c>
      <c r="R1602" s="843"/>
    </row>
    <row r="1603" spans="2:18" s="842" customFormat="1" ht="12.4" customHeight="1">
      <c r="B1603" s="968" t="s">
        <v>740</v>
      </c>
      <c r="C1603" s="959"/>
      <c r="D1603" s="969" t="s">
        <v>334</v>
      </c>
      <c r="E1603" s="961" t="s">
        <v>385</v>
      </c>
      <c r="F1603" s="970">
        <v>21.95</v>
      </c>
      <c r="G1603" s="970">
        <v>1.22</v>
      </c>
      <c r="H1603" s="962">
        <f t="shared" si="119"/>
        <v>26.78</v>
      </c>
      <c r="I1603" s="963">
        <f t="shared" si="123"/>
        <v>0</v>
      </c>
      <c r="J1603" s="964">
        <f t="shared" si="123"/>
        <v>0</v>
      </c>
      <c r="K1603" s="964">
        <f t="shared" si="123"/>
        <v>26.78</v>
      </c>
      <c r="L1603" s="964">
        <f t="shared" si="123"/>
        <v>0</v>
      </c>
      <c r="M1603" s="964">
        <f t="shared" si="123"/>
        <v>0</v>
      </c>
      <c r="N1603" s="964">
        <f t="shared" si="123"/>
        <v>0</v>
      </c>
      <c r="O1603" s="964">
        <f t="shared" si="123"/>
        <v>0</v>
      </c>
      <c r="P1603" s="964">
        <f t="shared" si="123"/>
        <v>0</v>
      </c>
      <c r="Q1603" s="962">
        <f t="shared" si="123"/>
        <v>0</v>
      </c>
      <c r="R1603" s="843"/>
    </row>
    <row r="1604" spans="2:18" s="842" customFormat="1" ht="12.4" customHeight="1">
      <c r="B1604" s="976" t="s">
        <v>741</v>
      </c>
      <c r="C1604" s="959"/>
      <c r="D1604" s="977" t="s">
        <v>54</v>
      </c>
      <c r="E1604" s="961"/>
      <c r="F1604" s="961"/>
      <c r="G1604" s="961"/>
      <c r="H1604" s="962" t="str">
        <f t="shared" si="119"/>
        <v/>
      </c>
      <c r="I1604" s="963" t="str">
        <f t="shared" si="123"/>
        <v/>
      </c>
      <c r="J1604" s="964" t="str">
        <f t="shared" si="123"/>
        <v/>
      </c>
      <c r="K1604" s="964" t="str">
        <f t="shared" si="123"/>
        <v/>
      </c>
      <c r="L1604" s="964" t="str">
        <f t="shared" si="123"/>
        <v/>
      </c>
      <c r="M1604" s="964" t="str">
        <f t="shared" si="123"/>
        <v/>
      </c>
      <c r="N1604" s="964" t="str">
        <f t="shared" si="123"/>
        <v/>
      </c>
      <c r="O1604" s="964" t="str">
        <f t="shared" si="123"/>
        <v/>
      </c>
      <c r="P1604" s="964" t="str">
        <f t="shared" si="123"/>
        <v/>
      </c>
      <c r="Q1604" s="962" t="str">
        <f t="shared" si="123"/>
        <v/>
      </c>
      <c r="R1604" s="843"/>
    </row>
    <row r="1605" spans="2:18" s="842" customFormat="1" ht="12.4" customHeight="1">
      <c r="B1605" s="968" t="s">
        <v>742</v>
      </c>
      <c r="C1605" s="959"/>
      <c r="D1605" s="969" t="s">
        <v>2696</v>
      </c>
      <c r="E1605" s="961" t="s">
        <v>386</v>
      </c>
      <c r="F1605" s="970">
        <v>1.56</v>
      </c>
      <c r="G1605" s="970">
        <v>30.76</v>
      </c>
      <c r="H1605" s="962">
        <f t="shared" si="119"/>
        <v>47.99</v>
      </c>
      <c r="I1605" s="963">
        <f t="shared" si="123"/>
        <v>0</v>
      </c>
      <c r="J1605" s="964">
        <f t="shared" si="123"/>
        <v>0</v>
      </c>
      <c r="K1605" s="964">
        <f t="shared" si="123"/>
        <v>47.99</v>
      </c>
      <c r="L1605" s="964">
        <f t="shared" si="123"/>
        <v>0</v>
      </c>
      <c r="M1605" s="964">
        <f t="shared" si="123"/>
        <v>0</v>
      </c>
      <c r="N1605" s="964">
        <f t="shared" si="123"/>
        <v>0</v>
      </c>
      <c r="O1605" s="964">
        <f t="shared" si="123"/>
        <v>0</v>
      </c>
      <c r="P1605" s="964">
        <f t="shared" si="123"/>
        <v>0</v>
      </c>
      <c r="Q1605" s="962">
        <f t="shared" si="123"/>
        <v>0</v>
      </c>
      <c r="R1605" s="843"/>
    </row>
    <row r="1606" spans="2:18" s="842" customFormat="1" ht="12.4" customHeight="1">
      <c r="B1606" s="968" t="s">
        <v>743</v>
      </c>
      <c r="C1606" s="959"/>
      <c r="D1606" s="969" t="s">
        <v>336</v>
      </c>
      <c r="E1606" s="961" t="s">
        <v>386</v>
      </c>
      <c r="F1606" s="970">
        <v>1.94</v>
      </c>
      <c r="G1606" s="970">
        <v>20.51</v>
      </c>
      <c r="H1606" s="962">
        <f t="shared" si="119"/>
        <v>39.79</v>
      </c>
      <c r="I1606" s="963">
        <f t="shared" si="123"/>
        <v>0</v>
      </c>
      <c r="J1606" s="964">
        <f t="shared" si="123"/>
        <v>0</v>
      </c>
      <c r="K1606" s="964">
        <f t="shared" si="123"/>
        <v>39.79</v>
      </c>
      <c r="L1606" s="964">
        <f t="shared" si="123"/>
        <v>0</v>
      </c>
      <c r="M1606" s="964">
        <f t="shared" si="123"/>
        <v>0</v>
      </c>
      <c r="N1606" s="964">
        <f t="shared" si="123"/>
        <v>0</v>
      </c>
      <c r="O1606" s="964">
        <f t="shared" si="123"/>
        <v>0</v>
      </c>
      <c r="P1606" s="964">
        <f t="shared" si="123"/>
        <v>0</v>
      </c>
      <c r="Q1606" s="962">
        <f t="shared" si="123"/>
        <v>0</v>
      </c>
      <c r="R1606" s="843"/>
    </row>
    <row r="1607" spans="2:18" s="842" customFormat="1" ht="12.4" customHeight="1">
      <c r="B1607" s="976" t="s">
        <v>744</v>
      </c>
      <c r="C1607" s="959"/>
      <c r="D1607" s="977" t="s">
        <v>2700</v>
      </c>
      <c r="E1607" s="961"/>
      <c r="F1607" s="961"/>
      <c r="G1607" s="961"/>
      <c r="H1607" s="962" t="str">
        <f t="shared" si="119"/>
        <v/>
      </c>
      <c r="I1607" s="963" t="str">
        <f t="shared" si="123"/>
        <v/>
      </c>
      <c r="J1607" s="964" t="str">
        <f t="shared" si="123"/>
        <v/>
      </c>
      <c r="K1607" s="964" t="str">
        <f t="shared" si="123"/>
        <v/>
      </c>
      <c r="L1607" s="964" t="str">
        <f t="shared" si="123"/>
        <v/>
      </c>
      <c r="M1607" s="964" t="str">
        <f t="shared" si="123"/>
        <v/>
      </c>
      <c r="N1607" s="964" t="str">
        <f t="shared" si="123"/>
        <v/>
      </c>
      <c r="O1607" s="964" t="str">
        <f t="shared" si="123"/>
        <v/>
      </c>
      <c r="P1607" s="964" t="str">
        <f t="shared" si="123"/>
        <v/>
      </c>
      <c r="Q1607" s="962" t="str">
        <f t="shared" si="123"/>
        <v/>
      </c>
      <c r="R1607" s="843"/>
    </row>
    <row r="1608" spans="2:18" s="842" customFormat="1" ht="12.4" customHeight="1">
      <c r="B1608" s="968" t="s">
        <v>745</v>
      </c>
      <c r="C1608" s="959"/>
      <c r="D1608" s="969" t="s">
        <v>2713</v>
      </c>
      <c r="E1608" s="961" t="s">
        <v>51</v>
      </c>
      <c r="F1608" s="970">
        <v>9.44</v>
      </c>
      <c r="G1608" s="970">
        <v>47.49</v>
      </c>
      <c r="H1608" s="962">
        <f t="shared" si="119"/>
        <v>448.31</v>
      </c>
      <c r="I1608" s="963">
        <f t="shared" si="123"/>
        <v>0</v>
      </c>
      <c r="J1608" s="964">
        <f t="shared" si="123"/>
        <v>0</v>
      </c>
      <c r="K1608" s="964">
        <f t="shared" si="123"/>
        <v>448.31</v>
      </c>
      <c r="L1608" s="964">
        <f t="shared" si="123"/>
        <v>0</v>
      </c>
      <c r="M1608" s="964">
        <f t="shared" si="123"/>
        <v>0</v>
      </c>
      <c r="N1608" s="964">
        <f t="shared" si="123"/>
        <v>0</v>
      </c>
      <c r="O1608" s="964">
        <f t="shared" si="123"/>
        <v>0</v>
      </c>
      <c r="P1608" s="964">
        <f t="shared" si="123"/>
        <v>0</v>
      </c>
      <c r="Q1608" s="962">
        <f t="shared" si="123"/>
        <v>0</v>
      </c>
      <c r="R1608" s="843"/>
    </row>
    <row r="1609" spans="2:18" s="842" customFormat="1" ht="12.4" customHeight="1">
      <c r="B1609" s="968" t="s">
        <v>746</v>
      </c>
      <c r="C1609" s="959"/>
      <c r="D1609" s="969" t="s">
        <v>2714</v>
      </c>
      <c r="E1609" s="961" t="s">
        <v>386</v>
      </c>
      <c r="F1609" s="970">
        <v>1.56</v>
      </c>
      <c r="G1609" s="970">
        <v>320.05</v>
      </c>
      <c r="H1609" s="962">
        <f t="shared" ref="H1609:H1672" si="124">+IF(E1609="","",ROUND(F1609*G1609,2))</f>
        <v>499.28</v>
      </c>
      <c r="I1609" s="963">
        <f t="shared" si="123"/>
        <v>0</v>
      </c>
      <c r="J1609" s="964">
        <f t="shared" si="123"/>
        <v>0</v>
      </c>
      <c r="K1609" s="964">
        <f t="shared" si="123"/>
        <v>5.72</v>
      </c>
      <c r="L1609" s="964">
        <f t="shared" si="123"/>
        <v>493.56</v>
      </c>
      <c r="M1609" s="964">
        <f t="shared" si="123"/>
        <v>0</v>
      </c>
      <c r="N1609" s="964">
        <f t="shared" si="123"/>
        <v>0</v>
      </c>
      <c r="O1609" s="964">
        <f t="shared" si="123"/>
        <v>0</v>
      </c>
      <c r="P1609" s="964">
        <f t="shared" si="123"/>
        <v>0</v>
      </c>
      <c r="Q1609" s="962">
        <f t="shared" si="123"/>
        <v>0</v>
      </c>
      <c r="R1609" s="843"/>
    </row>
    <row r="1610" spans="2:18" s="842" customFormat="1" ht="12.4" customHeight="1">
      <c r="B1610" s="976" t="s">
        <v>747</v>
      </c>
      <c r="C1610" s="959"/>
      <c r="D1610" s="977" t="s">
        <v>359</v>
      </c>
      <c r="E1610" s="961"/>
      <c r="F1610" s="961"/>
      <c r="G1610" s="961"/>
      <c r="H1610" s="962" t="str">
        <f t="shared" si="124"/>
        <v/>
      </c>
      <c r="I1610" s="963" t="str">
        <f t="shared" si="123"/>
        <v/>
      </c>
      <c r="J1610" s="964" t="str">
        <f t="shared" si="123"/>
        <v/>
      </c>
      <c r="K1610" s="964" t="str">
        <f t="shared" si="123"/>
        <v/>
      </c>
      <c r="L1610" s="964" t="str">
        <f t="shared" si="123"/>
        <v/>
      </c>
      <c r="M1610" s="964" t="str">
        <f t="shared" si="123"/>
        <v/>
      </c>
      <c r="N1610" s="964" t="str">
        <f t="shared" si="123"/>
        <v/>
      </c>
      <c r="O1610" s="964" t="str">
        <f t="shared" si="123"/>
        <v/>
      </c>
      <c r="P1610" s="964" t="str">
        <f t="shared" si="123"/>
        <v/>
      </c>
      <c r="Q1610" s="962" t="str">
        <f t="shared" si="123"/>
        <v/>
      </c>
      <c r="R1610" s="843"/>
    </row>
    <row r="1611" spans="2:18" s="842" customFormat="1" ht="12.4" customHeight="1">
      <c r="B1611" s="968" t="s">
        <v>748</v>
      </c>
      <c r="C1611" s="959"/>
      <c r="D1611" s="969" t="s">
        <v>2685</v>
      </c>
      <c r="E1611" s="961" t="s">
        <v>41</v>
      </c>
      <c r="F1611" s="970">
        <v>14</v>
      </c>
      <c r="G1611" s="970">
        <v>115.57000000000001</v>
      </c>
      <c r="H1611" s="962">
        <f t="shared" si="124"/>
        <v>1617.98</v>
      </c>
      <c r="I1611" s="963">
        <f t="shared" si="123"/>
        <v>0</v>
      </c>
      <c r="J1611" s="964">
        <f t="shared" si="123"/>
        <v>0</v>
      </c>
      <c r="K1611" s="964">
        <f t="shared" si="123"/>
        <v>1617.98</v>
      </c>
      <c r="L1611" s="964">
        <f t="shared" si="123"/>
        <v>0</v>
      </c>
      <c r="M1611" s="964">
        <f t="shared" si="123"/>
        <v>0</v>
      </c>
      <c r="N1611" s="964">
        <f t="shared" si="123"/>
        <v>0</v>
      </c>
      <c r="O1611" s="964">
        <f t="shared" si="123"/>
        <v>0</v>
      </c>
      <c r="P1611" s="964">
        <f t="shared" si="123"/>
        <v>0</v>
      </c>
      <c r="Q1611" s="962">
        <f t="shared" si="123"/>
        <v>0</v>
      </c>
      <c r="R1611" s="843"/>
    </row>
    <row r="1612" spans="2:18" s="842" customFormat="1" ht="12.4" customHeight="1">
      <c r="B1612" s="968" t="s">
        <v>749</v>
      </c>
      <c r="C1612" s="959"/>
      <c r="D1612" s="969" t="s">
        <v>2715</v>
      </c>
      <c r="E1612" s="961" t="s">
        <v>51</v>
      </c>
      <c r="F1612" s="970">
        <v>35.15</v>
      </c>
      <c r="G1612" s="970">
        <v>64.81</v>
      </c>
      <c r="H1612" s="962">
        <f t="shared" si="124"/>
        <v>2278.0700000000002</v>
      </c>
      <c r="I1612" s="963">
        <f t="shared" si="123"/>
        <v>0</v>
      </c>
      <c r="J1612" s="964">
        <f t="shared" si="123"/>
        <v>0</v>
      </c>
      <c r="K1612" s="964">
        <f t="shared" si="123"/>
        <v>0</v>
      </c>
      <c r="L1612" s="964">
        <f t="shared" si="123"/>
        <v>2278.0700000000002</v>
      </c>
      <c r="M1612" s="964">
        <f t="shared" si="123"/>
        <v>0</v>
      </c>
      <c r="N1612" s="964">
        <f t="shared" si="123"/>
        <v>0</v>
      </c>
      <c r="O1612" s="964">
        <f t="shared" si="123"/>
        <v>0</v>
      </c>
      <c r="P1612" s="964">
        <f t="shared" si="123"/>
        <v>0</v>
      </c>
      <c r="Q1612" s="962">
        <f t="shared" si="123"/>
        <v>0</v>
      </c>
      <c r="R1612" s="843"/>
    </row>
    <row r="1613" spans="2:18" s="842" customFormat="1" ht="12.4" customHeight="1">
      <c r="B1613" s="968" t="s">
        <v>750</v>
      </c>
      <c r="C1613" s="959"/>
      <c r="D1613" s="969" t="s">
        <v>2716</v>
      </c>
      <c r="E1613" s="961" t="s">
        <v>50</v>
      </c>
      <c r="F1613" s="970">
        <v>82.600000000000009</v>
      </c>
      <c r="G1613" s="970">
        <v>19.07</v>
      </c>
      <c r="H1613" s="962">
        <f t="shared" si="124"/>
        <v>1575.18</v>
      </c>
      <c r="I1613" s="963">
        <f t="shared" si="123"/>
        <v>0</v>
      </c>
      <c r="J1613" s="964">
        <f t="shared" si="123"/>
        <v>0</v>
      </c>
      <c r="K1613" s="964">
        <f t="shared" si="123"/>
        <v>1575.18</v>
      </c>
      <c r="L1613" s="964">
        <f t="shared" si="123"/>
        <v>0</v>
      </c>
      <c r="M1613" s="964">
        <f t="shared" si="123"/>
        <v>0</v>
      </c>
      <c r="N1613" s="964">
        <f t="shared" si="123"/>
        <v>0</v>
      </c>
      <c r="O1613" s="964">
        <f t="shared" si="123"/>
        <v>0</v>
      </c>
      <c r="P1613" s="964">
        <f t="shared" si="123"/>
        <v>0</v>
      </c>
      <c r="Q1613" s="962">
        <f t="shared" si="123"/>
        <v>0</v>
      </c>
      <c r="R1613" s="843"/>
    </row>
    <row r="1614" spans="2:18" s="842" customFormat="1" ht="12.4" customHeight="1">
      <c r="B1614" s="968" t="s">
        <v>751</v>
      </c>
      <c r="C1614" s="959"/>
      <c r="D1614" s="969" t="s">
        <v>349</v>
      </c>
      <c r="E1614" s="961" t="s">
        <v>50</v>
      </c>
      <c r="F1614" s="970">
        <v>74</v>
      </c>
      <c r="G1614" s="970">
        <v>3.47</v>
      </c>
      <c r="H1614" s="962">
        <f t="shared" si="124"/>
        <v>256.77999999999997</v>
      </c>
      <c r="I1614" s="963">
        <f t="shared" si="123"/>
        <v>0</v>
      </c>
      <c r="J1614" s="964">
        <f t="shared" si="123"/>
        <v>0</v>
      </c>
      <c r="K1614" s="964">
        <f t="shared" si="123"/>
        <v>0</v>
      </c>
      <c r="L1614" s="964">
        <f t="shared" si="123"/>
        <v>256.77999999999997</v>
      </c>
      <c r="M1614" s="964">
        <f t="shared" si="123"/>
        <v>0</v>
      </c>
      <c r="N1614" s="964">
        <f t="shared" si="123"/>
        <v>0</v>
      </c>
      <c r="O1614" s="964">
        <f t="shared" si="123"/>
        <v>0</v>
      </c>
      <c r="P1614" s="964">
        <f t="shared" si="123"/>
        <v>0</v>
      </c>
      <c r="Q1614" s="962">
        <f t="shared" si="123"/>
        <v>0</v>
      </c>
      <c r="R1614" s="843"/>
    </row>
    <row r="1615" spans="2:18" s="842" customFormat="1" ht="12.4" customHeight="1">
      <c r="B1615" s="978" t="s">
        <v>752</v>
      </c>
      <c r="C1615" s="959"/>
      <c r="D1615" s="1002" t="s">
        <v>2717</v>
      </c>
      <c r="E1615" s="961" t="s">
        <v>41</v>
      </c>
      <c r="F1615" s="970">
        <v>1</v>
      </c>
      <c r="G1615" s="970">
        <v>212.69</v>
      </c>
      <c r="H1615" s="980">
        <f t="shared" si="124"/>
        <v>212.69</v>
      </c>
      <c r="I1615" s="981">
        <f t="shared" ref="I1615:Q1630" si="125">+IF($E1615="","",I5505)</f>
        <v>0</v>
      </c>
      <c r="J1615" s="982">
        <f t="shared" si="125"/>
        <v>0</v>
      </c>
      <c r="K1615" s="982">
        <f t="shared" si="125"/>
        <v>0</v>
      </c>
      <c r="L1615" s="982">
        <f t="shared" si="125"/>
        <v>212.69</v>
      </c>
      <c r="M1615" s="982">
        <f t="shared" si="125"/>
        <v>0</v>
      </c>
      <c r="N1615" s="982">
        <f t="shared" si="125"/>
        <v>0</v>
      </c>
      <c r="O1615" s="982">
        <f t="shared" si="125"/>
        <v>0</v>
      </c>
      <c r="P1615" s="982">
        <f t="shared" si="125"/>
        <v>0</v>
      </c>
      <c r="Q1615" s="980">
        <f t="shared" si="125"/>
        <v>0</v>
      </c>
      <c r="R1615" s="843"/>
    </row>
    <row r="1616" spans="2:18" s="842" customFormat="1" ht="12.4" customHeight="1">
      <c r="B1616" s="976" t="s">
        <v>753</v>
      </c>
      <c r="C1616" s="959"/>
      <c r="D1616" s="977" t="s">
        <v>2718</v>
      </c>
      <c r="E1616" s="961"/>
      <c r="F1616" s="961"/>
      <c r="G1616" s="961"/>
      <c r="H1616" s="962" t="str">
        <f t="shared" si="124"/>
        <v/>
      </c>
      <c r="I1616" s="963" t="str">
        <f t="shared" si="125"/>
        <v/>
      </c>
      <c r="J1616" s="964" t="str">
        <f t="shared" si="125"/>
        <v/>
      </c>
      <c r="K1616" s="964" t="str">
        <f t="shared" si="125"/>
        <v/>
      </c>
      <c r="L1616" s="964" t="str">
        <f t="shared" si="125"/>
        <v/>
      </c>
      <c r="M1616" s="964" t="str">
        <f t="shared" si="125"/>
        <v/>
      </c>
      <c r="N1616" s="964" t="str">
        <f t="shared" si="125"/>
        <v/>
      </c>
      <c r="O1616" s="964" t="str">
        <f t="shared" si="125"/>
        <v/>
      </c>
      <c r="P1616" s="964" t="str">
        <f t="shared" si="125"/>
        <v/>
      </c>
      <c r="Q1616" s="962" t="str">
        <f t="shared" si="125"/>
        <v/>
      </c>
      <c r="R1616" s="843"/>
    </row>
    <row r="1617" spans="2:18" s="842" customFormat="1" ht="12.4" customHeight="1">
      <c r="B1617" s="968" t="s">
        <v>754</v>
      </c>
      <c r="C1617" s="959"/>
      <c r="D1617" s="969" t="s">
        <v>2719</v>
      </c>
      <c r="E1617" s="961" t="s">
        <v>51</v>
      </c>
      <c r="F1617" s="970">
        <v>38.85</v>
      </c>
      <c r="G1617" s="970">
        <v>11.56</v>
      </c>
      <c r="H1617" s="962">
        <f t="shared" si="124"/>
        <v>449.11</v>
      </c>
      <c r="I1617" s="963">
        <f t="shared" si="125"/>
        <v>0</v>
      </c>
      <c r="J1617" s="964">
        <f t="shared" si="125"/>
        <v>0</v>
      </c>
      <c r="K1617" s="964">
        <f t="shared" si="125"/>
        <v>0</v>
      </c>
      <c r="L1617" s="964">
        <f t="shared" si="125"/>
        <v>449.11</v>
      </c>
      <c r="M1617" s="964">
        <f t="shared" si="125"/>
        <v>0</v>
      </c>
      <c r="N1617" s="964">
        <f t="shared" si="125"/>
        <v>0</v>
      </c>
      <c r="O1617" s="964">
        <f t="shared" si="125"/>
        <v>0</v>
      </c>
      <c r="P1617" s="964">
        <f t="shared" si="125"/>
        <v>0</v>
      </c>
      <c r="Q1617" s="962">
        <f t="shared" si="125"/>
        <v>0</v>
      </c>
      <c r="R1617" s="843"/>
    </row>
    <row r="1618" spans="2:18" s="842" customFormat="1" ht="12.4" customHeight="1">
      <c r="B1618" s="972" t="s">
        <v>755</v>
      </c>
      <c r="C1618" s="959"/>
      <c r="D1618" s="973" t="s">
        <v>2735</v>
      </c>
      <c r="E1618" s="961"/>
      <c r="F1618" s="961"/>
      <c r="G1618" s="961"/>
      <c r="H1618" s="962" t="str">
        <f t="shared" si="124"/>
        <v/>
      </c>
      <c r="I1618" s="963" t="str">
        <f t="shared" si="125"/>
        <v/>
      </c>
      <c r="J1618" s="964" t="str">
        <f t="shared" si="125"/>
        <v/>
      </c>
      <c r="K1618" s="964" t="str">
        <f t="shared" si="125"/>
        <v/>
      </c>
      <c r="L1618" s="964" t="str">
        <f t="shared" si="125"/>
        <v/>
      </c>
      <c r="M1618" s="964" t="str">
        <f t="shared" si="125"/>
        <v/>
      </c>
      <c r="N1618" s="964" t="str">
        <f t="shared" si="125"/>
        <v/>
      </c>
      <c r="O1618" s="964" t="str">
        <f t="shared" si="125"/>
        <v/>
      </c>
      <c r="P1618" s="964" t="str">
        <f t="shared" si="125"/>
        <v/>
      </c>
      <c r="Q1618" s="962" t="str">
        <f t="shared" si="125"/>
        <v/>
      </c>
      <c r="R1618" s="843"/>
    </row>
    <row r="1619" spans="2:18" s="842" customFormat="1" ht="12.4" customHeight="1">
      <c r="B1619" s="974" t="s">
        <v>756</v>
      </c>
      <c r="C1619" s="959"/>
      <c r="D1619" s="975" t="s">
        <v>52</v>
      </c>
      <c r="E1619" s="961"/>
      <c r="F1619" s="961"/>
      <c r="G1619" s="961"/>
      <c r="H1619" s="962" t="str">
        <f t="shared" si="124"/>
        <v/>
      </c>
      <c r="I1619" s="963" t="str">
        <f t="shared" si="125"/>
        <v/>
      </c>
      <c r="J1619" s="964" t="str">
        <f t="shared" si="125"/>
        <v/>
      </c>
      <c r="K1619" s="964" t="str">
        <f t="shared" si="125"/>
        <v/>
      </c>
      <c r="L1619" s="964" t="str">
        <f t="shared" si="125"/>
        <v/>
      </c>
      <c r="M1619" s="964" t="str">
        <f t="shared" si="125"/>
        <v/>
      </c>
      <c r="N1619" s="964" t="str">
        <f t="shared" si="125"/>
        <v/>
      </c>
      <c r="O1619" s="964" t="str">
        <f t="shared" si="125"/>
        <v/>
      </c>
      <c r="P1619" s="964" t="str">
        <f t="shared" si="125"/>
        <v/>
      </c>
      <c r="Q1619" s="962" t="str">
        <f t="shared" si="125"/>
        <v/>
      </c>
      <c r="R1619" s="843"/>
    </row>
    <row r="1620" spans="2:18" s="842" customFormat="1" ht="12.4" customHeight="1">
      <c r="B1620" s="968" t="s">
        <v>757</v>
      </c>
      <c r="C1620" s="959"/>
      <c r="D1620" s="969" t="s">
        <v>2689</v>
      </c>
      <c r="E1620" s="961" t="s">
        <v>387</v>
      </c>
      <c r="F1620" s="970">
        <v>632.30000000000007</v>
      </c>
      <c r="G1620" s="970">
        <v>0.70000000000000007</v>
      </c>
      <c r="H1620" s="962">
        <f t="shared" si="124"/>
        <v>442.61</v>
      </c>
      <c r="I1620" s="963">
        <f t="shared" si="125"/>
        <v>0</v>
      </c>
      <c r="J1620" s="964">
        <f t="shared" si="125"/>
        <v>0</v>
      </c>
      <c r="K1620" s="964">
        <f t="shared" si="125"/>
        <v>442.61</v>
      </c>
      <c r="L1620" s="964">
        <f t="shared" si="125"/>
        <v>0</v>
      </c>
      <c r="M1620" s="964">
        <f t="shared" si="125"/>
        <v>0</v>
      </c>
      <c r="N1620" s="964">
        <f t="shared" si="125"/>
        <v>0</v>
      </c>
      <c r="O1620" s="964">
        <f t="shared" si="125"/>
        <v>0</v>
      </c>
      <c r="P1620" s="964">
        <f t="shared" si="125"/>
        <v>0</v>
      </c>
      <c r="Q1620" s="962">
        <f t="shared" si="125"/>
        <v>0</v>
      </c>
      <c r="R1620" s="843"/>
    </row>
    <row r="1621" spans="2:18" s="842" customFormat="1" ht="12.4" customHeight="1">
      <c r="B1621" s="983" t="s">
        <v>758</v>
      </c>
      <c r="C1621" s="959"/>
      <c r="D1621" s="975" t="s">
        <v>54</v>
      </c>
      <c r="E1621" s="961"/>
      <c r="F1621" s="961"/>
      <c r="G1621" s="961"/>
      <c r="H1621" s="962" t="str">
        <f t="shared" si="124"/>
        <v/>
      </c>
      <c r="I1621" s="963" t="str">
        <f t="shared" si="125"/>
        <v/>
      </c>
      <c r="J1621" s="964" t="str">
        <f t="shared" si="125"/>
        <v/>
      </c>
      <c r="K1621" s="964" t="str">
        <f t="shared" si="125"/>
        <v/>
      </c>
      <c r="L1621" s="964" t="str">
        <f t="shared" si="125"/>
        <v/>
      </c>
      <c r="M1621" s="964" t="str">
        <f t="shared" si="125"/>
        <v/>
      </c>
      <c r="N1621" s="964" t="str">
        <f t="shared" si="125"/>
        <v/>
      </c>
      <c r="O1621" s="964" t="str">
        <f t="shared" si="125"/>
        <v/>
      </c>
      <c r="P1621" s="964" t="str">
        <f t="shared" si="125"/>
        <v/>
      </c>
      <c r="Q1621" s="962" t="str">
        <f t="shared" si="125"/>
        <v/>
      </c>
      <c r="R1621" s="843"/>
    </row>
    <row r="1622" spans="2:18" s="842" customFormat="1" ht="12.4" customHeight="1">
      <c r="B1622" s="968" t="s">
        <v>759</v>
      </c>
      <c r="C1622" s="959"/>
      <c r="D1622" s="969" t="s">
        <v>2690</v>
      </c>
      <c r="E1622" s="961" t="s">
        <v>387</v>
      </c>
      <c r="F1622" s="970">
        <v>609.65</v>
      </c>
      <c r="G1622" s="970">
        <v>9.85</v>
      </c>
      <c r="H1622" s="962">
        <f t="shared" si="124"/>
        <v>6005.05</v>
      </c>
      <c r="I1622" s="963">
        <f t="shared" si="125"/>
        <v>0</v>
      </c>
      <c r="J1622" s="964">
        <f t="shared" si="125"/>
        <v>0</v>
      </c>
      <c r="K1622" s="964">
        <f t="shared" si="125"/>
        <v>6005.05</v>
      </c>
      <c r="L1622" s="964">
        <f t="shared" si="125"/>
        <v>0</v>
      </c>
      <c r="M1622" s="964">
        <f t="shared" si="125"/>
        <v>0</v>
      </c>
      <c r="N1622" s="964">
        <f t="shared" si="125"/>
        <v>0</v>
      </c>
      <c r="O1622" s="964">
        <f t="shared" si="125"/>
        <v>0</v>
      </c>
      <c r="P1622" s="964">
        <f t="shared" si="125"/>
        <v>0</v>
      </c>
      <c r="Q1622" s="962">
        <f t="shared" si="125"/>
        <v>0</v>
      </c>
      <c r="R1622" s="843"/>
    </row>
    <row r="1623" spans="2:18" s="842" customFormat="1" ht="12.4" customHeight="1">
      <c r="B1623" s="968" t="s">
        <v>760</v>
      </c>
      <c r="C1623" s="959"/>
      <c r="D1623" s="969" t="s">
        <v>2736</v>
      </c>
      <c r="E1623" s="961" t="s">
        <v>387</v>
      </c>
      <c r="F1623" s="970">
        <v>22.650000000000002</v>
      </c>
      <c r="G1623" s="970">
        <v>19.68</v>
      </c>
      <c r="H1623" s="962">
        <f t="shared" si="124"/>
        <v>445.75</v>
      </c>
      <c r="I1623" s="963">
        <f t="shared" si="125"/>
        <v>0</v>
      </c>
      <c r="J1623" s="964">
        <f t="shared" si="125"/>
        <v>0</v>
      </c>
      <c r="K1623" s="964">
        <f t="shared" si="125"/>
        <v>3.41</v>
      </c>
      <c r="L1623" s="964">
        <f t="shared" si="125"/>
        <v>442.34</v>
      </c>
      <c r="M1623" s="964">
        <f t="shared" si="125"/>
        <v>0</v>
      </c>
      <c r="N1623" s="964">
        <f t="shared" si="125"/>
        <v>0</v>
      </c>
      <c r="O1623" s="964">
        <f t="shared" si="125"/>
        <v>0</v>
      </c>
      <c r="P1623" s="964">
        <f t="shared" si="125"/>
        <v>0</v>
      </c>
      <c r="Q1623" s="962">
        <f t="shared" si="125"/>
        <v>0</v>
      </c>
      <c r="R1623" s="843"/>
    </row>
    <row r="1624" spans="2:18" s="842" customFormat="1" ht="12.4" customHeight="1">
      <c r="B1624" s="968" t="s">
        <v>761</v>
      </c>
      <c r="C1624" s="959"/>
      <c r="D1624" s="969" t="s">
        <v>2691</v>
      </c>
      <c r="E1624" s="961" t="s">
        <v>387</v>
      </c>
      <c r="F1624" s="970">
        <v>632.30000000000007</v>
      </c>
      <c r="G1624" s="970">
        <v>2.0499999999999998</v>
      </c>
      <c r="H1624" s="962">
        <f t="shared" si="124"/>
        <v>1296.22</v>
      </c>
      <c r="I1624" s="963">
        <f t="shared" si="125"/>
        <v>0</v>
      </c>
      <c r="J1624" s="964">
        <f t="shared" si="125"/>
        <v>0</v>
      </c>
      <c r="K1624" s="964">
        <f t="shared" si="125"/>
        <v>7.43</v>
      </c>
      <c r="L1624" s="964">
        <f t="shared" si="125"/>
        <v>1288.79</v>
      </c>
      <c r="M1624" s="964">
        <f t="shared" si="125"/>
        <v>0</v>
      </c>
      <c r="N1624" s="964">
        <f t="shared" si="125"/>
        <v>0</v>
      </c>
      <c r="O1624" s="964">
        <f t="shared" si="125"/>
        <v>0</v>
      </c>
      <c r="P1624" s="964">
        <f t="shared" si="125"/>
        <v>0</v>
      </c>
      <c r="Q1624" s="962">
        <f t="shared" si="125"/>
        <v>0</v>
      </c>
      <c r="R1624" s="843"/>
    </row>
    <row r="1625" spans="2:18" s="842" customFormat="1" ht="12.4" customHeight="1">
      <c r="B1625" s="968" t="s">
        <v>762</v>
      </c>
      <c r="C1625" s="959"/>
      <c r="D1625" s="969" t="s">
        <v>354</v>
      </c>
      <c r="E1625" s="961" t="s">
        <v>387</v>
      </c>
      <c r="F1625" s="970">
        <v>632.30000000000007</v>
      </c>
      <c r="G1625" s="970">
        <v>4.33</v>
      </c>
      <c r="H1625" s="962">
        <f t="shared" si="124"/>
        <v>2737.86</v>
      </c>
      <c r="I1625" s="963">
        <f t="shared" si="125"/>
        <v>0</v>
      </c>
      <c r="J1625" s="964">
        <f t="shared" si="125"/>
        <v>0</v>
      </c>
      <c r="K1625" s="964">
        <f t="shared" si="125"/>
        <v>0</v>
      </c>
      <c r="L1625" s="964">
        <f t="shared" si="125"/>
        <v>2737.86</v>
      </c>
      <c r="M1625" s="964">
        <f t="shared" si="125"/>
        <v>0</v>
      </c>
      <c r="N1625" s="964">
        <f t="shared" si="125"/>
        <v>0</v>
      </c>
      <c r="O1625" s="964">
        <f t="shared" si="125"/>
        <v>0</v>
      </c>
      <c r="P1625" s="964">
        <f t="shared" si="125"/>
        <v>0</v>
      </c>
      <c r="Q1625" s="962">
        <f t="shared" si="125"/>
        <v>0</v>
      </c>
      <c r="R1625" s="843"/>
    </row>
    <row r="1626" spans="2:18" s="842" customFormat="1" ht="12.4" customHeight="1">
      <c r="B1626" s="968" t="s">
        <v>763</v>
      </c>
      <c r="C1626" s="959"/>
      <c r="D1626" s="969" t="s">
        <v>2692</v>
      </c>
      <c r="E1626" s="961" t="s">
        <v>386</v>
      </c>
      <c r="F1626" s="970">
        <v>50.58</v>
      </c>
      <c r="G1626" s="970">
        <v>30.76</v>
      </c>
      <c r="H1626" s="962">
        <f t="shared" si="124"/>
        <v>1555.84</v>
      </c>
      <c r="I1626" s="963">
        <f t="shared" si="125"/>
        <v>0</v>
      </c>
      <c r="J1626" s="964">
        <f t="shared" si="125"/>
        <v>0</v>
      </c>
      <c r="K1626" s="964">
        <f t="shared" si="125"/>
        <v>0</v>
      </c>
      <c r="L1626" s="964">
        <f t="shared" si="125"/>
        <v>1555.84</v>
      </c>
      <c r="M1626" s="964">
        <f t="shared" si="125"/>
        <v>0</v>
      </c>
      <c r="N1626" s="964">
        <f t="shared" si="125"/>
        <v>0</v>
      </c>
      <c r="O1626" s="964">
        <f t="shared" si="125"/>
        <v>0</v>
      </c>
      <c r="P1626" s="964">
        <f t="shared" si="125"/>
        <v>0</v>
      </c>
      <c r="Q1626" s="962">
        <f t="shared" si="125"/>
        <v>0</v>
      </c>
      <c r="R1626" s="843"/>
    </row>
    <row r="1627" spans="2:18" s="842" customFormat="1" ht="12.4" customHeight="1">
      <c r="B1627" s="968" t="s">
        <v>764</v>
      </c>
      <c r="C1627" s="959"/>
      <c r="D1627" s="969" t="s">
        <v>2693</v>
      </c>
      <c r="E1627" s="961" t="s">
        <v>386</v>
      </c>
      <c r="F1627" s="970">
        <v>126.46000000000001</v>
      </c>
      <c r="G1627" s="970">
        <v>24.61</v>
      </c>
      <c r="H1627" s="962">
        <f t="shared" si="124"/>
        <v>3112.18</v>
      </c>
      <c r="I1627" s="963">
        <f t="shared" si="125"/>
        <v>0</v>
      </c>
      <c r="J1627" s="964">
        <f t="shared" si="125"/>
        <v>0</v>
      </c>
      <c r="K1627" s="964">
        <f t="shared" si="125"/>
        <v>0</v>
      </c>
      <c r="L1627" s="964">
        <f t="shared" si="125"/>
        <v>3112.18</v>
      </c>
      <c r="M1627" s="964">
        <f t="shared" si="125"/>
        <v>0</v>
      </c>
      <c r="N1627" s="964">
        <f t="shared" si="125"/>
        <v>0</v>
      </c>
      <c r="O1627" s="964">
        <f t="shared" si="125"/>
        <v>0</v>
      </c>
      <c r="P1627" s="964">
        <f t="shared" si="125"/>
        <v>0</v>
      </c>
      <c r="Q1627" s="962">
        <f t="shared" si="125"/>
        <v>0</v>
      </c>
      <c r="R1627" s="843"/>
    </row>
    <row r="1628" spans="2:18" s="842" customFormat="1" ht="12.4" customHeight="1">
      <c r="B1628" s="974" t="s">
        <v>765</v>
      </c>
      <c r="C1628" s="959"/>
      <c r="D1628" s="975" t="s">
        <v>355</v>
      </c>
      <c r="E1628" s="961"/>
      <c r="F1628" s="961"/>
      <c r="G1628" s="961"/>
      <c r="H1628" s="962" t="str">
        <f t="shared" si="124"/>
        <v/>
      </c>
      <c r="I1628" s="963" t="str">
        <f t="shared" si="125"/>
        <v/>
      </c>
      <c r="J1628" s="964" t="str">
        <f t="shared" si="125"/>
        <v/>
      </c>
      <c r="K1628" s="964" t="str">
        <f t="shared" si="125"/>
        <v/>
      </c>
      <c r="L1628" s="964" t="str">
        <f t="shared" si="125"/>
        <v/>
      </c>
      <c r="M1628" s="964" t="str">
        <f t="shared" si="125"/>
        <v/>
      </c>
      <c r="N1628" s="964" t="str">
        <f t="shared" si="125"/>
        <v/>
      </c>
      <c r="O1628" s="964" t="str">
        <f t="shared" si="125"/>
        <v/>
      </c>
      <c r="P1628" s="964" t="str">
        <f t="shared" si="125"/>
        <v/>
      </c>
      <c r="Q1628" s="962" t="str">
        <f t="shared" si="125"/>
        <v/>
      </c>
      <c r="R1628" s="843"/>
    </row>
    <row r="1629" spans="2:18" s="842" customFormat="1" ht="12.4" customHeight="1">
      <c r="B1629" s="968" t="s">
        <v>766</v>
      </c>
      <c r="C1629" s="959"/>
      <c r="D1629" s="969" t="s">
        <v>2745</v>
      </c>
      <c r="E1629" s="961" t="s">
        <v>387</v>
      </c>
      <c r="F1629" s="970">
        <v>11.6</v>
      </c>
      <c r="G1629" s="970">
        <v>11.21</v>
      </c>
      <c r="H1629" s="962">
        <f t="shared" si="124"/>
        <v>130.04</v>
      </c>
      <c r="I1629" s="963">
        <f t="shared" si="125"/>
        <v>0</v>
      </c>
      <c r="J1629" s="964">
        <f t="shared" si="125"/>
        <v>0</v>
      </c>
      <c r="K1629" s="964">
        <f t="shared" si="125"/>
        <v>0</v>
      </c>
      <c r="L1629" s="964">
        <f t="shared" si="125"/>
        <v>130.04</v>
      </c>
      <c r="M1629" s="964">
        <f t="shared" si="125"/>
        <v>0</v>
      </c>
      <c r="N1629" s="964">
        <f t="shared" si="125"/>
        <v>0</v>
      </c>
      <c r="O1629" s="964">
        <f t="shared" si="125"/>
        <v>0</v>
      </c>
      <c r="P1629" s="964">
        <f t="shared" si="125"/>
        <v>0</v>
      </c>
      <c r="Q1629" s="962">
        <f t="shared" si="125"/>
        <v>0</v>
      </c>
      <c r="R1629" s="843"/>
    </row>
    <row r="1630" spans="2:18" s="842" customFormat="1" ht="12.4" customHeight="1">
      <c r="B1630" s="968" t="s">
        <v>767</v>
      </c>
      <c r="C1630" s="959"/>
      <c r="D1630" s="969" t="s">
        <v>2746</v>
      </c>
      <c r="E1630" s="961" t="s">
        <v>387</v>
      </c>
      <c r="F1630" s="970">
        <v>139.80000000000001</v>
      </c>
      <c r="G1630" s="970">
        <v>8.1</v>
      </c>
      <c r="H1630" s="962">
        <f t="shared" si="124"/>
        <v>1132.3800000000001</v>
      </c>
      <c r="I1630" s="963">
        <f t="shared" si="125"/>
        <v>0</v>
      </c>
      <c r="J1630" s="964">
        <f t="shared" si="125"/>
        <v>0</v>
      </c>
      <c r="K1630" s="964">
        <f t="shared" si="125"/>
        <v>0</v>
      </c>
      <c r="L1630" s="964">
        <f t="shared" si="125"/>
        <v>1132.3800000000001</v>
      </c>
      <c r="M1630" s="964">
        <f t="shared" si="125"/>
        <v>0</v>
      </c>
      <c r="N1630" s="964">
        <f t="shared" si="125"/>
        <v>0</v>
      </c>
      <c r="O1630" s="964">
        <f t="shared" si="125"/>
        <v>0</v>
      </c>
      <c r="P1630" s="964">
        <f t="shared" si="125"/>
        <v>0</v>
      </c>
      <c r="Q1630" s="962">
        <f t="shared" si="125"/>
        <v>0</v>
      </c>
      <c r="R1630" s="843"/>
    </row>
    <row r="1631" spans="2:18" s="842" customFormat="1" ht="12.4" customHeight="1">
      <c r="B1631" s="968" t="s">
        <v>768</v>
      </c>
      <c r="C1631" s="959"/>
      <c r="D1631" s="969" t="s">
        <v>2694</v>
      </c>
      <c r="E1631" s="961" t="s">
        <v>387</v>
      </c>
      <c r="F1631" s="970">
        <v>242</v>
      </c>
      <c r="G1631" s="970">
        <v>6.7700000000000005</v>
      </c>
      <c r="H1631" s="962">
        <f t="shared" si="124"/>
        <v>1638.34</v>
      </c>
      <c r="I1631" s="963">
        <f t="shared" ref="I1631:Q1646" si="126">+IF($E1631="","",I5521)</f>
        <v>0</v>
      </c>
      <c r="J1631" s="964">
        <f t="shared" si="126"/>
        <v>0</v>
      </c>
      <c r="K1631" s="964">
        <f t="shared" si="126"/>
        <v>0</v>
      </c>
      <c r="L1631" s="964">
        <f t="shared" si="126"/>
        <v>1638.34</v>
      </c>
      <c r="M1631" s="964">
        <f t="shared" si="126"/>
        <v>0</v>
      </c>
      <c r="N1631" s="964">
        <f t="shared" si="126"/>
        <v>0</v>
      </c>
      <c r="O1631" s="964">
        <f t="shared" si="126"/>
        <v>0</v>
      </c>
      <c r="P1631" s="964">
        <f t="shared" si="126"/>
        <v>0</v>
      </c>
      <c r="Q1631" s="962">
        <f t="shared" si="126"/>
        <v>0</v>
      </c>
      <c r="R1631" s="843"/>
    </row>
    <row r="1632" spans="2:18" s="842" customFormat="1" ht="12.4" customHeight="1">
      <c r="B1632" s="968" t="s">
        <v>1693</v>
      </c>
      <c r="C1632" s="959"/>
      <c r="D1632" s="969" t="s">
        <v>2748</v>
      </c>
      <c r="E1632" s="961" t="s">
        <v>387</v>
      </c>
      <c r="F1632" s="970">
        <v>238.9</v>
      </c>
      <c r="G1632" s="970">
        <v>5.08</v>
      </c>
      <c r="H1632" s="962">
        <f t="shared" si="124"/>
        <v>1213.6099999999999</v>
      </c>
      <c r="I1632" s="963">
        <f t="shared" si="126"/>
        <v>0</v>
      </c>
      <c r="J1632" s="964">
        <f t="shared" si="126"/>
        <v>0</v>
      </c>
      <c r="K1632" s="964">
        <f t="shared" si="126"/>
        <v>0</v>
      </c>
      <c r="L1632" s="964">
        <f t="shared" si="126"/>
        <v>1213.6099999999999</v>
      </c>
      <c r="M1632" s="964">
        <f t="shared" si="126"/>
        <v>0</v>
      </c>
      <c r="N1632" s="964">
        <f t="shared" si="126"/>
        <v>0</v>
      </c>
      <c r="O1632" s="964">
        <f t="shared" si="126"/>
        <v>0</v>
      </c>
      <c r="P1632" s="964">
        <f t="shared" si="126"/>
        <v>0</v>
      </c>
      <c r="Q1632" s="962">
        <f t="shared" si="126"/>
        <v>0</v>
      </c>
      <c r="R1632" s="843"/>
    </row>
    <row r="1633" spans="2:18" s="842" customFormat="1" ht="12.4" customHeight="1">
      <c r="B1633" s="968" t="s">
        <v>1694</v>
      </c>
      <c r="C1633" s="959"/>
      <c r="D1633" s="969" t="s">
        <v>356</v>
      </c>
      <c r="E1633" s="961" t="s">
        <v>387</v>
      </c>
      <c r="F1633" s="970">
        <v>632.30000000000007</v>
      </c>
      <c r="G1633" s="970">
        <v>1.06</v>
      </c>
      <c r="H1633" s="962">
        <f t="shared" si="124"/>
        <v>670.24</v>
      </c>
      <c r="I1633" s="963">
        <f t="shared" si="126"/>
        <v>0</v>
      </c>
      <c r="J1633" s="964">
        <f t="shared" si="126"/>
        <v>0</v>
      </c>
      <c r="K1633" s="964">
        <f t="shared" si="126"/>
        <v>0</v>
      </c>
      <c r="L1633" s="964">
        <f t="shared" si="126"/>
        <v>670.24</v>
      </c>
      <c r="M1633" s="964">
        <f t="shared" si="126"/>
        <v>0</v>
      </c>
      <c r="N1633" s="964">
        <f t="shared" si="126"/>
        <v>0</v>
      </c>
      <c r="O1633" s="964">
        <f t="shared" si="126"/>
        <v>0</v>
      </c>
      <c r="P1633" s="964">
        <f t="shared" si="126"/>
        <v>0</v>
      </c>
      <c r="Q1633" s="962">
        <f t="shared" si="126"/>
        <v>0</v>
      </c>
      <c r="R1633" s="843"/>
    </row>
    <row r="1634" spans="2:18" s="842" customFormat="1" ht="12.4" customHeight="1">
      <c r="B1634" s="972" t="s">
        <v>771</v>
      </c>
      <c r="C1634" s="959"/>
      <c r="D1634" s="973" t="s">
        <v>2751</v>
      </c>
      <c r="E1634" s="961"/>
      <c r="F1634" s="961"/>
      <c r="G1634" s="961"/>
      <c r="H1634" s="962" t="str">
        <f t="shared" si="124"/>
        <v/>
      </c>
      <c r="I1634" s="963" t="str">
        <f t="shared" si="126"/>
        <v/>
      </c>
      <c r="J1634" s="964" t="str">
        <f t="shared" si="126"/>
        <v/>
      </c>
      <c r="K1634" s="964" t="str">
        <f t="shared" si="126"/>
        <v/>
      </c>
      <c r="L1634" s="964" t="str">
        <f t="shared" si="126"/>
        <v/>
      </c>
      <c r="M1634" s="964" t="str">
        <f t="shared" si="126"/>
        <v/>
      </c>
      <c r="N1634" s="964" t="str">
        <f t="shared" si="126"/>
        <v/>
      </c>
      <c r="O1634" s="964" t="str">
        <f t="shared" si="126"/>
        <v/>
      </c>
      <c r="P1634" s="964" t="str">
        <f t="shared" si="126"/>
        <v/>
      </c>
      <c r="Q1634" s="962" t="str">
        <f t="shared" si="126"/>
        <v/>
      </c>
      <c r="R1634" s="843"/>
    </row>
    <row r="1635" spans="2:18" s="842" customFormat="1" ht="12.4" customHeight="1">
      <c r="B1635" s="974" t="s">
        <v>772</v>
      </c>
      <c r="C1635" s="959"/>
      <c r="D1635" s="975" t="s">
        <v>52</v>
      </c>
      <c r="E1635" s="961"/>
      <c r="F1635" s="961"/>
      <c r="G1635" s="961"/>
      <c r="H1635" s="962" t="str">
        <f t="shared" si="124"/>
        <v/>
      </c>
      <c r="I1635" s="963" t="str">
        <f t="shared" si="126"/>
        <v/>
      </c>
      <c r="J1635" s="964" t="str">
        <f t="shared" si="126"/>
        <v/>
      </c>
      <c r="K1635" s="964" t="str">
        <f t="shared" si="126"/>
        <v/>
      </c>
      <c r="L1635" s="964" t="str">
        <f t="shared" si="126"/>
        <v/>
      </c>
      <c r="M1635" s="964" t="str">
        <f t="shared" si="126"/>
        <v/>
      </c>
      <c r="N1635" s="964" t="str">
        <f t="shared" si="126"/>
        <v/>
      </c>
      <c r="O1635" s="964" t="str">
        <f t="shared" si="126"/>
        <v/>
      </c>
      <c r="P1635" s="964" t="str">
        <f t="shared" si="126"/>
        <v/>
      </c>
      <c r="Q1635" s="962" t="str">
        <f t="shared" si="126"/>
        <v/>
      </c>
      <c r="R1635" s="843"/>
    </row>
    <row r="1636" spans="2:18" s="842" customFormat="1" ht="12.4" customHeight="1">
      <c r="B1636" s="968" t="s">
        <v>773</v>
      </c>
      <c r="C1636" s="959"/>
      <c r="D1636" s="969" t="s">
        <v>334</v>
      </c>
      <c r="E1636" s="961" t="s">
        <v>385</v>
      </c>
      <c r="F1636" s="970">
        <v>2.2000000000000002</v>
      </c>
      <c r="G1636" s="970">
        <v>1.22</v>
      </c>
      <c r="H1636" s="962">
        <f t="shared" si="124"/>
        <v>2.68</v>
      </c>
      <c r="I1636" s="963">
        <f t="shared" si="126"/>
        <v>0</v>
      </c>
      <c r="J1636" s="964">
        <f t="shared" si="126"/>
        <v>0</v>
      </c>
      <c r="K1636" s="964">
        <f t="shared" si="126"/>
        <v>0</v>
      </c>
      <c r="L1636" s="964">
        <f t="shared" si="126"/>
        <v>2.68</v>
      </c>
      <c r="M1636" s="964">
        <f t="shared" si="126"/>
        <v>0</v>
      </c>
      <c r="N1636" s="964">
        <f t="shared" si="126"/>
        <v>0</v>
      </c>
      <c r="O1636" s="964">
        <f t="shared" si="126"/>
        <v>0</v>
      </c>
      <c r="P1636" s="964">
        <f t="shared" si="126"/>
        <v>0</v>
      </c>
      <c r="Q1636" s="962">
        <f t="shared" si="126"/>
        <v>0</v>
      </c>
      <c r="R1636" s="843"/>
    </row>
    <row r="1637" spans="2:18" s="842" customFormat="1" ht="12.4" customHeight="1">
      <c r="B1637" s="974" t="s">
        <v>775</v>
      </c>
      <c r="C1637" s="959"/>
      <c r="D1637" s="975" t="s">
        <v>54</v>
      </c>
      <c r="E1637" s="961"/>
      <c r="F1637" s="961"/>
      <c r="G1637" s="961"/>
      <c r="H1637" s="962" t="str">
        <f t="shared" si="124"/>
        <v/>
      </c>
      <c r="I1637" s="963" t="str">
        <f t="shared" si="126"/>
        <v/>
      </c>
      <c r="J1637" s="964" t="str">
        <f t="shared" si="126"/>
        <v/>
      </c>
      <c r="K1637" s="964" t="str">
        <f t="shared" si="126"/>
        <v/>
      </c>
      <c r="L1637" s="964" t="str">
        <f t="shared" si="126"/>
        <v/>
      </c>
      <c r="M1637" s="964" t="str">
        <f t="shared" si="126"/>
        <v/>
      </c>
      <c r="N1637" s="964" t="str">
        <f t="shared" si="126"/>
        <v/>
      </c>
      <c r="O1637" s="964" t="str">
        <f t="shared" si="126"/>
        <v/>
      </c>
      <c r="P1637" s="964" t="str">
        <f t="shared" si="126"/>
        <v/>
      </c>
      <c r="Q1637" s="962" t="str">
        <f t="shared" si="126"/>
        <v/>
      </c>
      <c r="R1637" s="843"/>
    </row>
    <row r="1638" spans="2:18" s="842" customFormat="1" ht="12.4" customHeight="1">
      <c r="B1638" s="968" t="s">
        <v>776</v>
      </c>
      <c r="C1638" s="959"/>
      <c r="D1638" s="969" t="s">
        <v>365</v>
      </c>
      <c r="E1638" s="961" t="s">
        <v>386</v>
      </c>
      <c r="F1638" s="970">
        <v>1.43</v>
      </c>
      <c r="G1638" s="970">
        <v>30.76</v>
      </c>
      <c r="H1638" s="962">
        <f t="shared" si="124"/>
        <v>43.99</v>
      </c>
      <c r="I1638" s="963">
        <f t="shared" si="126"/>
        <v>0</v>
      </c>
      <c r="J1638" s="964">
        <f t="shared" si="126"/>
        <v>0</v>
      </c>
      <c r="K1638" s="964">
        <f t="shared" si="126"/>
        <v>0</v>
      </c>
      <c r="L1638" s="964">
        <f t="shared" si="126"/>
        <v>43.99</v>
      </c>
      <c r="M1638" s="964">
        <f t="shared" si="126"/>
        <v>0</v>
      </c>
      <c r="N1638" s="964">
        <f t="shared" si="126"/>
        <v>0</v>
      </c>
      <c r="O1638" s="964">
        <f t="shared" si="126"/>
        <v>0</v>
      </c>
      <c r="P1638" s="964">
        <f t="shared" si="126"/>
        <v>0</v>
      </c>
      <c r="Q1638" s="962">
        <f t="shared" si="126"/>
        <v>0</v>
      </c>
      <c r="R1638" s="843"/>
    </row>
    <row r="1639" spans="2:18" s="842" customFormat="1" ht="12.4" customHeight="1">
      <c r="B1639" s="968" t="s">
        <v>777</v>
      </c>
      <c r="C1639" s="959"/>
      <c r="D1639" s="969" t="s">
        <v>336</v>
      </c>
      <c r="E1639" s="961" t="s">
        <v>386</v>
      </c>
      <c r="F1639" s="970">
        <v>1.79</v>
      </c>
      <c r="G1639" s="970">
        <v>20.51</v>
      </c>
      <c r="H1639" s="962">
        <f t="shared" si="124"/>
        <v>36.71</v>
      </c>
      <c r="I1639" s="963">
        <f t="shared" si="126"/>
        <v>0</v>
      </c>
      <c r="J1639" s="964">
        <f t="shared" si="126"/>
        <v>0</v>
      </c>
      <c r="K1639" s="964">
        <f t="shared" si="126"/>
        <v>0</v>
      </c>
      <c r="L1639" s="964">
        <f t="shared" si="126"/>
        <v>36.71</v>
      </c>
      <c r="M1639" s="964">
        <f t="shared" si="126"/>
        <v>0</v>
      </c>
      <c r="N1639" s="964">
        <f t="shared" si="126"/>
        <v>0</v>
      </c>
      <c r="O1639" s="964">
        <f t="shared" si="126"/>
        <v>0</v>
      </c>
      <c r="P1639" s="964">
        <f t="shared" si="126"/>
        <v>0</v>
      </c>
      <c r="Q1639" s="962">
        <f t="shared" si="126"/>
        <v>0</v>
      </c>
      <c r="R1639" s="843"/>
    </row>
    <row r="1640" spans="2:18" s="842" customFormat="1" ht="12.4" customHeight="1">
      <c r="B1640" s="968" t="s">
        <v>778</v>
      </c>
      <c r="C1640" s="959"/>
      <c r="D1640" s="969" t="s">
        <v>2752</v>
      </c>
      <c r="E1640" s="961" t="s">
        <v>51</v>
      </c>
      <c r="F1640" s="970">
        <v>2.2000000000000002</v>
      </c>
      <c r="G1640" s="970">
        <v>2.5500000000000003</v>
      </c>
      <c r="H1640" s="962">
        <f t="shared" si="124"/>
        <v>5.61</v>
      </c>
      <c r="I1640" s="963">
        <f t="shared" si="126"/>
        <v>0</v>
      </c>
      <c r="J1640" s="964">
        <f t="shared" si="126"/>
        <v>0</v>
      </c>
      <c r="K1640" s="964">
        <f t="shared" si="126"/>
        <v>0</v>
      </c>
      <c r="L1640" s="964">
        <f t="shared" si="126"/>
        <v>5.61</v>
      </c>
      <c r="M1640" s="964">
        <f t="shared" si="126"/>
        <v>0</v>
      </c>
      <c r="N1640" s="964">
        <f t="shared" si="126"/>
        <v>0</v>
      </c>
      <c r="O1640" s="964">
        <f t="shared" si="126"/>
        <v>0</v>
      </c>
      <c r="P1640" s="964">
        <f t="shared" si="126"/>
        <v>0</v>
      </c>
      <c r="Q1640" s="962">
        <f t="shared" si="126"/>
        <v>0</v>
      </c>
      <c r="R1640" s="843"/>
    </row>
    <row r="1641" spans="2:18" s="842" customFormat="1" ht="12.4" customHeight="1">
      <c r="B1641" s="974" t="s">
        <v>780</v>
      </c>
      <c r="C1641" s="959"/>
      <c r="D1641" s="975" t="s">
        <v>340</v>
      </c>
      <c r="E1641" s="961"/>
      <c r="F1641" s="961"/>
      <c r="G1641" s="961"/>
      <c r="H1641" s="962" t="str">
        <f t="shared" si="124"/>
        <v/>
      </c>
      <c r="I1641" s="963" t="str">
        <f t="shared" si="126"/>
        <v/>
      </c>
      <c r="J1641" s="964" t="str">
        <f t="shared" si="126"/>
        <v/>
      </c>
      <c r="K1641" s="964" t="str">
        <f t="shared" si="126"/>
        <v/>
      </c>
      <c r="L1641" s="964" t="str">
        <f t="shared" si="126"/>
        <v/>
      </c>
      <c r="M1641" s="964" t="str">
        <f t="shared" si="126"/>
        <v/>
      </c>
      <c r="N1641" s="964" t="str">
        <f t="shared" si="126"/>
        <v/>
      </c>
      <c r="O1641" s="964" t="str">
        <f t="shared" si="126"/>
        <v/>
      </c>
      <c r="P1641" s="964" t="str">
        <f t="shared" si="126"/>
        <v/>
      </c>
      <c r="Q1641" s="962" t="str">
        <f t="shared" si="126"/>
        <v/>
      </c>
      <c r="R1641" s="843"/>
    </row>
    <row r="1642" spans="2:18" s="842" customFormat="1" ht="12.4" customHeight="1">
      <c r="B1642" s="968" t="s">
        <v>781</v>
      </c>
      <c r="C1642" s="959"/>
      <c r="D1642" s="969" t="s">
        <v>342</v>
      </c>
      <c r="E1642" s="961" t="s">
        <v>51</v>
      </c>
      <c r="F1642" s="970">
        <v>11.450000000000001</v>
      </c>
      <c r="G1642" s="970">
        <v>43.65</v>
      </c>
      <c r="H1642" s="962">
        <f t="shared" si="124"/>
        <v>499.79</v>
      </c>
      <c r="I1642" s="963">
        <f t="shared" si="126"/>
        <v>0</v>
      </c>
      <c r="J1642" s="964">
        <f t="shared" si="126"/>
        <v>0</v>
      </c>
      <c r="K1642" s="964">
        <f t="shared" si="126"/>
        <v>0</v>
      </c>
      <c r="L1642" s="964">
        <f t="shared" si="126"/>
        <v>499.79</v>
      </c>
      <c r="M1642" s="964">
        <f t="shared" si="126"/>
        <v>0</v>
      </c>
      <c r="N1642" s="964">
        <f t="shared" si="126"/>
        <v>0</v>
      </c>
      <c r="O1642" s="964">
        <f t="shared" si="126"/>
        <v>0</v>
      </c>
      <c r="P1642" s="964">
        <f t="shared" si="126"/>
        <v>0</v>
      </c>
      <c r="Q1642" s="962">
        <f t="shared" si="126"/>
        <v>0</v>
      </c>
      <c r="R1642" s="843"/>
    </row>
    <row r="1643" spans="2:18" s="842" customFormat="1" ht="12.4" customHeight="1">
      <c r="B1643" s="968" t="s">
        <v>782</v>
      </c>
      <c r="C1643" s="959"/>
      <c r="D1643" s="969" t="s">
        <v>364</v>
      </c>
      <c r="E1643" s="961" t="s">
        <v>386</v>
      </c>
      <c r="F1643" s="970">
        <v>0.85</v>
      </c>
      <c r="G1643" s="970">
        <v>370.51</v>
      </c>
      <c r="H1643" s="962">
        <f t="shared" si="124"/>
        <v>314.93</v>
      </c>
      <c r="I1643" s="963">
        <f t="shared" si="126"/>
        <v>0</v>
      </c>
      <c r="J1643" s="964">
        <f t="shared" si="126"/>
        <v>0</v>
      </c>
      <c r="K1643" s="964">
        <f t="shared" si="126"/>
        <v>0</v>
      </c>
      <c r="L1643" s="964">
        <f t="shared" si="126"/>
        <v>314.93</v>
      </c>
      <c r="M1643" s="964">
        <f t="shared" si="126"/>
        <v>0</v>
      </c>
      <c r="N1643" s="964">
        <f t="shared" si="126"/>
        <v>0</v>
      </c>
      <c r="O1643" s="964">
        <f t="shared" si="126"/>
        <v>0</v>
      </c>
      <c r="P1643" s="964">
        <f t="shared" si="126"/>
        <v>0</v>
      </c>
      <c r="Q1643" s="962">
        <f t="shared" si="126"/>
        <v>0</v>
      </c>
      <c r="R1643" s="843"/>
    </row>
    <row r="1644" spans="2:18" s="842" customFormat="1" ht="12.4" customHeight="1">
      <c r="B1644" s="968" t="s">
        <v>783</v>
      </c>
      <c r="C1644" s="959"/>
      <c r="D1644" s="969" t="s">
        <v>2702</v>
      </c>
      <c r="E1644" s="961" t="s">
        <v>55</v>
      </c>
      <c r="F1644" s="970">
        <v>43.62</v>
      </c>
      <c r="G1644" s="970">
        <v>4.2</v>
      </c>
      <c r="H1644" s="962">
        <f t="shared" si="124"/>
        <v>183.2</v>
      </c>
      <c r="I1644" s="963">
        <f t="shared" si="126"/>
        <v>0</v>
      </c>
      <c r="J1644" s="964">
        <f t="shared" si="126"/>
        <v>0</v>
      </c>
      <c r="K1644" s="964">
        <f t="shared" si="126"/>
        <v>0</v>
      </c>
      <c r="L1644" s="964">
        <f t="shared" si="126"/>
        <v>183.2</v>
      </c>
      <c r="M1644" s="964">
        <f t="shared" si="126"/>
        <v>0</v>
      </c>
      <c r="N1644" s="964">
        <f t="shared" si="126"/>
        <v>0</v>
      </c>
      <c r="O1644" s="964">
        <f t="shared" si="126"/>
        <v>0</v>
      </c>
      <c r="P1644" s="964">
        <f t="shared" si="126"/>
        <v>0</v>
      </c>
      <c r="Q1644" s="962">
        <f t="shared" si="126"/>
        <v>0</v>
      </c>
      <c r="R1644" s="843"/>
    </row>
    <row r="1645" spans="2:18" s="842" customFormat="1" ht="12.4" customHeight="1">
      <c r="B1645" s="974" t="s">
        <v>785</v>
      </c>
      <c r="C1645" s="959"/>
      <c r="D1645" s="975" t="s">
        <v>343</v>
      </c>
      <c r="E1645" s="961"/>
      <c r="F1645" s="961"/>
      <c r="G1645" s="961"/>
      <c r="H1645" s="962" t="str">
        <f t="shared" si="124"/>
        <v/>
      </c>
      <c r="I1645" s="963" t="str">
        <f t="shared" si="126"/>
        <v/>
      </c>
      <c r="J1645" s="964" t="str">
        <f t="shared" si="126"/>
        <v/>
      </c>
      <c r="K1645" s="964" t="str">
        <f t="shared" si="126"/>
        <v/>
      </c>
      <c r="L1645" s="964" t="str">
        <f t="shared" si="126"/>
        <v/>
      </c>
      <c r="M1645" s="964" t="str">
        <f t="shared" si="126"/>
        <v/>
      </c>
      <c r="N1645" s="964" t="str">
        <f t="shared" si="126"/>
        <v/>
      </c>
      <c r="O1645" s="964" t="str">
        <f t="shared" si="126"/>
        <v/>
      </c>
      <c r="P1645" s="964" t="str">
        <f t="shared" si="126"/>
        <v/>
      </c>
      <c r="Q1645" s="962" t="str">
        <f t="shared" si="126"/>
        <v/>
      </c>
      <c r="R1645" s="843"/>
    </row>
    <row r="1646" spans="2:18" s="842" customFormat="1" ht="12.4" customHeight="1">
      <c r="B1646" s="968" t="s">
        <v>786</v>
      </c>
      <c r="C1646" s="959"/>
      <c r="D1646" s="969" t="s">
        <v>2671</v>
      </c>
      <c r="E1646" s="961" t="s">
        <v>51</v>
      </c>
      <c r="F1646" s="970">
        <v>4.91</v>
      </c>
      <c r="G1646" s="970">
        <v>27.810000000000002</v>
      </c>
      <c r="H1646" s="962">
        <f t="shared" si="124"/>
        <v>136.55000000000001</v>
      </c>
      <c r="I1646" s="963">
        <f t="shared" si="126"/>
        <v>0</v>
      </c>
      <c r="J1646" s="964">
        <f t="shared" si="126"/>
        <v>0</v>
      </c>
      <c r="K1646" s="964">
        <f t="shared" si="126"/>
        <v>0</v>
      </c>
      <c r="L1646" s="964">
        <f t="shared" si="126"/>
        <v>136.55000000000001</v>
      </c>
      <c r="M1646" s="964">
        <f t="shared" si="126"/>
        <v>0</v>
      </c>
      <c r="N1646" s="964">
        <f t="shared" si="126"/>
        <v>0</v>
      </c>
      <c r="O1646" s="964">
        <f t="shared" si="126"/>
        <v>0</v>
      </c>
      <c r="P1646" s="964">
        <f t="shared" si="126"/>
        <v>0</v>
      </c>
      <c r="Q1646" s="962">
        <f t="shared" si="126"/>
        <v>0</v>
      </c>
      <c r="R1646" s="843"/>
    </row>
    <row r="1647" spans="2:18" s="842" customFormat="1" ht="12.4" customHeight="1">
      <c r="B1647" s="968" t="s">
        <v>787</v>
      </c>
      <c r="C1647" s="959"/>
      <c r="D1647" s="969" t="s">
        <v>2703</v>
      </c>
      <c r="E1647" s="961" t="s">
        <v>51</v>
      </c>
      <c r="F1647" s="970">
        <v>7.75</v>
      </c>
      <c r="G1647" s="970">
        <v>23.39</v>
      </c>
      <c r="H1647" s="962">
        <f t="shared" si="124"/>
        <v>181.27</v>
      </c>
      <c r="I1647" s="963">
        <f t="shared" ref="I1647:Q1662" si="127">+IF($E1647="","",I5537)</f>
        <v>0</v>
      </c>
      <c r="J1647" s="964">
        <f t="shared" si="127"/>
        <v>0</v>
      </c>
      <c r="K1647" s="964">
        <f t="shared" si="127"/>
        <v>0</v>
      </c>
      <c r="L1647" s="964">
        <f t="shared" si="127"/>
        <v>181.27</v>
      </c>
      <c r="M1647" s="964">
        <f t="shared" si="127"/>
        <v>0</v>
      </c>
      <c r="N1647" s="964">
        <f t="shared" si="127"/>
        <v>0</v>
      </c>
      <c r="O1647" s="964">
        <f t="shared" si="127"/>
        <v>0</v>
      </c>
      <c r="P1647" s="964">
        <f t="shared" si="127"/>
        <v>0</v>
      </c>
      <c r="Q1647" s="962">
        <f t="shared" si="127"/>
        <v>0</v>
      </c>
      <c r="R1647" s="843"/>
    </row>
    <row r="1648" spans="2:18" s="842" customFormat="1" ht="12.4" customHeight="1">
      <c r="B1648" s="974" t="s">
        <v>788</v>
      </c>
      <c r="C1648" s="959"/>
      <c r="D1648" s="975" t="s">
        <v>2676</v>
      </c>
      <c r="E1648" s="961"/>
      <c r="F1648" s="961"/>
      <c r="G1648" s="961"/>
      <c r="H1648" s="962" t="str">
        <f t="shared" si="124"/>
        <v/>
      </c>
      <c r="I1648" s="963" t="str">
        <f t="shared" si="127"/>
        <v/>
      </c>
      <c r="J1648" s="964" t="str">
        <f t="shared" si="127"/>
        <v/>
      </c>
      <c r="K1648" s="964" t="str">
        <f t="shared" si="127"/>
        <v/>
      </c>
      <c r="L1648" s="964" t="str">
        <f t="shared" si="127"/>
        <v/>
      </c>
      <c r="M1648" s="964" t="str">
        <f t="shared" si="127"/>
        <v/>
      </c>
      <c r="N1648" s="964" t="str">
        <f t="shared" si="127"/>
        <v/>
      </c>
      <c r="O1648" s="964" t="str">
        <f t="shared" si="127"/>
        <v/>
      </c>
      <c r="P1648" s="964" t="str">
        <f t="shared" si="127"/>
        <v/>
      </c>
      <c r="Q1648" s="962" t="str">
        <f t="shared" si="127"/>
        <v/>
      </c>
      <c r="R1648" s="843"/>
    </row>
    <row r="1649" spans="2:18" s="842" customFormat="1" ht="12.4" customHeight="1">
      <c r="B1649" s="968" t="s">
        <v>789</v>
      </c>
      <c r="C1649" s="959"/>
      <c r="D1649" s="969" t="s">
        <v>2677</v>
      </c>
      <c r="E1649" s="961" t="s">
        <v>386</v>
      </c>
      <c r="F1649" s="970">
        <v>0.02</v>
      </c>
      <c r="G1649" s="970">
        <v>358.91</v>
      </c>
      <c r="H1649" s="962">
        <f t="shared" si="124"/>
        <v>7.18</v>
      </c>
      <c r="I1649" s="963">
        <f t="shared" si="127"/>
        <v>0</v>
      </c>
      <c r="J1649" s="964">
        <f t="shared" si="127"/>
        <v>0</v>
      </c>
      <c r="K1649" s="964">
        <f t="shared" si="127"/>
        <v>0</v>
      </c>
      <c r="L1649" s="964">
        <f t="shared" si="127"/>
        <v>7.18</v>
      </c>
      <c r="M1649" s="964">
        <f t="shared" si="127"/>
        <v>0</v>
      </c>
      <c r="N1649" s="964">
        <f t="shared" si="127"/>
        <v>0</v>
      </c>
      <c r="O1649" s="964">
        <f t="shared" si="127"/>
        <v>0</v>
      </c>
      <c r="P1649" s="964">
        <f t="shared" si="127"/>
        <v>0</v>
      </c>
      <c r="Q1649" s="962">
        <f t="shared" si="127"/>
        <v>0</v>
      </c>
      <c r="R1649" s="843"/>
    </row>
    <row r="1650" spans="2:18" s="842" customFormat="1" ht="12.4" customHeight="1">
      <c r="B1650" s="974" t="s">
        <v>790</v>
      </c>
      <c r="C1650" s="959"/>
      <c r="D1650" s="975" t="s">
        <v>344</v>
      </c>
      <c r="E1650" s="961"/>
      <c r="F1650" s="961"/>
      <c r="G1650" s="961"/>
      <c r="H1650" s="962" t="str">
        <f t="shared" si="124"/>
        <v/>
      </c>
      <c r="I1650" s="963" t="str">
        <f t="shared" si="127"/>
        <v/>
      </c>
      <c r="J1650" s="964" t="str">
        <f t="shared" si="127"/>
        <v/>
      </c>
      <c r="K1650" s="964" t="str">
        <f t="shared" si="127"/>
        <v/>
      </c>
      <c r="L1650" s="964" t="str">
        <f t="shared" si="127"/>
        <v/>
      </c>
      <c r="M1650" s="964" t="str">
        <f t="shared" si="127"/>
        <v/>
      </c>
      <c r="N1650" s="964" t="str">
        <f t="shared" si="127"/>
        <v/>
      </c>
      <c r="O1650" s="964" t="str">
        <f t="shared" si="127"/>
        <v/>
      </c>
      <c r="P1650" s="964" t="str">
        <f t="shared" si="127"/>
        <v/>
      </c>
      <c r="Q1650" s="962" t="str">
        <f t="shared" si="127"/>
        <v/>
      </c>
      <c r="R1650" s="843"/>
    </row>
    <row r="1651" spans="2:18" s="842" customFormat="1" ht="12.4" customHeight="1">
      <c r="B1651" s="968" t="s">
        <v>791</v>
      </c>
      <c r="C1651" s="959"/>
      <c r="D1651" s="969" t="s">
        <v>2831</v>
      </c>
      <c r="E1651" s="961" t="s">
        <v>41</v>
      </c>
      <c r="F1651" s="970">
        <v>1</v>
      </c>
      <c r="G1651" s="970">
        <v>194.99</v>
      </c>
      <c r="H1651" s="962">
        <f t="shared" si="124"/>
        <v>194.99</v>
      </c>
      <c r="I1651" s="963">
        <f t="shared" si="127"/>
        <v>0</v>
      </c>
      <c r="J1651" s="964">
        <f t="shared" si="127"/>
        <v>0</v>
      </c>
      <c r="K1651" s="964">
        <f t="shared" si="127"/>
        <v>0</v>
      </c>
      <c r="L1651" s="964">
        <f t="shared" si="127"/>
        <v>194.99</v>
      </c>
      <c r="M1651" s="964">
        <f t="shared" si="127"/>
        <v>0</v>
      </c>
      <c r="N1651" s="964">
        <f t="shared" si="127"/>
        <v>0</v>
      </c>
      <c r="O1651" s="964">
        <f t="shared" si="127"/>
        <v>0</v>
      </c>
      <c r="P1651" s="964">
        <f t="shared" si="127"/>
        <v>0</v>
      </c>
      <c r="Q1651" s="962">
        <f t="shared" si="127"/>
        <v>0</v>
      </c>
      <c r="R1651" s="843"/>
    </row>
    <row r="1652" spans="2:18" s="842" customFormat="1" ht="12.4" customHeight="1">
      <c r="B1652" s="974" t="s">
        <v>1695</v>
      </c>
      <c r="C1652" s="959"/>
      <c r="D1652" s="975" t="s">
        <v>2679</v>
      </c>
      <c r="E1652" s="961"/>
      <c r="F1652" s="961"/>
      <c r="G1652" s="961"/>
      <c r="H1652" s="962" t="str">
        <f t="shared" si="124"/>
        <v/>
      </c>
      <c r="I1652" s="963" t="str">
        <f t="shared" si="127"/>
        <v/>
      </c>
      <c r="J1652" s="964" t="str">
        <f t="shared" si="127"/>
        <v/>
      </c>
      <c r="K1652" s="964" t="str">
        <f t="shared" si="127"/>
        <v/>
      </c>
      <c r="L1652" s="964" t="str">
        <f t="shared" si="127"/>
        <v/>
      </c>
      <c r="M1652" s="964" t="str">
        <f t="shared" si="127"/>
        <v/>
      </c>
      <c r="N1652" s="964" t="str">
        <f t="shared" si="127"/>
        <v/>
      </c>
      <c r="O1652" s="964" t="str">
        <f t="shared" si="127"/>
        <v/>
      </c>
      <c r="P1652" s="964" t="str">
        <f t="shared" si="127"/>
        <v/>
      </c>
      <c r="Q1652" s="962" t="str">
        <f t="shared" si="127"/>
        <v/>
      </c>
      <c r="R1652" s="843"/>
    </row>
    <row r="1653" spans="2:18" s="842" customFormat="1" ht="12.4" customHeight="1">
      <c r="B1653" s="968" t="s">
        <v>1696</v>
      </c>
      <c r="C1653" s="959"/>
      <c r="D1653" s="969" t="s">
        <v>2680</v>
      </c>
      <c r="E1653" s="961" t="s">
        <v>41</v>
      </c>
      <c r="F1653" s="970">
        <v>1</v>
      </c>
      <c r="G1653" s="970">
        <v>71.180000000000007</v>
      </c>
      <c r="H1653" s="962">
        <f t="shared" si="124"/>
        <v>71.180000000000007</v>
      </c>
      <c r="I1653" s="963">
        <f t="shared" si="127"/>
        <v>0</v>
      </c>
      <c r="J1653" s="964">
        <f t="shared" si="127"/>
        <v>0</v>
      </c>
      <c r="K1653" s="964">
        <f t="shared" si="127"/>
        <v>0</v>
      </c>
      <c r="L1653" s="964">
        <f t="shared" si="127"/>
        <v>71.180000000000007</v>
      </c>
      <c r="M1653" s="964">
        <f t="shared" si="127"/>
        <v>0</v>
      </c>
      <c r="N1653" s="964">
        <f t="shared" si="127"/>
        <v>0</v>
      </c>
      <c r="O1653" s="964">
        <f t="shared" si="127"/>
        <v>0</v>
      </c>
      <c r="P1653" s="964">
        <f t="shared" si="127"/>
        <v>0</v>
      </c>
      <c r="Q1653" s="962">
        <f t="shared" si="127"/>
        <v>0</v>
      </c>
      <c r="R1653" s="843"/>
    </row>
    <row r="1654" spans="2:18" s="842" customFormat="1" ht="12.4" customHeight="1">
      <c r="B1654" s="974" t="s">
        <v>1697</v>
      </c>
      <c r="C1654" s="959"/>
      <c r="D1654" s="975" t="s">
        <v>2754</v>
      </c>
      <c r="E1654" s="961"/>
      <c r="F1654" s="961"/>
      <c r="G1654" s="961"/>
      <c r="H1654" s="962" t="str">
        <f t="shared" si="124"/>
        <v/>
      </c>
      <c r="I1654" s="963" t="str">
        <f t="shared" si="127"/>
        <v/>
      </c>
      <c r="J1654" s="964" t="str">
        <f t="shared" si="127"/>
        <v/>
      </c>
      <c r="K1654" s="964" t="str">
        <f t="shared" si="127"/>
        <v/>
      </c>
      <c r="L1654" s="964" t="str">
        <f t="shared" si="127"/>
        <v/>
      </c>
      <c r="M1654" s="964" t="str">
        <f t="shared" si="127"/>
        <v/>
      </c>
      <c r="N1654" s="964" t="str">
        <f t="shared" si="127"/>
        <v/>
      </c>
      <c r="O1654" s="964" t="str">
        <f t="shared" si="127"/>
        <v/>
      </c>
      <c r="P1654" s="964" t="str">
        <f t="shared" si="127"/>
        <v/>
      </c>
      <c r="Q1654" s="962" t="str">
        <f t="shared" si="127"/>
        <v/>
      </c>
      <c r="R1654" s="843"/>
    </row>
    <row r="1655" spans="2:18" s="842" customFormat="1" ht="12.4" customHeight="1">
      <c r="B1655" s="968" t="s">
        <v>1698</v>
      </c>
      <c r="C1655" s="959"/>
      <c r="D1655" s="969" t="s">
        <v>334</v>
      </c>
      <c r="E1655" s="961" t="s">
        <v>385</v>
      </c>
      <c r="F1655" s="970">
        <v>7.71</v>
      </c>
      <c r="G1655" s="970">
        <v>1.22</v>
      </c>
      <c r="H1655" s="962">
        <f t="shared" si="124"/>
        <v>9.41</v>
      </c>
      <c r="I1655" s="963">
        <f t="shared" si="127"/>
        <v>0</v>
      </c>
      <c r="J1655" s="964">
        <f t="shared" si="127"/>
        <v>0</v>
      </c>
      <c r="K1655" s="964">
        <f t="shared" si="127"/>
        <v>0</v>
      </c>
      <c r="L1655" s="964">
        <f t="shared" si="127"/>
        <v>9.41</v>
      </c>
      <c r="M1655" s="964">
        <f t="shared" si="127"/>
        <v>0</v>
      </c>
      <c r="N1655" s="964">
        <f t="shared" si="127"/>
        <v>0</v>
      </c>
      <c r="O1655" s="964">
        <f t="shared" si="127"/>
        <v>0</v>
      </c>
      <c r="P1655" s="964">
        <f t="shared" si="127"/>
        <v>0</v>
      </c>
      <c r="Q1655" s="962">
        <f t="shared" si="127"/>
        <v>0</v>
      </c>
      <c r="R1655" s="843"/>
    </row>
    <row r="1656" spans="2:18" s="842" customFormat="1" ht="12.4" customHeight="1">
      <c r="B1656" s="968" t="s">
        <v>1699</v>
      </c>
      <c r="C1656" s="959"/>
      <c r="D1656" s="969" t="s">
        <v>365</v>
      </c>
      <c r="E1656" s="961" t="s">
        <v>386</v>
      </c>
      <c r="F1656" s="970">
        <v>0.88</v>
      </c>
      <c r="G1656" s="970">
        <v>30.76</v>
      </c>
      <c r="H1656" s="962">
        <f t="shared" si="124"/>
        <v>27.07</v>
      </c>
      <c r="I1656" s="963">
        <f t="shared" si="127"/>
        <v>0</v>
      </c>
      <c r="J1656" s="964">
        <f t="shared" si="127"/>
        <v>0</v>
      </c>
      <c r="K1656" s="964">
        <f t="shared" si="127"/>
        <v>0</v>
      </c>
      <c r="L1656" s="964">
        <f t="shared" si="127"/>
        <v>27.07</v>
      </c>
      <c r="M1656" s="964">
        <f t="shared" si="127"/>
        <v>0</v>
      </c>
      <c r="N1656" s="964">
        <f t="shared" si="127"/>
        <v>0</v>
      </c>
      <c r="O1656" s="964">
        <f t="shared" si="127"/>
        <v>0</v>
      </c>
      <c r="P1656" s="964">
        <f t="shared" si="127"/>
        <v>0</v>
      </c>
      <c r="Q1656" s="962">
        <f t="shared" si="127"/>
        <v>0</v>
      </c>
      <c r="R1656" s="843"/>
    </row>
    <row r="1657" spans="2:18" s="842" customFormat="1" ht="12.4" customHeight="1">
      <c r="B1657" s="968" t="s">
        <v>1700</v>
      </c>
      <c r="C1657" s="959"/>
      <c r="D1657" s="969" t="s">
        <v>336</v>
      </c>
      <c r="E1657" s="961" t="s">
        <v>386</v>
      </c>
      <c r="F1657" s="970">
        <v>1.1000000000000001</v>
      </c>
      <c r="G1657" s="970">
        <v>20.51</v>
      </c>
      <c r="H1657" s="962">
        <f t="shared" si="124"/>
        <v>22.56</v>
      </c>
      <c r="I1657" s="963">
        <f t="shared" si="127"/>
        <v>0</v>
      </c>
      <c r="J1657" s="964">
        <f t="shared" si="127"/>
        <v>0</v>
      </c>
      <c r="K1657" s="964">
        <f t="shared" si="127"/>
        <v>0</v>
      </c>
      <c r="L1657" s="964">
        <f t="shared" si="127"/>
        <v>22.56</v>
      </c>
      <c r="M1657" s="964">
        <f t="shared" si="127"/>
        <v>0</v>
      </c>
      <c r="N1657" s="964">
        <f t="shared" si="127"/>
        <v>0</v>
      </c>
      <c r="O1657" s="964">
        <f t="shared" si="127"/>
        <v>0</v>
      </c>
      <c r="P1657" s="964">
        <f t="shared" si="127"/>
        <v>0</v>
      </c>
      <c r="Q1657" s="962">
        <f t="shared" si="127"/>
        <v>0</v>
      </c>
      <c r="R1657" s="843"/>
    </row>
    <row r="1658" spans="2:18" s="842" customFormat="1" ht="12.4" customHeight="1">
      <c r="B1658" s="968" t="s">
        <v>1701</v>
      </c>
      <c r="C1658" s="959"/>
      <c r="D1658" s="969" t="s">
        <v>2755</v>
      </c>
      <c r="E1658" s="961" t="s">
        <v>386</v>
      </c>
      <c r="F1658" s="970">
        <v>0.88</v>
      </c>
      <c r="G1658" s="970">
        <v>276.94</v>
      </c>
      <c r="H1658" s="962">
        <f t="shared" si="124"/>
        <v>243.71</v>
      </c>
      <c r="I1658" s="963">
        <f t="shared" si="127"/>
        <v>0</v>
      </c>
      <c r="J1658" s="964">
        <f t="shared" si="127"/>
        <v>0</v>
      </c>
      <c r="K1658" s="964">
        <f t="shared" si="127"/>
        <v>0</v>
      </c>
      <c r="L1658" s="964">
        <f t="shared" si="127"/>
        <v>243.71</v>
      </c>
      <c r="M1658" s="964">
        <f t="shared" si="127"/>
        <v>0</v>
      </c>
      <c r="N1658" s="964">
        <f t="shared" si="127"/>
        <v>0</v>
      </c>
      <c r="O1658" s="964">
        <f t="shared" si="127"/>
        <v>0</v>
      </c>
      <c r="P1658" s="964">
        <f t="shared" si="127"/>
        <v>0</v>
      </c>
      <c r="Q1658" s="962">
        <f t="shared" si="127"/>
        <v>0</v>
      </c>
      <c r="R1658" s="843"/>
    </row>
    <row r="1659" spans="2:18" s="842" customFormat="1" ht="12.4" customHeight="1">
      <c r="B1659" s="968" t="s">
        <v>1702</v>
      </c>
      <c r="C1659" s="959"/>
      <c r="D1659" s="969" t="s">
        <v>2756</v>
      </c>
      <c r="E1659" s="961" t="s">
        <v>41</v>
      </c>
      <c r="F1659" s="970">
        <v>11</v>
      </c>
      <c r="G1659" s="970">
        <v>24.310000000000002</v>
      </c>
      <c r="H1659" s="962">
        <f t="shared" si="124"/>
        <v>267.41000000000003</v>
      </c>
      <c r="I1659" s="963">
        <f t="shared" si="127"/>
        <v>0</v>
      </c>
      <c r="J1659" s="964">
        <f t="shared" si="127"/>
        <v>0</v>
      </c>
      <c r="K1659" s="964">
        <f t="shared" si="127"/>
        <v>0</v>
      </c>
      <c r="L1659" s="964">
        <f t="shared" si="127"/>
        <v>267.41000000000003</v>
      </c>
      <c r="M1659" s="964">
        <f t="shared" si="127"/>
        <v>0</v>
      </c>
      <c r="N1659" s="964">
        <f t="shared" si="127"/>
        <v>0</v>
      </c>
      <c r="O1659" s="964">
        <f t="shared" si="127"/>
        <v>0</v>
      </c>
      <c r="P1659" s="964">
        <f t="shared" si="127"/>
        <v>0</v>
      </c>
      <c r="Q1659" s="962">
        <f t="shared" si="127"/>
        <v>0</v>
      </c>
      <c r="R1659" s="843"/>
    </row>
    <row r="1660" spans="2:18" s="842" customFormat="1" ht="12.4" customHeight="1">
      <c r="B1660" s="968" t="s">
        <v>1703</v>
      </c>
      <c r="C1660" s="959"/>
      <c r="D1660" s="969" t="s">
        <v>349</v>
      </c>
      <c r="E1660" s="961" t="s">
        <v>50</v>
      </c>
      <c r="F1660" s="970">
        <v>79.100000000000009</v>
      </c>
      <c r="G1660" s="970">
        <v>3.47</v>
      </c>
      <c r="H1660" s="962">
        <f t="shared" si="124"/>
        <v>274.48</v>
      </c>
      <c r="I1660" s="963">
        <f t="shared" si="127"/>
        <v>0</v>
      </c>
      <c r="J1660" s="964">
        <f t="shared" si="127"/>
        <v>0</v>
      </c>
      <c r="K1660" s="964">
        <f t="shared" si="127"/>
        <v>0</v>
      </c>
      <c r="L1660" s="964">
        <f t="shared" si="127"/>
        <v>274.48</v>
      </c>
      <c r="M1660" s="964">
        <f t="shared" si="127"/>
        <v>0</v>
      </c>
      <c r="N1660" s="964">
        <f t="shared" si="127"/>
        <v>0</v>
      </c>
      <c r="O1660" s="964">
        <f t="shared" si="127"/>
        <v>0</v>
      </c>
      <c r="P1660" s="964">
        <f t="shared" si="127"/>
        <v>0</v>
      </c>
      <c r="Q1660" s="962">
        <f t="shared" si="127"/>
        <v>0</v>
      </c>
      <c r="R1660" s="843"/>
    </row>
    <row r="1661" spans="2:18" s="842" customFormat="1" ht="12.4" customHeight="1">
      <c r="B1661" s="968" t="s">
        <v>1704</v>
      </c>
      <c r="C1661" s="959"/>
      <c r="D1661" s="969" t="s">
        <v>2757</v>
      </c>
      <c r="E1661" s="961" t="s">
        <v>41</v>
      </c>
      <c r="F1661" s="970">
        <v>1</v>
      </c>
      <c r="G1661" s="970">
        <v>175.04</v>
      </c>
      <c r="H1661" s="962">
        <f t="shared" si="124"/>
        <v>175.04</v>
      </c>
      <c r="I1661" s="963">
        <f t="shared" si="127"/>
        <v>0</v>
      </c>
      <c r="J1661" s="964">
        <f t="shared" si="127"/>
        <v>0</v>
      </c>
      <c r="K1661" s="964">
        <f t="shared" si="127"/>
        <v>0</v>
      </c>
      <c r="L1661" s="964">
        <f t="shared" si="127"/>
        <v>175.04</v>
      </c>
      <c r="M1661" s="964">
        <f t="shared" si="127"/>
        <v>0</v>
      </c>
      <c r="N1661" s="964">
        <f t="shared" si="127"/>
        <v>0</v>
      </c>
      <c r="O1661" s="964">
        <f t="shared" si="127"/>
        <v>0</v>
      </c>
      <c r="P1661" s="964">
        <f t="shared" si="127"/>
        <v>0</v>
      </c>
      <c r="Q1661" s="962">
        <f t="shared" si="127"/>
        <v>0</v>
      </c>
      <c r="R1661" s="843"/>
    </row>
    <row r="1662" spans="2:18" s="842" customFormat="1" ht="12.4" customHeight="1">
      <c r="B1662" s="974" t="s">
        <v>1705</v>
      </c>
      <c r="C1662" s="959"/>
      <c r="D1662" s="975" t="s">
        <v>2681</v>
      </c>
      <c r="E1662" s="961"/>
      <c r="F1662" s="961"/>
      <c r="G1662" s="961"/>
      <c r="H1662" s="962" t="str">
        <f t="shared" si="124"/>
        <v/>
      </c>
      <c r="I1662" s="963" t="str">
        <f t="shared" si="127"/>
        <v/>
      </c>
      <c r="J1662" s="964" t="str">
        <f t="shared" si="127"/>
        <v/>
      </c>
      <c r="K1662" s="964" t="str">
        <f t="shared" si="127"/>
        <v/>
      </c>
      <c r="L1662" s="964" t="str">
        <f t="shared" si="127"/>
        <v/>
      </c>
      <c r="M1662" s="964" t="str">
        <f t="shared" si="127"/>
        <v/>
      </c>
      <c r="N1662" s="964" t="str">
        <f t="shared" si="127"/>
        <v/>
      </c>
      <c r="O1662" s="964" t="str">
        <f t="shared" si="127"/>
        <v/>
      </c>
      <c r="P1662" s="964" t="str">
        <f t="shared" si="127"/>
        <v/>
      </c>
      <c r="Q1662" s="962" t="str">
        <f t="shared" si="127"/>
        <v/>
      </c>
      <c r="R1662" s="843"/>
    </row>
    <row r="1663" spans="2:18" s="842" customFormat="1" ht="12.4" customHeight="1">
      <c r="B1663" s="968" t="s">
        <v>1706</v>
      </c>
      <c r="C1663" s="959"/>
      <c r="D1663" s="969" t="s">
        <v>2758</v>
      </c>
      <c r="E1663" s="961" t="s">
        <v>41</v>
      </c>
      <c r="F1663" s="970">
        <v>1</v>
      </c>
      <c r="G1663" s="970">
        <v>162.58000000000001</v>
      </c>
      <c r="H1663" s="962">
        <f t="shared" si="124"/>
        <v>162.58000000000001</v>
      </c>
      <c r="I1663" s="963">
        <f t="shared" ref="I1663:Q1678" si="128">+IF($E1663="","",I5553)</f>
        <v>0</v>
      </c>
      <c r="J1663" s="964">
        <f t="shared" si="128"/>
        <v>0</v>
      </c>
      <c r="K1663" s="964">
        <f t="shared" si="128"/>
        <v>0</v>
      </c>
      <c r="L1663" s="964">
        <f t="shared" si="128"/>
        <v>162.58000000000001</v>
      </c>
      <c r="M1663" s="964">
        <f t="shared" si="128"/>
        <v>0</v>
      </c>
      <c r="N1663" s="964">
        <f t="shared" si="128"/>
        <v>0</v>
      </c>
      <c r="O1663" s="964">
        <f t="shared" si="128"/>
        <v>0</v>
      </c>
      <c r="P1663" s="964">
        <f t="shared" si="128"/>
        <v>0</v>
      </c>
      <c r="Q1663" s="962">
        <f t="shared" si="128"/>
        <v>0</v>
      </c>
      <c r="R1663" s="843"/>
    </row>
    <row r="1664" spans="2:18" s="842" customFormat="1" ht="12.4" customHeight="1">
      <c r="B1664" s="968" t="s">
        <v>1707</v>
      </c>
      <c r="C1664" s="959"/>
      <c r="D1664" s="969" t="s">
        <v>2759</v>
      </c>
      <c r="E1664" s="961" t="s">
        <v>41</v>
      </c>
      <c r="F1664" s="970">
        <v>1</v>
      </c>
      <c r="G1664" s="970">
        <v>107.59</v>
      </c>
      <c r="H1664" s="962">
        <f t="shared" si="124"/>
        <v>107.59</v>
      </c>
      <c r="I1664" s="963">
        <f t="shared" si="128"/>
        <v>0</v>
      </c>
      <c r="J1664" s="964">
        <f t="shared" si="128"/>
        <v>0</v>
      </c>
      <c r="K1664" s="964">
        <f t="shared" si="128"/>
        <v>0</v>
      </c>
      <c r="L1664" s="964">
        <f t="shared" si="128"/>
        <v>107.59</v>
      </c>
      <c r="M1664" s="964">
        <f t="shared" si="128"/>
        <v>0</v>
      </c>
      <c r="N1664" s="964">
        <f t="shared" si="128"/>
        <v>0</v>
      </c>
      <c r="O1664" s="964">
        <f t="shared" si="128"/>
        <v>0</v>
      </c>
      <c r="P1664" s="964">
        <f t="shared" si="128"/>
        <v>0</v>
      </c>
      <c r="Q1664" s="962">
        <f t="shared" si="128"/>
        <v>0</v>
      </c>
      <c r="R1664" s="843"/>
    </row>
    <row r="1665" spans="2:18" s="842" customFormat="1" ht="12.4" customHeight="1">
      <c r="B1665" s="974" t="s">
        <v>1708</v>
      </c>
      <c r="C1665" s="959"/>
      <c r="D1665" s="975" t="s">
        <v>64</v>
      </c>
      <c r="E1665" s="961"/>
      <c r="F1665" s="961"/>
      <c r="G1665" s="961"/>
      <c r="H1665" s="962" t="str">
        <f t="shared" si="124"/>
        <v/>
      </c>
      <c r="I1665" s="963" t="str">
        <f t="shared" si="128"/>
        <v/>
      </c>
      <c r="J1665" s="964" t="str">
        <f t="shared" si="128"/>
        <v/>
      </c>
      <c r="K1665" s="964" t="str">
        <f t="shared" si="128"/>
        <v/>
      </c>
      <c r="L1665" s="964" t="str">
        <f t="shared" si="128"/>
        <v/>
      </c>
      <c r="M1665" s="964" t="str">
        <f t="shared" si="128"/>
        <v/>
      </c>
      <c r="N1665" s="964" t="str">
        <f t="shared" si="128"/>
        <v/>
      </c>
      <c r="O1665" s="964" t="str">
        <f t="shared" si="128"/>
        <v/>
      </c>
      <c r="P1665" s="964" t="str">
        <f t="shared" si="128"/>
        <v/>
      </c>
      <c r="Q1665" s="962" t="str">
        <f t="shared" si="128"/>
        <v/>
      </c>
      <c r="R1665" s="843"/>
    </row>
    <row r="1666" spans="2:18" s="842" customFormat="1" ht="12.4" customHeight="1">
      <c r="B1666" s="968" t="s">
        <v>1709</v>
      </c>
      <c r="C1666" s="959"/>
      <c r="D1666" s="969" t="s">
        <v>350</v>
      </c>
      <c r="E1666" s="961" t="s">
        <v>51</v>
      </c>
      <c r="F1666" s="970">
        <v>7.75</v>
      </c>
      <c r="G1666" s="970">
        <v>11.85</v>
      </c>
      <c r="H1666" s="962">
        <f t="shared" si="124"/>
        <v>91.84</v>
      </c>
      <c r="I1666" s="963">
        <f t="shared" si="128"/>
        <v>0</v>
      </c>
      <c r="J1666" s="964">
        <f t="shared" si="128"/>
        <v>0</v>
      </c>
      <c r="K1666" s="964">
        <f t="shared" si="128"/>
        <v>0</v>
      </c>
      <c r="L1666" s="964">
        <f t="shared" si="128"/>
        <v>91.84</v>
      </c>
      <c r="M1666" s="964">
        <f t="shared" si="128"/>
        <v>0</v>
      </c>
      <c r="N1666" s="964">
        <f t="shared" si="128"/>
        <v>0</v>
      </c>
      <c r="O1666" s="964">
        <f t="shared" si="128"/>
        <v>0</v>
      </c>
      <c r="P1666" s="964">
        <f t="shared" si="128"/>
        <v>0</v>
      </c>
      <c r="Q1666" s="962">
        <f t="shared" si="128"/>
        <v>0</v>
      </c>
      <c r="R1666" s="843"/>
    </row>
    <row r="1667" spans="2:18" s="842" customFormat="1" ht="12.4" customHeight="1">
      <c r="B1667" s="968" t="s">
        <v>1710</v>
      </c>
      <c r="C1667" s="959"/>
      <c r="D1667" s="969" t="s">
        <v>351</v>
      </c>
      <c r="E1667" s="961" t="s">
        <v>51</v>
      </c>
      <c r="F1667" s="970">
        <v>1.17</v>
      </c>
      <c r="G1667" s="970">
        <v>20.48</v>
      </c>
      <c r="H1667" s="962">
        <f t="shared" si="124"/>
        <v>23.96</v>
      </c>
      <c r="I1667" s="963">
        <f t="shared" si="128"/>
        <v>0</v>
      </c>
      <c r="J1667" s="964">
        <f t="shared" si="128"/>
        <v>0</v>
      </c>
      <c r="K1667" s="964">
        <f t="shared" si="128"/>
        <v>0</v>
      </c>
      <c r="L1667" s="964">
        <f t="shared" si="128"/>
        <v>23.96</v>
      </c>
      <c r="M1667" s="964">
        <f t="shared" si="128"/>
        <v>0</v>
      </c>
      <c r="N1667" s="964">
        <f t="shared" si="128"/>
        <v>0</v>
      </c>
      <c r="O1667" s="964">
        <f t="shared" si="128"/>
        <v>0</v>
      </c>
      <c r="P1667" s="964">
        <f t="shared" si="128"/>
        <v>0</v>
      </c>
      <c r="Q1667" s="962">
        <f t="shared" si="128"/>
        <v>0</v>
      </c>
      <c r="R1667" s="843"/>
    </row>
    <row r="1668" spans="2:18" s="842" customFormat="1" ht="12.4" customHeight="1">
      <c r="B1668" s="974" t="s">
        <v>1711</v>
      </c>
      <c r="C1668" s="959"/>
      <c r="D1668" s="975" t="s">
        <v>65</v>
      </c>
      <c r="E1668" s="961"/>
      <c r="F1668" s="961"/>
      <c r="G1668" s="961"/>
      <c r="H1668" s="962" t="str">
        <f t="shared" si="124"/>
        <v/>
      </c>
      <c r="I1668" s="963" t="str">
        <f t="shared" si="128"/>
        <v/>
      </c>
      <c r="J1668" s="964" t="str">
        <f t="shared" si="128"/>
        <v/>
      </c>
      <c r="K1668" s="964" t="str">
        <f t="shared" si="128"/>
        <v/>
      </c>
      <c r="L1668" s="964" t="str">
        <f t="shared" si="128"/>
        <v/>
      </c>
      <c r="M1668" s="964" t="str">
        <f t="shared" si="128"/>
        <v/>
      </c>
      <c r="N1668" s="964" t="str">
        <f t="shared" si="128"/>
        <v/>
      </c>
      <c r="O1668" s="964" t="str">
        <f t="shared" si="128"/>
        <v/>
      </c>
      <c r="P1668" s="964" t="str">
        <f t="shared" si="128"/>
        <v/>
      </c>
      <c r="Q1668" s="962" t="str">
        <f t="shared" si="128"/>
        <v/>
      </c>
      <c r="R1668" s="843"/>
    </row>
    <row r="1669" spans="2:18" s="842" customFormat="1" ht="12.4" customHeight="1">
      <c r="B1669" s="968" t="s">
        <v>1712</v>
      </c>
      <c r="C1669" s="959"/>
      <c r="D1669" s="969" t="s">
        <v>2760</v>
      </c>
      <c r="E1669" s="961" t="s">
        <v>51</v>
      </c>
      <c r="F1669" s="970">
        <v>5.5200000000000005</v>
      </c>
      <c r="G1669" s="970">
        <v>8.6</v>
      </c>
      <c r="H1669" s="962">
        <f t="shared" si="124"/>
        <v>47.47</v>
      </c>
      <c r="I1669" s="963">
        <f t="shared" si="128"/>
        <v>0</v>
      </c>
      <c r="J1669" s="964">
        <f t="shared" si="128"/>
        <v>0</v>
      </c>
      <c r="K1669" s="964">
        <f t="shared" si="128"/>
        <v>0</v>
      </c>
      <c r="L1669" s="964">
        <f t="shared" si="128"/>
        <v>47.47</v>
      </c>
      <c r="M1669" s="964">
        <f t="shared" si="128"/>
        <v>0</v>
      </c>
      <c r="N1669" s="964">
        <f t="shared" si="128"/>
        <v>0</v>
      </c>
      <c r="O1669" s="964">
        <f t="shared" si="128"/>
        <v>0</v>
      </c>
      <c r="P1669" s="964">
        <f t="shared" si="128"/>
        <v>0</v>
      </c>
      <c r="Q1669" s="962">
        <f t="shared" si="128"/>
        <v>0</v>
      </c>
      <c r="R1669" s="843"/>
    </row>
    <row r="1670" spans="2:18" s="842" customFormat="1" ht="12.4" customHeight="1">
      <c r="B1670" s="972" t="s">
        <v>1713</v>
      </c>
      <c r="C1670" s="959"/>
      <c r="D1670" s="973" t="s">
        <v>2942</v>
      </c>
      <c r="E1670" s="961"/>
      <c r="F1670" s="961"/>
      <c r="G1670" s="961"/>
      <c r="H1670" s="962" t="str">
        <f t="shared" si="124"/>
        <v/>
      </c>
      <c r="I1670" s="963" t="str">
        <f t="shared" si="128"/>
        <v/>
      </c>
      <c r="J1670" s="964" t="str">
        <f t="shared" si="128"/>
        <v/>
      </c>
      <c r="K1670" s="964" t="str">
        <f t="shared" si="128"/>
        <v/>
      </c>
      <c r="L1670" s="964" t="str">
        <f t="shared" si="128"/>
        <v/>
      </c>
      <c r="M1670" s="964" t="str">
        <f t="shared" si="128"/>
        <v/>
      </c>
      <c r="N1670" s="964" t="str">
        <f t="shared" si="128"/>
        <v/>
      </c>
      <c r="O1670" s="964" t="str">
        <f t="shared" si="128"/>
        <v/>
      </c>
      <c r="P1670" s="964" t="str">
        <f t="shared" si="128"/>
        <v/>
      </c>
      <c r="Q1670" s="962" t="str">
        <f t="shared" si="128"/>
        <v/>
      </c>
      <c r="R1670" s="843"/>
    </row>
    <row r="1671" spans="2:18" s="842" customFormat="1" ht="12.4" customHeight="1">
      <c r="B1671" s="974" t="s">
        <v>1714</v>
      </c>
      <c r="C1671" s="959"/>
      <c r="D1671" s="975" t="s">
        <v>52</v>
      </c>
      <c r="E1671" s="961"/>
      <c r="F1671" s="961"/>
      <c r="G1671" s="961"/>
      <c r="H1671" s="962" t="str">
        <f t="shared" si="124"/>
        <v/>
      </c>
      <c r="I1671" s="963" t="str">
        <f t="shared" si="128"/>
        <v/>
      </c>
      <c r="J1671" s="964" t="str">
        <f t="shared" si="128"/>
        <v/>
      </c>
      <c r="K1671" s="964" t="str">
        <f t="shared" si="128"/>
        <v/>
      </c>
      <c r="L1671" s="964" t="str">
        <f t="shared" si="128"/>
        <v/>
      </c>
      <c r="M1671" s="964" t="str">
        <f t="shared" si="128"/>
        <v/>
      </c>
      <c r="N1671" s="964" t="str">
        <f t="shared" si="128"/>
        <v/>
      </c>
      <c r="O1671" s="964" t="str">
        <f t="shared" si="128"/>
        <v/>
      </c>
      <c r="P1671" s="964" t="str">
        <f t="shared" si="128"/>
        <v/>
      </c>
      <c r="Q1671" s="962" t="str">
        <f t="shared" si="128"/>
        <v/>
      </c>
      <c r="R1671" s="843"/>
    </row>
    <row r="1672" spans="2:18" s="842" customFormat="1" ht="12.4" customHeight="1">
      <c r="B1672" s="968" t="s">
        <v>1715</v>
      </c>
      <c r="C1672" s="959"/>
      <c r="D1672" s="969" t="s">
        <v>333</v>
      </c>
      <c r="E1672" s="961" t="s">
        <v>385</v>
      </c>
      <c r="F1672" s="970">
        <v>6.37</v>
      </c>
      <c r="G1672" s="970">
        <v>3.5300000000000002</v>
      </c>
      <c r="H1672" s="962">
        <f t="shared" si="124"/>
        <v>22.49</v>
      </c>
      <c r="I1672" s="963">
        <f t="shared" si="128"/>
        <v>0</v>
      </c>
      <c r="J1672" s="964">
        <f t="shared" si="128"/>
        <v>0</v>
      </c>
      <c r="K1672" s="964">
        <f t="shared" si="128"/>
        <v>22.49</v>
      </c>
      <c r="L1672" s="964">
        <f t="shared" si="128"/>
        <v>0</v>
      </c>
      <c r="M1672" s="964">
        <f t="shared" si="128"/>
        <v>0</v>
      </c>
      <c r="N1672" s="964">
        <f t="shared" si="128"/>
        <v>0</v>
      </c>
      <c r="O1672" s="964">
        <f t="shared" si="128"/>
        <v>0</v>
      </c>
      <c r="P1672" s="964">
        <f t="shared" si="128"/>
        <v>0</v>
      </c>
      <c r="Q1672" s="962">
        <f t="shared" si="128"/>
        <v>0</v>
      </c>
      <c r="R1672" s="843"/>
    </row>
    <row r="1673" spans="2:18" s="842" customFormat="1" ht="12.4" customHeight="1">
      <c r="B1673" s="968" t="s">
        <v>1716</v>
      </c>
      <c r="C1673" s="959"/>
      <c r="D1673" s="969" t="s">
        <v>334</v>
      </c>
      <c r="E1673" s="961" t="s">
        <v>385</v>
      </c>
      <c r="F1673" s="970">
        <v>6.37</v>
      </c>
      <c r="G1673" s="970">
        <v>1.22</v>
      </c>
      <c r="H1673" s="962">
        <f t="shared" ref="H1673:H1736" si="129">+IF(E1673="","",ROUND(F1673*G1673,2))</f>
        <v>7.77</v>
      </c>
      <c r="I1673" s="963">
        <f t="shared" si="128"/>
        <v>0</v>
      </c>
      <c r="J1673" s="964">
        <f t="shared" si="128"/>
        <v>0</v>
      </c>
      <c r="K1673" s="964">
        <f t="shared" si="128"/>
        <v>7.77</v>
      </c>
      <c r="L1673" s="964">
        <f t="shared" si="128"/>
        <v>0</v>
      </c>
      <c r="M1673" s="964">
        <f t="shared" si="128"/>
        <v>0</v>
      </c>
      <c r="N1673" s="964">
        <f t="shared" si="128"/>
        <v>0</v>
      </c>
      <c r="O1673" s="964">
        <f t="shared" si="128"/>
        <v>0</v>
      </c>
      <c r="P1673" s="964">
        <f t="shared" si="128"/>
        <v>0</v>
      </c>
      <c r="Q1673" s="962">
        <f t="shared" si="128"/>
        <v>0</v>
      </c>
      <c r="R1673" s="843"/>
    </row>
    <row r="1674" spans="2:18" s="842" customFormat="1" ht="12.4" customHeight="1">
      <c r="B1674" s="974" t="s">
        <v>1717</v>
      </c>
      <c r="C1674" s="959"/>
      <c r="D1674" s="975" t="s">
        <v>54</v>
      </c>
      <c r="E1674" s="961"/>
      <c r="F1674" s="961"/>
      <c r="G1674" s="961"/>
      <c r="H1674" s="962" t="str">
        <f t="shared" si="129"/>
        <v/>
      </c>
      <c r="I1674" s="963" t="str">
        <f t="shared" si="128"/>
        <v/>
      </c>
      <c r="J1674" s="964" t="str">
        <f t="shared" si="128"/>
        <v/>
      </c>
      <c r="K1674" s="964" t="str">
        <f t="shared" si="128"/>
        <v/>
      </c>
      <c r="L1674" s="964" t="str">
        <f t="shared" si="128"/>
        <v/>
      </c>
      <c r="M1674" s="964" t="str">
        <f t="shared" si="128"/>
        <v/>
      </c>
      <c r="N1674" s="964" t="str">
        <f t="shared" si="128"/>
        <v/>
      </c>
      <c r="O1674" s="964" t="str">
        <f t="shared" si="128"/>
        <v/>
      </c>
      <c r="P1674" s="964" t="str">
        <f t="shared" si="128"/>
        <v/>
      </c>
      <c r="Q1674" s="962" t="str">
        <f t="shared" si="128"/>
        <v/>
      </c>
      <c r="R1674" s="843"/>
    </row>
    <row r="1675" spans="2:18" s="842" customFormat="1" ht="12.4" customHeight="1">
      <c r="B1675" s="968" t="s">
        <v>1718</v>
      </c>
      <c r="C1675" s="959"/>
      <c r="D1675" s="969" t="s">
        <v>365</v>
      </c>
      <c r="E1675" s="961" t="s">
        <v>386</v>
      </c>
      <c r="F1675" s="970">
        <v>0.9</v>
      </c>
      <c r="G1675" s="970">
        <v>30.76</v>
      </c>
      <c r="H1675" s="962">
        <f t="shared" si="129"/>
        <v>27.68</v>
      </c>
      <c r="I1675" s="963">
        <f t="shared" si="128"/>
        <v>0</v>
      </c>
      <c r="J1675" s="964">
        <f t="shared" si="128"/>
        <v>0</v>
      </c>
      <c r="K1675" s="964">
        <f t="shared" si="128"/>
        <v>27.68</v>
      </c>
      <c r="L1675" s="964">
        <f t="shared" si="128"/>
        <v>0</v>
      </c>
      <c r="M1675" s="964">
        <f t="shared" si="128"/>
        <v>0</v>
      </c>
      <c r="N1675" s="964">
        <f t="shared" si="128"/>
        <v>0</v>
      </c>
      <c r="O1675" s="964">
        <f t="shared" si="128"/>
        <v>0</v>
      </c>
      <c r="P1675" s="964">
        <f t="shared" si="128"/>
        <v>0</v>
      </c>
      <c r="Q1675" s="962">
        <f t="shared" si="128"/>
        <v>0</v>
      </c>
      <c r="R1675" s="843"/>
    </row>
    <row r="1676" spans="2:18" s="842" customFormat="1" ht="12.4" customHeight="1">
      <c r="B1676" s="968" t="s">
        <v>1719</v>
      </c>
      <c r="C1676" s="959"/>
      <c r="D1676" s="969" t="s">
        <v>336</v>
      </c>
      <c r="E1676" s="961" t="s">
        <v>386</v>
      </c>
      <c r="F1676" s="970">
        <v>1.1300000000000001</v>
      </c>
      <c r="G1676" s="970">
        <v>20.51</v>
      </c>
      <c r="H1676" s="962">
        <f t="shared" si="129"/>
        <v>23.18</v>
      </c>
      <c r="I1676" s="963">
        <f t="shared" si="128"/>
        <v>0</v>
      </c>
      <c r="J1676" s="964">
        <f t="shared" si="128"/>
        <v>0</v>
      </c>
      <c r="K1676" s="964">
        <f t="shared" si="128"/>
        <v>23.18</v>
      </c>
      <c r="L1676" s="964">
        <f t="shared" si="128"/>
        <v>0</v>
      </c>
      <c r="M1676" s="964">
        <f t="shared" si="128"/>
        <v>0</v>
      </c>
      <c r="N1676" s="964">
        <f t="shared" si="128"/>
        <v>0</v>
      </c>
      <c r="O1676" s="964">
        <f t="shared" si="128"/>
        <v>0</v>
      </c>
      <c r="P1676" s="964">
        <f t="shared" si="128"/>
        <v>0</v>
      </c>
      <c r="Q1676" s="962">
        <f t="shared" si="128"/>
        <v>0</v>
      </c>
      <c r="R1676" s="843"/>
    </row>
    <row r="1677" spans="2:18" s="842" customFormat="1" ht="12.4" customHeight="1">
      <c r="B1677" s="968" t="s">
        <v>1720</v>
      </c>
      <c r="C1677" s="959"/>
      <c r="D1677" s="969" t="s">
        <v>337</v>
      </c>
      <c r="E1677" s="961" t="s">
        <v>51</v>
      </c>
      <c r="F1677" s="970">
        <v>7.95</v>
      </c>
      <c r="G1677" s="970">
        <v>22.990000000000002</v>
      </c>
      <c r="H1677" s="962">
        <f t="shared" si="129"/>
        <v>182.77</v>
      </c>
      <c r="I1677" s="963">
        <f t="shared" si="128"/>
        <v>0</v>
      </c>
      <c r="J1677" s="964">
        <f t="shared" si="128"/>
        <v>0</v>
      </c>
      <c r="K1677" s="964">
        <f t="shared" si="128"/>
        <v>182.77</v>
      </c>
      <c r="L1677" s="964">
        <f t="shared" si="128"/>
        <v>0</v>
      </c>
      <c r="M1677" s="964">
        <f t="shared" si="128"/>
        <v>0</v>
      </c>
      <c r="N1677" s="964">
        <f t="shared" si="128"/>
        <v>0</v>
      </c>
      <c r="O1677" s="964">
        <f t="shared" si="128"/>
        <v>0</v>
      </c>
      <c r="P1677" s="964">
        <f t="shared" si="128"/>
        <v>0</v>
      </c>
      <c r="Q1677" s="962">
        <f t="shared" si="128"/>
        <v>0</v>
      </c>
      <c r="R1677" s="843"/>
    </row>
    <row r="1678" spans="2:18" s="842" customFormat="1" ht="12.4" customHeight="1">
      <c r="B1678" s="968" t="s">
        <v>1721</v>
      </c>
      <c r="C1678" s="959"/>
      <c r="D1678" s="969" t="s">
        <v>2766</v>
      </c>
      <c r="E1678" s="961" t="s">
        <v>51</v>
      </c>
      <c r="F1678" s="970">
        <v>0.74</v>
      </c>
      <c r="G1678" s="970">
        <v>6.94</v>
      </c>
      <c r="H1678" s="962">
        <f t="shared" si="129"/>
        <v>5.14</v>
      </c>
      <c r="I1678" s="963">
        <f t="shared" si="128"/>
        <v>0</v>
      </c>
      <c r="J1678" s="964">
        <f t="shared" si="128"/>
        <v>0</v>
      </c>
      <c r="K1678" s="964">
        <f t="shared" si="128"/>
        <v>0</v>
      </c>
      <c r="L1678" s="964">
        <f t="shared" si="128"/>
        <v>5.14</v>
      </c>
      <c r="M1678" s="964">
        <f t="shared" si="128"/>
        <v>0</v>
      </c>
      <c r="N1678" s="964">
        <f t="shared" si="128"/>
        <v>0</v>
      </c>
      <c r="O1678" s="964">
        <f t="shared" si="128"/>
        <v>0</v>
      </c>
      <c r="P1678" s="964">
        <f t="shared" si="128"/>
        <v>0</v>
      </c>
      <c r="Q1678" s="962">
        <f t="shared" si="128"/>
        <v>0</v>
      </c>
      <c r="R1678" s="843"/>
    </row>
    <row r="1679" spans="2:18" s="842" customFormat="1" ht="12.4" customHeight="1">
      <c r="B1679" s="974" t="s">
        <v>1722</v>
      </c>
      <c r="C1679" s="959"/>
      <c r="D1679" s="975" t="s">
        <v>2767</v>
      </c>
      <c r="E1679" s="961"/>
      <c r="F1679" s="961"/>
      <c r="G1679" s="961"/>
      <c r="H1679" s="962" t="str">
        <f t="shared" si="129"/>
        <v/>
      </c>
      <c r="I1679" s="963" t="str">
        <f t="shared" ref="I1679:Q1694" si="130">+IF($E1679="","",I5569)</f>
        <v/>
      </c>
      <c r="J1679" s="964" t="str">
        <f t="shared" si="130"/>
        <v/>
      </c>
      <c r="K1679" s="964" t="str">
        <f t="shared" si="130"/>
        <v/>
      </c>
      <c r="L1679" s="964" t="str">
        <f t="shared" si="130"/>
        <v/>
      </c>
      <c r="M1679" s="964" t="str">
        <f t="shared" si="130"/>
        <v/>
      </c>
      <c r="N1679" s="964" t="str">
        <f t="shared" si="130"/>
        <v/>
      </c>
      <c r="O1679" s="964" t="str">
        <f t="shared" si="130"/>
        <v/>
      </c>
      <c r="P1679" s="964" t="str">
        <f t="shared" si="130"/>
        <v/>
      </c>
      <c r="Q1679" s="962" t="str">
        <f t="shared" si="130"/>
        <v/>
      </c>
      <c r="R1679" s="843"/>
    </row>
    <row r="1680" spans="2:18" s="842" customFormat="1" ht="12.4" customHeight="1">
      <c r="B1680" s="968" t="s">
        <v>1723</v>
      </c>
      <c r="C1680" s="959"/>
      <c r="D1680" s="969" t="s">
        <v>368</v>
      </c>
      <c r="E1680" s="961" t="s">
        <v>386</v>
      </c>
      <c r="F1680" s="970">
        <v>0.72</v>
      </c>
      <c r="G1680" s="970">
        <v>115.5</v>
      </c>
      <c r="H1680" s="962">
        <f t="shared" si="129"/>
        <v>83.16</v>
      </c>
      <c r="I1680" s="963">
        <f t="shared" si="130"/>
        <v>0</v>
      </c>
      <c r="J1680" s="964">
        <f t="shared" si="130"/>
        <v>0</v>
      </c>
      <c r="K1680" s="964">
        <f t="shared" si="130"/>
        <v>42.06</v>
      </c>
      <c r="L1680" s="964">
        <f t="shared" si="130"/>
        <v>41.1</v>
      </c>
      <c r="M1680" s="964">
        <f t="shared" si="130"/>
        <v>0</v>
      </c>
      <c r="N1680" s="964">
        <f t="shared" si="130"/>
        <v>0</v>
      </c>
      <c r="O1680" s="964">
        <f t="shared" si="130"/>
        <v>0</v>
      </c>
      <c r="P1680" s="964">
        <f t="shared" si="130"/>
        <v>0</v>
      </c>
      <c r="Q1680" s="962">
        <f t="shared" si="130"/>
        <v>0</v>
      </c>
      <c r="R1680" s="843"/>
    </row>
    <row r="1681" spans="2:18" s="842" customFormat="1" ht="12.4" customHeight="1">
      <c r="B1681" s="968" t="s">
        <v>1724</v>
      </c>
      <c r="C1681" s="959"/>
      <c r="D1681" s="969" t="s">
        <v>364</v>
      </c>
      <c r="E1681" s="961" t="s">
        <v>386</v>
      </c>
      <c r="F1681" s="970">
        <v>1.53</v>
      </c>
      <c r="G1681" s="970">
        <v>370.51</v>
      </c>
      <c r="H1681" s="962">
        <f t="shared" si="129"/>
        <v>566.88</v>
      </c>
      <c r="I1681" s="963">
        <f t="shared" si="130"/>
        <v>0</v>
      </c>
      <c r="J1681" s="964">
        <f t="shared" si="130"/>
        <v>0</v>
      </c>
      <c r="K1681" s="964">
        <f t="shared" si="130"/>
        <v>0</v>
      </c>
      <c r="L1681" s="964">
        <f t="shared" si="130"/>
        <v>566.88</v>
      </c>
      <c r="M1681" s="964">
        <f t="shared" si="130"/>
        <v>0</v>
      </c>
      <c r="N1681" s="964">
        <f t="shared" si="130"/>
        <v>0</v>
      </c>
      <c r="O1681" s="964">
        <f t="shared" si="130"/>
        <v>0</v>
      </c>
      <c r="P1681" s="964">
        <f t="shared" si="130"/>
        <v>0</v>
      </c>
      <c r="Q1681" s="962">
        <f t="shared" si="130"/>
        <v>0</v>
      </c>
      <c r="R1681" s="843"/>
    </row>
    <row r="1682" spans="2:18" s="842" customFormat="1" ht="12.4" customHeight="1">
      <c r="B1682" s="968" t="s">
        <v>1725</v>
      </c>
      <c r="C1682" s="959"/>
      <c r="D1682" s="969" t="s">
        <v>2702</v>
      </c>
      <c r="E1682" s="961" t="s">
        <v>55</v>
      </c>
      <c r="F1682" s="970">
        <v>59.5</v>
      </c>
      <c r="G1682" s="970">
        <v>4.2</v>
      </c>
      <c r="H1682" s="962">
        <f t="shared" si="129"/>
        <v>249.9</v>
      </c>
      <c r="I1682" s="963">
        <f t="shared" si="130"/>
        <v>0</v>
      </c>
      <c r="J1682" s="964">
        <f t="shared" si="130"/>
        <v>0</v>
      </c>
      <c r="K1682" s="964">
        <f t="shared" si="130"/>
        <v>0</v>
      </c>
      <c r="L1682" s="964">
        <f t="shared" si="130"/>
        <v>249.9</v>
      </c>
      <c r="M1682" s="964">
        <f t="shared" si="130"/>
        <v>0</v>
      </c>
      <c r="N1682" s="964">
        <f t="shared" si="130"/>
        <v>0</v>
      </c>
      <c r="O1682" s="964">
        <f t="shared" si="130"/>
        <v>0</v>
      </c>
      <c r="P1682" s="964">
        <f t="shared" si="130"/>
        <v>0</v>
      </c>
      <c r="Q1682" s="962">
        <f t="shared" si="130"/>
        <v>0</v>
      </c>
      <c r="R1682" s="843"/>
    </row>
    <row r="1683" spans="2:18" s="842" customFormat="1" ht="12.4" customHeight="1">
      <c r="B1683" s="968" t="s">
        <v>1726</v>
      </c>
      <c r="C1683" s="959"/>
      <c r="D1683" s="969" t="s">
        <v>342</v>
      </c>
      <c r="E1683" s="961" t="s">
        <v>51</v>
      </c>
      <c r="F1683" s="970">
        <v>37.480000000000004</v>
      </c>
      <c r="G1683" s="970">
        <v>43.65</v>
      </c>
      <c r="H1683" s="962">
        <f t="shared" si="129"/>
        <v>1636</v>
      </c>
      <c r="I1683" s="963">
        <f t="shared" si="130"/>
        <v>0</v>
      </c>
      <c r="J1683" s="964">
        <f t="shared" si="130"/>
        <v>0</v>
      </c>
      <c r="K1683" s="964">
        <f t="shared" si="130"/>
        <v>0</v>
      </c>
      <c r="L1683" s="964">
        <f t="shared" si="130"/>
        <v>1636</v>
      </c>
      <c r="M1683" s="964">
        <f t="shared" si="130"/>
        <v>0</v>
      </c>
      <c r="N1683" s="964">
        <f t="shared" si="130"/>
        <v>0</v>
      </c>
      <c r="O1683" s="964">
        <f t="shared" si="130"/>
        <v>0</v>
      </c>
      <c r="P1683" s="964">
        <f t="shared" si="130"/>
        <v>0</v>
      </c>
      <c r="Q1683" s="962">
        <f t="shared" si="130"/>
        <v>0</v>
      </c>
      <c r="R1683" s="843"/>
    </row>
    <row r="1684" spans="2:18" s="842" customFormat="1" ht="12.4" customHeight="1">
      <c r="B1684" s="974" t="s">
        <v>1727</v>
      </c>
      <c r="C1684" s="959"/>
      <c r="D1684" s="975" t="s">
        <v>362</v>
      </c>
      <c r="E1684" s="961"/>
      <c r="F1684" s="961"/>
      <c r="G1684" s="961"/>
      <c r="H1684" s="962" t="str">
        <f t="shared" si="129"/>
        <v/>
      </c>
      <c r="I1684" s="963" t="str">
        <f t="shared" si="130"/>
        <v/>
      </c>
      <c r="J1684" s="964" t="str">
        <f t="shared" si="130"/>
        <v/>
      </c>
      <c r="K1684" s="964" t="str">
        <f t="shared" si="130"/>
        <v/>
      </c>
      <c r="L1684" s="964" t="str">
        <f t="shared" si="130"/>
        <v/>
      </c>
      <c r="M1684" s="964" t="str">
        <f t="shared" si="130"/>
        <v/>
      </c>
      <c r="N1684" s="964" t="str">
        <f t="shared" si="130"/>
        <v/>
      </c>
      <c r="O1684" s="964" t="str">
        <f t="shared" si="130"/>
        <v/>
      </c>
      <c r="P1684" s="964" t="str">
        <f t="shared" si="130"/>
        <v/>
      </c>
      <c r="Q1684" s="962" t="str">
        <f t="shared" si="130"/>
        <v/>
      </c>
      <c r="R1684" s="843"/>
    </row>
    <row r="1685" spans="2:18" s="842" customFormat="1" ht="12.4" customHeight="1">
      <c r="B1685" s="968" t="s">
        <v>1728</v>
      </c>
      <c r="C1685" s="959"/>
      <c r="D1685" s="969" t="s">
        <v>2768</v>
      </c>
      <c r="E1685" s="961" t="s">
        <v>51</v>
      </c>
      <c r="F1685" s="970">
        <v>3.85</v>
      </c>
      <c r="G1685" s="970">
        <v>52.49</v>
      </c>
      <c r="H1685" s="962">
        <f t="shared" si="129"/>
        <v>202.09</v>
      </c>
      <c r="I1685" s="963">
        <f t="shared" si="130"/>
        <v>0</v>
      </c>
      <c r="J1685" s="964">
        <f t="shared" si="130"/>
        <v>0</v>
      </c>
      <c r="K1685" s="964">
        <f t="shared" si="130"/>
        <v>0</v>
      </c>
      <c r="L1685" s="964">
        <f t="shared" si="130"/>
        <v>202.09</v>
      </c>
      <c r="M1685" s="964">
        <f t="shared" si="130"/>
        <v>0</v>
      </c>
      <c r="N1685" s="964">
        <f t="shared" si="130"/>
        <v>0</v>
      </c>
      <c r="O1685" s="964">
        <f t="shared" si="130"/>
        <v>0</v>
      </c>
      <c r="P1685" s="964">
        <f t="shared" si="130"/>
        <v>0</v>
      </c>
      <c r="Q1685" s="962">
        <f t="shared" si="130"/>
        <v>0</v>
      </c>
      <c r="R1685" s="843"/>
    </row>
    <row r="1686" spans="2:18" s="842" customFormat="1" ht="12.4" customHeight="1">
      <c r="B1686" s="968" t="s">
        <v>1729</v>
      </c>
      <c r="C1686" s="959"/>
      <c r="D1686" s="969" t="s">
        <v>2769</v>
      </c>
      <c r="E1686" s="961" t="s">
        <v>51</v>
      </c>
      <c r="F1686" s="970">
        <v>8.86</v>
      </c>
      <c r="G1686" s="970">
        <v>48.01</v>
      </c>
      <c r="H1686" s="962">
        <f t="shared" si="129"/>
        <v>425.37</v>
      </c>
      <c r="I1686" s="963">
        <f t="shared" si="130"/>
        <v>0</v>
      </c>
      <c r="J1686" s="964">
        <f t="shared" si="130"/>
        <v>0</v>
      </c>
      <c r="K1686" s="964">
        <f t="shared" si="130"/>
        <v>0</v>
      </c>
      <c r="L1686" s="964">
        <f t="shared" si="130"/>
        <v>425.37</v>
      </c>
      <c r="M1686" s="964">
        <f t="shared" si="130"/>
        <v>0</v>
      </c>
      <c r="N1686" s="964">
        <f t="shared" si="130"/>
        <v>0</v>
      </c>
      <c r="O1686" s="964">
        <f t="shared" si="130"/>
        <v>0</v>
      </c>
      <c r="P1686" s="964">
        <f t="shared" si="130"/>
        <v>0</v>
      </c>
      <c r="Q1686" s="962">
        <f t="shared" si="130"/>
        <v>0</v>
      </c>
      <c r="R1686" s="843"/>
    </row>
    <row r="1687" spans="2:18" s="842" customFormat="1" ht="12.4" customHeight="1">
      <c r="B1687" s="974" t="s">
        <v>1730</v>
      </c>
      <c r="C1687" s="959"/>
      <c r="D1687" s="975" t="s">
        <v>343</v>
      </c>
      <c r="E1687" s="961"/>
      <c r="F1687" s="961"/>
      <c r="G1687" s="961"/>
      <c r="H1687" s="962" t="str">
        <f t="shared" si="129"/>
        <v/>
      </c>
      <c r="I1687" s="963" t="str">
        <f t="shared" si="130"/>
        <v/>
      </c>
      <c r="J1687" s="964" t="str">
        <f t="shared" si="130"/>
        <v/>
      </c>
      <c r="K1687" s="964" t="str">
        <f t="shared" si="130"/>
        <v/>
      </c>
      <c r="L1687" s="964" t="str">
        <f t="shared" si="130"/>
        <v/>
      </c>
      <c r="M1687" s="964" t="str">
        <f t="shared" si="130"/>
        <v/>
      </c>
      <c r="N1687" s="964" t="str">
        <f t="shared" si="130"/>
        <v/>
      </c>
      <c r="O1687" s="964" t="str">
        <f t="shared" si="130"/>
        <v/>
      </c>
      <c r="P1687" s="964" t="str">
        <f t="shared" si="130"/>
        <v/>
      </c>
      <c r="Q1687" s="962" t="str">
        <f t="shared" si="130"/>
        <v/>
      </c>
      <c r="R1687" s="843"/>
    </row>
    <row r="1688" spans="2:18" s="842" customFormat="1" ht="12.4" customHeight="1">
      <c r="B1688" s="968" t="s">
        <v>1731</v>
      </c>
      <c r="C1688" s="959"/>
      <c r="D1688" s="969" t="s">
        <v>367</v>
      </c>
      <c r="E1688" s="961" t="s">
        <v>51</v>
      </c>
      <c r="F1688" s="970">
        <v>41.37</v>
      </c>
      <c r="G1688" s="970">
        <v>23.35</v>
      </c>
      <c r="H1688" s="962">
        <f t="shared" si="129"/>
        <v>965.99</v>
      </c>
      <c r="I1688" s="963">
        <f t="shared" si="130"/>
        <v>0</v>
      </c>
      <c r="J1688" s="964">
        <f t="shared" si="130"/>
        <v>0</v>
      </c>
      <c r="K1688" s="964">
        <f t="shared" si="130"/>
        <v>0</v>
      </c>
      <c r="L1688" s="964">
        <f t="shared" si="130"/>
        <v>965.99</v>
      </c>
      <c r="M1688" s="964">
        <f t="shared" si="130"/>
        <v>0</v>
      </c>
      <c r="N1688" s="964">
        <f t="shared" si="130"/>
        <v>0</v>
      </c>
      <c r="O1688" s="964">
        <f t="shared" si="130"/>
        <v>0</v>
      </c>
      <c r="P1688" s="964">
        <f t="shared" si="130"/>
        <v>0</v>
      </c>
      <c r="Q1688" s="962">
        <f t="shared" si="130"/>
        <v>0</v>
      </c>
      <c r="R1688" s="843"/>
    </row>
    <row r="1689" spans="2:18" s="842" customFormat="1" ht="12.4" customHeight="1">
      <c r="B1689" s="974" t="s">
        <v>1732</v>
      </c>
      <c r="C1689" s="959"/>
      <c r="D1689" s="975" t="s">
        <v>344</v>
      </c>
      <c r="E1689" s="961"/>
      <c r="F1689" s="961"/>
      <c r="G1689" s="961"/>
      <c r="H1689" s="962" t="str">
        <f t="shared" si="129"/>
        <v/>
      </c>
      <c r="I1689" s="963" t="str">
        <f t="shared" si="130"/>
        <v/>
      </c>
      <c r="J1689" s="964" t="str">
        <f t="shared" si="130"/>
        <v/>
      </c>
      <c r="K1689" s="964" t="str">
        <f t="shared" si="130"/>
        <v/>
      </c>
      <c r="L1689" s="964" t="str">
        <f t="shared" si="130"/>
        <v/>
      </c>
      <c r="M1689" s="964" t="str">
        <f t="shared" si="130"/>
        <v/>
      </c>
      <c r="N1689" s="964" t="str">
        <f t="shared" si="130"/>
        <v/>
      </c>
      <c r="O1689" s="964" t="str">
        <f t="shared" si="130"/>
        <v/>
      </c>
      <c r="P1689" s="964" t="str">
        <f t="shared" si="130"/>
        <v/>
      </c>
      <c r="Q1689" s="962" t="str">
        <f t="shared" si="130"/>
        <v/>
      </c>
      <c r="R1689" s="843"/>
    </row>
    <row r="1690" spans="2:18" s="842" customFormat="1" ht="12.4" customHeight="1">
      <c r="B1690" s="968" t="s">
        <v>1733</v>
      </c>
      <c r="C1690" s="959"/>
      <c r="D1690" s="969" t="s">
        <v>2770</v>
      </c>
      <c r="E1690" s="961" t="s">
        <v>41</v>
      </c>
      <c r="F1690" s="970">
        <v>7</v>
      </c>
      <c r="G1690" s="970">
        <v>72.44</v>
      </c>
      <c r="H1690" s="962">
        <f t="shared" si="129"/>
        <v>507.08</v>
      </c>
      <c r="I1690" s="963">
        <f t="shared" si="130"/>
        <v>0</v>
      </c>
      <c r="J1690" s="964">
        <f t="shared" si="130"/>
        <v>0</v>
      </c>
      <c r="K1690" s="964">
        <f t="shared" si="130"/>
        <v>0</v>
      </c>
      <c r="L1690" s="964">
        <f t="shared" si="130"/>
        <v>507.08</v>
      </c>
      <c r="M1690" s="964">
        <f t="shared" si="130"/>
        <v>0</v>
      </c>
      <c r="N1690" s="964">
        <f t="shared" si="130"/>
        <v>0</v>
      </c>
      <c r="O1690" s="964">
        <f t="shared" si="130"/>
        <v>0</v>
      </c>
      <c r="P1690" s="964">
        <f t="shared" si="130"/>
        <v>0</v>
      </c>
      <c r="Q1690" s="962">
        <f t="shared" si="130"/>
        <v>0</v>
      </c>
      <c r="R1690" s="843"/>
    </row>
    <row r="1691" spans="2:18" s="842" customFormat="1" ht="12.4" customHeight="1">
      <c r="B1691" s="968" t="s">
        <v>1734</v>
      </c>
      <c r="C1691" s="959"/>
      <c r="D1691" s="969" t="s">
        <v>2771</v>
      </c>
      <c r="E1691" s="961" t="s">
        <v>41</v>
      </c>
      <c r="F1691" s="970">
        <v>7</v>
      </c>
      <c r="G1691" s="970">
        <v>32.72</v>
      </c>
      <c r="H1691" s="962">
        <f t="shared" si="129"/>
        <v>229.04</v>
      </c>
      <c r="I1691" s="963">
        <f t="shared" si="130"/>
        <v>0</v>
      </c>
      <c r="J1691" s="964">
        <f t="shared" si="130"/>
        <v>0</v>
      </c>
      <c r="K1691" s="964">
        <f t="shared" si="130"/>
        <v>0</v>
      </c>
      <c r="L1691" s="964">
        <f t="shared" si="130"/>
        <v>229.04</v>
      </c>
      <c r="M1691" s="964">
        <f t="shared" si="130"/>
        <v>0</v>
      </c>
      <c r="N1691" s="964">
        <f t="shared" si="130"/>
        <v>0</v>
      </c>
      <c r="O1691" s="964">
        <f t="shared" si="130"/>
        <v>0</v>
      </c>
      <c r="P1691" s="964">
        <f t="shared" si="130"/>
        <v>0</v>
      </c>
      <c r="Q1691" s="962">
        <f t="shared" si="130"/>
        <v>0</v>
      </c>
      <c r="R1691" s="843"/>
    </row>
    <row r="1692" spans="2:18" s="842" customFormat="1" ht="12.4" customHeight="1">
      <c r="B1692" s="968" t="s">
        <v>1735</v>
      </c>
      <c r="C1692" s="959"/>
      <c r="D1692" s="969" t="s">
        <v>2772</v>
      </c>
      <c r="E1692" s="961" t="s">
        <v>41</v>
      </c>
      <c r="F1692" s="970">
        <v>7</v>
      </c>
      <c r="G1692" s="970">
        <v>63.58</v>
      </c>
      <c r="H1692" s="962">
        <f t="shared" si="129"/>
        <v>445.06</v>
      </c>
      <c r="I1692" s="963">
        <f t="shared" si="130"/>
        <v>0</v>
      </c>
      <c r="J1692" s="964">
        <f t="shared" si="130"/>
        <v>0</v>
      </c>
      <c r="K1692" s="964">
        <f t="shared" si="130"/>
        <v>0</v>
      </c>
      <c r="L1692" s="964">
        <f t="shared" si="130"/>
        <v>445.06</v>
      </c>
      <c r="M1692" s="964">
        <f t="shared" si="130"/>
        <v>0</v>
      </c>
      <c r="N1692" s="964">
        <f t="shared" si="130"/>
        <v>0</v>
      </c>
      <c r="O1692" s="964">
        <f t="shared" si="130"/>
        <v>0</v>
      </c>
      <c r="P1692" s="964">
        <f t="shared" si="130"/>
        <v>0</v>
      </c>
      <c r="Q1692" s="962">
        <f t="shared" si="130"/>
        <v>0</v>
      </c>
      <c r="R1692" s="843"/>
    </row>
    <row r="1693" spans="2:18" s="842" customFormat="1" ht="12.4" customHeight="1">
      <c r="B1693" s="966" t="s">
        <v>794</v>
      </c>
      <c r="C1693" s="959"/>
      <c r="D1693" s="967" t="s">
        <v>2943</v>
      </c>
      <c r="E1693" s="961"/>
      <c r="F1693" s="961"/>
      <c r="G1693" s="961"/>
      <c r="H1693" s="962" t="str">
        <f t="shared" si="129"/>
        <v/>
      </c>
      <c r="I1693" s="963" t="str">
        <f t="shared" si="130"/>
        <v/>
      </c>
      <c r="J1693" s="964" t="str">
        <f t="shared" si="130"/>
        <v/>
      </c>
      <c r="K1693" s="964" t="str">
        <f t="shared" si="130"/>
        <v/>
      </c>
      <c r="L1693" s="964" t="str">
        <f t="shared" si="130"/>
        <v/>
      </c>
      <c r="M1693" s="964" t="str">
        <f t="shared" si="130"/>
        <v/>
      </c>
      <c r="N1693" s="964" t="str">
        <f t="shared" si="130"/>
        <v/>
      </c>
      <c r="O1693" s="964" t="str">
        <f t="shared" si="130"/>
        <v/>
      </c>
      <c r="P1693" s="964" t="str">
        <f t="shared" si="130"/>
        <v/>
      </c>
      <c r="Q1693" s="962" t="str">
        <f t="shared" si="130"/>
        <v/>
      </c>
      <c r="R1693" s="843"/>
    </row>
    <row r="1694" spans="2:18" s="842" customFormat="1" ht="12.4" customHeight="1">
      <c r="B1694" s="972" t="s">
        <v>795</v>
      </c>
      <c r="C1694" s="959"/>
      <c r="D1694" s="973" t="s">
        <v>2944</v>
      </c>
      <c r="E1694" s="961"/>
      <c r="F1694" s="961"/>
      <c r="G1694" s="961"/>
      <c r="H1694" s="962" t="str">
        <f t="shared" si="129"/>
        <v/>
      </c>
      <c r="I1694" s="963" t="str">
        <f t="shared" si="130"/>
        <v/>
      </c>
      <c r="J1694" s="964" t="str">
        <f t="shared" si="130"/>
        <v/>
      </c>
      <c r="K1694" s="964" t="str">
        <f t="shared" si="130"/>
        <v/>
      </c>
      <c r="L1694" s="964" t="str">
        <f t="shared" si="130"/>
        <v/>
      </c>
      <c r="M1694" s="964" t="str">
        <f t="shared" si="130"/>
        <v/>
      </c>
      <c r="N1694" s="964" t="str">
        <f t="shared" si="130"/>
        <v/>
      </c>
      <c r="O1694" s="964" t="str">
        <f t="shared" si="130"/>
        <v/>
      </c>
      <c r="P1694" s="964" t="str">
        <f t="shared" si="130"/>
        <v/>
      </c>
      <c r="Q1694" s="962" t="str">
        <f t="shared" si="130"/>
        <v/>
      </c>
      <c r="R1694" s="843"/>
    </row>
    <row r="1695" spans="2:18" s="842" customFormat="1" ht="12.4" customHeight="1">
      <c r="B1695" s="974" t="s">
        <v>796</v>
      </c>
      <c r="C1695" s="959"/>
      <c r="D1695" s="975" t="s">
        <v>52</v>
      </c>
      <c r="E1695" s="961"/>
      <c r="F1695" s="961"/>
      <c r="G1695" s="961"/>
      <c r="H1695" s="962" t="str">
        <f t="shared" si="129"/>
        <v/>
      </c>
      <c r="I1695" s="963" t="str">
        <f t="shared" ref="I1695:Q1710" si="131">+IF($E1695="","",I5585)</f>
        <v/>
      </c>
      <c r="J1695" s="964" t="str">
        <f t="shared" si="131"/>
        <v/>
      </c>
      <c r="K1695" s="964" t="str">
        <f t="shared" si="131"/>
        <v/>
      </c>
      <c r="L1695" s="964" t="str">
        <f t="shared" si="131"/>
        <v/>
      </c>
      <c r="M1695" s="964" t="str">
        <f t="shared" si="131"/>
        <v/>
      </c>
      <c r="N1695" s="964" t="str">
        <f t="shared" si="131"/>
        <v/>
      </c>
      <c r="O1695" s="964" t="str">
        <f t="shared" si="131"/>
        <v/>
      </c>
      <c r="P1695" s="964" t="str">
        <f t="shared" si="131"/>
        <v/>
      </c>
      <c r="Q1695" s="962" t="str">
        <f t="shared" si="131"/>
        <v/>
      </c>
      <c r="R1695" s="843"/>
    </row>
    <row r="1696" spans="2:18" s="842" customFormat="1" ht="12.4" customHeight="1">
      <c r="B1696" s="968" t="s">
        <v>797</v>
      </c>
      <c r="C1696" s="959"/>
      <c r="D1696" s="969" t="s">
        <v>334</v>
      </c>
      <c r="E1696" s="961" t="s">
        <v>385</v>
      </c>
      <c r="F1696" s="970">
        <v>16</v>
      </c>
      <c r="G1696" s="970">
        <v>1.22</v>
      </c>
      <c r="H1696" s="962">
        <f t="shared" si="129"/>
        <v>19.52</v>
      </c>
      <c r="I1696" s="963">
        <f t="shared" si="131"/>
        <v>0</v>
      </c>
      <c r="J1696" s="964">
        <f t="shared" si="131"/>
        <v>0</v>
      </c>
      <c r="K1696" s="964">
        <f t="shared" si="131"/>
        <v>19.52</v>
      </c>
      <c r="L1696" s="964">
        <f t="shared" si="131"/>
        <v>0</v>
      </c>
      <c r="M1696" s="964">
        <f t="shared" si="131"/>
        <v>0</v>
      </c>
      <c r="N1696" s="964">
        <f t="shared" si="131"/>
        <v>0</v>
      </c>
      <c r="O1696" s="964">
        <f t="shared" si="131"/>
        <v>0</v>
      </c>
      <c r="P1696" s="964">
        <f t="shared" si="131"/>
        <v>0</v>
      </c>
      <c r="Q1696" s="962">
        <f t="shared" si="131"/>
        <v>0</v>
      </c>
      <c r="R1696" s="843"/>
    </row>
    <row r="1697" spans="2:18" s="842" customFormat="1" ht="12.4" customHeight="1">
      <c r="B1697" s="974" t="s">
        <v>798</v>
      </c>
      <c r="C1697" s="959"/>
      <c r="D1697" s="975" t="s">
        <v>54</v>
      </c>
      <c r="E1697" s="961"/>
      <c r="F1697" s="961"/>
      <c r="G1697" s="961"/>
      <c r="H1697" s="962" t="str">
        <f t="shared" si="129"/>
        <v/>
      </c>
      <c r="I1697" s="963" t="str">
        <f t="shared" si="131"/>
        <v/>
      </c>
      <c r="J1697" s="964" t="str">
        <f t="shared" si="131"/>
        <v/>
      </c>
      <c r="K1697" s="964" t="str">
        <f t="shared" si="131"/>
        <v/>
      </c>
      <c r="L1697" s="964" t="str">
        <f t="shared" si="131"/>
        <v/>
      </c>
      <c r="M1697" s="964" t="str">
        <f t="shared" si="131"/>
        <v/>
      </c>
      <c r="N1697" s="964" t="str">
        <f t="shared" si="131"/>
        <v/>
      </c>
      <c r="O1697" s="964" t="str">
        <f t="shared" si="131"/>
        <v/>
      </c>
      <c r="P1697" s="964" t="str">
        <f t="shared" si="131"/>
        <v/>
      </c>
      <c r="Q1697" s="962" t="str">
        <f t="shared" si="131"/>
        <v/>
      </c>
      <c r="R1697" s="843"/>
    </row>
    <row r="1698" spans="2:18" s="842" customFormat="1" ht="12.4" customHeight="1">
      <c r="B1698" s="968" t="s">
        <v>799</v>
      </c>
      <c r="C1698" s="959"/>
      <c r="D1698" s="969" t="s">
        <v>365</v>
      </c>
      <c r="E1698" s="961" t="s">
        <v>386</v>
      </c>
      <c r="F1698" s="970">
        <v>2.3000000000000003</v>
      </c>
      <c r="G1698" s="970">
        <v>30.76</v>
      </c>
      <c r="H1698" s="962">
        <f t="shared" si="129"/>
        <v>70.75</v>
      </c>
      <c r="I1698" s="963">
        <f t="shared" si="131"/>
        <v>0</v>
      </c>
      <c r="J1698" s="964">
        <f t="shared" si="131"/>
        <v>0</v>
      </c>
      <c r="K1698" s="964">
        <f t="shared" si="131"/>
        <v>70.75</v>
      </c>
      <c r="L1698" s="964">
        <f t="shared" si="131"/>
        <v>0</v>
      </c>
      <c r="M1698" s="964">
        <f t="shared" si="131"/>
        <v>0</v>
      </c>
      <c r="N1698" s="964">
        <f t="shared" si="131"/>
        <v>0</v>
      </c>
      <c r="O1698" s="964">
        <f t="shared" si="131"/>
        <v>0</v>
      </c>
      <c r="P1698" s="964">
        <f t="shared" si="131"/>
        <v>0</v>
      </c>
      <c r="Q1698" s="962">
        <f t="shared" si="131"/>
        <v>0</v>
      </c>
      <c r="R1698" s="843"/>
    </row>
    <row r="1699" spans="2:18" s="842" customFormat="1" ht="12.4" customHeight="1">
      <c r="B1699" s="968" t="s">
        <v>800</v>
      </c>
      <c r="C1699" s="959"/>
      <c r="D1699" s="969" t="s">
        <v>336</v>
      </c>
      <c r="E1699" s="961" t="s">
        <v>386</v>
      </c>
      <c r="F1699" s="970">
        <v>2.87</v>
      </c>
      <c r="G1699" s="970">
        <v>20.51</v>
      </c>
      <c r="H1699" s="962">
        <f t="shared" si="129"/>
        <v>58.86</v>
      </c>
      <c r="I1699" s="963">
        <f t="shared" si="131"/>
        <v>0</v>
      </c>
      <c r="J1699" s="964">
        <f t="shared" si="131"/>
        <v>0</v>
      </c>
      <c r="K1699" s="964">
        <f t="shared" si="131"/>
        <v>58.86</v>
      </c>
      <c r="L1699" s="964">
        <f t="shared" si="131"/>
        <v>0</v>
      </c>
      <c r="M1699" s="964">
        <f t="shared" si="131"/>
        <v>0</v>
      </c>
      <c r="N1699" s="964">
        <f t="shared" si="131"/>
        <v>0</v>
      </c>
      <c r="O1699" s="964">
        <f t="shared" si="131"/>
        <v>0</v>
      </c>
      <c r="P1699" s="964">
        <f t="shared" si="131"/>
        <v>0</v>
      </c>
      <c r="Q1699" s="962">
        <f t="shared" si="131"/>
        <v>0</v>
      </c>
      <c r="R1699" s="843"/>
    </row>
    <row r="1700" spans="2:18" s="842" customFormat="1" ht="12.4" customHeight="1">
      <c r="B1700" s="968" t="s">
        <v>801</v>
      </c>
      <c r="C1700" s="959"/>
      <c r="D1700" s="969" t="s">
        <v>2664</v>
      </c>
      <c r="E1700" s="961" t="s">
        <v>387</v>
      </c>
      <c r="F1700" s="970">
        <v>16</v>
      </c>
      <c r="G1700" s="970">
        <v>6.83</v>
      </c>
      <c r="H1700" s="962">
        <f t="shared" si="129"/>
        <v>109.28</v>
      </c>
      <c r="I1700" s="963">
        <f t="shared" si="131"/>
        <v>0</v>
      </c>
      <c r="J1700" s="964">
        <f t="shared" si="131"/>
        <v>0</v>
      </c>
      <c r="K1700" s="964">
        <f t="shared" si="131"/>
        <v>109.28</v>
      </c>
      <c r="L1700" s="964">
        <f t="shared" si="131"/>
        <v>0</v>
      </c>
      <c r="M1700" s="964">
        <f t="shared" si="131"/>
        <v>0</v>
      </c>
      <c r="N1700" s="964">
        <f t="shared" si="131"/>
        <v>0</v>
      </c>
      <c r="O1700" s="964">
        <f t="shared" si="131"/>
        <v>0</v>
      </c>
      <c r="P1700" s="964">
        <f t="shared" si="131"/>
        <v>0</v>
      </c>
      <c r="Q1700" s="962">
        <f t="shared" si="131"/>
        <v>0</v>
      </c>
      <c r="R1700" s="843"/>
    </row>
    <row r="1701" spans="2:18" s="842" customFormat="1" ht="12.4" customHeight="1">
      <c r="B1701" s="974" t="s">
        <v>802</v>
      </c>
      <c r="C1701" s="959"/>
      <c r="D1701" s="975" t="s">
        <v>338</v>
      </c>
      <c r="E1701" s="961"/>
      <c r="F1701" s="961"/>
      <c r="G1701" s="961"/>
      <c r="H1701" s="962" t="str">
        <f t="shared" si="129"/>
        <v/>
      </c>
      <c r="I1701" s="963" t="str">
        <f t="shared" si="131"/>
        <v/>
      </c>
      <c r="J1701" s="964" t="str">
        <f t="shared" si="131"/>
        <v/>
      </c>
      <c r="K1701" s="964" t="str">
        <f t="shared" si="131"/>
        <v/>
      </c>
      <c r="L1701" s="964" t="str">
        <f t="shared" si="131"/>
        <v/>
      </c>
      <c r="M1701" s="964" t="str">
        <f t="shared" si="131"/>
        <v/>
      </c>
      <c r="N1701" s="964" t="str">
        <f t="shared" si="131"/>
        <v/>
      </c>
      <c r="O1701" s="964" t="str">
        <f t="shared" si="131"/>
        <v/>
      </c>
      <c r="P1701" s="964" t="str">
        <f t="shared" si="131"/>
        <v/>
      </c>
      <c r="Q1701" s="962" t="str">
        <f t="shared" si="131"/>
        <v/>
      </c>
      <c r="R1701" s="843"/>
    </row>
    <row r="1702" spans="2:18" s="842" customFormat="1" ht="12.4" customHeight="1">
      <c r="B1702" s="968" t="s">
        <v>803</v>
      </c>
      <c r="C1702" s="959"/>
      <c r="D1702" s="969" t="s">
        <v>2665</v>
      </c>
      <c r="E1702" s="961" t="s">
        <v>386</v>
      </c>
      <c r="F1702" s="970">
        <v>0.16</v>
      </c>
      <c r="G1702" s="970">
        <v>422.55</v>
      </c>
      <c r="H1702" s="962">
        <f t="shared" si="129"/>
        <v>67.61</v>
      </c>
      <c r="I1702" s="963">
        <f t="shared" si="131"/>
        <v>0</v>
      </c>
      <c r="J1702" s="964">
        <f t="shared" si="131"/>
        <v>0</v>
      </c>
      <c r="K1702" s="964">
        <f t="shared" si="131"/>
        <v>67.61</v>
      </c>
      <c r="L1702" s="964">
        <f t="shared" si="131"/>
        <v>0</v>
      </c>
      <c r="M1702" s="964">
        <f t="shared" si="131"/>
        <v>0</v>
      </c>
      <c r="N1702" s="964">
        <f t="shared" si="131"/>
        <v>0</v>
      </c>
      <c r="O1702" s="964">
        <f t="shared" si="131"/>
        <v>0</v>
      </c>
      <c r="P1702" s="964">
        <f t="shared" si="131"/>
        <v>0</v>
      </c>
      <c r="Q1702" s="962">
        <f t="shared" si="131"/>
        <v>0</v>
      </c>
      <c r="R1702" s="843"/>
    </row>
    <row r="1703" spans="2:18" s="842" customFormat="1" ht="12.4" customHeight="1">
      <c r="B1703" s="968" t="s">
        <v>804</v>
      </c>
      <c r="C1703" s="959"/>
      <c r="D1703" s="969" t="s">
        <v>2666</v>
      </c>
      <c r="E1703" s="961" t="s">
        <v>386</v>
      </c>
      <c r="F1703" s="970">
        <v>0.71</v>
      </c>
      <c r="G1703" s="970">
        <v>300.5</v>
      </c>
      <c r="H1703" s="962">
        <f t="shared" si="129"/>
        <v>213.36</v>
      </c>
      <c r="I1703" s="963">
        <f t="shared" si="131"/>
        <v>0</v>
      </c>
      <c r="J1703" s="964">
        <f t="shared" si="131"/>
        <v>0</v>
      </c>
      <c r="K1703" s="964">
        <f t="shared" si="131"/>
        <v>213.36</v>
      </c>
      <c r="L1703" s="964">
        <f t="shared" si="131"/>
        <v>0</v>
      </c>
      <c r="M1703" s="964">
        <f t="shared" si="131"/>
        <v>0</v>
      </c>
      <c r="N1703" s="964">
        <f t="shared" si="131"/>
        <v>0</v>
      </c>
      <c r="O1703" s="964">
        <f t="shared" si="131"/>
        <v>0</v>
      </c>
      <c r="P1703" s="964">
        <f t="shared" si="131"/>
        <v>0</v>
      </c>
      <c r="Q1703" s="962">
        <f t="shared" si="131"/>
        <v>0</v>
      </c>
      <c r="R1703" s="843"/>
    </row>
    <row r="1704" spans="2:18" s="842" customFormat="1" ht="12.4" customHeight="1">
      <c r="B1704" s="974" t="s">
        <v>805</v>
      </c>
      <c r="C1704" s="959"/>
      <c r="D1704" s="975" t="s">
        <v>340</v>
      </c>
      <c r="E1704" s="961"/>
      <c r="F1704" s="961"/>
      <c r="G1704" s="961"/>
      <c r="H1704" s="962" t="str">
        <f t="shared" si="129"/>
        <v/>
      </c>
      <c r="I1704" s="963" t="str">
        <f t="shared" si="131"/>
        <v/>
      </c>
      <c r="J1704" s="964" t="str">
        <f t="shared" si="131"/>
        <v/>
      </c>
      <c r="K1704" s="964" t="str">
        <f t="shared" si="131"/>
        <v/>
      </c>
      <c r="L1704" s="964" t="str">
        <f t="shared" si="131"/>
        <v/>
      </c>
      <c r="M1704" s="964" t="str">
        <f t="shared" si="131"/>
        <v/>
      </c>
      <c r="N1704" s="964" t="str">
        <f t="shared" si="131"/>
        <v/>
      </c>
      <c r="O1704" s="964" t="str">
        <f t="shared" si="131"/>
        <v/>
      </c>
      <c r="P1704" s="964" t="str">
        <f t="shared" si="131"/>
        <v/>
      </c>
      <c r="Q1704" s="962" t="str">
        <f t="shared" si="131"/>
        <v/>
      </c>
      <c r="R1704" s="843"/>
    </row>
    <row r="1705" spans="2:18" s="842" customFormat="1" ht="12.4" customHeight="1">
      <c r="B1705" s="968" t="s">
        <v>806</v>
      </c>
      <c r="C1705" s="959"/>
      <c r="D1705" s="969" t="s">
        <v>2667</v>
      </c>
      <c r="E1705" s="961" t="s">
        <v>386</v>
      </c>
      <c r="F1705" s="970">
        <v>1.69</v>
      </c>
      <c r="G1705" s="970">
        <v>370.55</v>
      </c>
      <c r="H1705" s="962">
        <f t="shared" si="129"/>
        <v>626.23</v>
      </c>
      <c r="I1705" s="963">
        <f t="shared" si="131"/>
        <v>0</v>
      </c>
      <c r="J1705" s="964">
        <f t="shared" si="131"/>
        <v>0</v>
      </c>
      <c r="K1705" s="964">
        <f t="shared" si="131"/>
        <v>626.23</v>
      </c>
      <c r="L1705" s="964">
        <f t="shared" si="131"/>
        <v>0</v>
      </c>
      <c r="M1705" s="964">
        <f t="shared" si="131"/>
        <v>0</v>
      </c>
      <c r="N1705" s="964">
        <f t="shared" si="131"/>
        <v>0</v>
      </c>
      <c r="O1705" s="964">
        <f t="shared" si="131"/>
        <v>0</v>
      </c>
      <c r="P1705" s="964">
        <f t="shared" si="131"/>
        <v>0</v>
      </c>
      <c r="Q1705" s="962">
        <f t="shared" si="131"/>
        <v>0</v>
      </c>
      <c r="R1705" s="843"/>
    </row>
    <row r="1706" spans="2:18" s="842" customFormat="1" ht="12.4" customHeight="1">
      <c r="B1706" s="968" t="s">
        <v>807</v>
      </c>
      <c r="C1706" s="959"/>
      <c r="D1706" s="969" t="s">
        <v>2668</v>
      </c>
      <c r="E1706" s="961" t="s">
        <v>386</v>
      </c>
      <c r="F1706" s="970">
        <v>0.36</v>
      </c>
      <c r="G1706" s="970">
        <v>422.55</v>
      </c>
      <c r="H1706" s="962">
        <f t="shared" si="129"/>
        <v>152.12</v>
      </c>
      <c r="I1706" s="963">
        <f t="shared" si="131"/>
        <v>0</v>
      </c>
      <c r="J1706" s="964">
        <f t="shared" si="131"/>
        <v>0</v>
      </c>
      <c r="K1706" s="964">
        <f t="shared" si="131"/>
        <v>152.12</v>
      </c>
      <c r="L1706" s="964">
        <f t="shared" si="131"/>
        <v>0</v>
      </c>
      <c r="M1706" s="964">
        <f t="shared" si="131"/>
        <v>0</v>
      </c>
      <c r="N1706" s="964">
        <f t="shared" si="131"/>
        <v>0</v>
      </c>
      <c r="O1706" s="964">
        <f t="shared" si="131"/>
        <v>0</v>
      </c>
      <c r="P1706" s="964">
        <f t="shared" si="131"/>
        <v>0</v>
      </c>
      <c r="Q1706" s="962">
        <f t="shared" si="131"/>
        <v>0</v>
      </c>
      <c r="R1706" s="843"/>
    </row>
    <row r="1707" spans="2:18" s="842" customFormat="1" ht="12.4" customHeight="1">
      <c r="B1707" s="968" t="s">
        <v>808</v>
      </c>
      <c r="C1707" s="959"/>
      <c r="D1707" s="969" t="s">
        <v>2669</v>
      </c>
      <c r="E1707" s="961" t="s">
        <v>385</v>
      </c>
      <c r="F1707" s="970">
        <v>12.93</v>
      </c>
      <c r="G1707" s="970">
        <v>43.85</v>
      </c>
      <c r="H1707" s="962">
        <f t="shared" si="129"/>
        <v>566.98</v>
      </c>
      <c r="I1707" s="963">
        <f t="shared" si="131"/>
        <v>0</v>
      </c>
      <c r="J1707" s="964">
        <f t="shared" si="131"/>
        <v>0</v>
      </c>
      <c r="K1707" s="964">
        <f t="shared" si="131"/>
        <v>566.98</v>
      </c>
      <c r="L1707" s="964">
        <f t="shared" si="131"/>
        <v>0</v>
      </c>
      <c r="M1707" s="964">
        <f t="shared" si="131"/>
        <v>0</v>
      </c>
      <c r="N1707" s="964">
        <f t="shared" si="131"/>
        <v>0</v>
      </c>
      <c r="O1707" s="964">
        <f t="shared" si="131"/>
        <v>0</v>
      </c>
      <c r="P1707" s="964">
        <f t="shared" si="131"/>
        <v>0</v>
      </c>
      <c r="Q1707" s="962">
        <f t="shared" si="131"/>
        <v>0</v>
      </c>
      <c r="R1707" s="843"/>
    </row>
    <row r="1708" spans="2:18" s="842" customFormat="1" ht="12.4" customHeight="1">
      <c r="B1708" s="968" t="s">
        <v>809</v>
      </c>
      <c r="C1708" s="959"/>
      <c r="D1708" s="969" t="s">
        <v>2670</v>
      </c>
      <c r="E1708" s="961" t="s">
        <v>385</v>
      </c>
      <c r="F1708" s="970">
        <v>1.35</v>
      </c>
      <c r="G1708" s="970">
        <v>45.08</v>
      </c>
      <c r="H1708" s="962">
        <f t="shared" si="129"/>
        <v>60.86</v>
      </c>
      <c r="I1708" s="963">
        <f t="shared" si="131"/>
        <v>0</v>
      </c>
      <c r="J1708" s="964">
        <f t="shared" si="131"/>
        <v>0</v>
      </c>
      <c r="K1708" s="964">
        <f t="shared" si="131"/>
        <v>60.86</v>
      </c>
      <c r="L1708" s="964">
        <f t="shared" si="131"/>
        <v>0</v>
      </c>
      <c r="M1708" s="964">
        <f t="shared" si="131"/>
        <v>0</v>
      </c>
      <c r="N1708" s="964">
        <f t="shared" si="131"/>
        <v>0</v>
      </c>
      <c r="O1708" s="964">
        <f t="shared" si="131"/>
        <v>0</v>
      </c>
      <c r="P1708" s="964">
        <f t="shared" si="131"/>
        <v>0</v>
      </c>
      <c r="Q1708" s="962">
        <f t="shared" si="131"/>
        <v>0</v>
      </c>
      <c r="R1708" s="843"/>
    </row>
    <row r="1709" spans="2:18" s="842" customFormat="1" ht="12.4" customHeight="1">
      <c r="B1709" s="968" t="s">
        <v>810</v>
      </c>
      <c r="C1709" s="959"/>
      <c r="D1709" s="969" t="s">
        <v>341</v>
      </c>
      <c r="E1709" s="961" t="s">
        <v>55</v>
      </c>
      <c r="F1709" s="970">
        <v>78.48</v>
      </c>
      <c r="G1709" s="970">
        <v>4.2</v>
      </c>
      <c r="H1709" s="962">
        <f t="shared" si="129"/>
        <v>329.62</v>
      </c>
      <c r="I1709" s="963">
        <f t="shared" si="131"/>
        <v>0</v>
      </c>
      <c r="J1709" s="964">
        <f t="shared" si="131"/>
        <v>0</v>
      </c>
      <c r="K1709" s="964">
        <f t="shared" si="131"/>
        <v>329.62</v>
      </c>
      <c r="L1709" s="964">
        <f t="shared" si="131"/>
        <v>0</v>
      </c>
      <c r="M1709" s="964">
        <f t="shared" si="131"/>
        <v>0</v>
      </c>
      <c r="N1709" s="964">
        <f t="shared" si="131"/>
        <v>0</v>
      </c>
      <c r="O1709" s="964">
        <f t="shared" si="131"/>
        <v>0</v>
      </c>
      <c r="P1709" s="964">
        <f t="shared" si="131"/>
        <v>0</v>
      </c>
      <c r="Q1709" s="962">
        <f t="shared" si="131"/>
        <v>0</v>
      </c>
      <c r="R1709" s="843"/>
    </row>
    <row r="1710" spans="2:18" s="842" customFormat="1" ht="12.4" customHeight="1">
      <c r="B1710" s="974" t="s">
        <v>811</v>
      </c>
      <c r="C1710" s="959"/>
      <c r="D1710" s="975" t="s">
        <v>343</v>
      </c>
      <c r="E1710" s="961"/>
      <c r="F1710" s="961"/>
      <c r="G1710" s="961"/>
      <c r="H1710" s="962" t="str">
        <f t="shared" si="129"/>
        <v/>
      </c>
      <c r="I1710" s="963" t="str">
        <f t="shared" si="131"/>
        <v/>
      </c>
      <c r="J1710" s="964" t="str">
        <f t="shared" si="131"/>
        <v/>
      </c>
      <c r="K1710" s="964" t="str">
        <f t="shared" si="131"/>
        <v/>
      </c>
      <c r="L1710" s="964" t="str">
        <f t="shared" si="131"/>
        <v/>
      </c>
      <c r="M1710" s="964" t="str">
        <f t="shared" si="131"/>
        <v/>
      </c>
      <c r="N1710" s="964" t="str">
        <f t="shared" si="131"/>
        <v/>
      </c>
      <c r="O1710" s="964" t="str">
        <f t="shared" si="131"/>
        <v/>
      </c>
      <c r="P1710" s="964" t="str">
        <f t="shared" si="131"/>
        <v/>
      </c>
      <c r="Q1710" s="962" t="str">
        <f t="shared" si="131"/>
        <v/>
      </c>
      <c r="R1710" s="843"/>
    </row>
    <row r="1711" spans="2:18" s="842" customFormat="1" ht="12.4" customHeight="1">
      <c r="B1711" s="968" t="s">
        <v>812</v>
      </c>
      <c r="C1711" s="959"/>
      <c r="D1711" s="969" t="s">
        <v>2671</v>
      </c>
      <c r="E1711" s="961" t="s">
        <v>51</v>
      </c>
      <c r="F1711" s="970">
        <v>8.09</v>
      </c>
      <c r="G1711" s="970">
        <v>27.810000000000002</v>
      </c>
      <c r="H1711" s="962">
        <f t="shared" si="129"/>
        <v>224.98</v>
      </c>
      <c r="I1711" s="963">
        <f t="shared" ref="I1711:Q1726" si="132">+IF($E1711="","",I5601)</f>
        <v>0</v>
      </c>
      <c r="J1711" s="964">
        <f t="shared" si="132"/>
        <v>0</v>
      </c>
      <c r="K1711" s="964">
        <f t="shared" si="132"/>
        <v>224.98</v>
      </c>
      <c r="L1711" s="964">
        <f t="shared" si="132"/>
        <v>0</v>
      </c>
      <c r="M1711" s="964">
        <f t="shared" si="132"/>
        <v>0</v>
      </c>
      <c r="N1711" s="964">
        <f t="shared" si="132"/>
        <v>0</v>
      </c>
      <c r="O1711" s="964">
        <f t="shared" si="132"/>
        <v>0</v>
      </c>
      <c r="P1711" s="964">
        <f t="shared" si="132"/>
        <v>0</v>
      </c>
      <c r="Q1711" s="962">
        <f t="shared" si="132"/>
        <v>0</v>
      </c>
      <c r="R1711" s="843"/>
    </row>
    <row r="1712" spans="2:18" s="842" customFormat="1" ht="12.4" customHeight="1">
      <c r="B1712" s="968" t="s">
        <v>813</v>
      </c>
      <c r="C1712" s="959"/>
      <c r="D1712" s="969" t="s">
        <v>2672</v>
      </c>
      <c r="E1712" s="961" t="s">
        <v>51</v>
      </c>
      <c r="F1712" s="970">
        <v>2</v>
      </c>
      <c r="G1712" s="970">
        <v>23.35</v>
      </c>
      <c r="H1712" s="962">
        <f t="shared" si="129"/>
        <v>46.7</v>
      </c>
      <c r="I1712" s="963">
        <f t="shared" si="132"/>
        <v>0</v>
      </c>
      <c r="J1712" s="964">
        <f t="shared" si="132"/>
        <v>0</v>
      </c>
      <c r="K1712" s="964">
        <f t="shared" si="132"/>
        <v>46.7</v>
      </c>
      <c r="L1712" s="964">
        <f t="shared" si="132"/>
        <v>0</v>
      </c>
      <c r="M1712" s="964">
        <f t="shared" si="132"/>
        <v>0</v>
      </c>
      <c r="N1712" s="964">
        <f t="shared" si="132"/>
        <v>0</v>
      </c>
      <c r="O1712" s="964">
        <f t="shared" si="132"/>
        <v>0</v>
      </c>
      <c r="P1712" s="964">
        <f t="shared" si="132"/>
        <v>0</v>
      </c>
      <c r="Q1712" s="962">
        <f t="shared" si="132"/>
        <v>0</v>
      </c>
      <c r="R1712" s="843"/>
    </row>
    <row r="1713" spans="2:18" s="842" customFormat="1" ht="12.4" customHeight="1">
      <c r="B1713" s="968" t="s">
        <v>814</v>
      </c>
      <c r="C1713" s="959"/>
      <c r="D1713" s="969" t="s">
        <v>2673</v>
      </c>
      <c r="E1713" s="961" t="s">
        <v>385</v>
      </c>
      <c r="F1713" s="970">
        <v>0.42</v>
      </c>
      <c r="G1713" s="970">
        <v>24.78</v>
      </c>
      <c r="H1713" s="962">
        <f t="shared" si="129"/>
        <v>10.41</v>
      </c>
      <c r="I1713" s="963">
        <f t="shared" si="132"/>
        <v>0</v>
      </c>
      <c r="J1713" s="964">
        <f t="shared" si="132"/>
        <v>0</v>
      </c>
      <c r="K1713" s="964">
        <f t="shared" si="132"/>
        <v>10.41</v>
      </c>
      <c r="L1713" s="964">
        <f t="shared" si="132"/>
        <v>0</v>
      </c>
      <c r="M1713" s="964">
        <f t="shared" si="132"/>
        <v>0</v>
      </c>
      <c r="N1713" s="964">
        <f t="shared" si="132"/>
        <v>0</v>
      </c>
      <c r="O1713" s="964">
        <f t="shared" si="132"/>
        <v>0</v>
      </c>
      <c r="P1713" s="964">
        <f t="shared" si="132"/>
        <v>0</v>
      </c>
      <c r="Q1713" s="962">
        <f t="shared" si="132"/>
        <v>0</v>
      </c>
      <c r="R1713" s="843"/>
    </row>
    <row r="1714" spans="2:18" s="842" customFormat="1" ht="12.4" customHeight="1">
      <c r="B1714" s="974" t="s">
        <v>815</v>
      </c>
      <c r="C1714" s="959"/>
      <c r="D1714" s="975" t="s">
        <v>345</v>
      </c>
      <c r="E1714" s="961"/>
      <c r="F1714" s="961"/>
      <c r="G1714" s="961"/>
      <c r="H1714" s="962" t="str">
        <f t="shared" si="129"/>
        <v/>
      </c>
      <c r="I1714" s="963" t="str">
        <f t="shared" si="132"/>
        <v/>
      </c>
      <c r="J1714" s="964" t="str">
        <f t="shared" si="132"/>
        <v/>
      </c>
      <c r="K1714" s="964" t="str">
        <f t="shared" si="132"/>
        <v/>
      </c>
      <c r="L1714" s="964" t="str">
        <f t="shared" si="132"/>
        <v/>
      </c>
      <c r="M1714" s="964" t="str">
        <f t="shared" si="132"/>
        <v/>
      </c>
      <c r="N1714" s="964" t="str">
        <f t="shared" si="132"/>
        <v/>
      </c>
      <c r="O1714" s="964" t="str">
        <f t="shared" si="132"/>
        <v/>
      </c>
      <c r="P1714" s="964" t="str">
        <f t="shared" si="132"/>
        <v/>
      </c>
      <c r="Q1714" s="962" t="str">
        <f t="shared" si="132"/>
        <v/>
      </c>
      <c r="R1714" s="843"/>
    </row>
    <row r="1715" spans="2:18" s="842" customFormat="1" ht="12.4" customHeight="1">
      <c r="B1715" s="968" t="s">
        <v>816</v>
      </c>
      <c r="C1715" s="959"/>
      <c r="D1715" s="969" t="s">
        <v>2674</v>
      </c>
      <c r="E1715" s="961" t="s">
        <v>386</v>
      </c>
      <c r="F1715" s="970">
        <v>0.55000000000000004</v>
      </c>
      <c r="G1715" s="970">
        <v>100.78</v>
      </c>
      <c r="H1715" s="962">
        <f t="shared" si="129"/>
        <v>55.43</v>
      </c>
      <c r="I1715" s="963">
        <f t="shared" si="132"/>
        <v>0</v>
      </c>
      <c r="J1715" s="964">
        <f t="shared" si="132"/>
        <v>0</v>
      </c>
      <c r="K1715" s="964">
        <f t="shared" si="132"/>
        <v>55.43</v>
      </c>
      <c r="L1715" s="964">
        <f t="shared" si="132"/>
        <v>0</v>
      </c>
      <c r="M1715" s="964">
        <f t="shared" si="132"/>
        <v>0</v>
      </c>
      <c r="N1715" s="964">
        <f t="shared" si="132"/>
        <v>0</v>
      </c>
      <c r="O1715" s="964">
        <f t="shared" si="132"/>
        <v>0</v>
      </c>
      <c r="P1715" s="964">
        <f t="shared" si="132"/>
        <v>0</v>
      </c>
      <c r="Q1715" s="962">
        <f t="shared" si="132"/>
        <v>0</v>
      </c>
      <c r="R1715" s="843"/>
    </row>
    <row r="1716" spans="2:18" s="842" customFormat="1" ht="12.4" customHeight="1">
      <c r="B1716" s="968" t="s">
        <v>817</v>
      </c>
      <c r="C1716" s="959"/>
      <c r="D1716" s="969" t="s">
        <v>352</v>
      </c>
      <c r="E1716" s="961" t="s">
        <v>386</v>
      </c>
      <c r="F1716" s="970">
        <v>0.43</v>
      </c>
      <c r="G1716" s="970">
        <v>85.03</v>
      </c>
      <c r="H1716" s="962">
        <f t="shared" si="129"/>
        <v>36.56</v>
      </c>
      <c r="I1716" s="963">
        <f t="shared" si="132"/>
        <v>0</v>
      </c>
      <c r="J1716" s="964">
        <f t="shared" si="132"/>
        <v>0</v>
      </c>
      <c r="K1716" s="964">
        <f t="shared" si="132"/>
        <v>36.56</v>
      </c>
      <c r="L1716" s="964">
        <f t="shared" si="132"/>
        <v>0</v>
      </c>
      <c r="M1716" s="964">
        <f t="shared" si="132"/>
        <v>0</v>
      </c>
      <c r="N1716" s="964">
        <f t="shared" si="132"/>
        <v>0</v>
      </c>
      <c r="O1716" s="964">
        <f t="shared" si="132"/>
        <v>0</v>
      </c>
      <c r="P1716" s="964">
        <f t="shared" si="132"/>
        <v>0</v>
      </c>
      <c r="Q1716" s="962">
        <f t="shared" si="132"/>
        <v>0</v>
      </c>
      <c r="R1716" s="843"/>
    </row>
    <row r="1717" spans="2:18" s="842" customFormat="1" ht="12.4" customHeight="1">
      <c r="B1717" s="968" t="s">
        <v>818</v>
      </c>
      <c r="C1717" s="959"/>
      <c r="D1717" s="969" t="s">
        <v>346</v>
      </c>
      <c r="E1717" s="961" t="s">
        <v>386</v>
      </c>
      <c r="F1717" s="970">
        <v>0.38</v>
      </c>
      <c r="G1717" s="970">
        <v>85.03</v>
      </c>
      <c r="H1717" s="962">
        <f t="shared" si="129"/>
        <v>32.31</v>
      </c>
      <c r="I1717" s="963">
        <f t="shared" si="132"/>
        <v>0</v>
      </c>
      <c r="J1717" s="964">
        <f t="shared" si="132"/>
        <v>0</v>
      </c>
      <c r="K1717" s="964">
        <f t="shared" si="132"/>
        <v>32.31</v>
      </c>
      <c r="L1717" s="964">
        <f t="shared" si="132"/>
        <v>0</v>
      </c>
      <c r="M1717" s="964">
        <f t="shared" si="132"/>
        <v>0</v>
      </c>
      <c r="N1717" s="964">
        <f t="shared" si="132"/>
        <v>0</v>
      </c>
      <c r="O1717" s="964">
        <f t="shared" si="132"/>
        <v>0</v>
      </c>
      <c r="P1717" s="964">
        <f t="shared" si="132"/>
        <v>0</v>
      </c>
      <c r="Q1717" s="962">
        <f t="shared" si="132"/>
        <v>0</v>
      </c>
      <c r="R1717" s="843"/>
    </row>
    <row r="1718" spans="2:18" s="842" customFormat="1" ht="12.4" customHeight="1">
      <c r="B1718" s="968" t="s">
        <v>819</v>
      </c>
      <c r="C1718" s="959"/>
      <c r="D1718" s="969" t="s">
        <v>2675</v>
      </c>
      <c r="E1718" s="961" t="s">
        <v>386</v>
      </c>
      <c r="F1718" s="970">
        <v>0.04</v>
      </c>
      <c r="G1718" s="970">
        <v>51.03</v>
      </c>
      <c r="H1718" s="962">
        <f t="shared" si="129"/>
        <v>2.04</v>
      </c>
      <c r="I1718" s="963">
        <f t="shared" si="132"/>
        <v>0</v>
      </c>
      <c r="J1718" s="964">
        <f t="shared" si="132"/>
        <v>0</v>
      </c>
      <c r="K1718" s="964">
        <f t="shared" si="132"/>
        <v>0</v>
      </c>
      <c r="L1718" s="964">
        <f t="shared" si="132"/>
        <v>2.04</v>
      </c>
      <c r="M1718" s="964">
        <f t="shared" si="132"/>
        <v>0</v>
      </c>
      <c r="N1718" s="964">
        <f t="shared" si="132"/>
        <v>0</v>
      </c>
      <c r="O1718" s="964">
        <f t="shared" si="132"/>
        <v>0</v>
      </c>
      <c r="P1718" s="964">
        <f t="shared" si="132"/>
        <v>0</v>
      </c>
      <c r="Q1718" s="962">
        <f t="shared" si="132"/>
        <v>0</v>
      </c>
      <c r="R1718" s="843"/>
    </row>
    <row r="1719" spans="2:18" s="842" customFormat="1" ht="12.4" customHeight="1">
      <c r="B1719" s="974" t="s">
        <v>820</v>
      </c>
      <c r="C1719" s="959"/>
      <c r="D1719" s="975" t="s">
        <v>2676</v>
      </c>
      <c r="E1719" s="961"/>
      <c r="F1719" s="961"/>
      <c r="G1719" s="961"/>
      <c r="H1719" s="962" t="str">
        <f t="shared" si="129"/>
        <v/>
      </c>
      <c r="I1719" s="963" t="str">
        <f t="shared" si="132"/>
        <v/>
      </c>
      <c r="J1719" s="964" t="str">
        <f t="shared" si="132"/>
        <v/>
      </c>
      <c r="K1719" s="964" t="str">
        <f t="shared" si="132"/>
        <v/>
      </c>
      <c r="L1719" s="964" t="str">
        <f t="shared" si="132"/>
        <v/>
      </c>
      <c r="M1719" s="964" t="str">
        <f t="shared" si="132"/>
        <v/>
      </c>
      <c r="N1719" s="964" t="str">
        <f t="shared" si="132"/>
        <v/>
      </c>
      <c r="O1719" s="964" t="str">
        <f t="shared" si="132"/>
        <v/>
      </c>
      <c r="P1719" s="964" t="str">
        <f t="shared" si="132"/>
        <v/>
      </c>
      <c r="Q1719" s="962" t="str">
        <f t="shared" si="132"/>
        <v/>
      </c>
      <c r="R1719" s="843"/>
    </row>
    <row r="1720" spans="2:18" s="842" customFormat="1" ht="12.4" customHeight="1">
      <c r="B1720" s="968" t="s">
        <v>821</v>
      </c>
      <c r="C1720" s="959"/>
      <c r="D1720" s="969" t="s">
        <v>2677</v>
      </c>
      <c r="E1720" s="961" t="s">
        <v>386</v>
      </c>
      <c r="F1720" s="970">
        <v>0.01</v>
      </c>
      <c r="G1720" s="970">
        <v>358.91</v>
      </c>
      <c r="H1720" s="962">
        <f t="shared" si="129"/>
        <v>3.59</v>
      </c>
      <c r="I1720" s="963">
        <f t="shared" si="132"/>
        <v>0</v>
      </c>
      <c r="J1720" s="964">
        <f t="shared" si="132"/>
        <v>0</v>
      </c>
      <c r="K1720" s="964">
        <f t="shared" si="132"/>
        <v>0.08</v>
      </c>
      <c r="L1720" s="964">
        <f t="shared" si="132"/>
        <v>3.51</v>
      </c>
      <c r="M1720" s="964">
        <f t="shared" si="132"/>
        <v>0</v>
      </c>
      <c r="N1720" s="964">
        <f t="shared" si="132"/>
        <v>0</v>
      </c>
      <c r="O1720" s="964">
        <f t="shared" si="132"/>
        <v>0</v>
      </c>
      <c r="P1720" s="964">
        <f t="shared" si="132"/>
        <v>0</v>
      </c>
      <c r="Q1720" s="962">
        <f t="shared" si="132"/>
        <v>0</v>
      </c>
      <c r="R1720" s="843"/>
    </row>
    <row r="1721" spans="2:18" s="842" customFormat="1" ht="12.4" customHeight="1">
      <c r="B1721" s="974" t="s">
        <v>822</v>
      </c>
      <c r="C1721" s="959"/>
      <c r="D1721" s="975" t="s">
        <v>344</v>
      </c>
      <c r="E1721" s="961"/>
      <c r="F1721" s="961"/>
      <c r="G1721" s="961"/>
      <c r="H1721" s="962" t="str">
        <f t="shared" si="129"/>
        <v/>
      </c>
      <c r="I1721" s="963" t="str">
        <f t="shared" si="132"/>
        <v/>
      </c>
      <c r="J1721" s="964" t="str">
        <f t="shared" si="132"/>
        <v/>
      </c>
      <c r="K1721" s="964" t="str">
        <f t="shared" si="132"/>
        <v/>
      </c>
      <c r="L1721" s="964" t="str">
        <f t="shared" si="132"/>
        <v/>
      </c>
      <c r="M1721" s="964" t="str">
        <f t="shared" si="132"/>
        <v/>
      </c>
      <c r="N1721" s="964" t="str">
        <f t="shared" si="132"/>
        <v/>
      </c>
      <c r="O1721" s="964" t="str">
        <f t="shared" si="132"/>
        <v/>
      </c>
      <c r="P1721" s="964" t="str">
        <f t="shared" si="132"/>
        <v/>
      </c>
      <c r="Q1721" s="962" t="str">
        <f t="shared" si="132"/>
        <v/>
      </c>
      <c r="R1721" s="843"/>
    </row>
    <row r="1722" spans="2:18" s="842" customFormat="1" ht="12.4" customHeight="1">
      <c r="B1722" s="968" t="s">
        <v>823</v>
      </c>
      <c r="C1722" s="959"/>
      <c r="D1722" s="969" t="s">
        <v>363</v>
      </c>
      <c r="E1722" s="961" t="s">
        <v>41</v>
      </c>
      <c r="F1722" s="970">
        <v>1</v>
      </c>
      <c r="G1722" s="970">
        <v>148.25</v>
      </c>
      <c r="H1722" s="962">
        <f t="shared" si="129"/>
        <v>148.25</v>
      </c>
      <c r="I1722" s="963">
        <f t="shared" si="132"/>
        <v>0</v>
      </c>
      <c r="J1722" s="964">
        <f t="shared" si="132"/>
        <v>0</v>
      </c>
      <c r="K1722" s="964">
        <f t="shared" si="132"/>
        <v>148.25</v>
      </c>
      <c r="L1722" s="964">
        <f t="shared" si="132"/>
        <v>0</v>
      </c>
      <c r="M1722" s="964">
        <f t="shared" si="132"/>
        <v>0</v>
      </c>
      <c r="N1722" s="964">
        <f t="shared" si="132"/>
        <v>0</v>
      </c>
      <c r="O1722" s="964">
        <f t="shared" si="132"/>
        <v>0</v>
      </c>
      <c r="P1722" s="964">
        <f t="shared" si="132"/>
        <v>0</v>
      </c>
      <c r="Q1722" s="962">
        <f t="shared" si="132"/>
        <v>0</v>
      </c>
      <c r="R1722" s="843"/>
    </row>
    <row r="1723" spans="2:18" s="842" customFormat="1" ht="12.4" customHeight="1">
      <c r="B1723" s="974" t="s">
        <v>824</v>
      </c>
      <c r="C1723" s="959"/>
      <c r="D1723" s="975" t="s">
        <v>2679</v>
      </c>
      <c r="E1723" s="961"/>
      <c r="F1723" s="961"/>
      <c r="G1723" s="961"/>
      <c r="H1723" s="962" t="str">
        <f t="shared" si="129"/>
        <v/>
      </c>
      <c r="I1723" s="963" t="str">
        <f t="shared" si="132"/>
        <v/>
      </c>
      <c r="J1723" s="964" t="str">
        <f t="shared" si="132"/>
        <v/>
      </c>
      <c r="K1723" s="964" t="str">
        <f t="shared" si="132"/>
        <v/>
      </c>
      <c r="L1723" s="964" t="str">
        <f t="shared" si="132"/>
        <v/>
      </c>
      <c r="M1723" s="964" t="str">
        <f t="shared" si="132"/>
        <v/>
      </c>
      <c r="N1723" s="964" t="str">
        <f t="shared" si="132"/>
        <v/>
      </c>
      <c r="O1723" s="964" t="str">
        <f t="shared" si="132"/>
        <v/>
      </c>
      <c r="P1723" s="964" t="str">
        <f t="shared" si="132"/>
        <v/>
      </c>
      <c r="Q1723" s="962" t="str">
        <f t="shared" si="132"/>
        <v/>
      </c>
      <c r="R1723" s="843"/>
    </row>
    <row r="1724" spans="2:18" s="842" customFormat="1" ht="12.4" customHeight="1">
      <c r="B1724" s="968" t="s">
        <v>825</v>
      </c>
      <c r="C1724" s="959"/>
      <c r="D1724" s="969" t="s">
        <v>2680</v>
      </c>
      <c r="E1724" s="961" t="s">
        <v>41</v>
      </c>
      <c r="F1724" s="970">
        <v>1</v>
      </c>
      <c r="G1724" s="970">
        <v>71.180000000000007</v>
      </c>
      <c r="H1724" s="962">
        <f t="shared" si="129"/>
        <v>71.180000000000007</v>
      </c>
      <c r="I1724" s="963">
        <f t="shared" si="132"/>
        <v>0</v>
      </c>
      <c r="J1724" s="964">
        <f t="shared" si="132"/>
        <v>0</v>
      </c>
      <c r="K1724" s="964">
        <f t="shared" si="132"/>
        <v>0</v>
      </c>
      <c r="L1724" s="964">
        <f t="shared" si="132"/>
        <v>71.180000000000007</v>
      </c>
      <c r="M1724" s="964">
        <f t="shared" si="132"/>
        <v>0</v>
      </c>
      <c r="N1724" s="964">
        <f t="shared" si="132"/>
        <v>0</v>
      </c>
      <c r="O1724" s="964">
        <f t="shared" si="132"/>
        <v>0</v>
      </c>
      <c r="P1724" s="964">
        <f t="shared" si="132"/>
        <v>0</v>
      </c>
      <c r="Q1724" s="962">
        <f t="shared" si="132"/>
        <v>0</v>
      </c>
      <c r="R1724" s="843"/>
    </row>
    <row r="1725" spans="2:18" s="842" customFormat="1" ht="12.4" customHeight="1">
      <c r="B1725" s="974" t="s">
        <v>826</v>
      </c>
      <c r="C1725" s="959"/>
      <c r="D1725" s="975" t="s">
        <v>2681</v>
      </c>
      <c r="E1725" s="961"/>
      <c r="F1725" s="961"/>
      <c r="G1725" s="961"/>
      <c r="H1725" s="962" t="str">
        <f t="shared" si="129"/>
        <v/>
      </c>
      <c r="I1725" s="963" t="str">
        <f t="shared" si="132"/>
        <v/>
      </c>
      <c r="J1725" s="964" t="str">
        <f t="shared" si="132"/>
        <v/>
      </c>
      <c r="K1725" s="964" t="str">
        <f t="shared" si="132"/>
        <v/>
      </c>
      <c r="L1725" s="964" t="str">
        <f t="shared" si="132"/>
        <v/>
      </c>
      <c r="M1725" s="964" t="str">
        <f t="shared" si="132"/>
        <v/>
      </c>
      <c r="N1725" s="964" t="str">
        <f t="shared" si="132"/>
        <v/>
      </c>
      <c r="O1725" s="964" t="str">
        <f t="shared" si="132"/>
        <v/>
      </c>
      <c r="P1725" s="964" t="str">
        <f t="shared" si="132"/>
        <v/>
      </c>
      <c r="Q1725" s="962" t="str">
        <f t="shared" si="132"/>
        <v/>
      </c>
      <c r="R1725" s="843"/>
    </row>
    <row r="1726" spans="2:18" s="842" customFormat="1" ht="12.4" customHeight="1">
      <c r="B1726" s="968" t="s">
        <v>827</v>
      </c>
      <c r="C1726" s="959"/>
      <c r="D1726" s="969" t="s">
        <v>347</v>
      </c>
      <c r="E1726" s="961" t="s">
        <v>41</v>
      </c>
      <c r="F1726" s="970">
        <v>2</v>
      </c>
      <c r="G1726" s="970">
        <v>164.32</v>
      </c>
      <c r="H1726" s="962">
        <f t="shared" si="129"/>
        <v>328.64</v>
      </c>
      <c r="I1726" s="963">
        <f t="shared" si="132"/>
        <v>0</v>
      </c>
      <c r="J1726" s="964">
        <f t="shared" si="132"/>
        <v>0</v>
      </c>
      <c r="K1726" s="964">
        <f t="shared" si="132"/>
        <v>328.64</v>
      </c>
      <c r="L1726" s="964">
        <f t="shared" si="132"/>
        <v>0</v>
      </c>
      <c r="M1726" s="964">
        <f t="shared" si="132"/>
        <v>0</v>
      </c>
      <c r="N1726" s="964">
        <f t="shared" si="132"/>
        <v>0</v>
      </c>
      <c r="O1726" s="964">
        <f t="shared" si="132"/>
        <v>0</v>
      </c>
      <c r="P1726" s="964">
        <f t="shared" si="132"/>
        <v>0</v>
      </c>
      <c r="Q1726" s="962">
        <f t="shared" si="132"/>
        <v>0</v>
      </c>
      <c r="R1726" s="843"/>
    </row>
    <row r="1727" spans="2:18" s="842" customFormat="1" ht="12.4" customHeight="1">
      <c r="B1727" s="968" t="s">
        <v>828</v>
      </c>
      <c r="C1727" s="959"/>
      <c r="D1727" s="969" t="s">
        <v>348</v>
      </c>
      <c r="E1727" s="961" t="s">
        <v>41</v>
      </c>
      <c r="F1727" s="970">
        <v>1</v>
      </c>
      <c r="G1727" s="970">
        <v>108.32000000000001</v>
      </c>
      <c r="H1727" s="962">
        <f t="shared" si="129"/>
        <v>108.32</v>
      </c>
      <c r="I1727" s="963">
        <f t="shared" ref="I1727:Q1742" si="133">+IF($E1727="","",I5617)</f>
        <v>0</v>
      </c>
      <c r="J1727" s="964">
        <f t="shared" si="133"/>
        <v>0</v>
      </c>
      <c r="K1727" s="964">
        <f t="shared" si="133"/>
        <v>108.32</v>
      </c>
      <c r="L1727" s="964">
        <f t="shared" si="133"/>
        <v>0</v>
      </c>
      <c r="M1727" s="964">
        <f t="shared" si="133"/>
        <v>0</v>
      </c>
      <c r="N1727" s="964">
        <f t="shared" si="133"/>
        <v>0</v>
      </c>
      <c r="O1727" s="964">
        <f t="shared" si="133"/>
        <v>0</v>
      </c>
      <c r="P1727" s="964">
        <f t="shared" si="133"/>
        <v>0</v>
      </c>
      <c r="Q1727" s="962">
        <f t="shared" si="133"/>
        <v>0</v>
      </c>
      <c r="R1727" s="843"/>
    </row>
    <row r="1728" spans="2:18" s="842" customFormat="1" ht="12.4" customHeight="1">
      <c r="B1728" s="974" t="s">
        <v>829</v>
      </c>
      <c r="C1728" s="959"/>
      <c r="D1728" s="975" t="s">
        <v>58</v>
      </c>
      <c r="E1728" s="961"/>
      <c r="F1728" s="961"/>
      <c r="G1728" s="961"/>
      <c r="H1728" s="962" t="str">
        <f t="shared" si="129"/>
        <v/>
      </c>
      <c r="I1728" s="963" t="str">
        <f t="shared" si="133"/>
        <v/>
      </c>
      <c r="J1728" s="964" t="str">
        <f t="shared" si="133"/>
        <v/>
      </c>
      <c r="K1728" s="964" t="str">
        <f t="shared" si="133"/>
        <v/>
      </c>
      <c r="L1728" s="964" t="str">
        <f t="shared" si="133"/>
        <v/>
      </c>
      <c r="M1728" s="964" t="str">
        <f t="shared" si="133"/>
        <v/>
      </c>
      <c r="N1728" s="964" t="str">
        <f t="shared" si="133"/>
        <v/>
      </c>
      <c r="O1728" s="964" t="str">
        <f t="shared" si="133"/>
        <v/>
      </c>
      <c r="P1728" s="964" t="str">
        <f t="shared" si="133"/>
        <v/>
      </c>
      <c r="Q1728" s="962" t="str">
        <f t="shared" si="133"/>
        <v/>
      </c>
      <c r="R1728" s="843"/>
    </row>
    <row r="1729" spans="2:18" s="842" customFormat="1" ht="12.4" customHeight="1">
      <c r="B1729" s="968" t="s">
        <v>830</v>
      </c>
      <c r="C1729" s="959"/>
      <c r="D1729" s="969" t="s">
        <v>2682</v>
      </c>
      <c r="E1729" s="961" t="s">
        <v>51</v>
      </c>
      <c r="F1729" s="970">
        <v>6.94</v>
      </c>
      <c r="G1729" s="970">
        <v>15.88</v>
      </c>
      <c r="H1729" s="962">
        <f t="shared" si="129"/>
        <v>110.21</v>
      </c>
      <c r="I1729" s="963">
        <f t="shared" si="133"/>
        <v>0</v>
      </c>
      <c r="J1729" s="964">
        <f t="shared" si="133"/>
        <v>0</v>
      </c>
      <c r="K1729" s="964">
        <f t="shared" si="133"/>
        <v>110.21</v>
      </c>
      <c r="L1729" s="964">
        <f t="shared" si="133"/>
        <v>0</v>
      </c>
      <c r="M1729" s="964">
        <f t="shared" si="133"/>
        <v>0</v>
      </c>
      <c r="N1729" s="964">
        <f t="shared" si="133"/>
        <v>0</v>
      </c>
      <c r="O1729" s="964">
        <f t="shared" si="133"/>
        <v>0</v>
      </c>
      <c r="P1729" s="964">
        <f t="shared" si="133"/>
        <v>0</v>
      </c>
      <c r="Q1729" s="962">
        <f t="shared" si="133"/>
        <v>0</v>
      </c>
      <c r="R1729" s="843"/>
    </row>
    <row r="1730" spans="2:18" s="842" customFormat="1" ht="12.4" customHeight="1">
      <c r="B1730" s="974" t="s">
        <v>832</v>
      </c>
      <c r="C1730" s="959"/>
      <c r="D1730" s="975" t="s">
        <v>2683</v>
      </c>
      <c r="E1730" s="961"/>
      <c r="F1730" s="961"/>
      <c r="G1730" s="961"/>
      <c r="H1730" s="962" t="str">
        <f t="shared" si="129"/>
        <v/>
      </c>
      <c r="I1730" s="963" t="str">
        <f t="shared" si="133"/>
        <v/>
      </c>
      <c r="J1730" s="964" t="str">
        <f t="shared" si="133"/>
        <v/>
      </c>
      <c r="K1730" s="964" t="str">
        <f t="shared" si="133"/>
        <v/>
      </c>
      <c r="L1730" s="964" t="str">
        <f t="shared" si="133"/>
        <v/>
      </c>
      <c r="M1730" s="964" t="str">
        <f t="shared" si="133"/>
        <v/>
      </c>
      <c r="N1730" s="964" t="str">
        <f t="shared" si="133"/>
        <v/>
      </c>
      <c r="O1730" s="964" t="str">
        <f t="shared" si="133"/>
        <v/>
      </c>
      <c r="P1730" s="964" t="str">
        <f t="shared" si="133"/>
        <v/>
      </c>
      <c r="Q1730" s="962" t="str">
        <f t="shared" si="133"/>
        <v/>
      </c>
      <c r="R1730" s="843"/>
    </row>
    <row r="1731" spans="2:18" s="842" customFormat="1" ht="12.4" customHeight="1">
      <c r="B1731" s="968" t="s">
        <v>833</v>
      </c>
      <c r="C1731" s="959"/>
      <c r="D1731" s="969" t="s">
        <v>334</v>
      </c>
      <c r="E1731" s="961" t="s">
        <v>385</v>
      </c>
      <c r="F1731" s="970">
        <v>16</v>
      </c>
      <c r="G1731" s="970">
        <v>1.22</v>
      </c>
      <c r="H1731" s="962">
        <f t="shared" si="129"/>
        <v>19.52</v>
      </c>
      <c r="I1731" s="963">
        <f t="shared" si="133"/>
        <v>0</v>
      </c>
      <c r="J1731" s="964">
        <f t="shared" si="133"/>
        <v>0</v>
      </c>
      <c r="K1731" s="964">
        <f t="shared" si="133"/>
        <v>0.45</v>
      </c>
      <c r="L1731" s="964">
        <f t="shared" si="133"/>
        <v>19.07</v>
      </c>
      <c r="M1731" s="964">
        <f t="shared" si="133"/>
        <v>0</v>
      </c>
      <c r="N1731" s="964">
        <f t="shared" si="133"/>
        <v>0</v>
      </c>
      <c r="O1731" s="964">
        <f t="shared" si="133"/>
        <v>0</v>
      </c>
      <c r="P1731" s="964">
        <f t="shared" si="133"/>
        <v>0</v>
      </c>
      <c r="Q1731" s="962">
        <f t="shared" si="133"/>
        <v>0</v>
      </c>
      <c r="R1731" s="843"/>
    </row>
    <row r="1732" spans="2:18" s="842" customFormat="1" ht="12.4" customHeight="1">
      <c r="B1732" s="968" t="s">
        <v>834</v>
      </c>
      <c r="C1732" s="959"/>
      <c r="D1732" s="969" t="s">
        <v>365</v>
      </c>
      <c r="E1732" s="961" t="s">
        <v>386</v>
      </c>
      <c r="F1732" s="970">
        <v>0.69000000000000006</v>
      </c>
      <c r="G1732" s="970">
        <v>30.76</v>
      </c>
      <c r="H1732" s="962">
        <f t="shared" si="129"/>
        <v>21.22</v>
      </c>
      <c r="I1732" s="963">
        <f t="shared" si="133"/>
        <v>0</v>
      </c>
      <c r="J1732" s="964">
        <f t="shared" si="133"/>
        <v>0</v>
      </c>
      <c r="K1732" s="964">
        <f t="shared" si="133"/>
        <v>0.49</v>
      </c>
      <c r="L1732" s="964">
        <f t="shared" si="133"/>
        <v>20.73</v>
      </c>
      <c r="M1732" s="964">
        <f t="shared" si="133"/>
        <v>0</v>
      </c>
      <c r="N1732" s="964">
        <f t="shared" si="133"/>
        <v>0</v>
      </c>
      <c r="O1732" s="964">
        <f t="shared" si="133"/>
        <v>0</v>
      </c>
      <c r="P1732" s="964">
        <f t="shared" si="133"/>
        <v>0</v>
      </c>
      <c r="Q1732" s="962">
        <f t="shared" si="133"/>
        <v>0</v>
      </c>
      <c r="R1732" s="843"/>
    </row>
    <row r="1733" spans="2:18" s="842" customFormat="1" ht="12.4" customHeight="1">
      <c r="B1733" s="968" t="s">
        <v>835</v>
      </c>
      <c r="C1733" s="959"/>
      <c r="D1733" s="969" t="s">
        <v>336</v>
      </c>
      <c r="E1733" s="961" t="s">
        <v>386</v>
      </c>
      <c r="F1733" s="970">
        <v>3.21</v>
      </c>
      <c r="G1733" s="970">
        <v>20.51</v>
      </c>
      <c r="H1733" s="962">
        <f t="shared" si="129"/>
        <v>65.84</v>
      </c>
      <c r="I1733" s="963">
        <f t="shared" si="133"/>
        <v>0</v>
      </c>
      <c r="J1733" s="964">
        <f t="shared" si="133"/>
        <v>0</v>
      </c>
      <c r="K1733" s="964">
        <f t="shared" si="133"/>
        <v>1.51</v>
      </c>
      <c r="L1733" s="964">
        <f t="shared" si="133"/>
        <v>64.33</v>
      </c>
      <c r="M1733" s="964">
        <f t="shared" si="133"/>
        <v>0</v>
      </c>
      <c r="N1733" s="964">
        <f t="shared" si="133"/>
        <v>0</v>
      </c>
      <c r="O1733" s="964">
        <f t="shared" si="133"/>
        <v>0</v>
      </c>
      <c r="P1733" s="964">
        <f t="shared" si="133"/>
        <v>0</v>
      </c>
      <c r="Q1733" s="962">
        <f t="shared" si="133"/>
        <v>0</v>
      </c>
      <c r="R1733" s="843"/>
    </row>
    <row r="1734" spans="2:18" s="842" customFormat="1" ht="12.4" customHeight="1">
      <c r="B1734" s="968" t="s">
        <v>836</v>
      </c>
      <c r="C1734" s="959"/>
      <c r="D1734" s="969" t="s">
        <v>2684</v>
      </c>
      <c r="E1734" s="961" t="s">
        <v>386</v>
      </c>
      <c r="F1734" s="970">
        <v>0.69000000000000006</v>
      </c>
      <c r="G1734" s="970">
        <v>394.23</v>
      </c>
      <c r="H1734" s="962">
        <f t="shared" si="129"/>
        <v>272.02</v>
      </c>
      <c r="I1734" s="963">
        <f t="shared" si="133"/>
        <v>0</v>
      </c>
      <c r="J1734" s="964">
        <f t="shared" si="133"/>
        <v>0</v>
      </c>
      <c r="K1734" s="964">
        <f t="shared" si="133"/>
        <v>0</v>
      </c>
      <c r="L1734" s="964">
        <f t="shared" si="133"/>
        <v>272.02</v>
      </c>
      <c r="M1734" s="964">
        <f t="shared" si="133"/>
        <v>0</v>
      </c>
      <c r="N1734" s="964">
        <f t="shared" si="133"/>
        <v>0</v>
      </c>
      <c r="O1734" s="964">
        <f t="shared" si="133"/>
        <v>0</v>
      </c>
      <c r="P1734" s="964">
        <f t="shared" si="133"/>
        <v>0</v>
      </c>
      <c r="Q1734" s="962">
        <f t="shared" si="133"/>
        <v>0</v>
      </c>
      <c r="R1734" s="843"/>
    </row>
    <row r="1735" spans="2:18" s="842" customFormat="1" ht="12.4" customHeight="1">
      <c r="B1735" s="968" t="s">
        <v>837</v>
      </c>
      <c r="C1735" s="959"/>
      <c r="D1735" s="969" t="s">
        <v>2685</v>
      </c>
      <c r="E1735" s="961" t="s">
        <v>41</v>
      </c>
      <c r="F1735" s="970">
        <v>9</v>
      </c>
      <c r="G1735" s="970">
        <v>108.57000000000001</v>
      </c>
      <c r="H1735" s="962">
        <f t="shared" si="129"/>
        <v>977.13</v>
      </c>
      <c r="I1735" s="963">
        <f t="shared" si="133"/>
        <v>0</v>
      </c>
      <c r="J1735" s="964">
        <f t="shared" si="133"/>
        <v>0</v>
      </c>
      <c r="K1735" s="964">
        <f t="shared" si="133"/>
        <v>0</v>
      </c>
      <c r="L1735" s="964">
        <f t="shared" si="133"/>
        <v>977.13</v>
      </c>
      <c r="M1735" s="964">
        <f t="shared" si="133"/>
        <v>0</v>
      </c>
      <c r="N1735" s="964">
        <f t="shared" si="133"/>
        <v>0</v>
      </c>
      <c r="O1735" s="964">
        <f t="shared" si="133"/>
        <v>0</v>
      </c>
      <c r="P1735" s="964">
        <f t="shared" si="133"/>
        <v>0</v>
      </c>
      <c r="Q1735" s="962">
        <f t="shared" si="133"/>
        <v>0</v>
      </c>
      <c r="R1735" s="843"/>
    </row>
    <row r="1736" spans="2:18" s="842" customFormat="1" ht="12.4" customHeight="1">
      <c r="B1736" s="968" t="s">
        <v>838</v>
      </c>
      <c r="C1736" s="959"/>
      <c r="D1736" s="969" t="s">
        <v>349</v>
      </c>
      <c r="E1736" s="961" t="s">
        <v>50</v>
      </c>
      <c r="F1736" s="970">
        <v>64</v>
      </c>
      <c r="G1736" s="970">
        <v>3.47</v>
      </c>
      <c r="H1736" s="962">
        <f t="shared" si="129"/>
        <v>222.08</v>
      </c>
      <c r="I1736" s="963">
        <f t="shared" si="133"/>
        <v>0</v>
      </c>
      <c r="J1736" s="964">
        <f t="shared" si="133"/>
        <v>0</v>
      </c>
      <c r="K1736" s="964">
        <f t="shared" si="133"/>
        <v>0</v>
      </c>
      <c r="L1736" s="964">
        <f t="shared" si="133"/>
        <v>222.08</v>
      </c>
      <c r="M1736" s="964">
        <f t="shared" si="133"/>
        <v>0</v>
      </c>
      <c r="N1736" s="964">
        <f t="shared" si="133"/>
        <v>0</v>
      </c>
      <c r="O1736" s="964">
        <f t="shared" si="133"/>
        <v>0</v>
      </c>
      <c r="P1736" s="964">
        <f t="shared" si="133"/>
        <v>0</v>
      </c>
      <c r="Q1736" s="962">
        <f t="shared" si="133"/>
        <v>0</v>
      </c>
      <c r="R1736" s="843"/>
    </row>
    <row r="1737" spans="2:18" s="842" customFormat="1" ht="12.4" customHeight="1">
      <c r="B1737" s="968" t="s">
        <v>839</v>
      </c>
      <c r="C1737" s="959"/>
      <c r="D1737" s="969" t="s">
        <v>2686</v>
      </c>
      <c r="E1737" s="961" t="s">
        <v>41</v>
      </c>
      <c r="F1737" s="970">
        <v>1</v>
      </c>
      <c r="G1737" s="970">
        <v>3421.36</v>
      </c>
      <c r="H1737" s="962">
        <f t="shared" ref="H1737:H1800" si="134">+IF(E1737="","",ROUND(F1737*G1737,2))</f>
        <v>3421.36</v>
      </c>
      <c r="I1737" s="963">
        <f t="shared" si="133"/>
        <v>0</v>
      </c>
      <c r="J1737" s="964">
        <f t="shared" si="133"/>
        <v>0</v>
      </c>
      <c r="K1737" s="964">
        <f t="shared" si="133"/>
        <v>0</v>
      </c>
      <c r="L1737" s="964">
        <f t="shared" si="133"/>
        <v>3421.36</v>
      </c>
      <c r="M1737" s="964">
        <f t="shared" si="133"/>
        <v>0</v>
      </c>
      <c r="N1737" s="964">
        <f t="shared" si="133"/>
        <v>0</v>
      </c>
      <c r="O1737" s="964">
        <f t="shared" si="133"/>
        <v>0</v>
      </c>
      <c r="P1737" s="964">
        <f t="shared" si="133"/>
        <v>0</v>
      </c>
      <c r="Q1737" s="962">
        <f t="shared" si="133"/>
        <v>0</v>
      </c>
      <c r="R1737" s="843"/>
    </row>
    <row r="1738" spans="2:18" s="842" customFormat="1" ht="12.4" customHeight="1">
      <c r="B1738" s="974" t="s">
        <v>840</v>
      </c>
      <c r="C1738" s="959"/>
      <c r="D1738" s="975" t="s">
        <v>64</v>
      </c>
      <c r="E1738" s="961"/>
      <c r="F1738" s="961"/>
      <c r="G1738" s="961"/>
      <c r="H1738" s="962" t="str">
        <f t="shared" si="134"/>
        <v/>
      </c>
      <c r="I1738" s="963" t="str">
        <f t="shared" si="133"/>
        <v/>
      </c>
      <c r="J1738" s="964" t="str">
        <f t="shared" si="133"/>
        <v/>
      </c>
      <c r="K1738" s="964" t="str">
        <f t="shared" si="133"/>
        <v/>
      </c>
      <c r="L1738" s="964" t="str">
        <f t="shared" si="133"/>
        <v/>
      </c>
      <c r="M1738" s="964" t="str">
        <f t="shared" si="133"/>
        <v/>
      </c>
      <c r="N1738" s="964" t="str">
        <f t="shared" si="133"/>
        <v/>
      </c>
      <c r="O1738" s="964" t="str">
        <f t="shared" si="133"/>
        <v/>
      </c>
      <c r="P1738" s="964" t="str">
        <f t="shared" si="133"/>
        <v/>
      </c>
      <c r="Q1738" s="962" t="str">
        <f t="shared" si="133"/>
        <v/>
      </c>
      <c r="R1738" s="843"/>
    </row>
    <row r="1739" spans="2:18" s="842" customFormat="1" ht="12.4" customHeight="1">
      <c r="B1739" s="968" t="s">
        <v>841</v>
      </c>
      <c r="C1739" s="959"/>
      <c r="D1739" s="969" t="s">
        <v>350</v>
      </c>
      <c r="E1739" s="961" t="s">
        <v>51</v>
      </c>
      <c r="F1739" s="970">
        <v>2</v>
      </c>
      <c r="G1739" s="970">
        <v>11.85</v>
      </c>
      <c r="H1739" s="962">
        <f t="shared" si="134"/>
        <v>23.7</v>
      </c>
      <c r="I1739" s="963">
        <f t="shared" si="133"/>
        <v>0</v>
      </c>
      <c r="J1739" s="964">
        <f t="shared" si="133"/>
        <v>0</v>
      </c>
      <c r="K1739" s="964">
        <f t="shared" si="133"/>
        <v>0</v>
      </c>
      <c r="L1739" s="964">
        <f t="shared" si="133"/>
        <v>23.7</v>
      </c>
      <c r="M1739" s="964">
        <f t="shared" si="133"/>
        <v>0</v>
      </c>
      <c r="N1739" s="964">
        <f t="shared" si="133"/>
        <v>0</v>
      </c>
      <c r="O1739" s="964">
        <f t="shared" si="133"/>
        <v>0</v>
      </c>
      <c r="P1739" s="964">
        <f t="shared" si="133"/>
        <v>0</v>
      </c>
      <c r="Q1739" s="962">
        <f t="shared" si="133"/>
        <v>0</v>
      </c>
      <c r="R1739" s="843"/>
    </row>
    <row r="1740" spans="2:18" s="842" customFormat="1" ht="12.4" customHeight="1">
      <c r="B1740" s="968" t="s">
        <v>842</v>
      </c>
      <c r="C1740" s="959"/>
      <c r="D1740" s="969" t="s">
        <v>351</v>
      </c>
      <c r="E1740" s="961" t="s">
        <v>51</v>
      </c>
      <c r="F1740" s="970">
        <v>1.76</v>
      </c>
      <c r="G1740" s="970">
        <v>20.48</v>
      </c>
      <c r="H1740" s="962">
        <f t="shared" si="134"/>
        <v>36.04</v>
      </c>
      <c r="I1740" s="963">
        <f t="shared" si="133"/>
        <v>0</v>
      </c>
      <c r="J1740" s="964">
        <f t="shared" si="133"/>
        <v>0</v>
      </c>
      <c r="K1740" s="964">
        <f t="shared" si="133"/>
        <v>0</v>
      </c>
      <c r="L1740" s="964">
        <f t="shared" si="133"/>
        <v>36.04</v>
      </c>
      <c r="M1740" s="964">
        <f t="shared" si="133"/>
        <v>0</v>
      </c>
      <c r="N1740" s="964">
        <f t="shared" si="133"/>
        <v>0</v>
      </c>
      <c r="O1740" s="964">
        <f t="shared" si="133"/>
        <v>0</v>
      </c>
      <c r="P1740" s="964">
        <f t="shared" si="133"/>
        <v>0</v>
      </c>
      <c r="Q1740" s="962">
        <f t="shared" si="133"/>
        <v>0</v>
      </c>
      <c r="R1740" s="843"/>
    </row>
    <row r="1741" spans="2:18" s="842" customFormat="1" ht="12.4" customHeight="1">
      <c r="B1741" s="968" t="s">
        <v>843</v>
      </c>
      <c r="C1741" s="959"/>
      <c r="D1741" s="969" t="s">
        <v>2687</v>
      </c>
      <c r="E1741" s="961" t="s">
        <v>51</v>
      </c>
      <c r="F1741" s="970">
        <v>25.09</v>
      </c>
      <c r="G1741" s="970">
        <v>25.25</v>
      </c>
      <c r="H1741" s="962">
        <f t="shared" si="134"/>
        <v>633.52</v>
      </c>
      <c r="I1741" s="963">
        <f t="shared" si="133"/>
        <v>0</v>
      </c>
      <c r="J1741" s="964">
        <f t="shared" si="133"/>
        <v>0</v>
      </c>
      <c r="K1741" s="964">
        <f t="shared" si="133"/>
        <v>0</v>
      </c>
      <c r="L1741" s="964">
        <f t="shared" si="133"/>
        <v>633.52</v>
      </c>
      <c r="M1741" s="964">
        <f t="shared" si="133"/>
        <v>0</v>
      </c>
      <c r="N1741" s="964">
        <f t="shared" si="133"/>
        <v>0</v>
      </c>
      <c r="O1741" s="964">
        <f t="shared" si="133"/>
        <v>0</v>
      </c>
      <c r="P1741" s="964">
        <f t="shared" si="133"/>
        <v>0</v>
      </c>
      <c r="Q1741" s="962">
        <f t="shared" si="133"/>
        <v>0</v>
      </c>
      <c r="R1741" s="843"/>
    </row>
    <row r="1742" spans="2:18" s="842" customFormat="1" ht="12.4" customHeight="1">
      <c r="B1742" s="972" t="s">
        <v>844</v>
      </c>
      <c r="C1742" s="959"/>
      <c r="D1742" s="973" t="s">
        <v>2945</v>
      </c>
      <c r="E1742" s="961"/>
      <c r="F1742" s="961"/>
      <c r="G1742" s="961"/>
      <c r="H1742" s="962" t="str">
        <f t="shared" si="134"/>
        <v/>
      </c>
      <c r="I1742" s="963" t="str">
        <f t="shared" si="133"/>
        <v/>
      </c>
      <c r="J1742" s="964" t="str">
        <f t="shared" si="133"/>
        <v/>
      </c>
      <c r="K1742" s="964" t="str">
        <f t="shared" si="133"/>
        <v/>
      </c>
      <c r="L1742" s="964" t="str">
        <f t="shared" si="133"/>
        <v/>
      </c>
      <c r="M1742" s="964" t="str">
        <f t="shared" si="133"/>
        <v/>
      </c>
      <c r="N1742" s="964" t="str">
        <f t="shared" si="133"/>
        <v/>
      </c>
      <c r="O1742" s="964" t="str">
        <f t="shared" si="133"/>
        <v/>
      </c>
      <c r="P1742" s="964" t="str">
        <f t="shared" si="133"/>
        <v/>
      </c>
      <c r="Q1742" s="962" t="str">
        <f t="shared" si="133"/>
        <v/>
      </c>
      <c r="R1742" s="843"/>
    </row>
    <row r="1743" spans="2:18" s="842" customFormat="1" ht="12.4" customHeight="1">
      <c r="B1743" s="974" t="s">
        <v>845</v>
      </c>
      <c r="C1743" s="959"/>
      <c r="D1743" s="975" t="s">
        <v>52</v>
      </c>
      <c r="E1743" s="961"/>
      <c r="F1743" s="961"/>
      <c r="G1743" s="961"/>
      <c r="H1743" s="962" t="str">
        <f t="shared" si="134"/>
        <v/>
      </c>
      <c r="I1743" s="963" t="str">
        <f t="shared" ref="I1743:Q1758" si="135">+IF($E1743="","",I5633)</f>
        <v/>
      </c>
      <c r="J1743" s="964" t="str">
        <f t="shared" si="135"/>
        <v/>
      </c>
      <c r="K1743" s="964" t="str">
        <f t="shared" si="135"/>
        <v/>
      </c>
      <c r="L1743" s="964" t="str">
        <f t="shared" si="135"/>
        <v/>
      </c>
      <c r="M1743" s="964" t="str">
        <f t="shared" si="135"/>
        <v/>
      </c>
      <c r="N1743" s="964" t="str">
        <f t="shared" si="135"/>
        <v/>
      </c>
      <c r="O1743" s="964" t="str">
        <f t="shared" si="135"/>
        <v/>
      </c>
      <c r="P1743" s="964" t="str">
        <f t="shared" si="135"/>
        <v/>
      </c>
      <c r="Q1743" s="962" t="str">
        <f t="shared" si="135"/>
        <v/>
      </c>
      <c r="R1743" s="843"/>
    </row>
    <row r="1744" spans="2:18" s="842" customFormat="1" ht="12.4" customHeight="1">
      <c r="B1744" s="968" t="s">
        <v>846</v>
      </c>
      <c r="C1744" s="959"/>
      <c r="D1744" s="969" t="s">
        <v>2689</v>
      </c>
      <c r="E1744" s="961" t="s">
        <v>387</v>
      </c>
      <c r="F1744" s="970">
        <v>543.1</v>
      </c>
      <c r="G1744" s="970">
        <v>0.70000000000000007</v>
      </c>
      <c r="H1744" s="962">
        <f t="shared" si="134"/>
        <v>380.17</v>
      </c>
      <c r="I1744" s="963">
        <f t="shared" si="135"/>
        <v>0</v>
      </c>
      <c r="J1744" s="964">
        <f t="shared" si="135"/>
        <v>0</v>
      </c>
      <c r="K1744" s="964">
        <f t="shared" si="135"/>
        <v>0</v>
      </c>
      <c r="L1744" s="964">
        <f t="shared" si="135"/>
        <v>380.17</v>
      </c>
      <c r="M1744" s="964">
        <f t="shared" si="135"/>
        <v>0</v>
      </c>
      <c r="N1744" s="964">
        <f t="shared" si="135"/>
        <v>0</v>
      </c>
      <c r="O1744" s="964">
        <f t="shared" si="135"/>
        <v>0</v>
      </c>
      <c r="P1744" s="964">
        <f t="shared" si="135"/>
        <v>0</v>
      </c>
      <c r="Q1744" s="962">
        <f t="shared" si="135"/>
        <v>0</v>
      </c>
      <c r="R1744" s="843"/>
    </row>
    <row r="1745" spans="2:18" s="842" customFormat="1" ht="12.4" customHeight="1">
      <c r="B1745" s="974" t="s">
        <v>847</v>
      </c>
      <c r="C1745" s="959"/>
      <c r="D1745" s="975" t="s">
        <v>54</v>
      </c>
      <c r="E1745" s="961"/>
      <c r="F1745" s="961"/>
      <c r="G1745" s="961"/>
      <c r="H1745" s="962" t="str">
        <f t="shared" si="134"/>
        <v/>
      </c>
      <c r="I1745" s="963" t="str">
        <f t="shared" si="135"/>
        <v/>
      </c>
      <c r="J1745" s="964" t="str">
        <f t="shared" si="135"/>
        <v/>
      </c>
      <c r="K1745" s="964" t="str">
        <f t="shared" si="135"/>
        <v/>
      </c>
      <c r="L1745" s="964" t="str">
        <f t="shared" si="135"/>
        <v/>
      </c>
      <c r="M1745" s="964" t="str">
        <f t="shared" si="135"/>
        <v/>
      </c>
      <c r="N1745" s="964" t="str">
        <f t="shared" si="135"/>
        <v/>
      </c>
      <c r="O1745" s="964" t="str">
        <f t="shared" si="135"/>
        <v/>
      </c>
      <c r="P1745" s="964" t="str">
        <f t="shared" si="135"/>
        <v/>
      </c>
      <c r="Q1745" s="962" t="str">
        <f t="shared" si="135"/>
        <v/>
      </c>
      <c r="R1745" s="843"/>
    </row>
    <row r="1746" spans="2:18" s="842" customFormat="1" ht="12.4" customHeight="1">
      <c r="B1746" s="968" t="s">
        <v>848</v>
      </c>
      <c r="C1746" s="959"/>
      <c r="D1746" s="969" t="s">
        <v>2690</v>
      </c>
      <c r="E1746" s="961" t="s">
        <v>387</v>
      </c>
      <c r="F1746" s="970">
        <v>533.1</v>
      </c>
      <c r="G1746" s="970">
        <v>9.85</v>
      </c>
      <c r="H1746" s="962">
        <f t="shared" si="134"/>
        <v>5251.04</v>
      </c>
      <c r="I1746" s="963">
        <f t="shared" si="135"/>
        <v>0</v>
      </c>
      <c r="J1746" s="964">
        <f t="shared" si="135"/>
        <v>0</v>
      </c>
      <c r="K1746" s="964">
        <f t="shared" si="135"/>
        <v>0</v>
      </c>
      <c r="L1746" s="964">
        <f t="shared" si="135"/>
        <v>5251.04</v>
      </c>
      <c r="M1746" s="964">
        <f t="shared" si="135"/>
        <v>0</v>
      </c>
      <c r="N1746" s="964">
        <f t="shared" si="135"/>
        <v>0</v>
      </c>
      <c r="O1746" s="964">
        <f t="shared" si="135"/>
        <v>0</v>
      </c>
      <c r="P1746" s="964">
        <f t="shared" si="135"/>
        <v>0</v>
      </c>
      <c r="Q1746" s="962">
        <f t="shared" si="135"/>
        <v>0</v>
      </c>
      <c r="R1746" s="843"/>
    </row>
    <row r="1747" spans="2:18" s="842" customFormat="1" ht="12.4" customHeight="1">
      <c r="B1747" s="968" t="s">
        <v>849</v>
      </c>
      <c r="C1747" s="959"/>
      <c r="D1747" s="969" t="s">
        <v>2946</v>
      </c>
      <c r="E1747" s="961" t="s">
        <v>387</v>
      </c>
      <c r="F1747" s="970">
        <v>10</v>
      </c>
      <c r="G1747" s="970">
        <v>24.61</v>
      </c>
      <c r="H1747" s="962">
        <f t="shared" si="134"/>
        <v>246.1</v>
      </c>
      <c r="I1747" s="963">
        <f t="shared" si="135"/>
        <v>0</v>
      </c>
      <c r="J1747" s="964">
        <f t="shared" si="135"/>
        <v>0</v>
      </c>
      <c r="K1747" s="964">
        <f t="shared" si="135"/>
        <v>0</v>
      </c>
      <c r="L1747" s="964">
        <f t="shared" si="135"/>
        <v>246.1</v>
      </c>
      <c r="M1747" s="964">
        <f t="shared" si="135"/>
        <v>0</v>
      </c>
      <c r="N1747" s="964">
        <f t="shared" si="135"/>
        <v>0</v>
      </c>
      <c r="O1747" s="964">
        <f t="shared" si="135"/>
        <v>0</v>
      </c>
      <c r="P1747" s="964">
        <f t="shared" si="135"/>
        <v>0</v>
      </c>
      <c r="Q1747" s="962">
        <f t="shared" si="135"/>
        <v>0</v>
      </c>
      <c r="R1747" s="843"/>
    </row>
    <row r="1748" spans="2:18" s="842" customFormat="1" ht="12.4" customHeight="1">
      <c r="B1748" s="968" t="s">
        <v>850</v>
      </c>
      <c r="C1748" s="959"/>
      <c r="D1748" s="969" t="s">
        <v>2691</v>
      </c>
      <c r="E1748" s="961" t="s">
        <v>387</v>
      </c>
      <c r="F1748" s="970">
        <v>533.1</v>
      </c>
      <c r="G1748" s="970">
        <v>2.0499999999999998</v>
      </c>
      <c r="H1748" s="962">
        <f t="shared" si="134"/>
        <v>1092.8599999999999</v>
      </c>
      <c r="I1748" s="963">
        <f t="shared" si="135"/>
        <v>0</v>
      </c>
      <c r="J1748" s="964">
        <f t="shared" si="135"/>
        <v>0</v>
      </c>
      <c r="K1748" s="964">
        <f t="shared" si="135"/>
        <v>0</v>
      </c>
      <c r="L1748" s="964">
        <f t="shared" si="135"/>
        <v>1092.8599999999999</v>
      </c>
      <c r="M1748" s="964">
        <f t="shared" si="135"/>
        <v>0</v>
      </c>
      <c r="N1748" s="964">
        <f t="shared" si="135"/>
        <v>0</v>
      </c>
      <c r="O1748" s="964">
        <f t="shared" si="135"/>
        <v>0</v>
      </c>
      <c r="P1748" s="964">
        <f t="shared" si="135"/>
        <v>0</v>
      </c>
      <c r="Q1748" s="962">
        <f t="shared" si="135"/>
        <v>0</v>
      </c>
      <c r="R1748" s="843"/>
    </row>
    <row r="1749" spans="2:18" s="842" customFormat="1" ht="12.4" customHeight="1">
      <c r="B1749" s="968" t="s">
        <v>851</v>
      </c>
      <c r="C1749" s="959"/>
      <c r="D1749" s="969" t="s">
        <v>2738</v>
      </c>
      <c r="E1749" s="961" t="s">
        <v>387</v>
      </c>
      <c r="F1749" s="970">
        <v>10</v>
      </c>
      <c r="G1749" s="970">
        <v>2.46</v>
      </c>
      <c r="H1749" s="962">
        <f t="shared" si="134"/>
        <v>24.6</v>
      </c>
      <c r="I1749" s="963">
        <f t="shared" si="135"/>
        <v>0</v>
      </c>
      <c r="J1749" s="964">
        <f t="shared" si="135"/>
        <v>0</v>
      </c>
      <c r="K1749" s="964">
        <f t="shared" si="135"/>
        <v>0</v>
      </c>
      <c r="L1749" s="964">
        <f t="shared" si="135"/>
        <v>24.6</v>
      </c>
      <c r="M1749" s="964">
        <f t="shared" si="135"/>
        <v>0</v>
      </c>
      <c r="N1749" s="964">
        <f t="shared" si="135"/>
        <v>0</v>
      </c>
      <c r="O1749" s="964">
        <f t="shared" si="135"/>
        <v>0</v>
      </c>
      <c r="P1749" s="964">
        <f t="shared" si="135"/>
        <v>0</v>
      </c>
      <c r="Q1749" s="962">
        <f t="shared" si="135"/>
        <v>0</v>
      </c>
      <c r="R1749" s="843"/>
    </row>
    <row r="1750" spans="2:18" s="842" customFormat="1" ht="12.4" customHeight="1">
      <c r="B1750" s="968" t="s">
        <v>1736</v>
      </c>
      <c r="C1750" s="959"/>
      <c r="D1750" s="969" t="s">
        <v>354</v>
      </c>
      <c r="E1750" s="961" t="s">
        <v>387</v>
      </c>
      <c r="F1750" s="970">
        <v>533.1</v>
      </c>
      <c r="G1750" s="970">
        <v>4.33</v>
      </c>
      <c r="H1750" s="962">
        <f t="shared" si="134"/>
        <v>2308.3200000000002</v>
      </c>
      <c r="I1750" s="963">
        <f t="shared" si="135"/>
        <v>0</v>
      </c>
      <c r="J1750" s="964">
        <f t="shared" si="135"/>
        <v>0</v>
      </c>
      <c r="K1750" s="964">
        <f t="shared" si="135"/>
        <v>0</v>
      </c>
      <c r="L1750" s="964">
        <f t="shared" si="135"/>
        <v>2308.3200000000002</v>
      </c>
      <c r="M1750" s="964">
        <f t="shared" si="135"/>
        <v>0</v>
      </c>
      <c r="N1750" s="964">
        <f t="shared" si="135"/>
        <v>0</v>
      </c>
      <c r="O1750" s="964">
        <f t="shared" si="135"/>
        <v>0</v>
      </c>
      <c r="P1750" s="964">
        <f t="shared" si="135"/>
        <v>0</v>
      </c>
      <c r="Q1750" s="962">
        <f t="shared" si="135"/>
        <v>0</v>
      </c>
      <c r="R1750" s="843"/>
    </row>
    <row r="1751" spans="2:18" s="842" customFormat="1" ht="12.4" customHeight="1">
      <c r="B1751" s="968" t="s">
        <v>1737</v>
      </c>
      <c r="C1751" s="959"/>
      <c r="D1751" s="969" t="s">
        <v>2739</v>
      </c>
      <c r="E1751" s="961" t="s">
        <v>387</v>
      </c>
      <c r="F1751" s="970">
        <v>10</v>
      </c>
      <c r="G1751" s="970">
        <v>5.15</v>
      </c>
      <c r="H1751" s="962">
        <f t="shared" si="134"/>
        <v>51.5</v>
      </c>
      <c r="I1751" s="963">
        <f t="shared" si="135"/>
        <v>0</v>
      </c>
      <c r="J1751" s="964">
        <f t="shared" si="135"/>
        <v>0</v>
      </c>
      <c r="K1751" s="964">
        <f t="shared" si="135"/>
        <v>0</v>
      </c>
      <c r="L1751" s="964">
        <f t="shared" si="135"/>
        <v>51.5</v>
      </c>
      <c r="M1751" s="964">
        <f t="shared" si="135"/>
        <v>0</v>
      </c>
      <c r="N1751" s="964">
        <f t="shared" si="135"/>
        <v>0</v>
      </c>
      <c r="O1751" s="964">
        <f t="shared" si="135"/>
        <v>0</v>
      </c>
      <c r="P1751" s="964">
        <f t="shared" si="135"/>
        <v>0</v>
      </c>
      <c r="Q1751" s="962">
        <f t="shared" si="135"/>
        <v>0</v>
      </c>
      <c r="R1751" s="843"/>
    </row>
    <row r="1752" spans="2:18" s="842" customFormat="1" ht="12.4" customHeight="1">
      <c r="B1752" s="968" t="s">
        <v>1738</v>
      </c>
      <c r="C1752" s="959"/>
      <c r="D1752" s="969" t="s">
        <v>2692</v>
      </c>
      <c r="E1752" s="961" t="s">
        <v>386</v>
      </c>
      <c r="F1752" s="970">
        <v>42.65</v>
      </c>
      <c r="G1752" s="970">
        <v>30.76</v>
      </c>
      <c r="H1752" s="962">
        <f t="shared" si="134"/>
        <v>1311.91</v>
      </c>
      <c r="I1752" s="963">
        <f t="shared" si="135"/>
        <v>0</v>
      </c>
      <c r="J1752" s="964">
        <f t="shared" si="135"/>
        <v>0</v>
      </c>
      <c r="K1752" s="964">
        <f t="shared" si="135"/>
        <v>0</v>
      </c>
      <c r="L1752" s="964">
        <f t="shared" si="135"/>
        <v>1311.91</v>
      </c>
      <c r="M1752" s="964">
        <f t="shared" si="135"/>
        <v>0</v>
      </c>
      <c r="N1752" s="964">
        <f t="shared" si="135"/>
        <v>0</v>
      </c>
      <c r="O1752" s="964">
        <f t="shared" si="135"/>
        <v>0</v>
      </c>
      <c r="P1752" s="964">
        <f t="shared" si="135"/>
        <v>0</v>
      </c>
      <c r="Q1752" s="962">
        <f t="shared" si="135"/>
        <v>0</v>
      </c>
      <c r="R1752" s="843"/>
    </row>
    <row r="1753" spans="2:18" s="842" customFormat="1" ht="12.4" customHeight="1">
      <c r="B1753" s="968" t="s">
        <v>1739</v>
      </c>
      <c r="C1753" s="959"/>
      <c r="D1753" s="969" t="s">
        <v>2740</v>
      </c>
      <c r="E1753" s="961" t="s">
        <v>386</v>
      </c>
      <c r="F1753" s="970">
        <v>2.4</v>
      </c>
      <c r="G1753" s="970">
        <v>35.15</v>
      </c>
      <c r="H1753" s="962">
        <f t="shared" si="134"/>
        <v>84.36</v>
      </c>
      <c r="I1753" s="963">
        <f t="shared" si="135"/>
        <v>0</v>
      </c>
      <c r="J1753" s="964">
        <f t="shared" si="135"/>
        <v>0</v>
      </c>
      <c r="K1753" s="964">
        <f t="shared" si="135"/>
        <v>0</v>
      </c>
      <c r="L1753" s="964">
        <f t="shared" si="135"/>
        <v>84.36</v>
      </c>
      <c r="M1753" s="964">
        <f t="shared" si="135"/>
        <v>0</v>
      </c>
      <c r="N1753" s="964">
        <f t="shared" si="135"/>
        <v>0</v>
      </c>
      <c r="O1753" s="964">
        <f t="shared" si="135"/>
        <v>0</v>
      </c>
      <c r="P1753" s="964">
        <f t="shared" si="135"/>
        <v>0</v>
      </c>
      <c r="Q1753" s="962">
        <f t="shared" si="135"/>
        <v>0</v>
      </c>
      <c r="R1753" s="843"/>
    </row>
    <row r="1754" spans="2:18" s="842" customFormat="1" ht="12.4" customHeight="1">
      <c r="B1754" s="968" t="s">
        <v>1740</v>
      </c>
      <c r="C1754" s="959"/>
      <c r="D1754" s="969" t="s">
        <v>2693</v>
      </c>
      <c r="E1754" s="961" t="s">
        <v>386</v>
      </c>
      <c r="F1754" s="970">
        <v>106.62</v>
      </c>
      <c r="G1754" s="970">
        <v>24.61</v>
      </c>
      <c r="H1754" s="962">
        <f t="shared" si="134"/>
        <v>2623.92</v>
      </c>
      <c r="I1754" s="963">
        <f t="shared" si="135"/>
        <v>0</v>
      </c>
      <c r="J1754" s="964">
        <f t="shared" si="135"/>
        <v>0</v>
      </c>
      <c r="K1754" s="964">
        <f t="shared" si="135"/>
        <v>0</v>
      </c>
      <c r="L1754" s="964">
        <f t="shared" si="135"/>
        <v>2623.92</v>
      </c>
      <c r="M1754" s="964">
        <f t="shared" si="135"/>
        <v>0</v>
      </c>
      <c r="N1754" s="964">
        <f t="shared" si="135"/>
        <v>0</v>
      </c>
      <c r="O1754" s="964">
        <f t="shared" si="135"/>
        <v>0</v>
      </c>
      <c r="P1754" s="964">
        <f t="shared" si="135"/>
        <v>0</v>
      </c>
      <c r="Q1754" s="962">
        <f t="shared" si="135"/>
        <v>0</v>
      </c>
      <c r="R1754" s="843"/>
    </row>
    <row r="1755" spans="2:18" s="842" customFormat="1" ht="12.4" customHeight="1">
      <c r="B1755" s="968" t="s">
        <v>1741</v>
      </c>
      <c r="C1755" s="959"/>
      <c r="D1755" s="969" t="s">
        <v>2741</v>
      </c>
      <c r="E1755" s="961" t="s">
        <v>386</v>
      </c>
      <c r="F1755" s="970">
        <v>1.2</v>
      </c>
      <c r="G1755" s="970">
        <v>17.57</v>
      </c>
      <c r="H1755" s="962">
        <f t="shared" si="134"/>
        <v>21.08</v>
      </c>
      <c r="I1755" s="963">
        <f t="shared" si="135"/>
        <v>0</v>
      </c>
      <c r="J1755" s="964">
        <f t="shared" si="135"/>
        <v>0</v>
      </c>
      <c r="K1755" s="964">
        <f t="shared" si="135"/>
        <v>0</v>
      </c>
      <c r="L1755" s="964">
        <f t="shared" si="135"/>
        <v>21.08</v>
      </c>
      <c r="M1755" s="964">
        <f t="shared" si="135"/>
        <v>0</v>
      </c>
      <c r="N1755" s="964">
        <f t="shared" si="135"/>
        <v>0</v>
      </c>
      <c r="O1755" s="964">
        <f t="shared" si="135"/>
        <v>0</v>
      </c>
      <c r="P1755" s="964">
        <f t="shared" si="135"/>
        <v>0</v>
      </c>
      <c r="Q1755" s="962">
        <f t="shared" si="135"/>
        <v>0</v>
      </c>
      <c r="R1755" s="843"/>
    </row>
    <row r="1756" spans="2:18" s="842" customFormat="1" ht="12.4" customHeight="1">
      <c r="B1756" s="968" t="s">
        <v>1742</v>
      </c>
      <c r="C1756" s="959"/>
      <c r="D1756" s="969" t="s">
        <v>2742</v>
      </c>
      <c r="E1756" s="961" t="s">
        <v>386</v>
      </c>
      <c r="F1756" s="970">
        <v>1.8</v>
      </c>
      <c r="G1756" s="970">
        <v>20.51</v>
      </c>
      <c r="H1756" s="962">
        <f t="shared" si="134"/>
        <v>36.92</v>
      </c>
      <c r="I1756" s="963">
        <f t="shared" si="135"/>
        <v>0</v>
      </c>
      <c r="J1756" s="964">
        <f t="shared" si="135"/>
        <v>0</v>
      </c>
      <c r="K1756" s="964">
        <f t="shared" si="135"/>
        <v>0</v>
      </c>
      <c r="L1756" s="964">
        <f t="shared" si="135"/>
        <v>36.92</v>
      </c>
      <c r="M1756" s="964">
        <f t="shared" si="135"/>
        <v>0</v>
      </c>
      <c r="N1756" s="964">
        <f t="shared" si="135"/>
        <v>0</v>
      </c>
      <c r="O1756" s="964">
        <f t="shared" si="135"/>
        <v>0</v>
      </c>
      <c r="P1756" s="964">
        <f t="shared" si="135"/>
        <v>0</v>
      </c>
      <c r="Q1756" s="962">
        <f t="shared" si="135"/>
        <v>0</v>
      </c>
      <c r="R1756" s="843"/>
    </row>
    <row r="1757" spans="2:18" s="842" customFormat="1" ht="12.4" customHeight="1">
      <c r="B1757" s="974" t="s">
        <v>852</v>
      </c>
      <c r="C1757" s="959"/>
      <c r="D1757" s="975" t="s">
        <v>355</v>
      </c>
      <c r="E1757" s="961"/>
      <c r="F1757" s="961"/>
      <c r="G1757" s="961"/>
      <c r="H1757" s="962" t="str">
        <f t="shared" si="134"/>
        <v/>
      </c>
      <c r="I1757" s="963" t="str">
        <f t="shared" si="135"/>
        <v/>
      </c>
      <c r="J1757" s="964" t="str">
        <f t="shared" si="135"/>
        <v/>
      </c>
      <c r="K1757" s="964" t="str">
        <f t="shared" si="135"/>
        <v/>
      </c>
      <c r="L1757" s="964" t="str">
        <f t="shared" si="135"/>
        <v/>
      </c>
      <c r="M1757" s="964" t="str">
        <f t="shared" si="135"/>
        <v/>
      </c>
      <c r="N1757" s="964" t="str">
        <f t="shared" si="135"/>
        <v/>
      </c>
      <c r="O1757" s="964" t="str">
        <f t="shared" si="135"/>
        <v/>
      </c>
      <c r="P1757" s="964" t="str">
        <f t="shared" si="135"/>
        <v/>
      </c>
      <c r="Q1757" s="962" t="str">
        <f t="shared" si="135"/>
        <v/>
      </c>
      <c r="R1757" s="843"/>
    </row>
    <row r="1758" spans="2:18" s="842" customFormat="1" ht="12.4" customHeight="1">
      <c r="B1758" s="968" t="s">
        <v>853</v>
      </c>
      <c r="C1758" s="959"/>
      <c r="D1758" s="969" t="s">
        <v>2694</v>
      </c>
      <c r="E1758" s="961" t="s">
        <v>387</v>
      </c>
      <c r="F1758" s="970">
        <v>543.1</v>
      </c>
      <c r="G1758" s="970">
        <v>6.7700000000000005</v>
      </c>
      <c r="H1758" s="962">
        <f t="shared" si="134"/>
        <v>3676.79</v>
      </c>
      <c r="I1758" s="963">
        <f t="shared" si="135"/>
        <v>0</v>
      </c>
      <c r="J1758" s="964">
        <f t="shared" si="135"/>
        <v>0</v>
      </c>
      <c r="K1758" s="964">
        <f t="shared" si="135"/>
        <v>0</v>
      </c>
      <c r="L1758" s="964">
        <f t="shared" si="135"/>
        <v>3676.79</v>
      </c>
      <c r="M1758" s="964">
        <f t="shared" si="135"/>
        <v>0</v>
      </c>
      <c r="N1758" s="964">
        <f t="shared" si="135"/>
        <v>0</v>
      </c>
      <c r="O1758" s="964">
        <f t="shared" si="135"/>
        <v>0</v>
      </c>
      <c r="P1758" s="964">
        <f t="shared" si="135"/>
        <v>0</v>
      </c>
      <c r="Q1758" s="962">
        <f t="shared" si="135"/>
        <v>0</v>
      </c>
      <c r="R1758" s="843"/>
    </row>
    <row r="1759" spans="2:18" s="842" customFormat="1" ht="12.4" customHeight="1">
      <c r="B1759" s="968" t="s">
        <v>1743</v>
      </c>
      <c r="C1759" s="959"/>
      <c r="D1759" s="969" t="s">
        <v>356</v>
      </c>
      <c r="E1759" s="961" t="s">
        <v>387</v>
      </c>
      <c r="F1759" s="970">
        <v>543.1</v>
      </c>
      <c r="G1759" s="970">
        <v>1.06</v>
      </c>
      <c r="H1759" s="962">
        <f t="shared" si="134"/>
        <v>575.69000000000005</v>
      </c>
      <c r="I1759" s="963">
        <f t="shared" ref="I1759:Q1774" si="136">+IF($E1759="","",I5649)</f>
        <v>0</v>
      </c>
      <c r="J1759" s="964">
        <f t="shared" si="136"/>
        <v>0</v>
      </c>
      <c r="K1759" s="964">
        <f t="shared" si="136"/>
        <v>0</v>
      </c>
      <c r="L1759" s="964">
        <f t="shared" si="136"/>
        <v>575.69000000000005</v>
      </c>
      <c r="M1759" s="964">
        <f t="shared" si="136"/>
        <v>0</v>
      </c>
      <c r="N1759" s="964">
        <f t="shared" si="136"/>
        <v>0</v>
      </c>
      <c r="O1759" s="964">
        <f t="shared" si="136"/>
        <v>0</v>
      </c>
      <c r="P1759" s="964">
        <f t="shared" si="136"/>
        <v>0</v>
      </c>
      <c r="Q1759" s="962">
        <f t="shared" si="136"/>
        <v>0</v>
      </c>
      <c r="R1759" s="843"/>
    </row>
    <row r="1760" spans="2:18" s="842" customFormat="1" ht="12.4" customHeight="1">
      <c r="B1760" s="972" t="s">
        <v>893</v>
      </c>
      <c r="C1760" s="959"/>
      <c r="D1760" s="973" t="s">
        <v>2947</v>
      </c>
      <c r="E1760" s="961"/>
      <c r="F1760" s="961"/>
      <c r="G1760" s="961"/>
      <c r="H1760" s="962" t="str">
        <f t="shared" si="134"/>
        <v/>
      </c>
      <c r="I1760" s="963" t="str">
        <f t="shared" si="136"/>
        <v/>
      </c>
      <c r="J1760" s="964" t="str">
        <f t="shared" si="136"/>
        <v/>
      </c>
      <c r="K1760" s="964" t="str">
        <f t="shared" si="136"/>
        <v/>
      </c>
      <c r="L1760" s="964" t="str">
        <f t="shared" si="136"/>
        <v/>
      </c>
      <c r="M1760" s="964" t="str">
        <f t="shared" si="136"/>
        <v/>
      </c>
      <c r="N1760" s="964" t="str">
        <f t="shared" si="136"/>
        <v/>
      </c>
      <c r="O1760" s="964" t="str">
        <f t="shared" si="136"/>
        <v/>
      </c>
      <c r="P1760" s="964" t="str">
        <f t="shared" si="136"/>
        <v/>
      </c>
      <c r="Q1760" s="962" t="str">
        <f t="shared" si="136"/>
        <v/>
      </c>
      <c r="R1760" s="843"/>
    </row>
    <row r="1761" spans="2:18" s="842" customFormat="1" ht="12.4" customHeight="1">
      <c r="B1761" s="974" t="s">
        <v>894</v>
      </c>
      <c r="C1761" s="959"/>
      <c r="D1761" s="975" t="s">
        <v>52</v>
      </c>
      <c r="E1761" s="961"/>
      <c r="F1761" s="961"/>
      <c r="G1761" s="961"/>
      <c r="H1761" s="962" t="str">
        <f t="shared" si="134"/>
        <v/>
      </c>
      <c r="I1761" s="963" t="str">
        <f t="shared" si="136"/>
        <v/>
      </c>
      <c r="J1761" s="964" t="str">
        <f t="shared" si="136"/>
        <v/>
      </c>
      <c r="K1761" s="964" t="str">
        <f t="shared" si="136"/>
        <v/>
      </c>
      <c r="L1761" s="964" t="str">
        <f t="shared" si="136"/>
        <v/>
      </c>
      <c r="M1761" s="964" t="str">
        <f t="shared" si="136"/>
        <v/>
      </c>
      <c r="N1761" s="964" t="str">
        <f t="shared" si="136"/>
        <v/>
      </c>
      <c r="O1761" s="964" t="str">
        <f t="shared" si="136"/>
        <v/>
      </c>
      <c r="P1761" s="964" t="str">
        <f t="shared" si="136"/>
        <v/>
      </c>
      <c r="Q1761" s="962" t="str">
        <f t="shared" si="136"/>
        <v/>
      </c>
      <c r="R1761" s="843"/>
    </row>
    <row r="1762" spans="2:18" s="842" customFormat="1" ht="12.4" customHeight="1">
      <c r="B1762" s="968" t="s">
        <v>895</v>
      </c>
      <c r="C1762" s="959"/>
      <c r="D1762" s="969" t="s">
        <v>334</v>
      </c>
      <c r="E1762" s="961" t="s">
        <v>385</v>
      </c>
      <c r="F1762" s="970">
        <v>7.29</v>
      </c>
      <c r="G1762" s="970">
        <v>1.22</v>
      </c>
      <c r="H1762" s="962">
        <f t="shared" si="134"/>
        <v>8.89</v>
      </c>
      <c r="I1762" s="963">
        <f t="shared" si="136"/>
        <v>0</v>
      </c>
      <c r="J1762" s="964">
        <f t="shared" si="136"/>
        <v>0</v>
      </c>
      <c r="K1762" s="964">
        <f t="shared" si="136"/>
        <v>0</v>
      </c>
      <c r="L1762" s="964">
        <f t="shared" si="136"/>
        <v>8.89</v>
      </c>
      <c r="M1762" s="964">
        <f t="shared" si="136"/>
        <v>0</v>
      </c>
      <c r="N1762" s="964">
        <f t="shared" si="136"/>
        <v>0</v>
      </c>
      <c r="O1762" s="964">
        <f t="shared" si="136"/>
        <v>0</v>
      </c>
      <c r="P1762" s="964">
        <f t="shared" si="136"/>
        <v>0</v>
      </c>
      <c r="Q1762" s="962">
        <f t="shared" si="136"/>
        <v>0</v>
      </c>
      <c r="R1762" s="843"/>
    </row>
    <row r="1763" spans="2:18" s="842" customFormat="1" ht="12.4" customHeight="1">
      <c r="B1763" s="974" t="s">
        <v>896</v>
      </c>
      <c r="C1763" s="959"/>
      <c r="D1763" s="975" t="s">
        <v>54</v>
      </c>
      <c r="E1763" s="961"/>
      <c r="F1763" s="961"/>
      <c r="G1763" s="961"/>
      <c r="H1763" s="962" t="str">
        <f t="shared" si="134"/>
        <v/>
      </c>
      <c r="I1763" s="963" t="str">
        <f t="shared" si="136"/>
        <v/>
      </c>
      <c r="J1763" s="964" t="str">
        <f t="shared" si="136"/>
        <v/>
      </c>
      <c r="K1763" s="964" t="str">
        <f t="shared" si="136"/>
        <v/>
      </c>
      <c r="L1763" s="964" t="str">
        <f t="shared" si="136"/>
        <v/>
      </c>
      <c r="M1763" s="964" t="str">
        <f t="shared" si="136"/>
        <v/>
      </c>
      <c r="N1763" s="964" t="str">
        <f t="shared" si="136"/>
        <v/>
      </c>
      <c r="O1763" s="964" t="str">
        <f t="shared" si="136"/>
        <v/>
      </c>
      <c r="P1763" s="964" t="str">
        <f t="shared" si="136"/>
        <v/>
      </c>
      <c r="Q1763" s="962" t="str">
        <f t="shared" si="136"/>
        <v/>
      </c>
      <c r="R1763" s="843"/>
    </row>
    <row r="1764" spans="2:18" s="842" customFormat="1" ht="12.4" customHeight="1">
      <c r="B1764" s="968" t="s">
        <v>897</v>
      </c>
      <c r="C1764" s="959"/>
      <c r="D1764" s="969" t="s">
        <v>2696</v>
      </c>
      <c r="E1764" s="961" t="s">
        <v>386</v>
      </c>
      <c r="F1764" s="970">
        <v>3.2800000000000002</v>
      </c>
      <c r="G1764" s="970">
        <v>30.76</v>
      </c>
      <c r="H1764" s="962">
        <f t="shared" si="134"/>
        <v>100.89</v>
      </c>
      <c r="I1764" s="963">
        <f t="shared" si="136"/>
        <v>0</v>
      </c>
      <c r="J1764" s="964">
        <f t="shared" si="136"/>
        <v>0</v>
      </c>
      <c r="K1764" s="964">
        <f t="shared" si="136"/>
        <v>0</v>
      </c>
      <c r="L1764" s="964">
        <f t="shared" si="136"/>
        <v>100.89</v>
      </c>
      <c r="M1764" s="964">
        <f t="shared" si="136"/>
        <v>0</v>
      </c>
      <c r="N1764" s="964">
        <f t="shared" si="136"/>
        <v>0</v>
      </c>
      <c r="O1764" s="964">
        <f t="shared" si="136"/>
        <v>0</v>
      </c>
      <c r="P1764" s="964">
        <f t="shared" si="136"/>
        <v>0</v>
      </c>
      <c r="Q1764" s="962">
        <f t="shared" si="136"/>
        <v>0</v>
      </c>
      <c r="R1764" s="843"/>
    </row>
    <row r="1765" spans="2:18" s="842" customFormat="1" ht="12.4" customHeight="1">
      <c r="B1765" s="968" t="s">
        <v>898</v>
      </c>
      <c r="C1765" s="959"/>
      <c r="D1765" s="969" t="s">
        <v>336</v>
      </c>
      <c r="E1765" s="961" t="s">
        <v>386</v>
      </c>
      <c r="F1765" s="970">
        <v>4.0999999999999996</v>
      </c>
      <c r="G1765" s="970">
        <v>20.51</v>
      </c>
      <c r="H1765" s="962">
        <f t="shared" si="134"/>
        <v>84.09</v>
      </c>
      <c r="I1765" s="963">
        <f t="shared" si="136"/>
        <v>0</v>
      </c>
      <c r="J1765" s="964">
        <f t="shared" si="136"/>
        <v>0</v>
      </c>
      <c r="K1765" s="964">
        <f t="shared" si="136"/>
        <v>0</v>
      </c>
      <c r="L1765" s="964">
        <f t="shared" si="136"/>
        <v>84.09</v>
      </c>
      <c r="M1765" s="964">
        <f t="shared" si="136"/>
        <v>0</v>
      </c>
      <c r="N1765" s="964">
        <f t="shared" si="136"/>
        <v>0</v>
      </c>
      <c r="O1765" s="964">
        <f t="shared" si="136"/>
        <v>0</v>
      </c>
      <c r="P1765" s="964">
        <f t="shared" si="136"/>
        <v>0</v>
      </c>
      <c r="Q1765" s="962">
        <f t="shared" si="136"/>
        <v>0</v>
      </c>
      <c r="R1765" s="843"/>
    </row>
    <row r="1766" spans="2:18" s="842" customFormat="1" ht="12.4" customHeight="1">
      <c r="B1766" s="968" t="s">
        <v>899</v>
      </c>
      <c r="C1766" s="959"/>
      <c r="D1766" s="969" t="s">
        <v>2697</v>
      </c>
      <c r="E1766" s="961" t="s">
        <v>51</v>
      </c>
      <c r="F1766" s="970">
        <v>7.29</v>
      </c>
      <c r="G1766" s="970">
        <v>2.5300000000000002</v>
      </c>
      <c r="H1766" s="962">
        <f t="shared" si="134"/>
        <v>18.440000000000001</v>
      </c>
      <c r="I1766" s="963">
        <f t="shared" si="136"/>
        <v>0</v>
      </c>
      <c r="J1766" s="964">
        <f t="shared" si="136"/>
        <v>0</v>
      </c>
      <c r="K1766" s="964">
        <f t="shared" si="136"/>
        <v>0</v>
      </c>
      <c r="L1766" s="964">
        <f t="shared" si="136"/>
        <v>18.440000000000001</v>
      </c>
      <c r="M1766" s="964">
        <f t="shared" si="136"/>
        <v>0</v>
      </c>
      <c r="N1766" s="964">
        <f t="shared" si="136"/>
        <v>0</v>
      </c>
      <c r="O1766" s="964">
        <f t="shared" si="136"/>
        <v>0</v>
      </c>
      <c r="P1766" s="964">
        <f t="shared" si="136"/>
        <v>0</v>
      </c>
      <c r="Q1766" s="962">
        <f t="shared" si="136"/>
        <v>0</v>
      </c>
      <c r="R1766" s="843"/>
    </row>
    <row r="1767" spans="2:18" s="842" customFormat="1" ht="12.4" customHeight="1">
      <c r="B1767" s="968" t="s">
        <v>900</v>
      </c>
      <c r="C1767" s="959"/>
      <c r="D1767" s="969" t="s">
        <v>2698</v>
      </c>
      <c r="E1767" s="961" t="s">
        <v>386</v>
      </c>
      <c r="F1767" s="970">
        <v>1.46</v>
      </c>
      <c r="G1767" s="970">
        <v>49.07</v>
      </c>
      <c r="H1767" s="962">
        <f t="shared" si="134"/>
        <v>71.64</v>
      </c>
      <c r="I1767" s="963">
        <f t="shared" si="136"/>
        <v>0</v>
      </c>
      <c r="J1767" s="964">
        <f t="shared" si="136"/>
        <v>0</v>
      </c>
      <c r="K1767" s="964">
        <f t="shared" si="136"/>
        <v>0</v>
      </c>
      <c r="L1767" s="964">
        <f t="shared" si="136"/>
        <v>71.64</v>
      </c>
      <c r="M1767" s="964">
        <f t="shared" si="136"/>
        <v>0</v>
      </c>
      <c r="N1767" s="964">
        <f t="shared" si="136"/>
        <v>0</v>
      </c>
      <c r="O1767" s="964">
        <f t="shared" si="136"/>
        <v>0</v>
      </c>
      <c r="P1767" s="964">
        <f t="shared" si="136"/>
        <v>0</v>
      </c>
      <c r="Q1767" s="962">
        <f t="shared" si="136"/>
        <v>0</v>
      </c>
      <c r="R1767" s="843"/>
    </row>
    <row r="1768" spans="2:18" s="842" customFormat="1" ht="12.4" customHeight="1">
      <c r="B1768" s="968" t="s">
        <v>901</v>
      </c>
      <c r="C1768" s="959"/>
      <c r="D1768" s="969" t="s">
        <v>2699</v>
      </c>
      <c r="E1768" s="961" t="s">
        <v>386</v>
      </c>
      <c r="F1768" s="970">
        <v>0.73</v>
      </c>
      <c r="G1768" s="970">
        <v>56.57</v>
      </c>
      <c r="H1768" s="962">
        <f t="shared" si="134"/>
        <v>41.3</v>
      </c>
      <c r="I1768" s="963">
        <f t="shared" si="136"/>
        <v>0</v>
      </c>
      <c r="J1768" s="964">
        <f t="shared" si="136"/>
        <v>0</v>
      </c>
      <c r="K1768" s="964">
        <f t="shared" si="136"/>
        <v>0</v>
      </c>
      <c r="L1768" s="964">
        <f t="shared" si="136"/>
        <v>41.3</v>
      </c>
      <c r="M1768" s="964">
        <f t="shared" si="136"/>
        <v>0</v>
      </c>
      <c r="N1768" s="964">
        <f t="shared" si="136"/>
        <v>0</v>
      </c>
      <c r="O1768" s="964">
        <f t="shared" si="136"/>
        <v>0</v>
      </c>
      <c r="P1768" s="964">
        <f t="shared" si="136"/>
        <v>0</v>
      </c>
      <c r="Q1768" s="962">
        <f t="shared" si="136"/>
        <v>0</v>
      </c>
      <c r="R1768" s="843"/>
    </row>
    <row r="1769" spans="2:18" s="842" customFormat="1" ht="12.4" customHeight="1">
      <c r="B1769" s="974" t="s">
        <v>903</v>
      </c>
      <c r="C1769" s="959"/>
      <c r="D1769" s="975" t="s">
        <v>2700</v>
      </c>
      <c r="E1769" s="961"/>
      <c r="F1769" s="961"/>
      <c r="G1769" s="961"/>
      <c r="H1769" s="962" t="str">
        <f t="shared" si="134"/>
        <v/>
      </c>
      <c r="I1769" s="963" t="str">
        <f t="shared" si="136"/>
        <v/>
      </c>
      <c r="J1769" s="964" t="str">
        <f t="shared" si="136"/>
        <v/>
      </c>
      <c r="K1769" s="964" t="str">
        <f t="shared" si="136"/>
        <v/>
      </c>
      <c r="L1769" s="964" t="str">
        <f t="shared" si="136"/>
        <v/>
      </c>
      <c r="M1769" s="964" t="str">
        <f t="shared" si="136"/>
        <v/>
      </c>
      <c r="N1769" s="964" t="str">
        <f t="shared" si="136"/>
        <v/>
      </c>
      <c r="O1769" s="964" t="str">
        <f t="shared" si="136"/>
        <v/>
      </c>
      <c r="P1769" s="964" t="str">
        <f t="shared" si="136"/>
        <v/>
      </c>
      <c r="Q1769" s="962" t="str">
        <f t="shared" si="136"/>
        <v/>
      </c>
      <c r="R1769" s="843"/>
    </row>
    <row r="1770" spans="2:18" s="842" customFormat="1" ht="12.4" customHeight="1">
      <c r="B1770" s="968" t="s">
        <v>904</v>
      </c>
      <c r="C1770" s="959"/>
      <c r="D1770" s="969" t="s">
        <v>339</v>
      </c>
      <c r="E1770" s="961" t="s">
        <v>51</v>
      </c>
      <c r="F1770" s="970">
        <v>0.73</v>
      </c>
      <c r="G1770" s="970">
        <v>29.97</v>
      </c>
      <c r="H1770" s="962">
        <f t="shared" si="134"/>
        <v>21.88</v>
      </c>
      <c r="I1770" s="963">
        <f t="shared" si="136"/>
        <v>0</v>
      </c>
      <c r="J1770" s="964">
        <f t="shared" si="136"/>
        <v>0</v>
      </c>
      <c r="K1770" s="964">
        <f t="shared" si="136"/>
        <v>0</v>
      </c>
      <c r="L1770" s="964">
        <f t="shared" si="136"/>
        <v>21.88</v>
      </c>
      <c r="M1770" s="964">
        <f t="shared" si="136"/>
        <v>0</v>
      </c>
      <c r="N1770" s="964">
        <f t="shared" si="136"/>
        <v>0</v>
      </c>
      <c r="O1770" s="964">
        <f t="shared" si="136"/>
        <v>0</v>
      </c>
      <c r="P1770" s="964">
        <f t="shared" si="136"/>
        <v>0</v>
      </c>
      <c r="Q1770" s="962">
        <f t="shared" si="136"/>
        <v>0</v>
      </c>
      <c r="R1770" s="843"/>
    </row>
    <row r="1771" spans="2:18" s="842" customFormat="1" ht="12.4" customHeight="1">
      <c r="B1771" s="974" t="s">
        <v>1744</v>
      </c>
      <c r="C1771" s="959"/>
      <c r="D1771" s="975" t="s">
        <v>340</v>
      </c>
      <c r="E1771" s="961"/>
      <c r="F1771" s="961"/>
      <c r="G1771" s="961"/>
      <c r="H1771" s="962" t="str">
        <f t="shared" si="134"/>
        <v/>
      </c>
      <c r="I1771" s="963" t="str">
        <f t="shared" si="136"/>
        <v/>
      </c>
      <c r="J1771" s="964" t="str">
        <f t="shared" si="136"/>
        <v/>
      </c>
      <c r="K1771" s="964" t="str">
        <f t="shared" si="136"/>
        <v/>
      </c>
      <c r="L1771" s="964" t="str">
        <f t="shared" si="136"/>
        <v/>
      </c>
      <c r="M1771" s="964" t="str">
        <f t="shared" si="136"/>
        <v/>
      </c>
      <c r="N1771" s="964" t="str">
        <f t="shared" si="136"/>
        <v/>
      </c>
      <c r="O1771" s="964" t="str">
        <f t="shared" si="136"/>
        <v/>
      </c>
      <c r="P1771" s="964" t="str">
        <f t="shared" si="136"/>
        <v/>
      </c>
      <c r="Q1771" s="962" t="str">
        <f t="shared" si="136"/>
        <v/>
      </c>
      <c r="R1771" s="843"/>
    </row>
    <row r="1772" spans="2:18" s="842" customFormat="1" ht="12.4" customHeight="1">
      <c r="B1772" s="968" t="s">
        <v>1745</v>
      </c>
      <c r="C1772" s="959"/>
      <c r="D1772" s="969" t="s">
        <v>342</v>
      </c>
      <c r="E1772" s="961" t="s">
        <v>51</v>
      </c>
      <c r="F1772" s="970">
        <v>29.71</v>
      </c>
      <c r="G1772" s="970">
        <v>43.65</v>
      </c>
      <c r="H1772" s="962">
        <f t="shared" si="134"/>
        <v>1296.8399999999999</v>
      </c>
      <c r="I1772" s="963">
        <f t="shared" si="136"/>
        <v>0</v>
      </c>
      <c r="J1772" s="964">
        <f t="shared" si="136"/>
        <v>0</v>
      </c>
      <c r="K1772" s="964">
        <f t="shared" si="136"/>
        <v>0</v>
      </c>
      <c r="L1772" s="964">
        <f t="shared" si="136"/>
        <v>883.02</v>
      </c>
      <c r="M1772" s="964">
        <f t="shared" si="136"/>
        <v>413.82</v>
      </c>
      <c r="N1772" s="964">
        <f t="shared" si="136"/>
        <v>0</v>
      </c>
      <c r="O1772" s="964">
        <f t="shared" si="136"/>
        <v>0</v>
      </c>
      <c r="P1772" s="964">
        <f t="shared" si="136"/>
        <v>0</v>
      </c>
      <c r="Q1772" s="962">
        <f t="shared" si="136"/>
        <v>0</v>
      </c>
      <c r="R1772" s="843"/>
    </row>
    <row r="1773" spans="2:18" s="842" customFormat="1" ht="12.4" customHeight="1">
      <c r="B1773" s="968" t="s">
        <v>1746</v>
      </c>
      <c r="C1773" s="959"/>
      <c r="D1773" s="969" t="s">
        <v>2701</v>
      </c>
      <c r="E1773" s="961" t="s">
        <v>386</v>
      </c>
      <c r="F1773" s="970">
        <v>3.48</v>
      </c>
      <c r="G1773" s="970">
        <v>503.22</v>
      </c>
      <c r="H1773" s="962">
        <f t="shared" si="134"/>
        <v>1751.21</v>
      </c>
      <c r="I1773" s="963">
        <f t="shared" si="136"/>
        <v>0</v>
      </c>
      <c r="J1773" s="964">
        <f t="shared" si="136"/>
        <v>0</v>
      </c>
      <c r="K1773" s="964">
        <f t="shared" si="136"/>
        <v>0</v>
      </c>
      <c r="L1773" s="964">
        <f t="shared" si="136"/>
        <v>49.86</v>
      </c>
      <c r="M1773" s="964">
        <f t="shared" si="136"/>
        <v>1701.35</v>
      </c>
      <c r="N1773" s="964">
        <f t="shared" si="136"/>
        <v>0</v>
      </c>
      <c r="O1773" s="964">
        <f t="shared" si="136"/>
        <v>0</v>
      </c>
      <c r="P1773" s="964">
        <f t="shared" si="136"/>
        <v>0</v>
      </c>
      <c r="Q1773" s="962">
        <f t="shared" si="136"/>
        <v>0</v>
      </c>
      <c r="R1773" s="843"/>
    </row>
    <row r="1774" spans="2:18" s="842" customFormat="1" ht="12.4" customHeight="1">
      <c r="B1774" s="968" t="s">
        <v>1747</v>
      </c>
      <c r="C1774" s="959"/>
      <c r="D1774" s="969" t="s">
        <v>2702</v>
      </c>
      <c r="E1774" s="961" t="s">
        <v>55</v>
      </c>
      <c r="F1774" s="970">
        <v>137.92000000000002</v>
      </c>
      <c r="G1774" s="970">
        <v>4.2</v>
      </c>
      <c r="H1774" s="962">
        <f t="shared" si="134"/>
        <v>579.26</v>
      </c>
      <c r="I1774" s="963">
        <f t="shared" si="136"/>
        <v>0</v>
      </c>
      <c r="J1774" s="964">
        <f t="shared" si="136"/>
        <v>0</v>
      </c>
      <c r="K1774" s="964">
        <f t="shared" si="136"/>
        <v>0</v>
      </c>
      <c r="L1774" s="964">
        <f t="shared" si="136"/>
        <v>579.26</v>
      </c>
      <c r="M1774" s="964">
        <f t="shared" si="136"/>
        <v>0</v>
      </c>
      <c r="N1774" s="964">
        <f t="shared" si="136"/>
        <v>0</v>
      </c>
      <c r="O1774" s="964">
        <f t="shared" si="136"/>
        <v>0</v>
      </c>
      <c r="P1774" s="964">
        <f t="shared" si="136"/>
        <v>0</v>
      </c>
      <c r="Q1774" s="962">
        <f t="shared" si="136"/>
        <v>0</v>
      </c>
      <c r="R1774" s="843"/>
    </row>
    <row r="1775" spans="2:18" s="842" customFormat="1" ht="12.4" customHeight="1">
      <c r="B1775" s="974" t="s">
        <v>1748</v>
      </c>
      <c r="C1775" s="959"/>
      <c r="D1775" s="975" t="s">
        <v>343</v>
      </c>
      <c r="E1775" s="961"/>
      <c r="F1775" s="961"/>
      <c r="G1775" s="961"/>
      <c r="H1775" s="962" t="str">
        <f t="shared" si="134"/>
        <v/>
      </c>
      <c r="I1775" s="963" t="str">
        <f t="shared" ref="I1775:Q1790" si="137">+IF($E1775="","",I5665)</f>
        <v/>
      </c>
      <c r="J1775" s="964" t="str">
        <f t="shared" si="137"/>
        <v/>
      </c>
      <c r="K1775" s="964" t="str">
        <f t="shared" si="137"/>
        <v/>
      </c>
      <c r="L1775" s="964" t="str">
        <f t="shared" si="137"/>
        <v/>
      </c>
      <c r="M1775" s="964" t="str">
        <f t="shared" si="137"/>
        <v/>
      </c>
      <c r="N1775" s="964" t="str">
        <f t="shared" si="137"/>
        <v/>
      </c>
      <c r="O1775" s="964" t="str">
        <f t="shared" si="137"/>
        <v/>
      </c>
      <c r="P1775" s="964" t="str">
        <f t="shared" si="137"/>
        <v/>
      </c>
      <c r="Q1775" s="962" t="str">
        <f t="shared" si="137"/>
        <v/>
      </c>
      <c r="R1775" s="843"/>
    </row>
    <row r="1776" spans="2:18" s="842" customFormat="1" ht="12.4" customHeight="1">
      <c r="B1776" s="968" t="s">
        <v>1749</v>
      </c>
      <c r="C1776" s="959"/>
      <c r="D1776" s="969" t="s">
        <v>2671</v>
      </c>
      <c r="E1776" s="961" t="s">
        <v>51</v>
      </c>
      <c r="F1776" s="970">
        <v>18</v>
      </c>
      <c r="G1776" s="970">
        <v>27.810000000000002</v>
      </c>
      <c r="H1776" s="962">
        <f t="shared" si="134"/>
        <v>500.58</v>
      </c>
      <c r="I1776" s="963">
        <f t="shared" si="137"/>
        <v>0</v>
      </c>
      <c r="J1776" s="964">
        <f t="shared" si="137"/>
        <v>0</v>
      </c>
      <c r="K1776" s="964">
        <f t="shared" si="137"/>
        <v>0</v>
      </c>
      <c r="L1776" s="964">
        <f t="shared" si="137"/>
        <v>0</v>
      </c>
      <c r="M1776" s="964">
        <f t="shared" si="137"/>
        <v>500.58</v>
      </c>
      <c r="N1776" s="964">
        <f t="shared" si="137"/>
        <v>0</v>
      </c>
      <c r="O1776" s="964">
        <f t="shared" si="137"/>
        <v>0</v>
      </c>
      <c r="P1776" s="964">
        <f t="shared" si="137"/>
        <v>0</v>
      </c>
      <c r="Q1776" s="962">
        <f t="shared" si="137"/>
        <v>0</v>
      </c>
      <c r="R1776" s="843"/>
    </row>
    <row r="1777" spans="2:18" s="842" customFormat="1" ht="12.4" customHeight="1">
      <c r="B1777" s="968" t="s">
        <v>1750</v>
      </c>
      <c r="C1777" s="959"/>
      <c r="D1777" s="969" t="s">
        <v>2703</v>
      </c>
      <c r="E1777" s="961" t="s">
        <v>51</v>
      </c>
      <c r="F1777" s="970">
        <v>22.11</v>
      </c>
      <c r="G1777" s="970">
        <v>23.39</v>
      </c>
      <c r="H1777" s="962">
        <f t="shared" si="134"/>
        <v>517.15</v>
      </c>
      <c r="I1777" s="963">
        <f t="shared" si="137"/>
        <v>0</v>
      </c>
      <c r="J1777" s="964">
        <f t="shared" si="137"/>
        <v>0</v>
      </c>
      <c r="K1777" s="964">
        <f t="shared" si="137"/>
        <v>0</v>
      </c>
      <c r="L1777" s="964">
        <f t="shared" si="137"/>
        <v>0</v>
      </c>
      <c r="M1777" s="964">
        <f t="shared" si="137"/>
        <v>517.15</v>
      </c>
      <c r="N1777" s="964">
        <f t="shared" si="137"/>
        <v>0</v>
      </c>
      <c r="O1777" s="964">
        <f t="shared" si="137"/>
        <v>0</v>
      </c>
      <c r="P1777" s="964">
        <f t="shared" si="137"/>
        <v>0</v>
      </c>
      <c r="Q1777" s="962">
        <f t="shared" si="137"/>
        <v>0</v>
      </c>
      <c r="R1777" s="843"/>
    </row>
    <row r="1778" spans="2:18" s="842" customFormat="1" ht="12.4" customHeight="1">
      <c r="B1778" s="968" t="s">
        <v>1751</v>
      </c>
      <c r="C1778" s="959"/>
      <c r="D1778" s="969" t="s">
        <v>2673</v>
      </c>
      <c r="E1778" s="961" t="s">
        <v>385</v>
      </c>
      <c r="F1778" s="970">
        <v>4</v>
      </c>
      <c r="G1778" s="970">
        <v>24.78</v>
      </c>
      <c r="H1778" s="962">
        <f t="shared" si="134"/>
        <v>99.12</v>
      </c>
      <c r="I1778" s="963">
        <f t="shared" si="137"/>
        <v>0</v>
      </c>
      <c r="J1778" s="964">
        <f t="shared" si="137"/>
        <v>0</v>
      </c>
      <c r="K1778" s="964">
        <f t="shared" si="137"/>
        <v>0</v>
      </c>
      <c r="L1778" s="964">
        <f t="shared" si="137"/>
        <v>0</v>
      </c>
      <c r="M1778" s="964">
        <f t="shared" si="137"/>
        <v>99.12</v>
      </c>
      <c r="N1778" s="964">
        <f t="shared" si="137"/>
        <v>0</v>
      </c>
      <c r="O1778" s="964">
        <f t="shared" si="137"/>
        <v>0</v>
      </c>
      <c r="P1778" s="964">
        <f t="shared" si="137"/>
        <v>0</v>
      </c>
      <c r="Q1778" s="962">
        <f t="shared" si="137"/>
        <v>0</v>
      </c>
      <c r="R1778" s="843"/>
    </row>
    <row r="1779" spans="2:18" s="842" customFormat="1" ht="12.4" customHeight="1">
      <c r="B1779" s="974" t="s">
        <v>1752</v>
      </c>
      <c r="C1779" s="959"/>
      <c r="D1779" s="975" t="s">
        <v>58</v>
      </c>
      <c r="E1779" s="961"/>
      <c r="F1779" s="961"/>
      <c r="G1779" s="961"/>
      <c r="H1779" s="962" t="str">
        <f t="shared" si="134"/>
        <v/>
      </c>
      <c r="I1779" s="963" t="str">
        <f t="shared" si="137"/>
        <v/>
      </c>
      <c r="J1779" s="964" t="str">
        <f t="shared" si="137"/>
        <v/>
      </c>
      <c r="K1779" s="964" t="str">
        <f t="shared" si="137"/>
        <v/>
      </c>
      <c r="L1779" s="964" t="str">
        <f t="shared" si="137"/>
        <v/>
      </c>
      <c r="M1779" s="964" t="str">
        <f t="shared" si="137"/>
        <v/>
      </c>
      <c r="N1779" s="964" t="str">
        <f t="shared" si="137"/>
        <v/>
      </c>
      <c r="O1779" s="964" t="str">
        <f t="shared" si="137"/>
        <v/>
      </c>
      <c r="P1779" s="964" t="str">
        <f t="shared" si="137"/>
        <v/>
      </c>
      <c r="Q1779" s="962" t="str">
        <f t="shared" si="137"/>
        <v/>
      </c>
      <c r="R1779" s="843"/>
    </row>
    <row r="1780" spans="2:18" s="842" customFormat="1" ht="12.4" customHeight="1">
      <c r="B1780" s="968" t="s">
        <v>1753</v>
      </c>
      <c r="C1780" s="959"/>
      <c r="D1780" s="969" t="s">
        <v>2704</v>
      </c>
      <c r="E1780" s="961" t="s">
        <v>41</v>
      </c>
      <c r="F1780" s="970">
        <v>1</v>
      </c>
      <c r="G1780" s="970">
        <v>33.72</v>
      </c>
      <c r="H1780" s="962">
        <f t="shared" si="134"/>
        <v>33.72</v>
      </c>
      <c r="I1780" s="963">
        <f t="shared" si="137"/>
        <v>0</v>
      </c>
      <c r="J1780" s="964">
        <f t="shared" si="137"/>
        <v>0</v>
      </c>
      <c r="K1780" s="964">
        <f t="shared" si="137"/>
        <v>0</v>
      </c>
      <c r="L1780" s="964">
        <f t="shared" si="137"/>
        <v>0</v>
      </c>
      <c r="M1780" s="964">
        <f t="shared" si="137"/>
        <v>33.72</v>
      </c>
      <c r="N1780" s="964">
        <f t="shared" si="137"/>
        <v>0</v>
      </c>
      <c r="O1780" s="964">
        <f t="shared" si="137"/>
        <v>0</v>
      </c>
      <c r="P1780" s="964">
        <f t="shared" si="137"/>
        <v>0</v>
      </c>
      <c r="Q1780" s="962">
        <f t="shared" si="137"/>
        <v>0</v>
      </c>
      <c r="R1780" s="843"/>
    </row>
    <row r="1781" spans="2:18" s="842" customFormat="1" ht="12.4" customHeight="1">
      <c r="B1781" s="968" t="s">
        <v>1754</v>
      </c>
      <c r="C1781" s="959"/>
      <c r="D1781" s="969" t="s">
        <v>2705</v>
      </c>
      <c r="E1781" s="961" t="s">
        <v>53</v>
      </c>
      <c r="F1781" s="970">
        <v>1</v>
      </c>
      <c r="G1781" s="970">
        <v>197.13</v>
      </c>
      <c r="H1781" s="962">
        <f t="shared" si="134"/>
        <v>197.13</v>
      </c>
      <c r="I1781" s="963">
        <f t="shared" si="137"/>
        <v>0</v>
      </c>
      <c r="J1781" s="964">
        <f t="shared" si="137"/>
        <v>0</v>
      </c>
      <c r="K1781" s="964">
        <f t="shared" si="137"/>
        <v>0</v>
      </c>
      <c r="L1781" s="964">
        <f t="shared" si="137"/>
        <v>0</v>
      </c>
      <c r="M1781" s="964">
        <f t="shared" si="137"/>
        <v>197.13</v>
      </c>
      <c r="N1781" s="964">
        <f t="shared" si="137"/>
        <v>0</v>
      </c>
      <c r="O1781" s="964">
        <f t="shared" si="137"/>
        <v>0</v>
      </c>
      <c r="P1781" s="964">
        <f t="shared" si="137"/>
        <v>0</v>
      </c>
      <c r="Q1781" s="962">
        <f t="shared" si="137"/>
        <v>0</v>
      </c>
      <c r="R1781" s="843"/>
    </row>
    <row r="1782" spans="2:18" s="842" customFormat="1" ht="12.4" customHeight="1">
      <c r="B1782" s="974" t="s">
        <v>1755</v>
      </c>
      <c r="C1782" s="959"/>
      <c r="D1782" s="975" t="s">
        <v>2706</v>
      </c>
      <c r="E1782" s="961"/>
      <c r="F1782" s="961"/>
      <c r="G1782" s="961"/>
      <c r="H1782" s="962" t="str">
        <f t="shared" si="134"/>
        <v/>
      </c>
      <c r="I1782" s="963" t="str">
        <f t="shared" si="137"/>
        <v/>
      </c>
      <c r="J1782" s="964" t="str">
        <f t="shared" si="137"/>
        <v/>
      </c>
      <c r="K1782" s="964" t="str">
        <f t="shared" si="137"/>
        <v/>
      </c>
      <c r="L1782" s="964" t="str">
        <f t="shared" si="137"/>
        <v/>
      </c>
      <c r="M1782" s="964" t="str">
        <f t="shared" si="137"/>
        <v/>
      </c>
      <c r="N1782" s="964" t="str">
        <f t="shared" si="137"/>
        <v/>
      </c>
      <c r="O1782" s="964" t="str">
        <f t="shared" si="137"/>
        <v/>
      </c>
      <c r="P1782" s="964" t="str">
        <f t="shared" si="137"/>
        <v/>
      </c>
      <c r="Q1782" s="962" t="str">
        <f t="shared" si="137"/>
        <v/>
      </c>
      <c r="R1782" s="843"/>
    </row>
    <row r="1783" spans="2:18" s="842" customFormat="1" ht="12.4" customHeight="1">
      <c r="B1783" s="968" t="s">
        <v>1756</v>
      </c>
      <c r="C1783" s="959"/>
      <c r="D1783" s="969" t="s">
        <v>2707</v>
      </c>
      <c r="E1783" s="961" t="s">
        <v>50</v>
      </c>
      <c r="F1783" s="970">
        <v>8.61</v>
      </c>
      <c r="G1783" s="970">
        <v>32.57</v>
      </c>
      <c r="H1783" s="962">
        <f t="shared" si="134"/>
        <v>280.43</v>
      </c>
      <c r="I1783" s="963">
        <f t="shared" si="137"/>
        <v>0</v>
      </c>
      <c r="J1783" s="964">
        <f t="shared" si="137"/>
        <v>0</v>
      </c>
      <c r="K1783" s="964">
        <f t="shared" si="137"/>
        <v>0</v>
      </c>
      <c r="L1783" s="964">
        <f t="shared" si="137"/>
        <v>0</v>
      </c>
      <c r="M1783" s="964">
        <f t="shared" si="137"/>
        <v>280.43</v>
      </c>
      <c r="N1783" s="964">
        <f t="shared" si="137"/>
        <v>0</v>
      </c>
      <c r="O1783" s="964">
        <f t="shared" si="137"/>
        <v>0</v>
      </c>
      <c r="P1783" s="964">
        <f t="shared" si="137"/>
        <v>0</v>
      </c>
      <c r="Q1783" s="962">
        <f t="shared" si="137"/>
        <v>0</v>
      </c>
      <c r="R1783" s="843"/>
    </row>
    <row r="1784" spans="2:18" s="842" customFormat="1" ht="12.4" customHeight="1">
      <c r="B1784" s="974" t="s">
        <v>1757</v>
      </c>
      <c r="C1784" s="959"/>
      <c r="D1784" s="975" t="s">
        <v>359</v>
      </c>
      <c r="E1784" s="961"/>
      <c r="F1784" s="961"/>
      <c r="G1784" s="961"/>
      <c r="H1784" s="962" t="str">
        <f t="shared" si="134"/>
        <v/>
      </c>
      <c r="I1784" s="963" t="str">
        <f t="shared" si="137"/>
        <v/>
      </c>
      <c r="J1784" s="964" t="str">
        <f t="shared" si="137"/>
        <v/>
      </c>
      <c r="K1784" s="964" t="str">
        <f t="shared" si="137"/>
        <v/>
      </c>
      <c r="L1784" s="964" t="str">
        <f t="shared" si="137"/>
        <v/>
      </c>
      <c r="M1784" s="964" t="str">
        <f t="shared" si="137"/>
        <v/>
      </c>
      <c r="N1784" s="964" t="str">
        <f t="shared" si="137"/>
        <v/>
      </c>
      <c r="O1784" s="964" t="str">
        <f t="shared" si="137"/>
        <v/>
      </c>
      <c r="P1784" s="964" t="str">
        <f t="shared" si="137"/>
        <v/>
      </c>
      <c r="Q1784" s="962" t="str">
        <f t="shared" si="137"/>
        <v/>
      </c>
      <c r="R1784" s="843"/>
    </row>
    <row r="1785" spans="2:18" s="842" customFormat="1" ht="12.4" customHeight="1">
      <c r="B1785" s="968" t="s">
        <v>1758</v>
      </c>
      <c r="C1785" s="959"/>
      <c r="D1785" s="969" t="s">
        <v>2710</v>
      </c>
      <c r="E1785" s="961" t="s">
        <v>41</v>
      </c>
      <c r="F1785" s="970">
        <v>1</v>
      </c>
      <c r="G1785" s="970">
        <v>163.59</v>
      </c>
      <c r="H1785" s="962">
        <f t="shared" si="134"/>
        <v>163.59</v>
      </c>
      <c r="I1785" s="963">
        <f t="shared" si="137"/>
        <v>0</v>
      </c>
      <c r="J1785" s="964">
        <f t="shared" si="137"/>
        <v>0</v>
      </c>
      <c r="K1785" s="964">
        <f t="shared" si="137"/>
        <v>0</v>
      </c>
      <c r="L1785" s="964">
        <f t="shared" si="137"/>
        <v>0</v>
      </c>
      <c r="M1785" s="964">
        <f t="shared" si="137"/>
        <v>163.59</v>
      </c>
      <c r="N1785" s="964">
        <f t="shared" si="137"/>
        <v>0</v>
      </c>
      <c r="O1785" s="964">
        <f t="shared" si="137"/>
        <v>0</v>
      </c>
      <c r="P1785" s="964">
        <f t="shared" si="137"/>
        <v>0</v>
      </c>
      <c r="Q1785" s="962">
        <f t="shared" si="137"/>
        <v>0</v>
      </c>
      <c r="R1785" s="843"/>
    </row>
    <row r="1786" spans="2:18" s="842" customFormat="1" ht="12.4" customHeight="1">
      <c r="B1786" s="974" t="s">
        <v>1759</v>
      </c>
      <c r="C1786" s="959"/>
      <c r="D1786" s="975" t="s">
        <v>64</v>
      </c>
      <c r="E1786" s="961"/>
      <c r="F1786" s="961"/>
      <c r="G1786" s="961"/>
      <c r="H1786" s="962" t="str">
        <f t="shared" si="134"/>
        <v/>
      </c>
      <c r="I1786" s="963" t="str">
        <f t="shared" si="137"/>
        <v/>
      </c>
      <c r="J1786" s="964" t="str">
        <f t="shared" si="137"/>
        <v/>
      </c>
      <c r="K1786" s="964" t="str">
        <f t="shared" si="137"/>
        <v/>
      </c>
      <c r="L1786" s="964" t="str">
        <f t="shared" si="137"/>
        <v/>
      </c>
      <c r="M1786" s="964" t="str">
        <f t="shared" si="137"/>
        <v/>
      </c>
      <c r="N1786" s="964" t="str">
        <f t="shared" si="137"/>
        <v/>
      </c>
      <c r="O1786" s="964" t="str">
        <f t="shared" si="137"/>
        <v/>
      </c>
      <c r="P1786" s="964" t="str">
        <f t="shared" si="137"/>
        <v/>
      </c>
      <c r="Q1786" s="962" t="str">
        <f t="shared" si="137"/>
        <v/>
      </c>
      <c r="R1786" s="843"/>
    </row>
    <row r="1787" spans="2:18" s="842" customFormat="1" ht="12.4" customHeight="1">
      <c r="B1787" s="968" t="s">
        <v>1760</v>
      </c>
      <c r="C1787" s="959"/>
      <c r="D1787" s="969" t="s">
        <v>2711</v>
      </c>
      <c r="E1787" s="961" t="s">
        <v>51</v>
      </c>
      <c r="F1787" s="970">
        <v>22.11</v>
      </c>
      <c r="G1787" s="970">
        <v>11.85</v>
      </c>
      <c r="H1787" s="962">
        <f t="shared" si="134"/>
        <v>262</v>
      </c>
      <c r="I1787" s="963">
        <f t="shared" si="137"/>
        <v>0</v>
      </c>
      <c r="J1787" s="964">
        <f t="shared" si="137"/>
        <v>0</v>
      </c>
      <c r="K1787" s="964">
        <f t="shared" si="137"/>
        <v>0</v>
      </c>
      <c r="L1787" s="964">
        <f t="shared" si="137"/>
        <v>0</v>
      </c>
      <c r="M1787" s="964">
        <f t="shared" si="137"/>
        <v>262</v>
      </c>
      <c r="N1787" s="964">
        <f t="shared" si="137"/>
        <v>0</v>
      </c>
      <c r="O1787" s="964">
        <f t="shared" si="137"/>
        <v>0</v>
      </c>
      <c r="P1787" s="964">
        <f t="shared" si="137"/>
        <v>0</v>
      </c>
      <c r="Q1787" s="962">
        <f t="shared" si="137"/>
        <v>0</v>
      </c>
      <c r="R1787" s="843"/>
    </row>
    <row r="1788" spans="2:18" s="842" customFormat="1" ht="12.4" customHeight="1">
      <c r="B1788" s="968" t="s">
        <v>1761</v>
      </c>
      <c r="C1788" s="959"/>
      <c r="D1788" s="969" t="s">
        <v>351</v>
      </c>
      <c r="E1788" s="961" t="s">
        <v>51</v>
      </c>
      <c r="F1788" s="970">
        <v>0.72</v>
      </c>
      <c r="G1788" s="970">
        <v>20.48</v>
      </c>
      <c r="H1788" s="962">
        <f t="shared" si="134"/>
        <v>14.75</v>
      </c>
      <c r="I1788" s="963">
        <f t="shared" si="137"/>
        <v>0</v>
      </c>
      <c r="J1788" s="964">
        <f t="shared" si="137"/>
        <v>0</v>
      </c>
      <c r="K1788" s="964">
        <f t="shared" si="137"/>
        <v>0</v>
      </c>
      <c r="L1788" s="964">
        <f t="shared" si="137"/>
        <v>0</v>
      </c>
      <c r="M1788" s="964">
        <f t="shared" si="137"/>
        <v>14.75</v>
      </c>
      <c r="N1788" s="964">
        <f t="shared" si="137"/>
        <v>0</v>
      </c>
      <c r="O1788" s="964">
        <f t="shared" si="137"/>
        <v>0</v>
      </c>
      <c r="P1788" s="964">
        <f t="shared" si="137"/>
        <v>0</v>
      </c>
      <c r="Q1788" s="962">
        <f t="shared" si="137"/>
        <v>0</v>
      </c>
      <c r="R1788" s="843"/>
    </row>
    <row r="1789" spans="2:18" s="842" customFormat="1" ht="12.4" customHeight="1">
      <c r="B1789" s="974" t="s">
        <v>1762</v>
      </c>
      <c r="C1789" s="959"/>
      <c r="D1789" s="975" t="s">
        <v>2712</v>
      </c>
      <c r="E1789" s="961"/>
      <c r="F1789" s="961"/>
      <c r="G1789" s="961"/>
      <c r="H1789" s="962" t="str">
        <f t="shared" si="134"/>
        <v/>
      </c>
      <c r="I1789" s="963" t="str">
        <f t="shared" si="137"/>
        <v/>
      </c>
      <c r="J1789" s="964" t="str">
        <f t="shared" si="137"/>
        <v/>
      </c>
      <c r="K1789" s="964" t="str">
        <f t="shared" si="137"/>
        <v/>
      </c>
      <c r="L1789" s="964" t="str">
        <f t="shared" si="137"/>
        <v/>
      </c>
      <c r="M1789" s="964" t="str">
        <f t="shared" si="137"/>
        <v/>
      </c>
      <c r="N1789" s="964" t="str">
        <f t="shared" si="137"/>
        <v/>
      </c>
      <c r="O1789" s="964" t="str">
        <f t="shared" si="137"/>
        <v/>
      </c>
      <c r="P1789" s="964" t="str">
        <f t="shared" si="137"/>
        <v/>
      </c>
      <c r="Q1789" s="962" t="str">
        <f t="shared" si="137"/>
        <v/>
      </c>
      <c r="R1789" s="843"/>
    </row>
    <row r="1790" spans="2:18" s="842" customFormat="1" ht="12.4" customHeight="1">
      <c r="B1790" s="976" t="s">
        <v>1763</v>
      </c>
      <c r="C1790" s="959"/>
      <c r="D1790" s="977" t="s">
        <v>52</v>
      </c>
      <c r="E1790" s="961"/>
      <c r="F1790" s="961"/>
      <c r="G1790" s="961"/>
      <c r="H1790" s="962" t="str">
        <f t="shared" si="134"/>
        <v/>
      </c>
      <c r="I1790" s="963" t="str">
        <f t="shared" si="137"/>
        <v/>
      </c>
      <c r="J1790" s="964" t="str">
        <f t="shared" si="137"/>
        <v/>
      </c>
      <c r="K1790" s="964" t="str">
        <f t="shared" si="137"/>
        <v/>
      </c>
      <c r="L1790" s="964" t="str">
        <f t="shared" si="137"/>
        <v/>
      </c>
      <c r="M1790" s="964" t="str">
        <f t="shared" si="137"/>
        <v/>
      </c>
      <c r="N1790" s="964" t="str">
        <f t="shared" si="137"/>
        <v/>
      </c>
      <c r="O1790" s="964" t="str">
        <f t="shared" si="137"/>
        <v/>
      </c>
      <c r="P1790" s="964" t="str">
        <f t="shared" si="137"/>
        <v/>
      </c>
      <c r="Q1790" s="962" t="str">
        <f t="shared" si="137"/>
        <v/>
      </c>
      <c r="R1790" s="843"/>
    </row>
    <row r="1791" spans="2:18" s="842" customFormat="1" ht="12.4" customHeight="1">
      <c r="B1791" s="968" t="s">
        <v>1764</v>
      </c>
      <c r="C1791" s="959"/>
      <c r="D1791" s="969" t="s">
        <v>334</v>
      </c>
      <c r="E1791" s="961" t="s">
        <v>385</v>
      </c>
      <c r="F1791" s="970">
        <v>23.63</v>
      </c>
      <c r="G1791" s="970">
        <v>1.22</v>
      </c>
      <c r="H1791" s="962">
        <f t="shared" si="134"/>
        <v>28.83</v>
      </c>
      <c r="I1791" s="963">
        <f t="shared" ref="I1791:Q1806" si="138">+IF($E1791="","",I5681)</f>
        <v>0</v>
      </c>
      <c r="J1791" s="964">
        <f t="shared" si="138"/>
        <v>0</v>
      </c>
      <c r="K1791" s="964">
        <f t="shared" si="138"/>
        <v>0</v>
      </c>
      <c r="L1791" s="964">
        <f t="shared" si="138"/>
        <v>0</v>
      </c>
      <c r="M1791" s="964">
        <f t="shared" si="138"/>
        <v>28.83</v>
      </c>
      <c r="N1791" s="964">
        <f t="shared" si="138"/>
        <v>0</v>
      </c>
      <c r="O1791" s="964">
        <f t="shared" si="138"/>
        <v>0</v>
      </c>
      <c r="P1791" s="964">
        <f t="shared" si="138"/>
        <v>0</v>
      </c>
      <c r="Q1791" s="962">
        <f t="shared" si="138"/>
        <v>0</v>
      </c>
      <c r="R1791" s="843"/>
    </row>
    <row r="1792" spans="2:18" s="842" customFormat="1" ht="12.4" customHeight="1">
      <c r="B1792" s="976" t="s">
        <v>1765</v>
      </c>
      <c r="C1792" s="959"/>
      <c r="D1792" s="977" t="s">
        <v>54</v>
      </c>
      <c r="E1792" s="961"/>
      <c r="F1792" s="961"/>
      <c r="G1792" s="961"/>
      <c r="H1792" s="962" t="str">
        <f t="shared" si="134"/>
        <v/>
      </c>
      <c r="I1792" s="963" t="str">
        <f t="shared" si="138"/>
        <v/>
      </c>
      <c r="J1792" s="964" t="str">
        <f t="shared" si="138"/>
        <v/>
      </c>
      <c r="K1792" s="964" t="str">
        <f t="shared" si="138"/>
        <v/>
      </c>
      <c r="L1792" s="964" t="str">
        <f t="shared" si="138"/>
        <v/>
      </c>
      <c r="M1792" s="964" t="str">
        <f t="shared" si="138"/>
        <v/>
      </c>
      <c r="N1792" s="964" t="str">
        <f t="shared" si="138"/>
        <v/>
      </c>
      <c r="O1792" s="964" t="str">
        <f t="shared" si="138"/>
        <v/>
      </c>
      <c r="P1792" s="964" t="str">
        <f t="shared" si="138"/>
        <v/>
      </c>
      <c r="Q1792" s="962" t="str">
        <f t="shared" si="138"/>
        <v/>
      </c>
      <c r="R1792" s="843"/>
    </row>
    <row r="1793" spans="2:18" s="842" customFormat="1" ht="12.4" customHeight="1">
      <c r="B1793" s="968" t="s">
        <v>1766</v>
      </c>
      <c r="C1793" s="959"/>
      <c r="D1793" s="969" t="s">
        <v>2696</v>
      </c>
      <c r="E1793" s="961" t="s">
        <v>386</v>
      </c>
      <c r="F1793" s="970">
        <v>1.58</v>
      </c>
      <c r="G1793" s="970">
        <v>30.76</v>
      </c>
      <c r="H1793" s="962">
        <f t="shared" si="134"/>
        <v>48.6</v>
      </c>
      <c r="I1793" s="963">
        <f t="shared" si="138"/>
        <v>0</v>
      </c>
      <c r="J1793" s="964">
        <f t="shared" si="138"/>
        <v>0</v>
      </c>
      <c r="K1793" s="964">
        <f t="shared" si="138"/>
        <v>0</v>
      </c>
      <c r="L1793" s="964">
        <f t="shared" si="138"/>
        <v>0</v>
      </c>
      <c r="M1793" s="964">
        <f t="shared" si="138"/>
        <v>48.6</v>
      </c>
      <c r="N1793" s="964">
        <f t="shared" si="138"/>
        <v>0</v>
      </c>
      <c r="O1793" s="964">
        <f t="shared" si="138"/>
        <v>0</v>
      </c>
      <c r="P1793" s="964">
        <f t="shared" si="138"/>
        <v>0</v>
      </c>
      <c r="Q1793" s="962">
        <f t="shared" si="138"/>
        <v>0</v>
      </c>
      <c r="R1793" s="843"/>
    </row>
    <row r="1794" spans="2:18" s="842" customFormat="1" ht="12.4" customHeight="1">
      <c r="B1794" s="968" t="s">
        <v>1767</v>
      </c>
      <c r="C1794" s="959"/>
      <c r="D1794" s="969" t="s">
        <v>336</v>
      </c>
      <c r="E1794" s="961" t="s">
        <v>386</v>
      </c>
      <c r="F1794" s="970">
        <v>1.97</v>
      </c>
      <c r="G1794" s="970">
        <v>20.51</v>
      </c>
      <c r="H1794" s="962">
        <f t="shared" si="134"/>
        <v>40.4</v>
      </c>
      <c r="I1794" s="963">
        <f t="shared" si="138"/>
        <v>0</v>
      </c>
      <c r="J1794" s="964">
        <f t="shared" si="138"/>
        <v>0</v>
      </c>
      <c r="K1794" s="964">
        <f t="shared" si="138"/>
        <v>0</v>
      </c>
      <c r="L1794" s="964">
        <f t="shared" si="138"/>
        <v>0</v>
      </c>
      <c r="M1794" s="964">
        <f t="shared" si="138"/>
        <v>40.4</v>
      </c>
      <c r="N1794" s="964">
        <f t="shared" si="138"/>
        <v>0</v>
      </c>
      <c r="O1794" s="964">
        <f t="shared" si="138"/>
        <v>0</v>
      </c>
      <c r="P1794" s="964">
        <f t="shared" si="138"/>
        <v>0</v>
      </c>
      <c r="Q1794" s="962">
        <f t="shared" si="138"/>
        <v>0</v>
      </c>
      <c r="R1794" s="843"/>
    </row>
    <row r="1795" spans="2:18" s="842" customFormat="1" ht="12.4" customHeight="1">
      <c r="B1795" s="976" t="s">
        <v>1768</v>
      </c>
      <c r="C1795" s="959"/>
      <c r="D1795" s="977" t="s">
        <v>2700</v>
      </c>
      <c r="E1795" s="961"/>
      <c r="F1795" s="961"/>
      <c r="G1795" s="961"/>
      <c r="H1795" s="962" t="str">
        <f t="shared" si="134"/>
        <v/>
      </c>
      <c r="I1795" s="963" t="str">
        <f t="shared" si="138"/>
        <v/>
      </c>
      <c r="J1795" s="964" t="str">
        <f t="shared" si="138"/>
        <v/>
      </c>
      <c r="K1795" s="964" t="str">
        <f t="shared" si="138"/>
        <v/>
      </c>
      <c r="L1795" s="964" t="str">
        <f t="shared" si="138"/>
        <v/>
      </c>
      <c r="M1795" s="964" t="str">
        <f t="shared" si="138"/>
        <v/>
      </c>
      <c r="N1795" s="964" t="str">
        <f t="shared" si="138"/>
        <v/>
      </c>
      <c r="O1795" s="964" t="str">
        <f t="shared" si="138"/>
        <v/>
      </c>
      <c r="P1795" s="964" t="str">
        <f t="shared" si="138"/>
        <v/>
      </c>
      <c r="Q1795" s="962" t="str">
        <f t="shared" si="138"/>
        <v/>
      </c>
      <c r="R1795" s="843"/>
    </row>
    <row r="1796" spans="2:18" s="842" customFormat="1" ht="12.4" customHeight="1">
      <c r="B1796" s="968" t="s">
        <v>1769</v>
      </c>
      <c r="C1796" s="959"/>
      <c r="D1796" s="969" t="s">
        <v>2713</v>
      </c>
      <c r="E1796" s="961" t="s">
        <v>51</v>
      </c>
      <c r="F1796" s="970">
        <v>9.6</v>
      </c>
      <c r="G1796" s="970">
        <v>47.49</v>
      </c>
      <c r="H1796" s="962">
        <f t="shared" si="134"/>
        <v>455.9</v>
      </c>
      <c r="I1796" s="963">
        <f t="shared" si="138"/>
        <v>0</v>
      </c>
      <c r="J1796" s="964">
        <f t="shared" si="138"/>
        <v>0</v>
      </c>
      <c r="K1796" s="964">
        <f t="shared" si="138"/>
        <v>0</v>
      </c>
      <c r="L1796" s="964">
        <f t="shared" si="138"/>
        <v>0</v>
      </c>
      <c r="M1796" s="964">
        <f t="shared" si="138"/>
        <v>455.9</v>
      </c>
      <c r="N1796" s="964">
        <f t="shared" si="138"/>
        <v>0</v>
      </c>
      <c r="O1796" s="964">
        <f t="shared" si="138"/>
        <v>0</v>
      </c>
      <c r="P1796" s="964">
        <f t="shared" si="138"/>
        <v>0</v>
      </c>
      <c r="Q1796" s="962">
        <f t="shared" si="138"/>
        <v>0</v>
      </c>
      <c r="R1796" s="843"/>
    </row>
    <row r="1797" spans="2:18" s="842" customFormat="1" ht="12.4" customHeight="1">
      <c r="B1797" s="968" t="s">
        <v>1770</v>
      </c>
      <c r="C1797" s="959"/>
      <c r="D1797" s="969" t="s">
        <v>2714</v>
      </c>
      <c r="E1797" s="961" t="s">
        <v>386</v>
      </c>
      <c r="F1797" s="970">
        <v>1.58</v>
      </c>
      <c r="G1797" s="970">
        <v>320.05</v>
      </c>
      <c r="H1797" s="962">
        <f t="shared" si="134"/>
        <v>505.68</v>
      </c>
      <c r="I1797" s="963">
        <f t="shared" si="138"/>
        <v>0</v>
      </c>
      <c r="J1797" s="964">
        <f t="shared" si="138"/>
        <v>0</v>
      </c>
      <c r="K1797" s="964">
        <f t="shared" si="138"/>
        <v>0</v>
      </c>
      <c r="L1797" s="964">
        <f t="shared" si="138"/>
        <v>0</v>
      </c>
      <c r="M1797" s="964">
        <f t="shared" si="138"/>
        <v>505.68</v>
      </c>
      <c r="N1797" s="964">
        <f t="shared" si="138"/>
        <v>0</v>
      </c>
      <c r="O1797" s="964">
        <f t="shared" si="138"/>
        <v>0</v>
      </c>
      <c r="P1797" s="964">
        <f t="shared" si="138"/>
        <v>0</v>
      </c>
      <c r="Q1797" s="962">
        <f t="shared" si="138"/>
        <v>0</v>
      </c>
      <c r="R1797" s="843"/>
    </row>
    <row r="1798" spans="2:18" s="842" customFormat="1" ht="12.4" customHeight="1">
      <c r="B1798" s="976" t="s">
        <v>1771</v>
      </c>
      <c r="C1798" s="959"/>
      <c r="D1798" s="977" t="s">
        <v>359</v>
      </c>
      <c r="E1798" s="961"/>
      <c r="F1798" s="961"/>
      <c r="G1798" s="961"/>
      <c r="H1798" s="962" t="str">
        <f t="shared" si="134"/>
        <v/>
      </c>
      <c r="I1798" s="963" t="str">
        <f t="shared" si="138"/>
        <v/>
      </c>
      <c r="J1798" s="964" t="str">
        <f t="shared" si="138"/>
        <v/>
      </c>
      <c r="K1798" s="964" t="str">
        <f t="shared" si="138"/>
        <v/>
      </c>
      <c r="L1798" s="964" t="str">
        <f t="shared" si="138"/>
        <v/>
      </c>
      <c r="M1798" s="964" t="str">
        <f t="shared" si="138"/>
        <v/>
      </c>
      <c r="N1798" s="964" t="str">
        <f t="shared" si="138"/>
        <v/>
      </c>
      <c r="O1798" s="964" t="str">
        <f t="shared" si="138"/>
        <v/>
      </c>
      <c r="P1798" s="964" t="str">
        <f t="shared" si="138"/>
        <v/>
      </c>
      <c r="Q1798" s="962" t="str">
        <f t="shared" si="138"/>
        <v/>
      </c>
      <c r="R1798" s="843"/>
    </row>
    <row r="1799" spans="2:18" s="842" customFormat="1" ht="12.4" customHeight="1">
      <c r="B1799" s="968" t="s">
        <v>1772</v>
      </c>
      <c r="C1799" s="959"/>
      <c r="D1799" s="969" t="s">
        <v>2685</v>
      </c>
      <c r="E1799" s="961" t="s">
        <v>41</v>
      </c>
      <c r="F1799" s="970">
        <v>12</v>
      </c>
      <c r="G1799" s="970">
        <v>115.57000000000001</v>
      </c>
      <c r="H1799" s="962">
        <f t="shared" si="134"/>
        <v>1386.84</v>
      </c>
      <c r="I1799" s="963">
        <f t="shared" si="138"/>
        <v>0</v>
      </c>
      <c r="J1799" s="964">
        <f t="shared" si="138"/>
        <v>0</v>
      </c>
      <c r="K1799" s="964">
        <f t="shared" si="138"/>
        <v>0</v>
      </c>
      <c r="L1799" s="964">
        <f t="shared" si="138"/>
        <v>0</v>
      </c>
      <c r="M1799" s="964">
        <f t="shared" si="138"/>
        <v>1386.84</v>
      </c>
      <c r="N1799" s="964">
        <f t="shared" si="138"/>
        <v>0</v>
      </c>
      <c r="O1799" s="964">
        <f t="shared" si="138"/>
        <v>0</v>
      </c>
      <c r="P1799" s="964">
        <f t="shared" si="138"/>
        <v>0</v>
      </c>
      <c r="Q1799" s="962">
        <f t="shared" si="138"/>
        <v>0</v>
      </c>
      <c r="R1799" s="843"/>
    </row>
    <row r="1800" spans="2:18" s="842" customFormat="1" ht="12.4" customHeight="1">
      <c r="B1800" s="968" t="s">
        <v>1773</v>
      </c>
      <c r="C1800" s="959"/>
      <c r="D1800" s="969" t="s">
        <v>2715</v>
      </c>
      <c r="E1800" s="961" t="s">
        <v>51</v>
      </c>
      <c r="F1800" s="970">
        <v>36.47</v>
      </c>
      <c r="G1800" s="970">
        <v>64.81</v>
      </c>
      <c r="H1800" s="962">
        <f t="shared" si="134"/>
        <v>2363.62</v>
      </c>
      <c r="I1800" s="963">
        <f t="shared" si="138"/>
        <v>0</v>
      </c>
      <c r="J1800" s="964">
        <f t="shared" si="138"/>
        <v>0</v>
      </c>
      <c r="K1800" s="964">
        <f t="shared" si="138"/>
        <v>0</v>
      </c>
      <c r="L1800" s="964">
        <f t="shared" si="138"/>
        <v>0</v>
      </c>
      <c r="M1800" s="964">
        <f t="shared" si="138"/>
        <v>2363.62</v>
      </c>
      <c r="N1800" s="964">
        <f t="shared" si="138"/>
        <v>0</v>
      </c>
      <c r="O1800" s="964">
        <f t="shared" si="138"/>
        <v>0</v>
      </c>
      <c r="P1800" s="964">
        <f t="shared" si="138"/>
        <v>0</v>
      </c>
      <c r="Q1800" s="962">
        <f t="shared" si="138"/>
        <v>0</v>
      </c>
      <c r="R1800" s="843"/>
    </row>
    <row r="1801" spans="2:18" s="842" customFormat="1" ht="12.4" customHeight="1">
      <c r="B1801" s="968" t="s">
        <v>1774</v>
      </c>
      <c r="C1801" s="959"/>
      <c r="D1801" s="969" t="s">
        <v>2716</v>
      </c>
      <c r="E1801" s="961" t="s">
        <v>50</v>
      </c>
      <c r="F1801" s="970">
        <v>81.900000000000006</v>
      </c>
      <c r="G1801" s="970">
        <v>19.07</v>
      </c>
      <c r="H1801" s="962">
        <f t="shared" ref="H1801:H1864" si="139">+IF(E1801="","",ROUND(F1801*G1801,2))</f>
        <v>1561.83</v>
      </c>
      <c r="I1801" s="963">
        <f t="shared" si="138"/>
        <v>0</v>
      </c>
      <c r="J1801" s="964">
        <f t="shared" si="138"/>
        <v>0</v>
      </c>
      <c r="K1801" s="964">
        <f t="shared" si="138"/>
        <v>0</v>
      </c>
      <c r="L1801" s="964">
        <f t="shared" si="138"/>
        <v>0</v>
      </c>
      <c r="M1801" s="964">
        <f t="shared" si="138"/>
        <v>1561.83</v>
      </c>
      <c r="N1801" s="964">
        <f t="shared" si="138"/>
        <v>0</v>
      </c>
      <c r="O1801" s="964">
        <f t="shared" si="138"/>
        <v>0</v>
      </c>
      <c r="P1801" s="964">
        <f t="shared" si="138"/>
        <v>0</v>
      </c>
      <c r="Q1801" s="962">
        <f t="shared" si="138"/>
        <v>0</v>
      </c>
      <c r="R1801" s="843"/>
    </row>
    <row r="1802" spans="2:18" s="842" customFormat="1" ht="12.4" customHeight="1">
      <c r="B1802" s="968" t="s">
        <v>1775</v>
      </c>
      <c r="C1802" s="959"/>
      <c r="D1802" s="969" t="s">
        <v>349</v>
      </c>
      <c r="E1802" s="961" t="s">
        <v>50</v>
      </c>
      <c r="F1802" s="970">
        <v>78</v>
      </c>
      <c r="G1802" s="970">
        <v>3.47</v>
      </c>
      <c r="H1802" s="962">
        <f t="shared" si="139"/>
        <v>270.66000000000003</v>
      </c>
      <c r="I1802" s="963">
        <f t="shared" si="138"/>
        <v>0</v>
      </c>
      <c r="J1802" s="964">
        <f t="shared" si="138"/>
        <v>0</v>
      </c>
      <c r="K1802" s="964">
        <f t="shared" si="138"/>
        <v>0</v>
      </c>
      <c r="L1802" s="964">
        <f t="shared" si="138"/>
        <v>0</v>
      </c>
      <c r="M1802" s="964">
        <f t="shared" si="138"/>
        <v>270.66000000000003</v>
      </c>
      <c r="N1802" s="964">
        <f t="shared" si="138"/>
        <v>0</v>
      </c>
      <c r="O1802" s="964">
        <f t="shared" si="138"/>
        <v>0</v>
      </c>
      <c r="P1802" s="964">
        <f t="shared" si="138"/>
        <v>0</v>
      </c>
      <c r="Q1802" s="962">
        <f t="shared" si="138"/>
        <v>0</v>
      </c>
      <c r="R1802" s="843"/>
    </row>
    <row r="1803" spans="2:18" s="842" customFormat="1" ht="12.4" customHeight="1">
      <c r="B1803" s="978" t="s">
        <v>1776</v>
      </c>
      <c r="C1803" s="959"/>
      <c r="D1803" s="1002" t="s">
        <v>2717</v>
      </c>
      <c r="E1803" s="961" t="s">
        <v>41</v>
      </c>
      <c r="F1803" s="970">
        <v>1</v>
      </c>
      <c r="G1803" s="970">
        <v>212.69</v>
      </c>
      <c r="H1803" s="980">
        <f t="shared" si="139"/>
        <v>212.69</v>
      </c>
      <c r="I1803" s="981">
        <f t="shared" si="138"/>
        <v>0</v>
      </c>
      <c r="J1803" s="982">
        <f t="shared" si="138"/>
        <v>0</v>
      </c>
      <c r="K1803" s="982">
        <f t="shared" si="138"/>
        <v>0</v>
      </c>
      <c r="L1803" s="982">
        <f t="shared" si="138"/>
        <v>0</v>
      </c>
      <c r="M1803" s="982">
        <f t="shared" si="138"/>
        <v>212.69</v>
      </c>
      <c r="N1803" s="982">
        <f t="shared" si="138"/>
        <v>0</v>
      </c>
      <c r="O1803" s="982">
        <f t="shared" si="138"/>
        <v>0</v>
      </c>
      <c r="P1803" s="982">
        <f t="shared" si="138"/>
        <v>0</v>
      </c>
      <c r="Q1803" s="980">
        <f t="shared" si="138"/>
        <v>0</v>
      </c>
      <c r="R1803" s="843"/>
    </row>
    <row r="1804" spans="2:18" s="842" customFormat="1" ht="12.4" customHeight="1">
      <c r="B1804" s="976" t="s">
        <v>1777</v>
      </c>
      <c r="C1804" s="959"/>
      <c r="D1804" s="977" t="s">
        <v>2718</v>
      </c>
      <c r="E1804" s="961"/>
      <c r="F1804" s="961"/>
      <c r="G1804" s="961"/>
      <c r="H1804" s="962" t="str">
        <f t="shared" si="139"/>
        <v/>
      </c>
      <c r="I1804" s="963" t="str">
        <f t="shared" si="138"/>
        <v/>
      </c>
      <c r="J1804" s="964" t="str">
        <f t="shared" si="138"/>
        <v/>
      </c>
      <c r="K1804" s="964" t="str">
        <f t="shared" si="138"/>
        <v/>
      </c>
      <c r="L1804" s="964" t="str">
        <f t="shared" si="138"/>
        <v/>
      </c>
      <c r="M1804" s="964" t="str">
        <f t="shared" si="138"/>
        <v/>
      </c>
      <c r="N1804" s="964" t="str">
        <f t="shared" si="138"/>
        <v/>
      </c>
      <c r="O1804" s="964" t="str">
        <f t="shared" si="138"/>
        <v/>
      </c>
      <c r="P1804" s="964" t="str">
        <f t="shared" si="138"/>
        <v/>
      </c>
      <c r="Q1804" s="962" t="str">
        <f t="shared" si="138"/>
        <v/>
      </c>
      <c r="R1804" s="843"/>
    </row>
    <row r="1805" spans="2:18" s="842" customFormat="1" ht="12.4" customHeight="1">
      <c r="B1805" s="968" t="s">
        <v>1778</v>
      </c>
      <c r="C1805" s="959"/>
      <c r="D1805" s="969" t="s">
        <v>2719</v>
      </c>
      <c r="E1805" s="961" t="s">
        <v>51</v>
      </c>
      <c r="F1805" s="970">
        <v>40.950000000000003</v>
      </c>
      <c r="G1805" s="970">
        <v>11.56</v>
      </c>
      <c r="H1805" s="962">
        <f t="shared" si="139"/>
        <v>473.38</v>
      </c>
      <c r="I1805" s="963">
        <f t="shared" si="138"/>
        <v>0</v>
      </c>
      <c r="J1805" s="964">
        <f t="shared" si="138"/>
        <v>0</v>
      </c>
      <c r="K1805" s="964">
        <f t="shared" si="138"/>
        <v>0</v>
      </c>
      <c r="L1805" s="964">
        <f t="shared" si="138"/>
        <v>0</v>
      </c>
      <c r="M1805" s="964">
        <f t="shared" si="138"/>
        <v>473.38</v>
      </c>
      <c r="N1805" s="964">
        <f t="shared" si="138"/>
        <v>0</v>
      </c>
      <c r="O1805" s="964">
        <f t="shared" si="138"/>
        <v>0</v>
      </c>
      <c r="P1805" s="964">
        <f t="shared" si="138"/>
        <v>0</v>
      </c>
      <c r="Q1805" s="962">
        <f t="shared" si="138"/>
        <v>0</v>
      </c>
      <c r="R1805" s="843"/>
    </row>
    <row r="1806" spans="2:18" s="842" customFormat="1" ht="12.4" customHeight="1">
      <c r="B1806" s="972" t="s">
        <v>908</v>
      </c>
      <c r="C1806" s="959"/>
      <c r="D1806" s="973" t="s">
        <v>2948</v>
      </c>
      <c r="E1806" s="961"/>
      <c r="F1806" s="961"/>
      <c r="G1806" s="961"/>
      <c r="H1806" s="962" t="str">
        <f t="shared" si="139"/>
        <v/>
      </c>
      <c r="I1806" s="963" t="str">
        <f t="shared" si="138"/>
        <v/>
      </c>
      <c r="J1806" s="964" t="str">
        <f t="shared" si="138"/>
        <v/>
      </c>
      <c r="K1806" s="964" t="str">
        <f t="shared" si="138"/>
        <v/>
      </c>
      <c r="L1806" s="964" t="str">
        <f t="shared" si="138"/>
        <v/>
      </c>
      <c r="M1806" s="964" t="str">
        <f t="shared" si="138"/>
        <v/>
      </c>
      <c r="N1806" s="964" t="str">
        <f t="shared" si="138"/>
        <v/>
      </c>
      <c r="O1806" s="964" t="str">
        <f t="shared" si="138"/>
        <v/>
      </c>
      <c r="P1806" s="964" t="str">
        <f t="shared" si="138"/>
        <v/>
      </c>
      <c r="Q1806" s="962" t="str">
        <f t="shared" si="138"/>
        <v/>
      </c>
      <c r="R1806" s="843"/>
    </row>
    <row r="1807" spans="2:18" s="842" customFormat="1" ht="12.4" customHeight="1">
      <c r="B1807" s="974" t="s">
        <v>909</v>
      </c>
      <c r="C1807" s="959"/>
      <c r="D1807" s="975" t="s">
        <v>359</v>
      </c>
      <c r="E1807" s="961"/>
      <c r="F1807" s="961"/>
      <c r="G1807" s="961"/>
      <c r="H1807" s="962" t="str">
        <f t="shared" si="139"/>
        <v/>
      </c>
      <c r="I1807" s="963" t="str">
        <f t="shared" ref="I1807:Q1822" si="140">+IF($E1807="","",I5697)</f>
        <v/>
      </c>
      <c r="J1807" s="964" t="str">
        <f t="shared" si="140"/>
        <v/>
      </c>
      <c r="K1807" s="964" t="str">
        <f t="shared" si="140"/>
        <v/>
      </c>
      <c r="L1807" s="964" t="str">
        <f t="shared" si="140"/>
        <v/>
      </c>
      <c r="M1807" s="964" t="str">
        <f t="shared" si="140"/>
        <v/>
      </c>
      <c r="N1807" s="964" t="str">
        <f t="shared" si="140"/>
        <v/>
      </c>
      <c r="O1807" s="964" t="str">
        <f t="shared" si="140"/>
        <v/>
      </c>
      <c r="P1807" s="964" t="str">
        <f t="shared" si="140"/>
        <v/>
      </c>
      <c r="Q1807" s="962" t="str">
        <f t="shared" si="140"/>
        <v/>
      </c>
      <c r="R1807" s="843"/>
    </row>
    <row r="1808" spans="2:18" s="842" customFormat="1" ht="12.4" customHeight="1">
      <c r="B1808" s="968" t="s">
        <v>910</v>
      </c>
      <c r="C1808" s="959"/>
      <c r="D1808" s="969" t="s">
        <v>2721</v>
      </c>
      <c r="E1808" s="961" t="s">
        <v>41</v>
      </c>
      <c r="F1808" s="970">
        <v>1</v>
      </c>
      <c r="G1808" s="970">
        <v>345.33</v>
      </c>
      <c r="H1808" s="962">
        <f t="shared" si="139"/>
        <v>345.33</v>
      </c>
      <c r="I1808" s="963">
        <f t="shared" si="140"/>
        <v>0</v>
      </c>
      <c r="J1808" s="964">
        <f t="shared" si="140"/>
        <v>0</v>
      </c>
      <c r="K1808" s="964">
        <f t="shared" si="140"/>
        <v>0</v>
      </c>
      <c r="L1808" s="964">
        <f t="shared" si="140"/>
        <v>0</v>
      </c>
      <c r="M1808" s="964">
        <f t="shared" si="140"/>
        <v>345.33</v>
      </c>
      <c r="N1808" s="964">
        <f t="shared" si="140"/>
        <v>0</v>
      </c>
      <c r="O1808" s="964">
        <f t="shared" si="140"/>
        <v>0</v>
      </c>
      <c r="P1808" s="964">
        <f t="shared" si="140"/>
        <v>0</v>
      </c>
      <c r="Q1808" s="962">
        <f t="shared" si="140"/>
        <v>0</v>
      </c>
      <c r="R1808" s="843"/>
    </row>
    <row r="1809" spans="2:18" s="842" customFormat="1" ht="12.4" customHeight="1">
      <c r="B1809" s="968" t="s">
        <v>1779</v>
      </c>
      <c r="C1809" s="959"/>
      <c r="D1809" s="969" t="s">
        <v>2722</v>
      </c>
      <c r="E1809" s="961" t="s">
        <v>41</v>
      </c>
      <c r="F1809" s="970">
        <v>1</v>
      </c>
      <c r="G1809" s="970">
        <v>1286.6200000000001</v>
      </c>
      <c r="H1809" s="962">
        <f t="shared" si="139"/>
        <v>1286.6199999999999</v>
      </c>
      <c r="I1809" s="963">
        <f t="shared" si="140"/>
        <v>0</v>
      </c>
      <c r="J1809" s="964">
        <f t="shared" si="140"/>
        <v>0</v>
      </c>
      <c r="K1809" s="964">
        <f t="shared" si="140"/>
        <v>0</v>
      </c>
      <c r="L1809" s="964">
        <f t="shared" si="140"/>
        <v>0</v>
      </c>
      <c r="M1809" s="964">
        <f t="shared" si="140"/>
        <v>1286.6199999999999</v>
      </c>
      <c r="N1809" s="964">
        <f t="shared" si="140"/>
        <v>0</v>
      </c>
      <c r="O1809" s="964">
        <f t="shared" si="140"/>
        <v>0</v>
      </c>
      <c r="P1809" s="964">
        <f t="shared" si="140"/>
        <v>0</v>
      </c>
      <c r="Q1809" s="962">
        <f t="shared" si="140"/>
        <v>0</v>
      </c>
      <c r="R1809" s="843"/>
    </row>
    <row r="1810" spans="2:18" s="842" customFormat="1" ht="12.4" customHeight="1">
      <c r="B1810" s="968" t="s">
        <v>1780</v>
      </c>
      <c r="C1810" s="959"/>
      <c r="D1810" s="969" t="s">
        <v>2723</v>
      </c>
      <c r="E1810" s="961" t="s">
        <v>41</v>
      </c>
      <c r="F1810" s="970">
        <v>1</v>
      </c>
      <c r="G1810" s="970">
        <v>684.88</v>
      </c>
      <c r="H1810" s="962">
        <f t="shared" si="139"/>
        <v>684.88</v>
      </c>
      <c r="I1810" s="963">
        <f t="shared" si="140"/>
        <v>0</v>
      </c>
      <c r="J1810" s="964">
        <f t="shared" si="140"/>
        <v>0</v>
      </c>
      <c r="K1810" s="964">
        <f t="shared" si="140"/>
        <v>0</v>
      </c>
      <c r="L1810" s="964">
        <f t="shared" si="140"/>
        <v>0</v>
      </c>
      <c r="M1810" s="964">
        <f t="shared" si="140"/>
        <v>684.88</v>
      </c>
      <c r="N1810" s="964">
        <f t="shared" si="140"/>
        <v>0</v>
      </c>
      <c r="O1810" s="964">
        <f t="shared" si="140"/>
        <v>0</v>
      </c>
      <c r="P1810" s="964">
        <f t="shared" si="140"/>
        <v>0</v>
      </c>
      <c r="Q1810" s="962">
        <f t="shared" si="140"/>
        <v>0</v>
      </c>
      <c r="R1810" s="843"/>
    </row>
    <row r="1811" spans="2:18" s="842" customFormat="1" ht="12.4" customHeight="1">
      <c r="B1811" s="968" t="s">
        <v>1781</v>
      </c>
      <c r="C1811" s="959"/>
      <c r="D1811" s="969" t="s">
        <v>2724</v>
      </c>
      <c r="E1811" s="961" t="s">
        <v>53</v>
      </c>
      <c r="F1811" s="970">
        <v>1</v>
      </c>
      <c r="G1811" s="970">
        <v>331.15000000000003</v>
      </c>
      <c r="H1811" s="962">
        <f t="shared" si="139"/>
        <v>331.15</v>
      </c>
      <c r="I1811" s="963">
        <f t="shared" si="140"/>
        <v>0</v>
      </c>
      <c r="J1811" s="964">
        <f t="shared" si="140"/>
        <v>0</v>
      </c>
      <c r="K1811" s="964">
        <f t="shared" si="140"/>
        <v>0</v>
      </c>
      <c r="L1811" s="964">
        <f t="shared" si="140"/>
        <v>0</v>
      </c>
      <c r="M1811" s="964">
        <f t="shared" si="140"/>
        <v>331.15</v>
      </c>
      <c r="N1811" s="964">
        <f t="shared" si="140"/>
        <v>0</v>
      </c>
      <c r="O1811" s="964">
        <f t="shared" si="140"/>
        <v>0</v>
      </c>
      <c r="P1811" s="964">
        <f t="shared" si="140"/>
        <v>0</v>
      </c>
      <c r="Q1811" s="962">
        <f t="shared" si="140"/>
        <v>0</v>
      </c>
      <c r="R1811" s="843"/>
    </row>
    <row r="1812" spans="2:18" s="842" customFormat="1" ht="12.4" customHeight="1">
      <c r="B1812" s="974" t="s">
        <v>911</v>
      </c>
      <c r="C1812" s="959"/>
      <c r="D1812" s="975" t="s">
        <v>2725</v>
      </c>
      <c r="E1812" s="961"/>
      <c r="F1812" s="961"/>
      <c r="G1812" s="961"/>
      <c r="H1812" s="962" t="str">
        <f t="shared" si="139"/>
        <v/>
      </c>
      <c r="I1812" s="963" t="str">
        <f t="shared" si="140"/>
        <v/>
      </c>
      <c r="J1812" s="964" t="str">
        <f t="shared" si="140"/>
        <v/>
      </c>
      <c r="K1812" s="964" t="str">
        <f t="shared" si="140"/>
        <v/>
      </c>
      <c r="L1812" s="964" t="str">
        <f t="shared" si="140"/>
        <v/>
      </c>
      <c r="M1812" s="964" t="str">
        <f t="shared" si="140"/>
        <v/>
      </c>
      <c r="N1812" s="964" t="str">
        <f t="shared" si="140"/>
        <v/>
      </c>
      <c r="O1812" s="964" t="str">
        <f t="shared" si="140"/>
        <v/>
      </c>
      <c r="P1812" s="964" t="str">
        <f t="shared" si="140"/>
        <v/>
      </c>
      <c r="Q1812" s="962" t="str">
        <f t="shared" si="140"/>
        <v/>
      </c>
      <c r="R1812" s="843"/>
    </row>
    <row r="1813" spans="2:18" s="842" customFormat="1" ht="12.4" customHeight="1">
      <c r="B1813" s="968" t="s">
        <v>912</v>
      </c>
      <c r="C1813" s="959"/>
      <c r="D1813" s="969" t="s">
        <v>2726</v>
      </c>
      <c r="E1813" s="961" t="s">
        <v>41</v>
      </c>
      <c r="F1813" s="970">
        <v>1</v>
      </c>
      <c r="G1813" s="970">
        <v>715.03</v>
      </c>
      <c r="H1813" s="962">
        <f t="shared" si="139"/>
        <v>715.03</v>
      </c>
      <c r="I1813" s="963">
        <f t="shared" si="140"/>
        <v>0</v>
      </c>
      <c r="J1813" s="964">
        <f t="shared" si="140"/>
        <v>0</v>
      </c>
      <c r="K1813" s="964">
        <f t="shared" si="140"/>
        <v>0</v>
      </c>
      <c r="L1813" s="964">
        <f t="shared" si="140"/>
        <v>0</v>
      </c>
      <c r="M1813" s="964">
        <f t="shared" si="140"/>
        <v>715.03</v>
      </c>
      <c r="N1813" s="964">
        <f t="shared" si="140"/>
        <v>0</v>
      </c>
      <c r="O1813" s="964">
        <f t="shared" si="140"/>
        <v>0</v>
      </c>
      <c r="P1813" s="964">
        <f t="shared" si="140"/>
        <v>0</v>
      </c>
      <c r="Q1813" s="962">
        <f t="shared" si="140"/>
        <v>0</v>
      </c>
      <c r="R1813" s="843"/>
    </row>
    <row r="1814" spans="2:18" s="842" customFormat="1" ht="12.4" customHeight="1">
      <c r="B1814" s="968" t="s">
        <v>913</v>
      </c>
      <c r="C1814" s="959"/>
      <c r="D1814" s="969" t="s">
        <v>2727</v>
      </c>
      <c r="E1814" s="961" t="s">
        <v>53</v>
      </c>
      <c r="F1814" s="970">
        <v>1</v>
      </c>
      <c r="G1814" s="970">
        <v>551.21</v>
      </c>
      <c r="H1814" s="962">
        <f t="shared" si="139"/>
        <v>551.21</v>
      </c>
      <c r="I1814" s="963">
        <f t="shared" si="140"/>
        <v>0</v>
      </c>
      <c r="J1814" s="964">
        <f t="shared" si="140"/>
        <v>0</v>
      </c>
      <c r="K1814" s="964">
        <f t="shared" si="140"/>
        <v>0</v>
      </c>
      <c r="L1814" s="964">
        <f t="shared" si="140"/>
        <v>0</v>
      </c>
      <c r="M1814" s="964">
        <f t="shared" si="140"/>
        <v>551.21</v>
      </c>
      <c r="N1814" s="964">
        <f t="shared" si="140"/>
        <v>0</v>
      </c>
      <c r="O1814" s="964">
        <f t="shared" si="140"/>
        <v>0</v>
      </c>
      <c r="P1814" s="964">
        <f t="shared" si="140"/>
        <v>0</v>
      </c>
      <c r="Q1814" s="962">
        <f t="shared" si="140"/>
        <v>0</v>
      </c>
      <c r="R1814" s="843"/>
    </row>
    <row r="1815" spans="2:18" s="842" customFormat="1" ht="12.4" customHeight="1">
      <c r="B1815" s="972" t="s">
        <v>945</v>
      </c>
      <c r="C1815" s="959"/>
      <c r="D1815" s="973" t="s">
        <v>2949</v>
      </c>
      <c r="E1815" s="961"/>
      <c r="F1815" s="961"/>
      <c r="G1815" s="961"/>
      <c r="H1815" s="962" t="str">
        <f t="shared" si="139"/>
        <v/>
      </c>
      <c r="I1815" s="963" t="str">
        <f t="shared" si="140"/>
        <v/>
      </c>
      <c r="J1815" s="964" t="str">
        <f t="shared" si="140"/>
        <v/>
      </c>
      <c r="K1815" s="964" t="str">
        <f t="shared" si="140"/>
        <v/>
      </c>
      <c r="L1815" s="964" t="str">
        <f t="shared" si="140"/>
        <v/>
      </c>
      <c r="M1815" s="964" t="str">
        <f t="shared" si="140"/>
        <v/>
      </c>
      <c r="N1815" s="964" t="str">
        <f t="shared" si="140"/>
        <v/>
      </c>
      <c r="O1815" s="964" t="str">
        <f t="shared" si="140"/>
        <v/>
      </c>
      <c r="P1815" s="964" t="str">
        <f t="shared" si="140"/>
        <v/>
      </c>
      <c r="Q1815" s="962" t="str">
        <f t="shared" si="140"/>
        <v/>
      </c>
      <c r="R1815" s="843"/>
    </row>
    <row r="1816" spans="2:18" s="842" customFormat="1" ht="12.4" customHeight="1">
      <c r="B1816" s="974" t="s">
        <v>946</v>
      </c>
      <c r="C1816" s="959"/>
      <c r="D1816" s="975" t="s">
        <v>52</v>
      </c>
      <c r="E1816" s="961"/>
      <c r="F1816" s="961"/>
      <c r="G1816" s="961"/>
      <c r="H1816" s="962" t="str">
        <f t="shared" si="139"/>
        <v/>
      </c>
      <c r="I1816" s="963" t="str">
        <f t="shared" si="140"/>
        <v/>
      </c>
      <c r="J1816" s="964" t="str">
        <f t="shared" si="140"/>
        <v/>
      </c>
      <c r="K1816" s="964" t="str">
        <f t="shared" si="140"/>
        <v/>
      </c>
      <c r="L1816" s="964" t="str">
        <f t="shared" si="140"/>
        <v/>
      </c>
      <c r="M1816" s="964" t="str">
        <f t="shared" si="140"/>
        <v/>
      </c>
      <c r="N1816" s="964" t="str">
        <f t="shared" si="140"/>
        <v/>
      </c>
      <c r="O1816" s="964" t="str">
        <f t="shared" si="140"/>
        <v/>
      </c>
      <c r="P1816" s="964" t="str">
        <f t="shared" si="140"/>
        <v/>
      </c>
      <c r="Q1816" s="962" t="str">
        <f t="shared" si="140"/>
        <v/>
      </c>
      <c r="R1816" s="843"/>
    </row>
    <row r="1817" spans="2:18" s="842" customFormat="1" ht="12.4" customHeight="1">
      <c r="B1817" s="968" t="s">
        <v>947</v>
      </c>
      <c r="C1817" s="959"/>
      <c r="D1817" s="969" t="s">
        <v>334</v>
      </c>
      <c r="E1817" s="961" t="s">
        <v>385</v>
      </c>
      <c r="F1817" s="970">
        <v>1.8800000000000001</v>
      </c>
      <c r="G1817" s="970">
        <v>1.22</v>
      </c>
      <c r="H1817" s="962">
        <f t="shared" si="139"/>
        <v>2.29</v>
      </c>
      <c r="I1817" s="963">
        <f t="shared" si="140"/>
        <v>0</v>
      </c>
      <c r="J1817" s="964">
        <f t="shared" si="140"/>
        <v>0</v>
      </c>
      <c r="K1817" s="964">
        <f t="shared" si="140"/>
        <v>0</v>
      </c>
      <c r="L1817" s="964">
        <f t="shared" si="140"/>
        <v>0</v>
      </c>
      <c r="M1817" s="964">
        <f t="shared" si="140"/>
        <v>2.29</v>
      </c>
      <c r="N1817" s="964">
        <f t="shared" si="140"/>
        <v>0</v>
      </c>
      <c r="O1817" s="964">
        <f t="shared" si="140"/>
        <v>0</v>
      </c>
      <c r="P1817" s="964">
        <f t="shared" si="140"/>
        <v>0</v>
      </c>
      <c r="Q1817" s="962">
        <f t="shared" si="140"/>
        <v>0</v>
      </c>
      <c r="R1817" s="843"/>
    </row>
    <row r="1818" spans="2:18" s="842" customFormat="1" ht="12.4" customHeight="1">
      <c r="B1818" s="974" t="s">
        <v>948</v>
      </c>
      <c r="C1818" s="959"/>
      <c r="D1818" s="975" t="s">
        <v>54</v>
      </c>
      <c r="E1818" s="961"/>
      <c r="F1818" s="961"/>
      <c r="G1818" s="961"/>
      <c r="H1818" s="962" t="str">
        <f t="shared" si="139"/>
        <v/>
      </c>
      <c r="I1818" s="963" t="str">
        <f t="shared" si="140"/>
        <v/>
      </c>
      <c r="J1818" s="964" t="str">
        <f t="shared" si="140"/>
        <v/>
      </c>
      <c r="K1818" s="964" t="str">
        <f t="shared" si="140"/>
        <v/>
      </c>
      <c r="L1818" s="964" t="str">
        <f t="shared" si="140"/>
        <v/>
      </c>
      <c r="M1818" s="964" t="str">
        <f t="shared" si="140"/>
        <v/>
      </c>
      <c r="N1818" s="964" t="str">
        <f t="shared" si="140"/>
        <v/>
      </c>
      <c r="O1818" s="964" t="str">
        <f t="shared" si="140"/>
        <v/>
      </c>
      <c r="P1818" s="964" t="str">
        <f t="shared" si="140"/>
        <v/>
      </c>
      <c r="Q1818" s="962" t="str">
        <f t="shared" si="140"/>
        <v/>
      </c>
      <c r="R1818" s="843"/>
    </row>
    <row r="1819" spans="2:18" s="842" customFormat="1" ht="12.4" customHeight="1">
      <c r="B1819" s="968" t="s">
        <v>949</v>
      </c>
      <c r="C1819" s="959"/>
      <c r="D1819" s="969" t="s">
        <v>365</v>
      </c>
      <c r="E1819" s="961" t="s">
        <v>386</v>
      </c>
      <c r="F1819" s="970">
        <v>1.41</v>
      </c>
      <c r="G1819" s="970">
        <v>30.76</v>
      </c>
      <c r="H1819" s="962">
        <f t="shared" si="139"/>
        <v>43.37</v>
      </c>
      <c r="I1819" s="963">
        <f t="shared" si="140"/>
        <v>0</v>
      </c>
      <c r="J1819" s="964">
        <f t="shared" si="140"/>
        <v>0</v>
      </c>
      <c r="K1819" s="964">
        <f t="shared" si="140"/>
        <v>0</v>
      </c>
      <c r="L1819" s="964">
        <f t="shared" si="140"/>
        <v>0</v>
      </c>
      <c r="M1819" s="964">
        <f t="shared" si="140"/>
        <v>43.37</v>
      </c>
      <c r="N1819" s="964">
        <f t="shared" si="140"/>
        <v>0</v>
      </c>
      <c r="O1819" s="964">
        <f t="shared" si="140"/>
        <v>0</v>
      </c>
      <c r="P1819" s="964">
        <f t="shared" si="140"/>
        <v>0</v>
      </c>
      <c r="Q1819" s="962">
        <f t="shared" si="140"/>
        <v>0</v>
      </c>
      <c r="R1819" s="843"/>
    </row>
    <row r="1820" spans="2:18" s="842" customFormat="1" ht="12.4" customHeight="1">
      <c r="B1820" s="968" t="s">
        <v>950</v>
      </c>
      <c r="C1820" s="959"/>
      <c r="D1820" s="969" t="s">
        <v>2729</v>
      </c>
      <c r="E1820" s="961" t="s">
        <v>51</v>
      </c>
      <c r="F1820" s="970">
        <v>1.8800000000000001</v>
      </c>
      <c r="G1820" s="970">
        <v>41</v>
      </c>
      <c r="H1820" s="962">
        <f t="shared" si="139"/>
        <v>77.08</v>
      </c>
      <c r="I1820" s="963">
        <f t="shared" si="140"/>
        <v>0</v>
      </c>
      <c r="J1820" s="964">
        <f t="shared" si="140"/>
        <v>0</v>
      </c>
      <c r="K1820" s="964">
        <f t="shared" si="140"/>
        <v>0</v>
      </c>
      <c r="L1820" s="964">
        <f t="shared" si="140"/>
        <v>0</v>
      </c>
      <c r="M1820" s="964">
        <f t="shared" si="140"/>
        <v>77.08</v>
      </c>
      <c r="N1820" s="964">
        <f t="shared" si="140"/>
        <v>0</v>
      </c>
      <c r="O1820" s="964">
        <f t="shared" si="140"/>
        <v>0</v>
      </c>
      <c r="P1820" s="964">
        <f t="shared" si="140"/>
        <v>0</v>
      </c>
      <c r="Q1820" s="962">
        <f t="shared" si="140"/>
        <v>0</v>
      </c>
      <c r="R1820" s="843"/>
    </row>
    <row r="1821" spans="2:18" s="842" customFormat="1" ht="12.4" customHeight="1">
      <c r="B1821" s="968" t="s">
        <v>951</v>
      </c>
      <c r="C1821" s="959"/>
      <c r="D1821" s="969" t="s">
        <v>336</v>
      </c>
      <c r="E1821" s="961" t="s">
        <v>386</v>
      </c>
      <c r="F1821" s="970">
        <v>1.76</v>
      </c>
      <c r="G1821" s="970">
        <v>20.51</v>
      </c>
      <c r="H1821" s="962">
        <f t="shared" si="139"/>
        <v>36.1</v>
      </c>
      <c r="I1821" s="963">
        <f t="shared" si="140"/>
        <v>0</v>
      </c>
      <c r="J1821" s="964">
        <f t="shared" si="140"/>
        <v>0</v>
      </c>
      <c r="K1821" s="964">
        <f t="shared" si="140"/>
        <v>0</v>
      </c>
      <c r="L1821" s="964">
        <f t="shared" si="140"/>
        <v>0</v>
      </c>
      <c r="M1821" s="964">
        <f t="shared" si="140"/>
        <v>36.1</v>
      </c>
      <c r="N1821" s="964">
        <f t="shared" si="140"/>
        <v>0</v>
      </c>
      <c r="O1821" s="964">
        <f t="shared" si="140"/>
        <v>0</v>
      </c>
      <c r="P1821" s="964">
        <f t="shared" si="140"/>
        <v>0</v>
      </c>
      <c r="Q1821" s="962">
        <f t="shared" si="140"/>
        <v>0</v>
      </c>
      <c r="R1821" s="843"/>
    </row>
    <row r="1822" spans="2:18" s="842" customFormat="1" ht="12.4" customHeight="1">
      <c r="B1822" s="974" t="s">
        <v>954</v>
      </c>
      <c r="C1822" s="959"/>
      <c r="D1822" s="975" t="s">
        <v>340</v>
      </c>
      <c r="E1822" s="961"/>
      <c r="F1822" s="961"/>
      <c r="G1822" s="961"/>
      <c r="H1822" s="962" t="str">
        <f t="shared" si="139"/>
        <v/>
      </c>
      <c r="I1822" s="963" t="str">
        <f t="shared" si="140"/>
        <v/>
      </c>
      <c r="J1822" s="964" t="str">
        <f t="shared" si="140"/>
        <v/>
      </c>
      <c r="K1822" s="964" t="str">
        <f t="shared" si="140"/>
        <v/>
      </c>
      <c r="L1822" s="964" t="str">
        <f t="shared" si="140"/>
        <v/>
      </c>
      <c r="M1822" s="964" t="str">
        <f t="shared" si="140"/>
        <v/>
      </c>
      <c r="N1822" s="964" t="str">
        <f t="shared" si="140"/>
        <v/>
      </c>
      <c r="O1822" s="964" t="str">
        <f t="shared" si="140"/>
        <v/>
      </c>
      <c r="P1822" s="964" t="str">
        <f t="shared" si="140"/>
        <v/>
      </c>
      <c r="Q1822" s="962" t="str">
        <f t="shared" si="140"/>
        <v/>
      </c>
      <c r="R1822" s="843"/>
    </row>
    <row r="1823" spans="2:18" s="842" customFormat="1" ht="12.4" customHeight="1">
      <c r="B1823" s="968" t="s">
        <v>955</v>
      </c>
      <c r="C1823" s="959"/>
      <c r="D1823" s="969" t="s">
        <v>2669</v>
      </c>
      <c r="E1823" s="961" t="s">
        <v>385</v>
      </c>
      <c r="F1823" s="970">
        <v>5.28</v>
      </c>
      <c r="G1823" s="970">
        <v>43.85</v>
      </c>
      <c r="H1823" s="962">
        <f t="shared" si="139"/>
        <v>231.53</v>
      </c>
      <c r="I1823" s="963">
        <f t="shared" ref="I1823:Q1838" si="141">+IF($E1823="","",I5713)</f>
        <v>0</v>
      </c>
      <c r="J1823" s="964">
        <f t="shared" si="141"/>
        <v>0</v>
      </c>
      <c r="K1823" s="964">
        <f t="shared" si="141"/>
        <v>0</v>
      </c>
      <c r="L1823" s="964">
        <f t="shared" si="141"/>
        <v>0</v>
      </c>
      <c r="M1823" s="964">
        <f t="shared" si="141"/>
        <v>231.53</v>
      </c>
      <c r="N1823" s="964">
        <f t="shared" si="141"/>
        <v>0</v>
      </c>
      <c r="O1823" s="964">
        <f t="shared" si="141"/>
        <v>0</v>
      </c>
      <c r="P1823" s="964">
        <f t="shared" si="141"/>
        <v>0</v>
      </c>
      <c r="Q1823" s="962">
        <f t="shared" si="141"/>
        <v>0</v>
      </c>
      <c r="R1823" s="843"/>
    </row>
    <row r="1824" spans="2:18" s="842" customFormat="1" ht="12.4" customHeight="1">
      <c r="B1824" s="968" t="s">
        <v>956</v>
      </c>
      <c r="C1824" s="959"/>
      <c r="D1824" s="969" t="s">
        <v>2730</v>
      </c>
      <c r="E1824" s="961" t="s">
        <v>386</v>
      </c>
      <c r="F1824" s="970">
        <v>0.57999999999999996</v>
      </c>
      <c r="G1824" s="970">
        <v>426.55</v>
      </c>
      <c r="H1824" s="962">
        <f t="shared" si="139"/>
        <v>247.4</v>
      </c>
      <c r="I1824" s="963">
        <f t="shared" si="141"/>
        <v>0</v>
      </c>
      <c r="J1824" s="964">
        <f t="shared" si="141"/>
        <v>0</v>
      </c>
      <c r="K1824" s="964">
        <f t="shared" si="141"/>
        <v>0</v>
      </c>
      <c r="L1824" s="964">
        <f t="shared" si="141"/>
        <v>0</v>
      </c>
      <c r="M1824" s="964">
        <f t="shared" si="141"/>
        <v>247.4</v>
      </c>
      <c r="N1824" s="964">
        <f t="shared" si="141"/>
        <v>0</v>
      </c>
      <c r="O1824" s="964">
        <f t="shared" si="141"/>
        <v>0</v>
      </c>
      <c r="P1824" s="964">
        <f t="shared" si="141"/>
        <v>0</v>
      </c>
      <c r="Q1824" s="962">
        <f t="shared" si="141"/>
        <v>0</v>
      </c>
      <c r="R1824" s="843"/>
    </row>
    <row r="1825" spans="2:18" s="842" customFormat="1" ht="12.4" customHeight="1">
      <c r="B1825" s="968" t="s">
        <v>1782</v>
      </c>
      <c r="C1825" s="959"/>
      <c r="D1825" s="969" t="s">
        <v>2670</v>
      </c>
      <c r="E1825" s="961" t="s">
        <v>385</v>
      </c>
      <c r="F1825" s="970">
        <v>1.48</v>
      </c>
      <c r="G1825" s="970">
        <v>45.08</v>
      </c>
      <c r="H1825" s="962">
        <f t="shared" si="139"/>
        <v>66.72</v>
      </c>
      <c r="I1825" s="963">
        <f t="shared" si="141"/>
        <v>0</v>
      </c>
      <c r="J1825" s="964">
        <f t="shared" si="141"/>
        <v>0</v>
      </c>
      <c r="K1825" s="964">
        <f t="shared" si="141"/>
        <v>0</v>
      </c>
      <c r="L1825" s="964">
        <f t="shared" si="141"/>
        <v>0</v>
      </c>
      <c r="M1825" s="964">
        <f t="shared" si="141"/>
        <v>66.72</v>
      </c>
      <c r="N1825" s="964">
        <f t="shared" si="141"/>
        <v>0</v>
      </c>
      <c r="O1825" s="964">
        <f t="shared" si="141"/>
        <v>0</v>
      </c>
      <c r="P1825" s="964">
        <f t="shared" si="141"/>
        <v>0</v>
      </c>
      <c r="Q1825" s="962">
        <f t="shared" si="141"/>
        <v>0</v>
      </c>
      <c r="R1825" s="843"/>
    </row>
    <row r="1826" spans="2:18" s="842" customFormat="1" ht="12.4" customHeight="1">
      <c r="B1826" s="968" t="s">
        <v>1783</v>
      </c>
      <c r="C1826" s="959"/>
      <c r="D1826" s="969" t="s">
        <v>2731</v>
      </c>
      <c r="E1826" s="961" t="s">
        <v>386</v>
      </c>
      <c r="F1826" s="970">
        <v>0.16</v>
      </c>
      <c r="G1826" s="970">
        <v>479.77</v>
      </c>
      <c r="H1826" s="962">
        <f t="shared" si="139"/>
        <v>76.760000000000005</v>
      </c>
      <c r="I1826" s="963">
        <f t="shared" si="141"/>
        <v>0</v>
      </c>
      <c r="J1826" s="964">
        <f t="shared" si="141"/>
        <v>0</v>
      </c>
      <c r="K1826" s="964">
        <f t="shared" si="141"/>
        <v>0</v>
      </c>
      <c r="L1826" s="964">
        <f t="shared" si="141"/>
        <v>0</v>
      </c>
      <c r="M1826" s="964">
        <f t="shared" si="141"/>
        <v>76.760000000000005</v>
      </c>
      <c r="N1826" s="964">
        <f t="shared" si="141"/>
        <v>0</v>
      </c>
      <c r="O1826" s="964">
        <f t="shared" si="141"/>
        <v>0</v>
      </c>
      <c r="P1826" s="964">
        <f t="shared" si="141"/>
        <v>0</v>
      </c>
      <c r="Q1826" s="962">
        <f t="shared" si="141"/>
        <v>0</v>
      </c>
      <c r="R1826" s="843"/>
    </row>
    <row r="1827" spans="2:18" s="842" customFormat="1" ht="12.4" customHeight="1">
      <c r="B1827" s="968" t="s">
        <v>1784</v>
      </c>
      <c r="C1827" s="959"/>
      <c r="D1827" s="969" t="s">
        <v>341</v>
      </c>
      <c r="E1827" s="961" t="s">
        <v>55</v>
      </c>
      <c r="F1827" s="970">
        <v>19.91</v>
      </c>
      <c r="G1827" s="970">
        <v>4.2</v>
      </c>
      <c r="H1827" s="962">
        <f t="shared" si="139"/>
        <v>83.62</v>
      </c>
      <c r="I1827" s="963">
        <f t="shared" si="141"/>
        <v>0</v>
      </c>
      <c r="J1827" s="964">
        <f t="shared" si="141"/>
        <v>0</v>
      </c>
      <c r="K1827" s="964">
        <f t="shared" si="141"/>
        <v>0</v>
      </c>
      <c r="L1827" s="964">
        <f t="shared" si="141"/>
        <v>0</v>
      </c>
      <c r="M1827" s="964">
        <f t="shared" si="141"/>
        <v>83.62</v>
      </c>
      <c r="N1827" s="964">
        <f t="shared" si="141"/>
        <v>0</v>
      </c>
      <c r="O1827" s="964">
        <f t="shared" si="141"/>
        <v>0</v>
      </c>
      <c r="P1827" s="964">
        <f t="shared" si="141"/>
        <v>0</v>
      </c>
      <c r="Q1827" s="962">
        <f t="shared" si="141"/>
        <v>0</v>
      </c>
      <c r="R1827" s="843"/>
    </row>
    <row r="1828" spans="2:18" s="842" customFormat="1" ht="12.4" customHeight="1">
      <c r="B1828" s="974" t="s">
        <v>957</v>
      </c>
      <c r="C1828" s="959"/>
      <c r="D1828" s="975" t="s">
        <v>343</v>
      </c>
      <c r="E1828" s="961"/>
      <c r="F1828" s="961"/>
      <c r="G1828" s="961"/>
      <c r="H1828" s="962" t="str">
        <f t="shared" si="139"/>
        <v/>
      </c>
      <c r="I1828" s="963" t="str">
        <f t="shared" si="141"/>
        <v/>
      </c>
      <c r="J1828" s="964" t="str">
        <f t="shared" si="141"/>
        <v/>
      </c>
      <c r="K1828" s="964" t="str">
        <f t="shared" si="141"/>
        <v/>
      </c>
      <c r="L1828" s="964" t="str">
        <f t="shared" si="141"/>
        <v/>
      </c>
      <c r="M1828" s="964" t="str">
        <f t="shared" si="141"/>
        <v/>
      </c>
      <c r="N1828" s="964" t="str">
        <f t="shared" si="141"/>
        <v/>
      </c>
      <c r="O1828" s="964" t="str">
        <f t="shared" si="141"/>
        <v/>
      </c>
      <c r="P1828" s="964" t="str">
        <f t="shared" si="141"/>
        <v/>
      </c>
      <c r="Q1828" s="962" t="str">
        <f t="shared" si="141"/>
        <v/>
      </c>
      <c r="R1828" s="843"/>
    </row>
    <row r="1829" spans="2:18" s="842" customFormat="1" ht="12.4" customHeight="1">
      <c r="B1829" s="968" t="s">
        <v>958</v>
      </c>
      <c r="C1829" s="959"/>
      <c r="D1829" s="969" t="s">
        <v>2732</v>
      </c>
      <c r="E1829" s="961" t="s">
        <v>51</v>
      </c>
      <c r="F1829" s="970">
        <v>8.4</v>
      </c>
      <c r="G1829" s="970">
        <v>15.51</v>
      </c>
      <c r="H1829" s="962">
        <f t="shared" si="139"/>
        <v>130.28</v>
      </c>
      <c r="I1829" s="963">
        <f t="shared" si="141"/>
        <v>0</v>
      </c>
      <c r="J1829" s="964">
        <f t="shared" si="141"/>
        <v>0</v>
      </c>
      <c r="K1829" s="964">
        <f t="shared" si="141"/>
        <v>0</v>
      </c>
      <c r="L1829" s="964">
        <f t="shared" si="141"/>
        <v>0</v>
      </c>
      <c r="M1829" s="964">
        <f t="shared" si="141"/>
        <v>130.28</v>
      </c>
      <c r="N1829" s="964">
        <f t="shared" si="141"/>
        <v>0</v>
      </c>
      <c r="O1829" s="964">
        <f t="shared" si="141"/>
        <v>0</v>
      </c>
      <c r="P1829" s="964">
        <f t="shared" si="141"/>
        <v>0</v>
      </c>
      <c r="Q1829" s="962">
        <f t="shared" si="141"/>
        <v>0</v>
      </c>
      <c r="R1829" s="843"/>
    </row>
    <row r="1830" spans="2:18" s="842" customFormat="1" ht="12.4" customHeight="1">
      <c r="B1830" s="974" t="s">
        <v>961</v>
      </c>
      <c r="C1830" s="959"/>
      <c r="D1830" s="975" t="s">
        <v>64</v>
      </c>
      <c r="E1830" s="961"/>
      <c r="F1830" s="961"/>
      <c r="G1830" s="961"/>
      <c r="H1830" s="962" t="str">
        <f t="shared" si="139"/>
        <v/>
      </c>
      <c r="I1830" s="963" t="str">
        <f t="shared" si="141"/>
        <v/>
      </c>
      <c r="J1830" s="964" t="str">
        <f t="shared" si="141"/>
        <v/>
      </c>
      <c r="K1830" s="964" t="str">
        <f t="shared" si="141"/>
        <v/>
      </c>
      <c r="L1830" s="964" t="str">
        <f t="shared" si="141"/>
        <v/>
      </c>
      <c r="M1830" s="964" t="str">
        <f t="shared" si="141"/>
        <v/>
      </c>
      <c r="N1830" s="964" t="str">
        <f t="shared" si="141"/>
        <v/>
      </c>
      <c r="O1830" s="964" t="str">
        <f t="shared" si="141"/>
        <v/>
      </c>
      <c r="P1830" s="964" t="str">
        <f t="shared" si="141"/>
        <v/>
      </c>
      <c r="Q1830" s="962" t="str">
        <f t="shared" si="141"/>
        <v/>
      </c>
      <c r="R1830" s="843"/>
    </row>
    <row r="1831" spans="2:18" s="842" customFormat="1" ht="12.4" customHeight="1">
      <c r="B1831" s="968" t="s">
        <v>962</v>
      </c>
      <c r="C1831" s="959"/>
      <c r="D1831" s="969" t="s">
        <v>2733</v>
      </c>
      <c r="E1831" s="961" t="s">
        <v>51</v>
      </c>
      <c r="F1831" s="970">
        <v>6</v>
      </c>
      <c r="G1831" s="970">
        <v>11.11</v>
      </c>
      <c r="H1831" s="962">
        <f t="shared" si="139"/>
        <v>66.66</v>
      </c>
      <c r="I1831" s="963">
        <f t="shared" si="141"/>
        <v>0</v>
      </c>
      <c r="J1831" s="964">
        <f t="shared" si="141"/>
        <v>0</v>
      </c>
      <c r="K1831" s="964">
        <f t="shared" si="141"/>
        <v>0</v>
      </c>
      <c r="L1831" s="964">
        <f t="shared" si="141"/>
        <v>0</v>
      </c>
      <c r="M1831" s="964">
        <f t="shared" si="141"/>
        <v>66.66</v>
      </c>
      <c r="N1831" s="964">
        <f t="shared" si="141"/>
        <v>0</v>
      </c>
      <c r="O1831" s="964">
        <f t="shared" si="141"/>
        <v>0</v>
      </c>
      <c r="P1831" s="964">
        <f t="shared" si="141"/>
        <v>0</v>
      </c>
      <c r="Q1831" s="962">
        <f t="shared" si="141"/>
        <v>0</v>
      </c>
      <c r="R1831" s="843"/>
    </row>
    <row r="1832" spans="2:18" s="842" customFormat="1" ht="12.4" customHeight="1">
      <c r="B1832" s="968" t="s">
        <v>963</v>
      </c>
      <c r="C1832" s="959"/>
      <c r="D1832" s="969" t="s">
        <v>351</v>
      </c>
      <c r="E1832" s="961" t="s">
        <v>51</v>
      </c>
      <c r="F1832" s="970">
        <v>0.72</v>
      </c>
      <c r="G1832" s="970">
        <v>20.48</v>
      </c>
      <c r="H1832" s="962">
        <f t="shared" si="139"/>
        <v>14.75</v>
      </c>
      <c r="I1832" s="963">
        <f t="shared" si="141"/>
        <v>0</v>
      </c>
      <c r="J1832" s="964">
        <f t="shared" si="141"/>
        <v>0</v>
      </c>
      <c r="K1832" s="964">
        <f t="shared" si="141"/>
        <v>0</v>
      </c>
      <c r="L1832" s="964">
        <f t="shared" si="141"/>
        <v>0</v>
      </c>
      <c r="M1832" s="964">
        <f t="shared" si="141"/>
        <v>14.75</v>
      </c>
      <c r="N1832" s="964">
        <f t="shared" si="141"/>
        <v>0</v>
      </c>
      <c r="O1832" s="964">
        <f t="shared" si="141"/>
        <v>0</v>
      </c>
      <c r="P1832" s="964">
        <f t="shared" si="141"/>
        <v>0</v>
      </c>
      <c r="Q1832" s="962">
        <f t="shared" si="141"/>
        <v>0</v>
      </c>
      <c r="R1832" s="843"/>
    </row>
    <row r="1833" spans="2:18" s="842" customFormat="1" ht="12.4" customHeight="1">
      <c r="B1833" s="974" t="s">
        <v>965</v>
      </c>
      <c r="C1833" s="959"/>
      <c r="D1833" s="975" t="s">
        <v>344</v>
      </c>
      <c r="E1833" s="961"/>
      <c r="F1833" s="961"/>
      <c r="G1833" s="961"/>
      <c r="H1833" s="962" t="str">
        <f t="shared" si="139"/>
        <v/>
      </c>
      <c r="I1833" s="963" t="str">
        <f t="shared" si="141"/>
        <v/>
      </c>
      <c r="J1833" s="964" t="str">
        <f t="shared" si="141"/>
        <v/>
      </c>
      <c r="K1833" s="964" t="str">
        <f t="shared" si="141"/>
        <v/>
      </c>
      <c r="L1833" s="964" t="str">
        <f t="shared" si="141"/>
        <v/>
      </c>
      <c r="M1833" s="964" t="str">
        <f t="shared" si="141"/>
        <v/>
      </c>
      <c r="N1833" s="964" t="str">
        <f t="shared" si="141"/>
        <v/>
      </c>
      <c r="O1833" s="964" t="str">
        <f t="shared" si="141"/>
        <v/>
      </c>
      <c r="P1833" s="964" t="str">
        <f t="shared" si="141"/>
        <v/>
      </c>
      <c r="Q1833" s="962" t="str">
        <f t="shared" si="141"/>
        <v/>
      </c>
      <c r="R1833" s="843"/>
    </row>
    <row r="1834" spans="2:18" s="842" customFormat="1" ht="12.4" customHeight="1">
      <c r="B1834" s="978" t="s">
        <v>966</v>
      </c>
      <c r="C1834" s="959"/>
      <c r="D1834" s="1002" t="s">
        <v>2950</v>
      </c>
      <c r="E1834" s="961" t="s">
        <v>53</v>
      </c>
      <c r="F1834" s="970">
        <v>1</v>
      </c>
      <c r="G1834" s="970">
        <v>927.25</v>
      </c>
      <c r="H1834" s="980">
        <f t="shared" si="139"/>
        <v>927.25</v>
      </c>
      <c r="I1834" s="981">
        <f t="shared" si="141"/>
        <v>0</v>
      </c>
      <c r="J1834" s="982">
        <f t="shared" si="141"/>
        <v>0</v>
      </c>
      <c r="K1834" s="982">
        <f t="shared" si="141"/>
        <v>0</v>
      </c>
      <c r="L1834" s="982">
        <f t="shared" si="141"/>
        <v>0</v>
      </c>
      <c r="M1834" s="982">
        <f t="shared" si="141"/>
        <v>927.25</v>
      </c>
      <c r="N1834" s="982">
        <f t="shared" si="141"/>
        <v>0</v>
      </c>
      <c r="O1834" s="982">
        <f t="shared" si="141"/>
        <v>0</v>
      </c>
      <c r="P1834" s="982">
        <f t="shared" si="141"/>
        <v>0</v>
      </c>
      <c r="Q1834" s="980">
        <f t="shared" si="141"/>
        <v>0</v>
      </c>
      <c r="R1834" s="843"/>
    </row>
    <row r="1835" spans="2:18" s="842" customFormat="1" ht="12.4" customHeight="1">
      <c r="B1835" s="974" t="s">
        <v>968</v>
      </c>
      <c r="C1835" s="959"/>
      <c r="D1835" s="975" t="s">
        <v>2681</v>
      </c>
      <c r="E1835" s="961"/>
      <c r="F1835" s="961"/>
      <c r="G1835" s="961"/>
      <c r="H1835" s="962" t="str">
        <f t="shared" si="139"/>
        <v/>
      </c>
      <c r="I1835" s="963" t="str">
        <f t="shared" si="141"/>
        <v/>
      </c>
      <c r="J1835" s="964" t="str">
        <f t="shared" si="141"/>
        <v/>
      </c>
      <c r="K1835" s="964" t="str">
        <f t="shared" si="141"/>
        <v/>
      </c>
      <c r="L1835" s="964" t="str">
        <f t="shared" si="141"/>
        <v/>
      </c>
      <c r="M1835" s="964" t="str">
        <f t="shared" si="141"/>
        <v/>
      </c>
      <c r="N1835" s="964" t="str">
        <f t="shared" si="141"/>
        <v/>
      </c>
      <c r="O1835" s="964" t="str">
        <f t="shared" si="141"/>
        <v/>
      </c>
      <c r="P1835" s="964" t="str">
        <f t="shared" si="141"/>
        <v/>
      </c>
      <c r="Q1835" s="962" t="str">
        <f t="shared" si="141"/>
        <v/>
      </c>
      <c r="R1835" s="843"/>
    </row>
    <row r="1836" spans="2:18" s="842" customFormat="1" ht="12.4" customHeight="1">
      <c r="B1836" s="968" t="s">
        <v>969</v>
      </c>
      <c r="C1836" s="959"/>
      <c r="D1836" s="969" t="s">
        <v>2710</v>
      </c>
      <c r="E1836" s="961" t="s">
        <v>41</v>
      </c>
      <c r="F1836" s="970">
        <v>1</v>
      </c>
      <c r="G1836" s="970">
        <v>163.59</v>
      </c>
      <c r="H1836" s="962">
        <f t="shared" si="139"/>
        <v>163.59</v>
      </c>
      <c r="I1836" s="963">
        <f t="shared" si="141"/>
        <v>0</v>
      </c>
      <c r="J1836" s="964">
        <f t="shared" si="141"/>
        <v>0</v>
      </c>
      <c r="K1836" s="964">
        <f t="shared" si="141"/>
        <v>0</v>
      </c>
      <c r="L1836" s="964">
        <f t="shared" si="141"/>
        <v>0</v>
      </c>
      <c r="M1836" s="964">
        <f t="shared" si="141"/>
        <v>163.59</v>
      </c>
      <c r="N1836" s="964">
        <f t="shared" si="141"/>
        <v>0</v>
      </c>
      <c r="O1836" s="964">
        <f t="shared" si="141"/>
        <v>0</v>
      </c>
      <c r="P1836" s="964">
        <f t="shared" si="141"/>
        <v>0</v>
      </c>
      <c r="Q1836" s="962">
        <f t="shared" si="141"/>
        <v>0</v>
      </c>
      <c r="R1836" s="843"/>
    </row>
    <row r="1837" spans="2:18" s="842" customFormat="1" ht="12.4" customHeight="1">
      <c r="B1837" s="972" t="s">
        <v>994</v>
      </c>
      <c r="C1837" s="959"/>
      <c r="D1837" s="973" t="s">
        <v>2735</v>
      </c>
      <c r="E1837" s="961"/>
      <c r="F1837" s="961"/>
      <c r="G1837" s="961"/>
      <c r="H1837" s="962" t="str">
        <f t="shared" si="139"/>
        <v/>
      </c>
      <c r="I1837" s="963" t="str">
        <f t="shared" si="141"/>
        <v/>
      </c>
      <c r="J1837" s="964" t="str">
        <f t="shared" si="141"/>
        <v/>
      </c>
      <c r="K1837" s="964" t="str">
        <f t="shared" si="141"/>
        <v/>
      </c>
      <c r="L1837" s="964" t="str">
        <f t="shared" si="141"/>
        <v/>
      </c>
      <c r="M1837" s="964" t="str">
        <f t="shared" si="141"/>
        <v/>
      </c>
      <c r="N1837" s="964" t="str">
        <f t="shared" si="141"/>
        <v/>
      </c>
      <c r="O1837" s="964" t="str">
        <f t="shared" si="141"/>
        <v/>
      </c>
      <c r="P1837" s="964" t="str">
        <f t="shared" si="141"/>
        <v/>
      </c>
      <c r="Q1837" s="962" t="str">
        <f t="shared" si="141"/>
        <v/>
      </c>
      <c r="R1837" s="843"/>
    </row>
    <row r="1838" spans="2:18" s="842" customFormat="1" ht="12.4" customHeight="1">
      <c r="B1838" s="974" t="s">
        <v>995</v>
      </c>
      <c r="C1838" s="959"/>
      <c r="D1838" s="975" t="s">
        <v>52</v>
      </c>
      <c r="E1838" s="961"/>
      <c r="F1838" s="961"/>
      <c r="G1838" s="961"/>
      <c r="H1838" s="962" t="str">
        <f t="shared" si="139"/>
        <v/>
      </c>
      <c r="I1838" s="963" t="str">
        <f t="shared" si="141"/>
        <v/>
      </c>
      <c r="J1838" s="964" t="str">
        <f t="shared" si="141"/>
        <v/>
      </c>
      <c r="K1838" s="964" t="str">
        <f t="shared" si="141"/>
        <v/>
      </c>
      <c r="L1838" s="964" t="str">
        <f t="shared" si="141"/>
        <v/>
      </c>
      <c r="M1838" s="964" t="str">
        <f t="shared" si="141"/>
        <v/>
      </c>
      <c r="N1838" s="964" t="str">
        <f t="shared" si="141"/>
        <v/>
      </c>
      <c r="O1838" s="964" t="str">
        <f t="shared" si="141"/>
        <v/>
      </c>
      <c r="P1838" s="964" t="str">
        <f t="shared" si="141"/>
        <v/>
      </c>
      <c r="Q1838" s="962" t="str">
        <f t="shared" si="141"/>
        <v/>
      </c>
      <c r="R1838" s="843"/>
    </row>
    <row r="1839" spans="2:18" s="842" customFormat="1" ht="12.4" customHeight="1">
      <c r="B1839" s="968" t="s">
        <v>996</v>
      </c>
      <c r="C1839" s="959"/>
      <c r="D1839" s="969" t="s">
        <v>2689</v>
      </c>
      <c r="E1839" s="961" t="s">
        <v>387</v>
      </c>
      <c r="F1839" s="970">
        <v>3340.7000000000003</v>
      </c>
      <c r="G1839" s="970">
        <v>0.70000000000000007</v>
      </c>
      <c r="H1839" s="962">
        <f t="shared" si="139"/>
        <v>2338.4899999999998</v>
      </c>
      <c r="I1839" s="963">
        <f t="shared" ref="I1839:Q1854" si="142">+IF($E1839="","",I5729)</f>
        <v>0</v>
      </c>
      <c r="J1839" s="964">
        <f t="shared" si="142"/>
        <v>0</v>
      </c>
      <c r="K1839" s="964">
        <f t="shared" si="142"/>
        <v>0</v>
      </c>
      <c r="L1839" s="964">
        <f t="shared" si="142"/>
        <v>0</v>
      </c>
      <c r="M1839" s="964">
        <f t="shared" si="142"/>
        <v>2338.4899999999998</v>
      </c>
      <c r="N1839" s="964">
        <f t="shared" si="142"/>
        <v>0</v>
      </c>
      <c r="O1839" s="964">
        <f t="shared" si="142"/>
        <v>0</v>
      </c>
      <c r="P1839" s="964">
        <f t="shared" si="142"/>
        <v>0</v>
      </c>
      <c r="Q1839" s="962">
        <f t="shared" si="142"/>
        <v>0</v>
      </c>
      <c r="R1839" s="843"/>
    </row>
    <row r="1840" spans="2:18" s="842" customFormat="1" ht="12.4" customHeight="1">
      <c r="B1840" s="974" t="s">
        <v>1000</v>
      </c>
      <c r="C1840" s="959"/>
      <c r="D1840" s="975" t="s">
        <v>54</v>
      </c>
      <c r="E1840" s="961"/>
      <c r="F1840" s="961"/>
      <c r="G1840" s="961"/>
      <c r="H1840" s="962" t="str">
        <f t="shared" si="139"/>
        <v/>
      </c>
      <c r="I1840" s="963" t="str">
        <f t="shared" si="142"/>
        <v/>
      </c>
      <c r="J1840" s="964" t="str">
        <f t="shared" si="142"/>
        <v/>
      </c>
      <c r="K1840" s="964" t="str">
        <f t="shared" si="142"/>
        <v/>
      </c>
      <c r="L1840" s="964" t="str">
        <f t="shared" si="142"/>
        <v/>
      </c>
      <c r="M1840" s="964" t="str">
        <f t="shared" si="142"/>
        <v/>
      </c>
      <c r="N1840" s="964" t="str">
        <f t="shared" si="142"/>
        <v/>
      </c>
      <c r="O1840" s="964" t="str">
        <f t="shared" si="142"/>
        <v/>
      </c>
      <c r="P1840" s="964" t="str">
        <f t="shared" si="142"/>
        <v/>
      </c>
      <c r="Q1840" s="962" t="str">
        <f t="shared" si="142"/>
        <v/>
      </c>
      <c r="R1840" s="843"/>
    </row>
    <row r="1841" spans="2:18" s="842" customFormat="1" ht="12.4" customHeight="1">
      <c r="B1841" s="968" t="s">
        <v>1001</v>
      </c>
      <c r="C1841" s="959"/>
      <c r="D1841" s="969" t="s">
        <v>2690</v>
      </c>
      <c r="E1841" s="961" t="s">
        <v>387</v>
      </c>
      <c r="F1841" s="970">
        <v>3132.07</v>
      </c>
      <c r="G1841" s="970">
        <v>9.85</v>
      </c>
      <c r="H1841" s="962">
        <f t="shared" si="139"/>
        <v>30850.89</v>
      </c>
      <c r="I1841" s="963">
        <f t="shared" si="142"/>
        <v>0</v>
      </c>
      <c r="J1841" s="964">
        <f t="shared" si="142"/>
        <v>0</v>
      </c>
      <c r="K1841" s="964">
        <f t="shared" si="142"/>
        <v>0</v>
      </c>
      <c r="L1841" s="964">
        <f t="shared" si="142"/>
        <v>0</v>
      </c>
      <c r="M1841" s="964">
        <f t="shared" si="142"/>
        <v>13522.97</v>
      </c>
      <c r="N1841" s="964">
        <f t="shared" si="142"/>
        <v>17327.919999999998</v>
      </c>
      <c r="O1841" s="964">
        <f t="shared" si="142"/>
        <v>0</v>
      </c>
      <c r="P1841" s="964">
        <f t="shared" si="142"/>
        <v>0</v>
      </c>
      <c r="Q1841" s="962">
        <f t="shared" si="142"/>
        <v>0</v>
      </c>
      <c r="R1841" s="843"/>
    </row>
    <row r="1842" spans="2:18" s="842" customFormat="1" ht="12.4" customHeight="1">
      <c r="B1842" s="968" t="s">
        <v>1002</v>
      </c>
      <c r="C1842" s="959"/>
      <c r="D1842" s="969" t="s">
        <v>2736</v>
      </c>
      <c r="E1842" s="961" t="s">
        <v>387</v>
      </c>
      <c r="F1842" s="970">
        <v>133.63</v>
      </c>
      <c r="G1842" s="970">
        <v>19.68</v>
      </c>
      <c r="H1842" s="962">
        <f t="shared" si="139"/>
        <v>2629.84</v>
      </c>
      <c r="I1842" s="963">
        <f t="shared" si="142"/>
        <v>0</v>
      </c>
      <c r="J1842" s="964">
        <f t="shared" si="142"/>
        <v>0</v>
      </c>
      <c r="K1842" s="964">
        <f t="shared" si="142"/>
        <v>0</v>
      </c>
      <c r="L1842" s="964">
        <f t="shared" si="142"/>
        <v>0</v>
      </c>
      <c r="M1842" s="964">
        <f t="shared" si="142"/>
        <v>168.02</v>
      </c>
      <c r="N1842" s="964">
        <f t="shared" si="142"/>
        <v>2461.8200000000002</v>
      </c>
      <c r="O1842" s="964">
        <f t="shared" si="142"/>
        <v>0</v>
      </c>
      <c r="P1842" s="964">
        <f t="shared" si="142"/>
        <v>0</v>
      </c>
      <c r="Q1842" s="962">
        <f t="shared" si="142"/>
        <v>0</v>
      </c>
      <c r="R1842" s="843"/>
    </row>
    <row r="1843" spans="2:18" s="842" customFormat="1" ht="12.4" customHeight="1">
      <c r="B1843" s="968" t="s">
        <v>1785</v>
      </c>
      <c r="C1843" s="959"/>
      <c r="D1843" s="969" t="s">
        <v>2737</v>
      </c>
      <c r="E1843" s="961" t="s">
        <v>387</v>
      </c>
      <c r="F1843" s="970">
        <v>75</v>
      </c>
      <c r="G1843" s="970">
        <v>29.5</v>
      </c>
      <c r="H1843" s="962">
        <f t="shared" si="139"/>
        <v>2212.5</v>
      </c>
      <c r="I1843" s="963">
        <f t="shared" si="142"/>
        <v>0</v>
      </c>
      <c r="J1843" s="964">
        <f t="shared" si="142"/>
        <v>0</v>
      </c>
      <c r="K1843" s="964">
        <f t="shared" si="142"/>
        <v>0</v>
      </c>
      <c r="L1843" s="964">
        <f t="shared" si="142"/>
        <v>0</v>
      </c>
      <c r="M1843" s="964">
        <f t="shared" si="142"/>
        <v>0</v>
      </c>
      <c r="N1843" s="964">
        <f t="shared" si="142"/>
        <v>2212.5</v>
      </c>
      <c r="O1843" s="964">
        <f t="shared" si="142"/>
        <v>0</v>
      </c>
      <c r="P1843" s="964">
        <f t="shared" si="142"/>
        <v>0</v>
      </c>
      <c r="Q1843" s="962">
        <f t="shared" si="142"/>
        <v>0</v>
      </c>
      <c r="R1843" s="843"/>
    </row>
    <row r="1844" spans="2:18" s="842" customFormat="1" ht="12.4" customHeight="1">
      <c r="B1844" s="968" t="s">
        <v>1786</v>
      </c>
      <c r="C1844" s="959"/>
      <c r="D1844" s="969" t="s">
        <v>2691</v>
      </c>
      <c r="E1844" s="961" t="s">
        <v>387</v>
      </c>
      <c r="F1844" s="970">
        <v>3265.7000000000003</v>
      </c>
      <c r="G1844" s="970">
        <v>2.0499999999999998</v>
      </c>
      <c r="H1844" s="962">
        <f t="shared" si="139"/>
        <v>6694.69</v>
      </c>
      <c r="I1844" s="963">
        <f t="shared" si="142"/>
        <v>0</v>
      </c>
      <c r="J1844" s="964">
        <f t="shared" si="142"/>
        <v>0</v>
      </c>
      <c r="K1844" s="964">
        <f t="shared" si="142"/>
        <v>0</v>
      </c>
      <c r="L1844" s="964">
        <f t="shared" si="142"/>
        <v>0</v>
      </c>
      <c r="M1844" s="964">
        <f t="shared" si="142"/>
        <v>0</v>
      </c>
      <c r="N1844" s="964">
        <f t="shared" si="142"/>
        <v>6694.69</v>
      </c>
      <c r="O1844" s="964">
        <f t="shared" si="142"/>
        <v>0</v>
      </c>
      <c r="P1844" s="964">
        <f t="shared" si="142"/>
        <v>0</v>
      </c>
      <c r="Q1844" s="962">
        <f t="shared" si="142"/>
        <v>0</v>
      </c>
      <c r="R1844" s="843"/>
    </row>
    <row r="1845" spans="2:18" s="842" customFormat="1" ht="12.4" customHeight="1">
      <c r="B1845" s="968" t="s">
        <v>1787</v>
      </c>
      <c r="C1845" s="959"/>
      <c r="D1845" s="969" t="s">
        <v>2738</v>
      </c>
      <c r="E1845" s="961" t="s">
        <v>387</v>
      </c>
      <c r="F1845" s="970">
        <v>75</v>
      </c>
      <c r="G1845" s="970">
        <v>2.46</v>
      </c>
      <c r="H1845" s="962">
        <f t="shared" si="139"/>
        <v>184.5</v>
      </c>
      <c r="I1845" s="963">
        <f t="shared" si="142"/>
        <v>0</v>
      </c>
      <c r="J1845" s="964">
        <f t="shared" si="142"/>
        <v>0</v>
      </c>
      <c r="K1845" s="964">
        <f t="shared" si="142"/>
        <v>0</v>
      </c>
      <c r="L1845" s="964">
        <f t="shared" si="142"/>
        <v>0</v>
      </c>
      <c r="M1845" s="964">
        <f t="shared" si="142"/>
        <v>0</v>
      </c>
      <c r="N1845" s="964">
        <f t="shared" si="142"/>
        <v>184.5</v>
      </c>
      <c r="O1845" s="964">
        <f t="shared" si="142"/>
        <v>0</v>
      </c>
      <c r="P1845" s="964">
        <f t="shared" si="142"/>
        <v>0</v>
      </c>
      <c r="Q1845" s="962">
        <f t="shared" si="142"/>
        <v>0</v>
      </c>
      <c r="R1845" s="843"/>
    </row>
    <row r="1846" spans="2:18" s="842" customFormat="1" ht="12.4" customHeight="1">
      <c r="B1846" s="968" t="s">
        <v>1788</v>
      </c>
      <c r="C1846" s="959"/>
      <c r="D1846" s="969" t="s">
        <v>354</v>
      </c>
      <c r="E1846" s="961" t="s">
        <v>387</v>
      </c>
      <c r="F1846" s="970">
        <v>3265.7000000000003</v>
      </c>
      <c r="G1846" s="970">
        <v>4.33</v>
      </c>
      <c r="H1846" s="962">
        <f t="shared" si="139"/>
        <v>14140.48</v>
      </c>
      <c r="I1846" s="963">
        <f t="shared" si="142"/>
        <v>0</v>
      </c>
      <c r="J1846" s="964">
        <f t="shared" si="142"/>
        <v>0</v>
      </c>
      <c r="K1846" s="964">
        <f t="shared" si="142"/>
        <v>0</v>
      </c>
      <c r="L1846" s="964">
        <f t="shared" si="142"/>
        <v>0</v>
      </c>
      <c r="M1846" s="964">
        <f t="shared" si="142"/>
        <v>0</v>
      </c>
      <c r="N1846" s="964">
        <f t="shared" si="142"/>
        <v>14140.48</v>
      </c>
      <c r="O1846" s="964">
        <f t="shared" si="142"/>
        <v>0</v>
      </c>
      <c r="P1846" s="964">
        <f t="shared" si="142"/>
        <v>0</v>
      </c>
      <c r="Q1846" s="962">
        <f t="shared" si="142"/>
        <v>0</v>
      </c>
      <c r="R1846" s="843"/>
    </row>
    <row r="1847" spans="2:18" s="842" customFormat="1" ht="12.4" customHeight="1">
      <c r="B1847" s="968" t="s">
        <v>1789</v>
      </c>
      <c r="C1847" s="959"/>
      <c r="D1847" s="969" t="s">
        <v>2739</v>
      </c>
      <c r="E1847" s="961" t="s">
        <v>387</v>
      </c>
      <c r="F1847" s="970">
        <v>75</v>
      </c>
      <c r="G1847" s="970">
        <v>5.15</v>
      </c>
      <c r="H1847" s="962">
        <f t="shared" si="139"/>
        <v>386.25</v>
      </c>
      <c r="I1847" s="963">
        <f t="shared" si="142"/>
        <v>0</v>
      </c>
      <c r="J1847" s="964">
        <f t="shared" si="142"/>
        <v>0</v>
      </c>
      <c r="K1847" s="964">
        <f t="shared" si="142"/>
        <v>0</v>
      </c>
      <c r="L1847" s="964">
        <f t="shared" si="142"/>
        <v>0</v>
      </c>
      <c r="M1847" s="964">
        <f t="shared" si="142"/>
        <v>0</v>
      </c>
      <c r="N1847" s="964">
        <f t="shared" si="142"/>
        <v>386.25</v>
      </c>
      <c r="O1847" s="964">
        <f t="shared" si="142"/>
        <v>0</v>
      </c>
      <c r="P1847" s="964">
        <f t="shared" si="142"/>
        <v>0</v>
      </c>
      <c r="Q1847" s="962">
        <f t="shared" si="142"/>
        <v>0</v>
      </c>
      <c r="R1847" s="843"/>
    </row>
    <row r="1848" spans="2:18" s="842" customFormat="1" ht="12.4" customHeight="1">
      <c r="B1848" s="968" t="s">
        <v>1790</v>
      </c>
      <c r="C1848" s="959"/>
      <c r="D1848" s="969" t="s">
        <v>2692</v>
      </c>
      <c r="E1848" s="961" t="s">
        <v>386</v>
      </c>
      <c r="F1848" s="970">
        <v>261.26</v>
      </c>
      <c r="G1848" s="970">
        <v>30.76</v>
      </c>
      <c r="H1848" s="962">
        <f t="shared" si="139"/>
        <v>8036.36</v>
      </c>
      <c r="I1848" s="963">
        <f t="shared" si="142"/>
        <v>0</v>
      </c>
      <c r="J1848" s="964">
        <f t="shared" si="142"/>
        <v>0</v>
      </c>
      <c r="K1848" s="964">
        <f t="shared" si="142"/>
        <v>0</v>
      </c>
      <c r="L1848" s="964">
        <f t="shared" si="142"/>
        <v>0</v>
      </c>
      <c r="M1848" s="964">
        <f t="shared" si="142"/>
        <v>0</v>
      </c>
      <c r="N1848" s="964">
        <f t="shared" si="142"/>
        <v>4302.8</v>
      </c>
      <c r="O1848" s="964">
        <f t="shared" si="142"/>
        <v>3733.56</v>
      </c>
      <c r="P1848" s="964">
        <f t="shared" si="142"/>
        <v>0</v>
      </c>
      <c r="Q1848" s="962">
        <f t="shared" si="142"/>
        <v>0</v>
      </c>
      <c r="R1848" s="843"/>
    </row>
    <row r="1849" spans="2:18" s="842" customFormat="1" ht="12.4" customHeight="1">
      <c r="B1849" s="968" t="s">
        <v>1791</v>
      </c>
      <c r="C1849" s="959"/>
      <c r="D1849" s="969" t="s">
        <v>2740</v>
      </c>
      <c r="E1849" s="961" t="s">
        <v>386</v>
      </c>
      <c r="F1849" s="970">
        <v>18</v>
      </c>
      <c r="G1849" s="970">
        <v>35.15</v>
      </c>
      <c r="H1849" s="962">
        <f t="shared" si="139"/>
        <v>632.70000000000005</v>
      </c>
      <c r="I1849" s="963">
        <f t="shared" si="142"/>
        <v>0</v>
      </c>
      <c r="J1849" s="964">
        <f t="shared" si="142"/>
        <v>0</v>
      </c>
      <c r="K1849" s="964">
        <f t="shared" si="142"/>
        <v>0</v>
      </c>
      <c r="L1849" s="964">
        <f t="shared" si="142"/>
        <v>0</v>
      </c>
      <c r="M1849" s="964">
        <f t="shared" si="142"/>
        <v>0</v>
      </c>
      <c r="N1849" s="964">
        <f t="shared" si="142"/>
        <v>88.37</v>
      </c>
      <c r="O1849" s="964">
        <f t="shared" si="142"/>
        <v>544.33000000000004</v>
      </c>
      <c r="P1849" s="964">
        <f t="shared" si="142"/>
        <v>0</v>
      </c>
      <c r="Q1849" s="962">
        <f t="shared" si="142"/>
        <v>0</v>
      </c>
      <c r="R1849" s="843"/>
    </row>
    <row r="1850" spans="2:18" s="842" customFormat="1" ht="12.4" customHeight="1">
      <c r="B1850" s="968" t="s">
        <v>1792</v>
      </c>
      <c r="C1850" s="959"/>
      <c r="D1850" s="969" t="s">
        <v>2693</v>
      </c>
      <c r="E1850" s="961" t="s">
        <v>386</v>
      </c>
      <c r="F1850" s="970">
        <v>653.14</v>
      </c>
      <c r="G1850" s="970">
        <v>24.61</v>
      </c>
      <c r="H1850" s="962">
        <f t="shared" si="139"/>
        <v>16073.78</v>
      </c>
      <c r="I1850" s="963">
        <f t="shared" si="142"/>
        <v>0</v>
      </c>
      <c r="J1850" s="964">
        <f t="shared" si="142"/>
        <v>0</v>
      </c>
      <c r="K1850" s="964">
        <f t="shared" si="142"/>
        <v>0</v>
      </c>
      <c r="L1850" s="964">
        <f t="shared" si="142"/>
        <v>0</v>
      </c>
      <c r="M1850" s="964">
        <f t="shared" si="142"/>
        <v>0</v>
      </c>
      <c r="N1850" s="964">
        <f t="shared" si="142"/>
        <v>0</v>
      </c>
      <c r="O1850" s="964">
        <f t="shared" si="142"/>
        <v>16073.78</v>
      </c>
      <c r="P1850" s="964">
        <f t="shared" si="142"/>
        <v>0</v>
      </c>
      <c r="Q1850" s="962">
        <f t="shared" si="142"/>
        <v>0</v>
      </c>
      <c r="R1850" s="843"/>
    </row>
    <row r="1851" spans="2:18" s="842" customFormat="1" ht="12.4" customHeight="1">
      <c r="B1851" s="968" t="s">
        <v>1793</v>
      </c>
      <c r="C1851" s="959"/>
      <c r="D1851" s="969" t="s">
        <v>2741</v>
      </c>
      <c r="E1851" s="961" t="s">
        <v>386</v>
      </c>
      <c r="F1851" s="970">
        <v>9</v>
      </c>
      <c r="G1851" s="970">
        <v>17.57</v>
      </c>
      <c r="H1851" s="962">
        <f t="shared" si="139"/>
        <v>158.13</v>
      </c>
      <c r="I1851" s="963">
        <f t="shared" si="142"/>
        <v>0</v>
      </c>
      <c r="J1851" s="964">
        <f t="shared" si="142"/>
        <v>0</v>
      </c>
      <c r="K1851" s="964">
        <f t="shared" si="142"/>
        <v>0</v>
      </c>
      <c r="L1851" s="964">
        <f t="shared" si="142"/>
        <v>0</v>
      </c>
      <c r="M1851" s="964">
        <f t="shared" si="142"/>
        <v>0</v>
      </c>
      <c r="N1851" s="964">
        <f t="shared" si="142"/>
        <v>0</v>
      </c>
      <c r="O1851" s="964">
        <f t="shared" si="142"/>
        <v>158.13</v>
      </c>
      <c r="P1851" s="964">
        <f t="shared" si="142"/>
        <v>0</v>
      </c>
      <c r="Q1851" s="962">
        <f t="shared" si="142"/>
        <v>0</v>
      </c>
      <c r="R1851" s="843"/>
    </row>
    <row r="1852" spans="2:18" s="842" customFormat="1" ht="12.4" customHeight="1">
      <c r="B1852" s="968" t="s">
        <v>1794</v>
      </c>
      <c r="C1852" s="959"/>
      <c r="D1852" s="969" t="s">
        <v>2742</v>
      </c>
      <c r="E1852" s="961" t="s">
        <v>386</v>
      </c>
      <c r="F1852" s="970">
        <v>13.5</v>
      </c>
      <c r="G1852" s="970">
        <v>20.51</v>
      </c>
      <c r="H1852" s="962">
        <f t="shared" si="139"/>
        <v>276.89</v>
      </c>
      <c r="I1852" s="963">
        <f t="shared" si="142"/>
        <v>0</v>
      </c>
      <c r="J1852" s="964">
        <f t="shared" si="142"/>
        <v>0</v>
      </c>
      <c r="K1852" s="964">
        <f t="shared" si="142"/>
        <v>0</v>
      </c>
      <c r="L1852" s="964">
        <f t="shared" si="142"/>
        <v>0</v>
      </c>
      <c r="M1852" s="964">
        <f t="shared" si="142"/>
        <v>0</v>
      </c>
      <c r="N1852" s="964">
        <f t="shared" si="142"/>
        <v>0</v>
      </c>
      <c r="O1852" s="964">
        <f t="shared" si="142"/>
        <v>276.89</v>
      </c>
      <c r="P1852" s="964">
        <f t="shared" si="142"/>
        <v>0</v>
      </c>
      <c r="Q1852" s="962">
        <f t="shared" si="142"/>
        <v>0</v>
      </c>
      <c r="R1852" s="843"/>
    </row>
    <row r="1853" spans="2:18" s="842" customFormat="1" ht="12.4" customHeight="1">
      <c r="B1853" s="974" t="s">
        <v>1795</v>
      </c>
      <c r="C1853" s="959"/>
      <c r="D1853" s="975" t="s">
        <v>355</v>
      </c>
      <c r="E1853" s="961"/>
      <c r="F1853" s="961"/>
      <c r="G1853" s="961"/>
      <c r="H1853" s="962" t="str">
        <f t="shared" si="139"/>
        <v/>
      </c>
      <c r="I1853" s="963" t="str">
        <f t="shared" si="142"/>
        <v/>
      </c>
      <c r="J1853" s="964" t="str">
        <f t="shared" si="142"/>
        <v/>
      </c>
      <c r="K1853" s="964" t="str">
        <f t="shared" si="142"/>
        <v/>
      </c>
      <c r="L1853" s="964" t="str">
        <f t="shared" si="142"/>
        <v/>
      </c>
      <c r="M1853" s="964" t="str">
        <f t="shared" si="142"/>
        <v/>
      </c>
      <c r="N1853" s="964" t="str">
        <f t="shared" si="142"/>
        <v/>
      </c>
      <c r="O1853" s="964" t="str">
        <f t="shared" si="142"/>
        <v/>
      </c>
      <c r="P1853" s="964" t="str">
        <f t="shared" si="142"/>
        <v/>
      </c>
      <c r="Q1853" s="962" t="str">
        <f t="shared" si="142"/>
        <v/>
      </c>
      <c r="R1853" s="843"/>
    </row>
    <row r="1854" spans="2:18" s="842" customFormat="1" ht="12.4" customHeight="1">
      <c r="B1854" s="968" t="s">
        <v>1796</v>
      </c>
      <c r="C1854" s="959"/>
      <c r="D1854" s="969" t="s">
        <v>2744</v>
      </c>
      <c r="E1854" s="961" t="s">
        <v>387</v>
      </c>
      <c r="F1854" s="970">
        <v>17.600000000000001</v>
      </c>
      <c r="G1854" s="970">
        <v>12.540000000000001</v>
      </c>
      <c r="H1854" s="962">
        <f t="shared" si="139"/>
        <v>220.7</v>
      </c>
      <c r="I1854" s="963">
        <f t="shared" si="142"/>
        <v>0</v>
      </c>
      <c r="J1854" s="964">
        <f t="shared" si="142"/>
        <v>0</v>
      </c>
      <c r="K1854" s="964">
        <f t="shared" si="142"/>
        <v>0</v>
      </c>
      <c r="L1854" s="964">
        <f t="shared" si="142"/>
        <v>0</v>
      </c>
      <c r="M1854" s="964">
        <f t="shared" si="142"/>
        <v>0</v>
      </c>
      <c r="N1854" s="964">
        <f t="shared" si="142"/>
        <v>220.7</v>
      </c>
      <c r="O1854" s="964">
        <f t="shared" si="142"/>
        <v>0</v>
      </c>
      <c r="P1854" s="964">
        <f t="shared" si="142"/>
        <v>0</v>
      </c>
      <c r="Q1854" s="962">
        <f t="shared" si="142"/>
        <v>0</v>
      </c>
      <c r="R1854" s="843"/>
    </row>
    <row r="1855" spans="2:18" s="842" customFormat="1" ht="12.4" customHeight="1">
      <c r="B1855" s="968" t="s">
        <v>1797</v>
      </c>
      <c r="C1855" s="959"/>
      <c r="D1855" s="969" t="s">
        <v>2745</v>
      </c>
      <c r="E1855" s="961" t="s">
        <v>387</v>
      </c>
      <c r="F1855" s="970">
        <v>289.5</v>
      </c>
      <c r="G1855" s="970">
        <v>11.21</v>
      </c>
      <c r="H1855" s="962">
        <f t="shared" si="139"/>
        <v>3245.3</v>
      </c>
      <c r="I1855" s="963">
        <f t="shared" ref="I1855:Q1870" si="143">+IF($E1855="","",I5745)</f>
        <v>0</v>
      </c>
      <c r="J1855" s="964">
        <f t="shared" si="143"/>
        <v>0</v>
      </c>
      <c r="K1855" s="964">
        <f t="shared" si="143"/>
        <v>0</v>
      </c>
      <c r="L1855" s="964">
        <f t="shared" si="143"/>
        <v>0</v>
      </c>
      <c r="M1855" s="964">
        <f t="shared" si="143"/>
        <v>0</v>
      </c>
      <c r="N1855" s="964">
        <f t="shared" si="143"/>
        <v>3245.3</v>
      </c>
      <c r="O1855" s="964">
        <f t="shared" si="143"/>
        <v>0</v>
      </c>
      <c r="P1855" s="964">
        <f t="shared" si="143"/>
        <v>0</v>
      </c>
      <c r="Q1855" s="962">
        <f t="shared" si="143"/>
        <v>0</v>
      </c>
      <c r="R1855" s="843"/>
    </row>
    <row r="1856" spans="2:18" s="842" customFormat="1" ht="12.4" customHeight="1">
      <c r="B1856" s="968" t="s">
        <v>1798</v>
      </c>
      <c r="C1856" s="959"/>
      <c r="D1856" s="969" t="s">
        <v>2746</v>
      </c>
      <c r="E1856" s="961" t="s">
        <v>387</v>
      </c>
      <c r="F1856" s="970">
        <v>355.5</v>
      </c>
      <c r="G1856" s="970">
        <v>8.1</v>
      </c>
      <c r="H1856" s="962">
        <f t="shared" si="139"/>
        <v>2879.55</v>
      </c>
      <c r="I1856" s="963">
        <f t="shared" si="143"/>
        <v>0</v>
      </c>
      <c r="J1856" s="964">
        <f t="shared" si="143"/>
        <v>0</v>
      </c>
      <c r="K1856" s="964">
        <f t="shared" si="143"/>
        <v>0</v>
      </c>
      <c r="L1856" s="964">
        <f t="shared" si="143"/>
        <v>0</v>
      </c>
      <c r="M1856" s="964">
        <f t="shared" si="143"/>
        <v>0</v>
      </c>
      <c r="N1856" s="964">
        <f t="shared" si="143"/>
        <v>2879.55</v>
      </c>
      <c r="O1856" s="964">
        <f t="shared" si="143"/>
        <v>0</v>
      </c>
      <c r="P1856" s="964">
        <f t="shared" si="143"/>
        <v>0</v>
      </c>
      <c r="Q1856" s="962">
        <f t="shared" si="143"/>
        <v>0</v>
      </c>
      <c r="R1856" s="843"/>
    </row>
    <row r="1857" spans="2:18" s="842" customFormat="1" ht="12.4" customHeight="1">
      <c r="B1857" s="968" t="s">
        <v>1799</v>
      </c>
      <c r="C1857" s="959"/>
      <c r="D1857" s="969" t="s">
        <v>2694</v>
      </c>
      <c r="E1857" s="961" t="s">
        <v>387</v>
      </c>
      <c r="F1857" s="970">
        <v>315.3</v>
      </c>
      <c r="G1857" s="970">
        <v>6.7700000000000005</v>
      </c>
      <c r="H1857" s="962">
        <f t="shared" si="139"/>
        <v>2134.58</v>
      </c>
      <c r="I1857" s="963">
        <f t="shared" si="143"/>
        <v>0</v>
      </c>
      <c r="J1857" s="964">
        <f t="shared" si="143"/>
        <v>0</v>
      </c>
      <c r="K1857" s="964">
        <f t="shared" si="143"/>
        <v>0</v>
      </c>
      <c r="L1857" s="964">
        <f t="shared" si="143"/>
        <v>0</v>
      </c>
      <c r="M1857" s="964">
        <f t="shared" si="143"/>
        <v>0</v>
      </c>
      <c r="N1857" s="964">
        <f t="shared" si="143"/>
        <v>2134.58</v>
      </c>
      <c r="O1857" s="964">
        <f t="shared" si="143"/>
        <v>0</v>
      </c>
      <c r="P1857" s="964">
        <f t="shared" si="143"/>
        <v>0</v>
      </c>
      <c r="Q1857" s="962">
        <f t="shared" si="143"/>
        <v>0</v>
      </c>
      <c r="R1857" s="843"/>
    </row>
    <row r="1858" spans="2:18" s="842" customFormat="1" ht="12.4" customHeight="1">
      <c r="B1858" s="968" t="s">
        <v>1800</v>
      </c>
      <c r="C1858" s="959"/>
      <c r="D1858" s="969" t="s">
        <v>2747</v>
      </c>
      <c r="E1858" s="961" t="s">
        <v>387</v>
      </c>
      <c r="F1858" s="970">
        <v>1112</v>
      </c>
      <c r="G1858" s="970">
        <v>5.88</v>
      </c>
      <c r="H1858" s="962">
        <f t="shared" si="139"/>
        <v>6538.56</v>
      </c>
      <c r="I1858" s="963">
        <f t="shared" si="143"/>
        <v>0</v>
      </c>
      <c r="J1858" s="964">
        <f t="shared" si="143"/>
        <v>0</v>
      </c>
      <c r="K1858" s="964">
        <f t="shared" si="143"/>
        <v>0</v>
      </c>
      <c r="L1858" s="964">
        <f t="shared" si="143"/>
        <v>0</v>
      </c>
      <c r="M1858" s="964">
        <f t="shared" si="143"/>
        <v>0</v>
      </c>
      <c r="N1858" s="964">
        <f t="shared" si="143"/>
        <v>6538.56</v>
      </c>
      <c r="O1858" s="964">
        <f t="shared" si="143"/>
        <v>0</v>
      </c>
      <c r="P1858" s="964">
        <f t="shared" si="143"/>
        <v>0</v>
      </c>
      <c r="Q1858" s="962">
        <f t="shared" si="143"/>
        <v>0</v>
      </c>
      <c r="R1858" s="843"/>
    </row>
    <row r="1859" spans="2:18" s="842" customFormat="1" ht="12.4" customHeight="1">
      <c r="B1859" s="968" t="s">
        <v>1801</v>
      </c>
      <c r="C1859" s="959"/>
      <c r="D1859" s="969" t="s">
        <v>2748</v>
      </c>
      <c r="E1859" s="961" t="s">
        <v>387</v>
      </c>
      <c r="F1859" s="970">
        <v>1250.8</v>
      </c>
      <c r="G1859" s="970">
        <v>5.08</v>
      </c>
      <c r="H1859" s="962">
        <f t="shared" si="139"/>
        <v>6354.06</v>
      </c>
      <c r="I1859" s="963">
        <f t="shared" si="143"/>
        <v>0</v>
      </c>
      <c r="J1859" s="964">
        <f t="shared" si="143"/>
        <v>0</v>
      </c>
      <c r="K1859" s="964">
        <f t="shared" si="143"/>
        <v>0</v>
      </c>
      <c r="L1859" s="964">
        <f t="shared" si="143"/>
        <v>0</v>
      </c>
      <c r="M1859" s="964">
        <f t="shared" si="143"/>
        <v>0</v>
      </c>
      <c r="N1859" s="964">
        <f t="shared" si="143"/>
        <v>6354.06</v>
      </c>
      <c r="O1859" s="964">
        <f t="shared" si="143"/>
        <v>0</v>
      </c>
      <c r="P1859" s="964">
        <f t="shared" si="143"/>
        <v>0</v>
      </c>
      <c r="Q1859" s="962">
        <f t="shared" si="143"/>
        <v>0</v>
      </c>
      <c r="R1859" s="843"/>
    </row>
    <row r="1860" spans="2:18" s="842" customFormat="1" ht="12.4" customHeight="1">
      <c r="B1860" s="968" t="s">
        <v>1802</v>
      </c>
      <c r="C1860" s="959"/>
      <c r="D1860" s="969" t="s">
        <v>356</v>
      </c>
      <c r="E1860" s="961" t="s">
        <v>387</v>
      </c>
      <c r="F1860" s="970">
        <v>3340.7000000000003</v>
      </c>
      <c r="G1860" s="970">
        <v>1.06</v>
      </c>
      <c r="H1860" s="962">
        <f t="shared" si="139"/>
        <v>3541.14</v>
      </c>
      <c r="I1860" s="963">
        <f t="shared" si="143"/>
        <v>0</v>
      </c>
      <c r="J1860" s="964">
        <f t="shared" si="143"/>
        <v>0</v>
      </c>
      <c r="K1860" s="964">
        <f t="shared" si="143"/>
        <v>0</v>
      </c>
      <c r="L1860" s="964">
        <f t="shared" si="143"/>
        <v>0</v>
      </c>
      <c r="M1860" s="964">
        <f t="shared" si="143"/>
        <v>0</v>
      </c>
      <c r="N1860" s="964">
        <f t="shared" si="143"/>
        <v>3541.14</v>
      </c>
      <c r="O1860" s="964">
        <f t="shared" si="143"/>
        <v>0</v>
      </c>
      <c r="P1860" s="964">
        <f t="shared" si="143"/>
        <v>0</v>
      </c>
      <c r="Q1860" s="962">
        <f t="shared" si="143"/>
        <v>0</v>
      </c>
      <c r="R1860" s="843"/>
    </row>
    <row r="1861" spans="2:18" s="842" customFormat="1" ht="12.4" customHeight="1">
      <c r="B1861" s="974" t="s">
        <v>1803</v>
      </c>
      <c r="C1861" s="959"/>
      <c r="D1861" s="975" t="s">
        <v>2749</v>
      </c>
      <c r="E1861" s="961"/>
      <c r="F1861" s="961"/>
      <c r="G1861" s="961"/>
      <c r="H1861" s="962" t="str">
        <f t="shared" si="139"/>
        <v/>
      </c>
      <c r="I1861" s="963" t="str">
        <f t="shared" si="143"/>
        <v/>
      </c>
      <c r="J1861" s="964" t="str">
        <f t="shared" si="143"/>
        <v/>
      </c>
      <c r="K1861" s="964" t="str">
        <f t="shared" si="143"/>
        <v/>
      </c>
      <c r="L1861" s="964" t="str">
        <f t="shared" si="143"/>
        <v/>
      </c>
      <c r="M1861" s="964" t="str">
        <f t="shared" si="143"/>
        <v/>
      </c>
      <c r="N1861" s="964" t="str">
        <f t="shared" si="143"/>
        <v/>
      </c>
      <c r="O1861" s="964" t="str">
        <f t="shared" si="143"/>
        <v/>
      </c>
      <c r="P1861" s="964" t="str">
        <f t="shared" si="143"/>
        <v/>
      </c>
      <c r="Q1861" s="962" t="str">
        <f t="shared" si="143"/>
        <v/>
      </c>
      <c r="R1861" s="843"/>
    </row>
    <row r="1862" spans="2:18" s="842" customFormat="1" ht="12.4" customHeight="1">
      <c r="B1862" s="968" t="s">
        <v>1804</v>
      </c>
      <c r="C1862" s="959"/>
      <c r="D1862" s="969" t="s">
        <v>2750</v>
      </c>
      <c r="E1862" s="961" t="s">
        <v>53</v>
      </c>
      <c r="F1862" s="970">
        <v>1</v>
      </c>
      <c r="G1862" s="970">
        <v>964.18000000000006</v>
      </c>
      <c r="H1862" s="962">
        <f t="shared" si="139"/>
        <v>964.18</v>
      </c>
      <c r="I1862" s="963">
        <f t="shared" si="143"/>
        <v>0</v>
      </c>
      <c r="J1862" s="964">
        <f t="shared" si="143"/>
        <v>0</v>
      </c>
      <c r="K1862" s="964">
        <f t="shared" si="143"/>
        <v>0</v>
      </c>
      <c r="L1862" s="964">
        <f t="shared" si="143"/>
        <v>0</v>
      </c>
      <c r="M1862" s="964">
        <f t="shared" si="143"/>
        <v>0</v>
      </c>
      <c r="N1862" s="964">
        <f t="shared" si="143"/>
        <v>964.18</v>
      </c>
      <c r="O1862" s="964">
        <f t="shared" si="143"/>
        <v>0</v>
      </c>
      <c r="P1862" s="964">
        <f t="shared" si="143"/>
        <v>0</v>
      </c>
      <c r="Q1862" s="962">
        <f t="shared" si="143"/>
        <v>0</v>
      </c>
      <c r="R1862" s="843"/>
    </row>
    <row r="1863" spans="2:18" s="842" customFormat="1" ht="12.4" customHeight="1">
      <c r="B1863" s="972" t="s">
        <v>1003</v>
      </c>
      <c r="C1863" s="959"/>
      <c r="D1863" s="973" t="s">
        <v>2951</v>
      </c>
      <c r="E1863" s="961"/>
      <c r="F1863" s="961"/>
      <c r="G1863" s="961"/>
      <c r="H1863" s="962" t="str">
        <f t="shared" si="139"/>
        <v/>
      </c>
      <c r="I1863" s="963" t="str">
        <f t="shared" si="143"/>
        <v/>
      </c>
      <c r="J1863" s="964" t="str">
        <f t="shared" si="143"/>
        <v/>
      </c>
      <c r="K1863" s="964" t="str">
        <f t="shared" si="143"/>
        <v/>
      </c>
      <c r="L1863" s="964" t="str">
        <f t="shared" si="143"/>
        <v/>
      </c>
      <c r="M1863" s="964" t="str">
        <f t="shared" si="143"/>
        <v/>
      </c>
      <c r="N1863" s="964" t="str">
        <f t="shared" si="143"/>
        <v/>
      </c>
      <c r="O1863" s="964" t="str">
        <f t="shared" si="143"/>
        <v/>
      </c>
      <c r="P1863" s="964" t="str">
        <f t="shared" si="143"/>
        <v/>
      </c>
      <c r="Q1863" s="962" t="str">
        <f t="shared" si="143"/>
        <v/>
      </c>
      <c r="R1863" s="843"/>
    </row>
    <row r="1864" spans="2:18" s="842" customFormat="1" ht="12.4" customHeight="1">
      <c r="B1864" s="974" t="s">
        <v>1004</v>
      </c>
      <c r="C1864" s="959"/>
      <c r="D1864" s="975" t="s">
        <v>52</v>
      </c>
      <c r="E1864" s="961"/>
      <c r="F1864" s="961"/>
      <c r="G1864" s="961"/>
      <c r="H1864" s="962" t="str">
        <f t="shared" si="139"/>
        <v/>
      </c>
      <c r="I1864" s="963" t="str">
        <f t="shared" si="143"/>
        <v/>
      </c>
      <c r="J1864" s="964" t="str">
        <f t="shared" si="143"/>
        <v/>
      </c>
      <c r="K1864" s="964" t="str">
        <f t="shared" si="143"/>
        <v/>
      </c>
      <c r="L1864" s="964" t="str">
        <f t="shared" si="143"/>
        <v/>
      </c>
      <c r="M1864" s="964" t="str">
        <f t="shared" si="143"/>
        <v/>
      </c>
      <c r="N1864" s="964" t="str">
        <f t="shared" si="143"/>
        <v/>
      </c>
      <c r="O1864" s="964" t="str">
        <f t="shared" si="143"/>
        <v/>
      </c>
      <c r="P1864" s="964" t="str">
        <f t="shared" si="143"/>
        <v/>
      </c>
      <c r="Q1864" s="962" t="str">
        <f t="shared" si="143"/>
        <v/>
      </c>
      <c r="R1864" s="843"/>
    </row>
    <row r="1865" spans="2:18" s="842" customFormat="1" ht="12.4" customHeight="1">
      <c r="B1865" s="968" t="s">
        <v>1005</v>
      </c>
      <c r="C1865" s="959"/>
      <c r="D1865" s="969" t="s">
        <v>334</v>
      </c>
      <c r="E1865" s="961" t="s">
        <v>385</v>
      </c>
      <c r="F1865" s="970">
        <v>11.02</v>
      </c>
      <c r="G1865" s="970">
        <v>1.22</v>
      </c>
      <c r="H1865" s="962">
        <f t="shared" ref="H1865:H1928" si="144">+IF(E1865="","",ROUND(F1865*G1865,2))</f>
        <v>13.44</v>
      </c>
      <c r="I1865" s="963">
        <f t="shared" si="143"/>
        <v>0</v>
      </c>
      <c r="J1865" s="964">
        <f t="shared" si="143"/>
        <v>0</v>
      </c>
      <c r="K1865" s="964">
        <f t="shared" si="143"/>
        <v>0</v>
      </c>
      <c r="L1865" s="964">
        <f t="shared" si="143"/>
        <v>0</v>
      </c>
      <c r="M1865" s="964">
        <f t="shared" si="143"/>
        <v>0</v>
      </c>
      <c r="N1865" s="964">
        <f t="shared" si="143"/>
        <v>13.44</v>
      </c>
      <c r="O1865" s="964">
        <f t="shared" si="143"/>
        <v>0</v>
      </c>
      <c r="P1865" s="964">
        <f t="shared" si="143"/>
        <v>0</v>
      </c>
      <c r="Q1865" s="962">
        <f t="shared" si="143"/>
        <v>0</v>
      </c>
      <c r="R1865" s="843"/>
    </row>
    <row r="1866" spans="2:18" s="842" customFormat="1" ht="12.4" customHeight="1">
      <c r="B1866" s="974" t="s">
        <v>1006</v>
      </c>
      <c r="C1866" s="959"/>
      <c r="D1866" s="975" t="s">
        <v>54</v>
      </c>
      <c r="E1866" s="961"/>
      <c r="F1866" s="961"/>
      <c r="G1866" s="961"/>
      <c r="H1866" s="962" t="str">
        <f t="shared" si="144"/>
        <v/>
      </c>
      <c r="I1866" s="963" t="str">
        <f t="shared" si="143"/>
        <v/>
      </c>
      <c r="J1866" s="964" t="str">
        <f t="shared" si="143"/>
        <v/>
      </c>
      <c r="K1866" s="964" t="str">
        <f t="shared" si="143"/>
        <v/>
      </c>
      <c r="L1866" s="964" t="str">
        <f t="shared" si="143"/>
        <v/>
      </c>
      <c r="M1866" s="964" t="str">
        <f t="shared" si="143"/>
        <v/>
      </c>
      <c r="N1866" s="964" t="str">
        <f t="shared" si="143"/>
        <v/>
      </c>
      <c r="O1866" s="964" t="str">
        <f t="shared" si="143"/>
        <v/>
      </c>
      <c r="P1866" s="964" t="str">
        <f t="shared" si="143"/>
        <v/>
      </c>
      <c r="Q1866" s="962" t="str">
        <f t="shared" si="143"/>
        <v/>
      </c>
      <c r="R1866" s="843"/>
    </row>
    <row r="1867" spans="2:18" s="842" customFormat="1" ht="12.4" customHeight="1">
      <c r="B1867" s="968" t="s">
        <v>1007</v>
      </c>
      <c r="C1867" s="959"/>
      <c r="D1867" s="969" t="s">
        <v>365</v>
      </c>
      <c r="E1867" s="961" t="s">
        <v>386</v>
      </c>
      <c r="F1867" s="970">
        <v>7.16</v>
      </c>
      <c r="G1867" s="970">
        <v>30.76</v>
      </c>
      <c r="H1867" s="962">
        <f t="shared" si="144"/>
        <v>220.24</v>
      </c>
      <c r="I1867" s="963">
        <f t="shared" si="143"/>
        <v>0</v>
      </c>
      <c r="J1867" s="964">
        <f t="shared" si="143"/>
        <v>0</v>
      </c>
      <c r="K1867" s="964">
        <f t="shared" si="143"/>
        <v>0</v>
      </c>
      <c r="L1867" s="964">
        <f t="shared" si="143"/>
        <v>0</v>
      </c>
      <c r="M1867" s="964">
        <f t="shared" si="143"/>
        <v>0</v>
      </c>
      <c r="N1867" s="964">
        <f t="shared" si="143"/>
        <v>220.24</v>
      </c>
      <c r="O1867" s="964">
        <f t="shared" si="143"/>
        <v>0</v>
      </c>
      <c r="P1867" s="964">
        <f t="shared" si="143"/>
        <v>0</v>
      </c>
      <c r="Q1867" s="962">
        <f t="shared" si="143"/>
        <v>0</v>
      </c>
      <c r="R1867" s="843"/>
    </row>
    <row r="1868" spans="2:18" s="842" customFormat="1" ht="12.4" customHeight="1">
      <c r="B1868" s="968" t="s">
        <v>1008</v>
      </c>
      <c r="C1868" s="959"/>
      <c r="D1868" s="969" t="s">
        <v>336</v>
      </c>
      <c r="E1868" s="961" t="s">
        <v>386</v>
      </c>
      <c r="F1868" s="970">
        <v>8.9500000000000011</v>
      </c>
      <c r="G1868" s="970">
        <v>20.51</v>
      </c>
      <c r="H1868" s="962">
        <f t="shared" si="144"/>
        <v>183.56</v>
      </c>
      <c r="I1868" s="963">
        <f t="shared" si="143"/>
        <v>0</v>
      </c>
      <c r="J1868" s="964">
        <f t="shared" si="143"/>
        <v>0</v>
      </c>
      <c r="K1868" s="964">
        <f t="shared" si="143"/>
        <v>0</v>
      </c>
      <c r="L1868" s="964">
        <f t="shared" si="143"/>
        <v>0</v>
      </c>
      <c r="M1868" s="964">
        <f t="shared" si="143"/>
        <v>0</v>
      </c>
      <c r="N1868" s="964">
        <f t="shared" si="143"/>
        <v>183.56</v>
      </c>
      <c r="O1868" s="964">
        <f t="shared" si="143"/>
        <v>0</v>
      </c>
      <c r="P1868" s="964">
        <f t="shared" si="143"/>
        <v>0</v>
      </c>
      <c r="Q1868" s="962">
        <f t="shared" si="143"/>
        <v>0</v>
      </c>
      <c r="R1868" s="843"/>
    </row>
    <row r="1869" spans="2:18" s="842" customFormat="1" ht="12.4" customHeight="1">
      <c r="B1869" s="968" t="s">
        <v>1009</v>
      </c>
      <c r="C1869" s="959"/>
      <c r="D1869" s="969" t="s">
        <v>2752</v>
      </c>
      <c r="E1869" s="961" t="s">
        <v>51</v>
      </c>
      <c r="F1869" s="970">
        <v>11.02</v>
      </c>
      <c r="G1869" s="970">
        <v>2.5500000000000003</v>
      </c>
      <c r="H1869" s="962">
        <f t="shared" si="144"/>
        <v>28.1</v>
      </c>
      <c r="I1869" s="963">
        <f t="shared" si="143"/>
        <v>0</v>
      </c>
      <c r="J1869" s="964">
        <f t="shared" si="143"/>
        <v>0</v>
      </c>
      <c r="K1869" s="964">
        <f t="shared" si="143"/>
        <v>0</v>
      </c>
      <c r="L1869" s="964">
        <f t="shared" si="143"/>
        <v>0</v>
      </c>
      <c r="M1869" s="964">
        <f t="shared" si="143"/>
        <v>0</v>
      </c>
      <c r="N1869" s="964">
        <f t="shared" si="143"/>
        <v>28.1</v>
      </c>
      <c r="O1869" s="964">
        <f t="shared" si="143"/>
        <v>0</v>
      </c>
      <c r="P1869" s="964">
        <f t="shared" si="143"/>
        <v>0</v>
      </c>
      <c r="Q1869" s="962">
        <f t="shared" si="143"/>
        <v>0</v>
      </c>
      <c r="R1869" s="843"/>
    </row>
    <row r="1870" spans="2:18" s="842" customFormat="1" ht="12.4" customHeight="1">
      <c r="B1870" s="974" t="s">
        <v>1010</v>
      </c>
      <c r="C1870" s="959"/>
      <c r="D1870" s="975" t="s">
        <v>340</v>
      </c>
      <c r="E1870" s="961"/>
      <c r="F1870" s="961"/>
      <c r="G1870" s="961"/>
      <c r="H1870" s="962" t="str">
        <f t="shared" si="144"/>
        <v/>
      </c>
      <c r="I1870" s="963" t="str">
        <f t="shared" si="143"/>
        <v/>
      </c>
      <c r="J1870" s="964" t="str">
        <f t="shared" si="143"/>
        <v/>
      </c>
      <c r="K1870" s="964" t="str">
        <f t="shared" si="143"/>
        <v/>
      </c>
      <c r="L1870" s="964" t="str">
        <f t="shared" si="143"/>
        <v/>
      </c>
      <c r="M1870" s="964" t="str">
        <f t="shared" si="143"/>
        <v/>
      </c>
      <c r="N1870" s="964" t="str">
        <f t="shared" si="143"/>
        <v/>
      </c>
      <c r="O1870" s="964" t="str">
        <f t="shared" si="143"/>
        <v/>
      </c>
      <c r="P1870" s="964" t="str">
        <f t="shared" si="143"/>
        <v/>
      </c>
      <c r="Q1870" s="962" t="str">
        <f t="shared" si="143"/>
        <v/>
      </c>
      <c r="R1870" s="843"/>
    </row>
    <row r="1871" spans="2:18" s="842" customFormat="1" ht="12.4" customHeight="1">
      <c r="B1871" s="968" t="s">
        <v>1011</v>
      </c>
      <c r="C1871" s="959"/>
      <c r="D1871" s="969" t="s">
        <v>342</v>
      </c>
      <c r="E1871" s="961" t="s">
        <v>51</v>
      </c>
      <c r="F1871" s="970">
        <v>57.230000000000004</v>
      </c>
      <c r="G1871" s="970">
        <v>43.65</v>
      </c>
      <c r="H1871" s="962">
        <f t="shared" si="144"/>
        <v>2498.09</v>
      </c>
      <c r="I1871" s="963">
        <f t="shared" ref="I1871:Q1886" si="145">+IF($E1871="","",I5761)</f>
        <v>0</v>
      </c>
      <c r="J1871" s="964">
        <f t="shared" si="145"/>
        <v>0</v>
      </c>
      <c r="K1871" s="964">
        <f t="shared" si="145"/>
        <v>0</v>
      </c>
      <c r="L1871" s="964">
        <f t="shared" si="145"/>
        <v>0</v>
      </c>
      <c r="M1871" s="964">
        <f t="shared" si="145"/>
        <v>0</v>
      </c>
      <c r="N1871" s="964">
        <f t="shared" si="145"/>
        <v>0</v>
      </c>
      <c r="O1871" s="964">
        <f t="shared" si="145"/>
        <v>2498.09</v>
      </c>
      <c r="P1871" s="964">
        <f t="shared" si="145"/>
        <v>0</v>
      </c>
      <c r="Q1871" s="962">
        <f t="shared" si="145"/>
        <v>0</v>
      </c>
      <c r="R1871" s="843"/>
    </row>
    <row r="1872" spans="2:18" s="842" customFormat="1" ht="12.4" customHeight="1">
      <c r="B1872" s="968" t="s">
        <v>1012</v>
      </c>
      <c r="C1872" s="959"/>
      <c r="D1872" s="969" t="s">
        <v>364</v>
      </c>
      <c r="E1872" s="961" t="s">
        <v>386</v>
      </c>
      <c r="F1872" s="970">
        <v>4.2700000000000005</v>
      </c>
      <c r="G1872" s="970">
        <v>370.51</v>
      </c>
      <c r="H1872" s="962">
        <f t="shared" si="144"/>
        <v>1582.08</v>
      </c>
      <c r="I1872" s="963">
        <f t="shared" si="145"/>
        <v>0</v>
      </c>
      <c r="J1872" s="964">
        <f t="shared" si="145"/>
        <v>0</v>
      </c>
      <c r="K1872" s="964">
        <f t="shared" si="145"/>
        <v>0</v>
      </c>
      <c r="L1872" s="964">
        <f t="shared" si="145"/>
        <v>0</v>
      </c>
      <c r="M1872" s="964">
        <f t="shared" si="145"/>
        <v>0</v>
      </c>
      <c r="N1872" s="964">
        <f t="shared" si="145"/>
        <v>0</v>
      </c>
      <c r="O1872" s="964">
        <f t="shared" si="145"/>
        <v>1582.08</v>
      </c>
      <c r="P1872" s="964">
        <f t="shared" si="145"/>
        <v>0</v>
      </c>
      <c r="Q1872" s="962">
        <f t="shared" si="145"/>
        <v>0</v>
      </c>
      <c r="R1872" s="843"/>
    </row>
    <row r="1873" spans="2:18" s="842" customFormat="1" ht="12.4" customHeight="1">
      <c r="B1873" s="968" t="s">
        <v>1013</v>
      </c>
      <c r="C1873" s="959"/>
      <c r="D1873" s="969" t="s">
        <v>2702</v>
      </c>
      <c r="E1873" s="961" t="s">
        <v>55</v>
      </c>
      <c r="F1873" s="970">
        <v>218.08</v>
      </c>
      <c r="G1873" s="970">
        <v>4.2</v>
      </c>
      <c r="H1873" s="962">
        <f t="shared" si="144"/>
        <v>915.94</v>
      </c>
      <c r="I1873" s="963">
        <f t="shared" si="145"/>
        <v>0</v>
      </c>
      <c r="J1873" s="964">
        <f t="shared" si="145"/>
        <v>0</v>
      </c>
      <c r="K1873" s="964">
        <f t="shared" si="145"/>
        <v>0</v>
      </c>
      <c r="L1873" s="964">
        <f t="shared" si="145"/>
        <v>0</v>
      </c>
      <c r="M1873" s="964">
        <f t="shared" si="145"/>
        <v>0</v>
      </c>
      <c r="N1873" s="964">
        <f t="shared" si="145"/>
        <v>277.64</v>
      </c>
      <c r="O1873" s="964">
        <f t="shared" si="145"/>
        <v>638.29999999999995</v>
      </c>
      <c r="P1873" s="964">
        <f t="shared" si="145"/>
        <v>0</v>
      </c>
      <c r="Q1873" s="962">
        <f t="shared" si="145"/>
        <v>0</v>
      </c>
      <c r="R1873" s="843"/>
    </row>
    <row r="1874" spans="2:18" s="842" customFormat="1" ht="12.4" customHeight="1">
      <c r="B1874" s="974" t="s">
        <v>1016</v>
      </c>
      <c r="C1874" s="959"/>
      <c r="D1874" s="975" t="s">
        <v>343</v>
      </c>
      <c r="E1874" s="961"/>
      <c r="F1874" s="961"/>
      <c r="G1874" s="961"/>
      <c r="H1874" s="962" t="str">
        <f t="shared" si="144"/>
        <v/>
      </c>
      <c r="I1874" s="963" t="str">
        <f t="shared" si="145"/>
        <v/>
      </c>
      <c r="J1874" s="964" t="str">
        <f t="shared" si="145"/>
        <v/>
      </c>
      <c r="K1874" s="964" t="str">
        <f t="shared" si="145"/>
        <v/>
      </c>
      <c r="L1874" s="964" t="str">
        <f t="shared" si="145"/>
        <v/>
      </c>
      <c r="M1874" s="964" t="str">
        <f t="shared" si="145"/>
        <v/>
      </c>
      <c r="N1874" s="964" t="str">
        <f t="shared" si="145"/>
        <v/>
      </c>
      <c r="O1874" s="964" t="str">
        <f t="shared" si="145"/>
        <v/>
      </c>
      <c r="P1874" s="964" t="str">
        <f t="shared" si="145"/>
        <v/>
      </c>
      <c r="Q1874" s="962" t="str">
        <f t="shared" si="145"/>
        <v/>
      </c>
      <c r="R1874" s="843"/>
    </row>
    <row r="1875" spans="2:18" s="842" customFormat="1" ht="12.4" customHeight="1">
      <c r="B1875" s="968" t="s">
        <v>1017</v>
      </c>
      <c r="C1875" s="959"/>
      <c r="D1875" s="969" t="s">
        <v>2671</v>
      </c>
      <c r="E1875" s="961" t="s">
        <v>51</v>
      </c>
      <c r="F1875" s="970">
        <v>24.55</v>
      </c>
      <c r="G1875" s="970">
        <v>27.810000000000002</v>
      </c>
      <c r="H1875" s="962">
        <f t="shared" si="144"/>
        <v>682.74</v>
      </c>
      <c r="I1875" s="963">
        <f t="shared" si="145"/>
        <v>0</v>
      </c>
      <c r="J1875" s="964">
        <f t="shared" si="145"/>
        <v>0</v>
      </c>
      <c r="K1875" s="964">
        <f t="shared" si="145"/>
        <v>0</v>
      </c>
      <c r="L1875" s="964">
        <f t="shared" si="145"/>
        <v>0</v>
      </c>
      <c r="M1875" s="964">
        <f t="shared" si="145"/>
        <v>0</v>
      </c>
      <c r="N1875" s="964">
        <f t="shared" si="145"/>
        <v>0</v>
      </c>
      <c r="O1875" s="964">
        <f t="shared" si="145"/>
        <v>682.74</v>
      </c>
      <c r="P1875" s="964">
        <f t="shared" si="145"/>
        <v>0</v>
      </c>
      <c r="Q1875" s="962">
        <f t="shared" si="145"/>
        <v>0</v>
      </c>
      <c r="R1875" s="843"/>
    </row>
    <row r="1876" spans="2:18" s="842" customFormat="1" ht="12.4" customHeight="1">
      <c r="B1876" s="968" t="s">
        <v>1805</v>
      </c>
      <c r="C1876" s="959"/>
      <c r="D1876" s="969" t="s">
        <v>2703</v>
      </c>
      <c r="E1876" s="961" t="s">
        <v>51</v>
      </c>
      <c r="F1876" s="970">
        <v>38.75</v>
      </c>
      <c r="G1876" s="970">
        <v>23.39</v>
      </c>
      <c r="H1876" s="962">
        <f t="shared" si="144"/>
        <v>906.36</v>
      </c>
      <c r="I1876" s="963">
        <f t="shared" si="145"/>
        <v>0</v>
      </c>
      <c r="J1876" s="964">
        <f t="shared" si="145"/>
        <v>0</v>
      </c>
      <c r="K1876" s="964">
        <f t="shared" si="145"/>
        <v>0</v>
      </c>
      <c r="L1876" s="964">
        <f t="shared" si="145"/>
        <v>0</v>
      </c>
      <c r="M1876" s="964">
        <f t="shared" si="145"/>
        <v>0</v>
      </c>
      <c r="N1876" s="964">
        <f t="shared" si="145"/>
        <v>0</v>
      </c>
      <c r="O1876" s="964">
        <f t="shared" si="145"/>
        <v>906.36</v>
      </c>
      <c r="P1876" s="964">
        <f t="shared" si="145"/>
        <v>0</v>
      </c>
      <c r="Q1876" s="962">
        <f t="shared" si="145"/>
        <v>0</v>
      </c>
      <c r="R1876" s="843"/>
    </row>
    <row r="1877" spans="2:18" s="842" customFormat="1" ht="12.4" customHeight="1">
      <c r="B1877" s="974" t="s">
        <v>1018</v>
      </c>
      <c r="C1877" s="959"/>
      <c r="D1877" s="975" t="s">
        <v>2676</v>
      </c>
      <c r="E1877" s="961"/>
      <c r="F1877" s="961"/>
      <c r="G1877" s="961"/>
      <c r="H1877" s="962" t="str">
        <f t="shared" si="144"/>
        <v/>
      </c>
      <c r="I1877" s="963" t="str">
        <f t="shared" si="145"/>
        <v/>
      </c>
      <c r="J1877" s="964" t="str">
        <f t="shared" si="145"/>
        <v/>
      </c>
      <c r="K1877" s="964" t="str">
        <f t="shared" si="145"/>
        <v/>
      </c>
      <c r="L1877" s="964" t="str">
        <f t="shared" si="145"/>
        <v/>
      </c>
      <c r="M1877" s="964" t="str">
        <f t="shared" si="145"/>
        <v/>
      </c>
      <c r="N1877" s="964" t="str">
        <f t="shared" si="145"/>
        <v/>
      </c>
      <c r="O1877" s="964" t="str">
        <f t="shared" si="145"/>
        <v/>
      </c>
      <c r="P1877" s="964" t="str">
        <f t="shared" si="145"/>
        <v/>
      </c>
      <c r="Q1877" s="962" t="str">
        <f t="shared" si="145"/>
        <v/>
      </c>
      <c r="R1877" s="843"/>
    </row>
    <row r="1878" spans="2:18" s="842" customFormat="1" ht="12.4" customHeight="1">
      <c r="B1878" s="968" t="s">
        <v>1019</v>
      </c>
      <c r="C1878" s="959"/>
      <c r="D1878" s="969" t="s">
        <v>2677</v>
      </c>
      <c r="E1878" s="961" t="s">
        <v>386</v>
      </c>
      <c r="F1878" s="970">
        <v>0.1</v>
      </c>
      <c r="G1878" s="970">
        <v>358.91</v>
      </c>
      <c r="H1878" s="962">
        <f t="shared" si="144"/>
        <v>35.89</v>
      </c>
      <c r="I1878" s="963">
        <f t="shared" si="145"/>
        <v>0</v>
      </c>
      <c r="J1878" s="964">
        <f t="shared" si="145"/>
        <v>0</v>
      </c>
      <c r="K1878" s="964">
        <f t="shared" si="145"/>
        <v>0</v>
      </c>
      <c r="L1878" s="964">
        <f t="shared" si="145"/>
        <v>0</v>
      </c>
      <c r="M1878" s="964">
        <f t="shared" si="145"/>
        <v>0</v>
      </c>
      <c r="N1878" s="964">
        <f t="shared" si="145"/>
        <v>0</v>
      </c>
      <c r="O1878" s="964">
        <f t="shared" si="145"/>
        <v>35.89</v>
      </c>
      <c r="P1878" s="964">
        <f t="shared" si="145"/>
        <v>0</v>
      </c>
      <c r="Q1878" s="962">
        <f t="shared" si="145"/>
        <v>0</v>
      </c>
      <c r="R1878" s="843"/>
    </row>
    <row r="1879" spans="2:18" s="842" customFormat="1" ht="12.4" customHeight="1">
      <c r="B1879" s="974" t="s">
        <v>1021</v>
      </c>
      <c r="C1879" s="959"/>
      <c r="D1879" s="975" t="s">
        <v>344</v>
      </c>
      <c r="E1879" s="961"/>
      <c r="F1879" s="961"/>
      <c r="G1879" s="961"/>
      <c r="H1879" s="962" t="str">
        <f t="shared" si="144"/>
        <v/>
      </c>
      <c r="I1879" s="963" t="str">
        <f t="shared" si="145"/>
        <v/>
      </c>
      <c r="J1879" s="964" t="str">
        <f t="shared" si="145"/>
        <v/>
      </c>
      <c r="K1879" s="964" t="str">
        <f t="shared" si="145"/>
        <v/>
      </c>
      <c r="L1879" s="964" t="str">
        <f t="shared" si="145"/>
        <v/>
      </c>
      <c r="M1879" s="964" t="str">
        <f t="shared" si="145"/>
        <v/>
      </c>
      <c r="N1879" s="964" t="str">
        <f t="shared" si="145"/>
        <v/>
      </c>
      <c r="O1879" s="964" t="str">
        <f t="shared" si="145"/>
        <v/>
      </c>
      <c r="P1879" s="964" t="str">
        <f t="shared" si="145"/>
        <v/>
      </c>
      <c r="Q1879" s="962" t="str">
        <f t="shared" si="145"/>
        <v/>
      </c>
      <c r="R1879" s="843"/>
    </row>
    <row r="1880" spans="2:18" s="842" customFormat="1" ht="12.4" customHeight="1">
      <c r="B1880" s="968" t="s">
        <v>1022</v>
      </c>
      <c r="C1880" s="959"/>
      <c r="D1880" s="969" t="s">
        <v>2753</v>
      </c>
      <c r="E1880" s="961" t="s">
        <v>41</v>
      </c>
      <c r="F1880" s="970">
        <v>3</v>
      </c>
      <c r="G1880" s="970">
        <v>220.31</v>
      </c>
      <c r="H1880" s="962">
        <f t="shared" si="144"/>
        <v>660.93</v>
      </c>
      <c r="I1880" s="963">
        <f t="shared" si="145"/>
        <v>0</v>
      </c>
      <c r="J1880" s="964">
        <f t="shared" si="145"/>
        <v>0</v>
      </c>
      <c r="K1880" s="964">
        <f t="shared" si="145"/>
        <v>0</v>
      </c>
      <c r="L1880" s="964">
        <f t="shared" si="145"/>
        <v>0</v>
      </c>
      <c r="M1880" s="964">
        <f t="shared" si="145"/>
        <v>0</v>
      </c>
      <c r="N1880" s="964">
        <f t="shared" si="145"/>
        <v>0</v>
      </c>
      <c r="O1880" s="964">
        <f t="shared" si="145"/>
        <v>660.93</v>
      </c>
      <c r="P1880" s="964">
        <f t="shared" si="145"/>
        <v>0</v>
      </c>
      <c r="Q1880" s="962">
        <f t="shared" si="145"/>
        <v>0</v>
      </c>
      <c r="R1880" s="843"/>
    </row>
    <row r="1881" spans="2:18" s="842" customFormat="1" ht="12.4" customHeight="1">
      <c r="B1881" s="968" t="s">
        <v>1806</v>
      </c>
      <c r="C1881" s="959"/>
      <c r="D1881" s="969" t="s">
        <v>2831</v>
      </c>
      <c r="E1881" s="961" t="s">
        <v>41</v>
      </c>
      <c r="F1881" s="970">
        <v>1</v>
      </c>
      <c r="G1881" s="970">
        <v>194.99</v>
      </c>
      <c r="H1881" s="962">
        <f t="shared" si="144"/>
        <v>194.99</v>
      </c>
      <c r="I1881" s="963">
        <f t="shared" si="145"/>
        <v>0</v>
      </c>
      <c r="J1881" s="964">
        <f t="shared" si="145"/>
        <v>0</v>
      </c>
      <c r="K1881" s="964">
        <f t="shared" si="145"/>
        <v>0</v>
      </c>
      <c r="L1881" s="964">
        <f t="shared" si="145"/>
        <v>0</v>
      </c>
      <c r="M1881" s="964">
        <f t="shared" si="145"/>
        <v>0</v>
      </c>
      <c r="N1881" s="964">
        <f t="shared" si="145"/>
        <v>0</v>
      </c>
      <c r="O1881" s="964">
        <f t="shared" si="145"/>
        <v>194.99</v>
      </c>
      <c r="P1881" s="964">
        <f t="shared" si="145"/>
        <v>0</v>
      </c>
      <c r="Q1881" s="962">
        <f t="shared" si="145"/>
        <v>0</v>
      </c>
      <c r="R1881" s="843"/>
    </row>
    <row r="1882" spans="2:18" s="842" customFormat="1" ht="12.4" customHeight="1">
      <c r="B1882" s="968" t="s">
        <v>1807</v>
      </c>
      <c r="C1882" s="959"/>
      <c r="D1882" s="969" t="s">
        <v>2832</v>
      </c>
      <c r="E1882" s="961" t="s">
        <v>41</v>
      </c>
      <c r="F1882" s="970">
        <v>1</v>
      </c>
      <c r="G1882" s="970">
        <v>252.44</v>
      </c>
      <c r="H1882" s="962">
        <f t="shared" si="144"/>
        <v>252.44</v>
      </c>
      <c r="I1882" s="963">
        <f t="shared" si="145"/>
        <v>0</v>
      </c>
      <c r="J1882" s="964">
        <f t="shared" si="145"/>
        <v>0</v>
      </c>
      <c r="K1882" s="964">
        <f t="shared" si="145"/>
        <v>0</v>
      </c>
      <c r="L1882" s="964">
        <f t="shared" si="145"/>
        <v>0</v>
      </c>
      <c r="M1882" s="964">
        <f t="shared" si="145"/>
        <v>0</v>
      </c>
      <c r="N1882" s="964">
        <f t="shared" si="145"/>
        <v>0</v>
      </c>
      <c r="O1882" s="964">
        <f t="shared" si="145"/>
        <v>252.44</v>
      </c>
      <c r="P1882" s="964">
        <f t="shared" si="145"/>
        <v>0</v>
      </c>
      <c r="Q1882" s="962">
        <f t="shared" si="145"/>
        <v>0</v>
      </c>
      <c r="R1882" s="843"/>
    </row>
    <row r="1883" spans="2:18" s="842" customFormat="1" ht="12.4" customHeight="1">
      <c r="B1883" s="974" t="s">
        <v>1023</v>
      </c>
      <c r="C1883" s="959"/>
      <c r="D1883" s="975" t="s">
        <v>2679</v>
      </c>
      <c r="E1883" s="961"/>
      <c r="F1883" s="961"/>
      <c r="G1883" s="961"/>
      <c r="H1883" s="962" t="str">
        <f t="shared" si="144"/>
        <v/>
      </c>
      <c r="I1883" s="963" t="str">
        <f t="shared" si="145"/>
        <v/>
      </c>
      <c r="J1883" s="964" t="str">
        <f t="shared" si="145"/>
        <v/>
      </c>
      <c r="K1883" s="964" t="str">
        <f t="shared" si="145"/>
        <v/>
      </c>
      <c r="L1883" s="964" t="str">
        <f t="shared" si="145"/>
        <v/>
      </c>
      <c r="M1883" s="964" t="str">
        <f t="shared" si="145"/>
        <v/>
      </c>
      <c r="N1883" s="964" t="str">
        <f t="shared" si="145"/>
        <v/>
      </c>
      <c r="O1883" s="964" t="str">
        <f t="shared" si="145"/>
        <v/>
      </c>
      <c r="P1883" s="964" t="str">
        <f t="shared" si="145"/>
        <v/>
      </c>
      <c r="Q1883" s="962" t="str">
        <f t="shared" si="145"/>
        <v/>
      </c>
      <c r="R1883" s="843"/>
    </row>
    <row r="1884" spans="2:18" s="842" customFormat="1" ht="12.4" customHeight="1">
      <c r="B1884" s="968" t="s">
        <v>1024</v>
      </c>
      <c r="C1884" s="959"/>
      <c r="D1884" s="969" t="s">
        <v>2680</v>
      </c>
      <c r="E1884" s="961" t="s">
        <v>41</v>
      </c>
      <c r="F1884" s="970">
        <v>5</v>
      </c>
      <c r="G1884" s="970">
        <v>71.180000000000007</v>
      </c>
      <c r="H1884" s="962">
        <f t="shared" si="144"/>
        <v>355.9</v>
      </c>
      <c r="I1884" s="963">
        <f t="shared" si="145"/>
        <v>0</v>
      </c>
      <c r="J1884" s="964">
        <f t="shared" si="145"/>
        <v>0</v>
      </c>
      <c r="K1884" s="964">
        <f t="shared" si="145"/>
        <v>0</v>
      </c>
      <c r="L1884" s="964">
        <f t="shared" si="145"/>
        <v>0</v>
      </c>
      <c r="M1884" s="964">
        <f t="shared" si="145"/>
        <v>0</v>
      </c>
      <c r="N1884" s="964">
        <f t="shared" si="145"/>
        <v>0</v>
      </c>
      <c r="O1884" s="964">
        <f t="shared" si="145"/>
        <v>227.26</v>
      </c>
      <c r="P1884" s="964">
        <f t="shared" si="145"/>
        <v>128.63999999999999</v>
      </c>
      <c r="Q1884" s="962">
        <f t="shared" si="145"/>
        <v>0</v>
      </c>
      <c r="R1884" s="843"/>
    </row>
    <row r="1885" spans="2:18" s="842" customFormat="1" ht="12.4" customHeight="1">
      <c r="B1885" s="974" t="s">
        <v>1808</v>
      </c>
      <c r="C1885" s="959"/>
      <c r="D1885" s="975" t="s">
        <v>2754</v>
      </c>
      <c r="E1885" s="961"/>
      <c r="F1885" s="961"/>
      <c r="G1885" s="961"/>
      <c r="H1885" s="962" t="str">
        <f t="shared" si="144"/>
        <v/>
      </c>
      <c r="I1885" s="963" t="str">
        <f t="shared" si="145"/>
        <v/>
      </c>
      <c r="J1885" s="964" t="str">
        <f t="shared" si="145"/>
        <v/>
      </c>
      <c r="K1885" s="964" t="str">
        <f t="shared" si="145"/>
        <v/>
      </c>
      <c r="L1885" s="964" t="str">
        <f t="shared" si="145"/>
        <v/>
      </c>
      <c r="M1885" s="964" t="str">
        <f t="shared" si="145"/>
        <v/>
      </c>
      <c r="N1885" s="964" t="str">
        <f t="shared" si="145"/>
        <v/>
      </c>
      <c r="O1885" s="964" t="str">
        <f t="shared" si="145"/>
        <v/>
      </c>
      <c r="P1885" s="964" t="str">
        <f t="shared" si="145"/>
        <v/>
      </c>
      <c r="Q1885" s="962" t="str">
        <f t="shared" si="145"/>
        <v/>
      </c>
      <c r="R1885" s="843"/>
    </row>
    <row r="1886" spans="2:18" s="842" customFormat="1" ht="12.4" customHeight="1">
      <c r="B1886" s="968" t="s">
        <v>1809</v>
      </c>
      <c r="C1886" s="959"/>
      <c r="D1886" s="969" t="s">
        <v>334</v>
      </c>
      <c r="E1886" s="961" t="s">
        <v>385</v>
      </c>
      <c r="F1886" s="970">
        <v>38.53</v>
      </c>
      <c r="G1886" s="970">
        <v>1.22</v>
      </c>
      <c r="H1886" s="962">
        <f t="shared" si="144"/>
        <v>47.01</v>
      </c>
      <c r="I1886" s="963">
        <f t="shared" si="145"/>
        <v>0</v>
      </c>
      <c r="J1886" s="964">
        <f t="shared" si="145"/>
        <v>0</v>
      </c>
      <c r="K1886" s="964">
        <f t="shared" si="145"/>
        <v>0</v>
      </c>
      <c r="L1886" s="964">
        <f t="shared" si="145"/>
        <v>0</v>
      </c>
      <c r="M1886" s="964">
        <f t="shared" si="145"/>
        <v>0</v>
      </c>
      <c r="N1886" s="964">
        <f t="shared" si="145"/>
        <v>0</v>
      </c>
      <c r="O1886" s="964">
        <f t="shared" si="145"/>
        <v>47.01</v>
      </c>
      <c r="P1886" s="964">
        <f t="shared" si="145"/>
        <v>0</v>
      </c>
      <c r="Q1886" s="962">
        <f t="shared" si="145"/>
        <v>0</v>
      </c>
      <c r="R1886" s="843"/>
    </row>
    <row r="1887" spans="2:18" s="842" customFormat="1" ht="12.4" customHeight="1">
      <c r="B1887" s="968" t="s">
        <v>1810</v>
      </c>
      <c r="C1887" s="959"/>
      <c r="D1887" s="969" t="s">
        <v>365</v>
      </c>
      <c r="E1887" s="961" t="s">
        <v>386</v>
      </c>
      <c r="F1887" s="970">
        <v>4.4000000000000004</v>
      </c>
      <c r="G1887" s="970">
        <v>30.76</v>
      </c>
      <c r="H1887" s="962">
        <f t="shared" si="144"/>
        <v>135.34</v>
      </c>
      <c r="I1887" s="963">
        <f t="shared" ref="I1887:Q1902" si="146">+IF($E1887="","",I5777)</f>
        <v>0</v>
      </c>
      <c r="J1887" s="964">
        <f t="shared" si="146"/>
        <v>0</v>
      </c>
      <c r="K1887" s="964">
        <f t="shared" si="146"/>
        <v>0</v>
      </c>
      <c r="L1887" s="964">
        <f t="shared" si="146"/>
        <v>0</v>
      </c>
      <c r="M1887" s="964">
        <f t="shared" si="146"/>
        <v>0</v>
      </c>
      <c r="N1887" s="964">
        <f t="shared" si="146"/>
        <v>0</v>
      </c>
      <c r="O1887" s="964">
        <f t="shared" si="146"/>
        <v>135.34</v>
      </c>
      <c r="P1887" s="964">
        <f t="shared" si="146"/>
        <v>0</v>
      </c>
      <c r="Q1887" s="962">
        <f t="shared" si="146"/>
        <v>0</v>
      </c>
      <c r="R1887" s="843"/>
    </row>
    <row r="1888" spans="2:18" s="842" customFormat="1" ht="12.4" customHeight="1">
      <c r="B1888" s="968" t="s">
        <v>1811</v>
      </c>
      <c r="C1888" s="959"/>
      <c r="D1888" s="969" t="s">
        <v>336</v>
      </c>
      <c r="E1888" s="961" t="s">
        <v>386</v>
      </c>
      <c r="F1888" s="970">
        <v>5.5</v>
      </c>
      <c r="G1888" s="970">
        <v>20.51</v>
      </c>
      <c r="H1888" s="962">
        <f t="shared" si="144"/>
        <v>112.81</v>
      </c>
      <c r="I1888" s="963">
        <f t="shared" si="146"/>
        <v>0</v>
      </c>
      <c r="J1888" s="964">
        <f t="shared" si="146"/>
        <v>0</v>
      </c>
      <c r="K1888" s="964">
        <f t="shared" si="146"/>
        <v>0</v>
      </c>
      <c r="L1888" s="964">
        <f t="shared" si="146"/>
        <v>0</v>
      </c>
      <c r="M1888" s="964">
        <f t="shared" si="146"/>
        <v>0</v>
      </c>
      <c r="N1888" s="964">
        <f t="shared" si="146"/>
        <v>0</v>
      </c>
      <c r="O1888" s="964">
        <f t="shared" si="146"/>
        <v>112.81</v>
      </c>
      <c r="P1888" s="964">
        <f t="shared" si="146"/>
        <v>0</v>
      </c>
      <c r="Q1888" s="962">
        <f t="shared" si="146"/>
        <v>0</v>
      </c>
      <c r="R1888" s="843"/>
    </row>
    <row r="1889" spans="2:18" s="842" customFormat="1" ht="12.4" customHeight="1">
      <c r="B1889" s="968" t="s">
        <v>1812</v>
      </c>
      <c r="C1889" s="959"/>
      <c r="D1889" s="969" t="s">
        <v>2755</v>
      </c>
      <c r="E1889" s="961" t="s">
        <v>386</v>
      </c>
      <c r="F1889" s="970">
        <v>4.4000000000000004</v>
      </c>
      <c r="G1889" s="970">
        <v>276.94</v>
      </c>
      <c r="H1889" s="962">
        <f t="shared" si="144"/>
        <v>1218.54</v>
      </c>
      <c r="I1889" s="963">
        <f t="shared" si="146"/>
        <v>0</v>
      </c>
      <c r="J1889" s="964">
        <f t="shared" si="146"/>
        <v>0</v>
      </c>
      <c r="K1889" s="964">
        <f t="shared" si="146"/>
        <v>0</v>
      </c>
      <c r="L1889" s="964">
        <f t="shared" si="146"/>
        <v>0</v>
      </c>
      <c r="M1889" s="964">
        <f t="shared" si="146"/>
        <v>0</v>
      </c>
      <c r="N1889" s="964">
        <f t="shared" si="146"/>
        <v>0</v>
      </c>
      <c r="O1889" s="964">
        <f t="shared" si="146"/>
        <v>1218.54</v>
      </c>
      <c r="P1889" s="964">
        <f t="shared" si="146"/>
        <v>0</v>
      </c>
      <c r="Q1889" s="962">
        <f t="shared" si="146"/>
        <v>0</v>
      </c>
      <c r="R1889" s="843"/>
    </row>
    <row r="1890" spans="2:18" s="842" customFormat="1" ht="12.4" customHeight="1">
      <c r="B1890" s="968" t="s">
        <v>1813</v>
      </c>
      <c r="C1890" s="959"/>
      <c r="D1890" s="969" t="s">
        <v>2756</v>
      </c>
      <c r="E1890" s="961" t="s">
        <v>41</v>
      </c>
      <c r="F1890" s="970">
        <v>55</v>
      </c>
      <c r="G1890" s="970">
        <v>24.310000000000002</v>
      </c>
      <c r="H1890" s="962">
        <f t="shared" si="144"/>
        <v>1337.05</v>
      </c>
      <c r="I1890" s="963">
        <f t="shared" si="146"/>
        <v>0</v>
      </c>
      <c r="J1890" s="964">
        <f t="shared" si="146"/>
        <v>0</v>
      </c>
      <c r="K1890" s="964">
        <f t="shared" si="146"/>
        <v>0</v>
      </c>
      <c r="L1890" s="964">
        <f t="shared" si="146"/>
        <v>0</v>
      </c>
      <c r="M1890" s="964">
        <f t="shared" si="146"/>
        <v>0</v>
      </c>
      <c r="N1890" s="964">
        <f t="shared" si="146"/>
        <v>0</v>
      </c>
      <c r="O1890" s="964">
        <f t="shared" si="146"/>
        <v>1337.05</v>
      </c>
      <c r="P1890" s="964">
        <f t="shared" si="146"/>
        <v>0</v>
      </c>
      <c r="Q1890" s="962">
        <f t="shared" si="146"/>
        <v>0</v>
      </c>
      <c r="R1890" s="843"/>
    </row>
    <row r="1891" spans="2:18" s="842" customFormat="1" ht="12.4" customHeight="1">
      <c r="B1891" s="968" t="s">
        <v>1814</v>
      </c>
      <c r="C1891" s="959"/>
      <c r="D1891" s="969" t="s">
        <v>349</v>
      </c>
      <c r="E1891" s="961" t="s">
        <v>50</v>
      </c>
      <c r="F1891" s="970">
        <v>395.5</v>
      </c>
      <c r="G1891" s="970">
        <v>3.47</v>
      </c>
      <c r="H1891" s="962">
        <f t="shared" si="144"/>
        <v>1372.39</v>
      </c>
      <c r="I1891" s="963">
        <f t="shared" si="146"/>
        <v>0</v>
      </c>
      <c r="J1891" s="964">
        <f t="shared" si="146"/>
        <v>0</v>
      </c>
      <c r="K1891" s="964">
        <f t="shared" si="146"/>
        <v>0</v>
      </c>
      <c r="L1891" s="964">
        <f t="shared" si="146"/>
        <v>0</v>
      </c>
      <c r="M1891" s="964">
        <f t="shared" si="146"/>
        <v>0</v>
      </c>
      <c r="N1891" s="964">
        <f t="shared" si="146"/>
        <v>0</v>
      </c>
      <c r="O1891" s="964">
        <f t="shared" si="146"/>
        <v>1372.39</v>
      </c>
      <c r="P1891" s="964">
        <f t="shared" si="146"/>
        <v>0</v>
      </c>
      <c r="Q1891" s="962">
        <f t="shared" si="146"/>
        <v>0</v>
      </c>
      <c r="R1891" s="843"/>
    </row>
    <row r="1892" spans="2:18" s="842" customFormat="1" ht="12.4" customHeight="1">
      <c r="B1892" s="968" t="s">
        <v>1815</v>
      </c>
      <c r="C1892" s="959"/>
      <c r="D1892" s="969" t="s">
        <v>2757</v>
      </c>
      <c r="E1892" s="961" t="s">
        <v>41</v>
      </c>
      <c r="F1892" s="970">
        <v>5</v>
      </c>
      <c r="G1892" s="970">
        <v>175.04</v>
      </c>
      <c r="H1892" s="962">
        <f t="shared" si="144"/>
        <v>875.2</v>
      </c>
      <c r="I1892" s="963">
        <f t="shared" si="146"/>
        <v>0</v>
      </c>
      <c r="J1892" s="964">
        <f t="shared" si="146"/>
        <v>0</v>
      </c>
      <c r="K1892" s="964">
        <f t="shared" si="146"/>
        <v>0</v>
      </c>
      <c r="L1892" s="964">
        <f t="shared" si="146"/>
        <v>0</v>
      </c>
      <c r="M1892" s="964">
        <f t="shared" si="146"/>
        <v>0</v>
      </c>
      <c r="N1892" s="964">
        <f t="shared" si="146"/>
        <v>0</v>
      </c>
      <c r="O1892" s="964">
        <f t="shared" si="146"/>
        <v>875.2</v>
      </c>
      <c r="P1892" s="964">
        <f t="shared" si="146"/>
        <v>0</v>
      </c>
      <c r="Q1892" s="962">
        <f t="shared" si="146"/>
        <v>0</v>
      </c>
      <c r="R1892" s="843"/>
    </row>
    <row r="1893" spans="2:18" s="842" customFormat="1" ht="12.4" customHeight="1">
      <c r="B1893" s="974" t="s">
        <v>1816</v>
      </c>
      <c r="C1893" s="959"/>
      <c r="D1893" s="975" t="s">
        <v>2681</v>
      </c>
      <c r="E1893" s="961"/>
      <c r="F1893" s="961"/>
      <c r="G1893" s="961"/>
      <c r="H1893" s="962" t="str">
        <f t="shared" si="144"/>
        <v/>
      </c>
      <c r="I1893" s="963" t="str">
        <f t="shared" si="146"/>
        <v/>
      </c>
      <c r="J1893" s="964" t="str">
        <f t="shared" si="146"/>
        <v/>
      </c>
      <c r="K1893" s="964" t="str">
        <f t="shared" si="146"/>
        <v/>
      </c>
      <c r="L1893" s="964" t="str">
        <f t="shared" si="146"/>
        <v/>
      </c>
      <c r="M1893" s="964" t="str">
        <f t="shared" si="146"/>
        <v/>
      </c>
      <c r="N1893" s="964" t="str">
        <f t="shared" si="146"/>
        <v/>
      </c>
      <c r="O1893" s="964" t="str">
        <f t="shared" si="146"/>
        <v/>
      </c>
      <c r="P1893" s="964" t="str">
        <f t="shared" si="146"/>
        <v/>
      </c>
      <c r="Q1893" s="962" t="str">
        <f t="shared" si="146"/>
        <v/>
      </c>
      <c r="R1893" s="843"/>
    </row>
    <row r="1894" spans="2:18" s="842" customFormat="1" ht="12.4" customHeight="1">
      <c r="B1894" s="968" t="s">
        <v>1817</v>
      </c>
      <c r="C1894" s="959"/>
      <c r="D1894" s="969" t="s">
        <v>2758</v>
      </c>
      <c r="E1894" s="961" t="s">
        <v>41</v>
      </c>
      <c r="F1894" s="970">
        <v>5</v>
      </c>
      <c r="G1894" s="970">
        <v>162.58000000000001</v>
      </c>
      <c r="H1894" s="962">
        <f t="shared" si="144"/>
        <v>812.9</v>
      </c>
      <c r="I1894" s="963">
        <f t="shared" si="146"/>
        <v>0</v>
      </c>
      <c r="J1894" s="964">
        <f t="shared" si="146"/>
        <v>0</v>
      </c>
      <c r="K1894" s="964">
        <f t="shared" si="146"/>
        <v>0</v>
      </c>
      <c r="L1894" s="964">
        <f t="shared" si="146"/>
        <v>0</v>
      </c>
      <c r="M1894" s="964">
        <f t="shared" si="146"/>
        <v>0</v>
      </c>
      <c r="N1894" s="964">
        <f t="shared" si="146"/>
        <v>0</v>
      </c>
      <c r="O1894" s="964">
        <f t="shared" si="146"/>
        <v>812.9</v>
      </c>
      <c r="P1894" s="964">
        <f t="shared" si="146"/>
        <v>0</v>
      </c>
      <c r="Q1894" s="962">
        <f t="shared" si="146"/>
        <v>0</v>
      </c>
      <c r="R1894" s="843"/>
    </row>
    <row r="1895" spans="2:18" s="842" customFormat="1" ht="12.4" customHeight="1">
      <c r="B1895" s="968" t="s">
        <v>1818</v>
      </c>
      <c r="C1895" s="959"/>
      <c r="D1895" s="969" t="s">
        <v>2759</v>
      </c>
      <c r="E1895" s="961" t="s">
        <v>41</v>
      </c>
      <c r="F1895" s="970">
        <v>5</v>
      </c>
      <c r="G1895" s="970">
        <v>107.59</v>
      </c>
      <c r="H1895" s="962">
        <f t="shared" si="144"/>
        <v>537.95000000000005</v>
      </c>
      <c r="I1895" s="963">
        <f t="shared" si="146"/>
        <v>0</v>
      </c>
      <c r="J1895" s="964">
        <f t="shared" si="146"/>
        <v>0</v>
      </c>
      <c r="K1895" s="964">
        <f t="shared" si="146"/>
        <v>0</v>
      </c>
      <c r="L1895" s="964">
        <f t="shared" si="146"/>
        <v>0</v>
      </c>
      <c r="M1895" s="964">
        <f t="shared" si="146"/>
        <v>0</v>
      </c>
      <c r="N1895" s="964">
        <f t="shared" si="146"/>
        <v>0</v>
      </c>
      <c r="O1895" s="964">
        <f t="shared" si="146"/>
        <v>537.95000000000005</v>
      </c>
      <c r="P1895" s="964">
        <f t="shared" si="146"/>
        <v>0</v>
      </c>
      <c r="Q1895" s="962">
        <f t="shared" si="146"/>
        <v>0</v>
      </c>
      <c r="R1895" s="843"/>
    </row>
    <row r="1896" spans="2:18" s="842" customFormat="1" ht="12.4" customHeight="1">
      <c r="B1896" s="974" t="s">
        <v>1819</v>
      </c>
      <c r="C1896" s="959"/>
      <c r="D1896" s="975" t="s">
        <v>64</v>
      </c>
      <c r="E1896" s="961"/>
      <c r="F1896" s="961"/>
      <c r="G1896" s="961"/>
      <c r="H1896" s="962" t="str">
        <f t="shared" si="144"/>
        <v/>
      </c>
      <c r="I1896" s="963" t="str">
        <f t="shared" si="146"/>
        <v/>
      </c>
      <c r="J1896" s="964" t="str">
        <f t="shared" si="146"/>
        <v/>
      </c>
      <c r="K1896" s="964" t="str">
        <f t="shared" si="146"/>
        <v/>
      </c>
      <c r="L1896" s="964" t="str">
        <f t="shared" si="146"/>
        <v/>
      </c>
      <c r="M1896" s="964" t="str">
        <f t="shared" si="146"/>
        <v/>
      </c>
      <c r="N1896" s="964" t="str">
        <f t="shared" si="146"/>
        <v/>
      </c>
      <c r="O1896" s="964" t="str">
        <f t="shared" si="146"/>
        <v/>
      </c>
      <c r="P1896" s="964" t="str">
        <f t="shared" si="146"/>
        <v/>
      </c>
      <c r="Q1896" s="962" t="str">
        <f t="shared" si="146"/>
        <v/>
      </c>
      <c r="R1896" s="843"/>
    </row>
    <row r="1897" spans="2:18" s="842" customFormat="1" ht="12.4" customHeight="1">
      <c r="B1897" s="968" t="s">
        <v>1820</v>
      </c>
      <c r="C1897" s="959"/>
      <c r="D1897" s="969" t="s">
        <v>350</v>
      </c>
      <c r="E1897" s="961" t="s">
        <v>51</v>
      </c>
      <c r="F1897" s="970">
        <v>38.75</v>
      </c>
      <c r="G1897" s="970">
        <v>11.85</v>
      </c>
      <c r="H1897" s="962">
        <f t="shared" si="144"/>
        <v>459.19</v>
      </c>
      <c r="I1897" s="963">
        <f t="shared" si="146"/>
        <v>0</v>
      </c>
      <c r="J1897" s="964">
        <f t="shared" si="146"/>
        <v>0</v>
      </c>
      <c r="K1897" s="964">
        <f t="shared" si="146"/>
        <v>0</v>
      </c>
      <c r="L1897" s="964">
        <f t="shared" si="146"/>
        <v>0</v>
      </c>
      <c r="M1897" s="964">
        <f t="shared" si="146"/>
        <v>0</v>
      </c>
      <c r="N1897" s="964">
        <f t="shared" si="146"/>
        <v>0</v>
      </c>
      <c r="O1897" s="964">
        <f t="shared" si="146"/>
        <v>459.19</v>
      </c>
      <c r="P1897" s="964">
        <f t="shared" si="146"/>
        <v>0</v>
      </c>
      <c r="Q1897" s="962">
        <f t="shared" si="146"/>
        <v>0</v>
      </c>
      <c r="R1897" s="843"/>
    </row>
    <row r="1898" spans="2:18" s="842" customFormat="1" ht="12.4" customHeight="1">
      <c r="B1898" s="968" t="s">
        <v>1821</v>
      </c>
      <c r="C1898" s="959"/>
      <c r="D1898" s="969" t="s">
        <v>351</v>
      </c>
      <c r="E1898" s="961" t="s">
        <v>51</v>
      </c>
      <c r="F1898" s="970">
        <v>5.83</v>
      </c>
      <c r="G1898" s="970">
        <v>20.48</v>
      </c>
      <c r="H1898" s="962">
        <f t="shared" si="144"/>
        <v>119.4</v>
      </c>
      <c r="I1898" s="963">
        <f t="shared" si="146"/>
        <v>0</v>
      </c>
      <c r="J1898" s="964">
        <f t="shared" si="146"/>
        <v>0</v>
      </c>
      <c r="K1898" s="964">
        <f t="shared" si="146"/>
        <v>0</v>
      </c>
      <c r="L1898" s="964">
        <f t="shared" si="146"/>
        <v>0</v>
      </c>
      <c r="M1898" s="964">
        <f t="shared" si="146"/>
        <v>0</v>
      </c>
      <c r="N1898" s="964">
        <f t="shared" si="146"/>
        <v>0</v>
      </c>
      <c r="O1898" s="964">
        <f t="shared" si="146"/>
        <v>119.4</v>
      </c>
      <c r="P1898" s="964">
        <f t="shared" si="146"/>
        <v>0</v>
      </c>
      <c r="Q1898" s="962">
        <f t="shared" si="146"/>
        <v>0</v>
      </c>
      <c r="R1898" s="843"/>
    </row>
    <row r="1899" spans="2:18" s="842" customFormat="1" ht="12.4" customHeight="1">
      <c r="B1899" s="974" t="s">
        <v>1822</v>
      </c>
      <c r="C1899" s="959"/>
      <c r="D1899" s="975" t="s">
        <v>65</v>
      </c>
      <c r="E1899" s="961"/>
      <c r="F1899" s="961"/>
      <c r="G1899" s="961"/>
      <c r="H1899" s="962" t="str">
        <f t="shared" si="144"/>
        <v/>
      </c>
      <c r="I1899" s="963" t="str">
        <f t="shared" si="146"/>
        <v/>
      </c>
      <c r="J1899" s="964" t="str">
        <f t="shared" si="146"/>
        <v/>
      </c>
      <c r="K1899" s="964" t="str">
        <f t="shared" si="146"/>
        <v/>
      </c>
      <c r="L1899" s="964" t="str">
        <f t="shared" si="146"/>
        <v/>
      </c>
      <c r="M1899" s="964" t="str">
        <f t="shared" si="146"/>
        <v/>
      </c>
      <c r="N1899" s="964" t="str">
        <f t="shared" si="146"/>
        <v/>
      </c>
      <c r="O1899" s="964" t="str">
        <f t="shared" si="146"/>
        <v/>
      </c>
      <c r="P1899" s="964" t="str">
        <f t="shared" si="146"/>
        <v/>
      </c>
      <c r="Q1899" s="962" t="str">
        <f t="shared" si="146"/>
        <v/>
      </c>
      <c r="R1899" s="843"/>
    </row>
    <row r="1900" spans="2:18" s="842" customFormat="1" ht="12.4" customHeight="1">
      <c r="B1900" s="968" t="s">
        <v>1823</v>
      </c>
      <c r="C1900" s="959"/>
      <c r="D1900" s="969" t="s">
        <v>2760</v>
      </c>
      <c r="E1900" s="961" t="s">
        <v>51</v>
      </c>
      <c r="F1900" s="970">
        <v>27.6</v>
      </c>
      <c r="G1900" s="970">
        <v>8.6</v>
      </c>
      <c r="H1900" s="962">
        <f t="shared" si="144"/>
        <v>237.36</v>
      </c>
      <c r="I1900" s="963">
        <f t="shared" si="146"/>
        <v>0</v>
      </c>
      <c r="J1900" s="964">
        <f t="shared" si="146"/>
        <v>0</v>
      </c>
      <c r="K1900" s="964">
        <f t="shared" si="146"/>
        <v>0</v>
      </c>
      <c r="L1900" s="964">
        <f t="shared" si="146"/>
        <v>0</v>
      </c>
      <c r="M1900" s="964">
        <f t="shared" si="146"/>
        <v>0</v>
      </c>
      <c r="N1900" s="964">
        <f t="shared" si="146"/>
        <v>0</v>
      </c>
      <c r="O1900" s="964">
        <f t="shared" si="146"/>
        <v>237.36</v>
      </c>
      <c r="P1900" s="964">
        <f t="shared" si="146"/>
        <v>0</v>
      </c>
      <c r="Q1900" s="962">
        <f t="shared" si="146"/>
        <v>0</v>
      </c>
      <c r="R1900" s="843"/>
    </row>
    <row r="1901" spans="2:18" s="842" customFormat="1" ht="12.4" customHeight="1">
      <c r="B1901" s="972" t="s">
        <v>1025</v>
      </c>
      <c r="C1901" s="959"/>
      <c r="D1901" s="973" t="s">
        <v>2952</v>
      </c>
      <c r="E1901" s="961"/>
      <c r="F1901" s="961"/>
      <c r="G1901" s="961"/>
      <c r="H1901" s="962" t="str">
        <f t="shared" si="144"/>
        <v/>
      </c>
      <c r="I1901" s="963" t="str">
        <f t="shared" si="146"/>
        <v/>
      </c>
      <c r="J1901" s="964" t="str">
        <f t="shared" si="146"/>
        <v/>
      </c>
      <c r="K1901" s="964" t="str">
        <f t="shared" si="146"/>
        <v/>
      </c>
      <c r="L1901" s="964" t="str">
        <f t="shared" si="146"/>
        <v/>
      </c>
      <c r="M1901" s="964" t="str">
        <f t="shared" si="146"/>
        <v/>
      </c>
      <c r="N1901" s="964" t="str">
        <f t="shared" si="146"/>
        <v/>
      </c>
      <c r="O1901" s="964" t="str">
        <f t="shared" si="146"/>
        <v/>
      </c>
      <c r="P1901" s="964" t="str">
        <f t="shared" si="146"/>
        <v/>
      </c>
      <c r="Q1901" s="962" t="str">
        <f t="shared" si="146"/>
        <v/>
      </c>
      <c r="R1901" s="843"/>
    </row>
    <row r="1902" spans="2:18" s="842" customFormat="1" ht="12.4" customHeight="1">
      <c r="B1902" s="974" t="s">
        <v>1026</v>
      </c>
      <c r="C1902" s="959"/>
      <c r="D1902" s="975" t="s">
        <v>52</v>
      </c>
      <c r="E1902" s="961"/>
      <c r="F1902" s="961"/>
      <c r="G1902" s="961"/>
      <c r="H1902" s="962" t="str">
        <f t="shared" si="144"/>
        <v/>
      </c>
      <c r="I1902" s="963" t="str">
        <f t="shared" si="146"/>
        <v/>
      </c>
      <c r="J1902" s="964" t="str">
        <f t="shared" si="146"/>
        <v/>
      </c>
      <c r="K1902" s="964" t="str">
        <f t="shared" si="146"/>
        <v/>
      </c>
      <c r="L1902" s="964" t="str">
        <f t="shared" si="146"/>
        <v/>
      </c>
      <c r="M1902" s="964" t="str">
        <f t="shared" si="146"/>
        <v/>
      </c>
      <c r="N1902" s="964" t="str">
        <f t="shared" si="146"/>
        <v/>
      </c>
      <c r="O1902" s="964" t="str">
        <f t="shared" si="146"/>
        <v/>
      </c>
      <c r="P1902" s="964" t="str">
        <f t="shared" si="146"/>
        <v/>
      </c>
      <c r="Q1902" s="962" t="str">
        <f t="shared" si="146"/>
        <v/>
      </c>
      <c r="R1902" s="843"/>
    </row>
    <row r="1903" spans="2:18" s="842" customFormat="1" ht="12.4" customHeight="1">
      <c r="B1903" s="968" t="s">
        <v>1027</v>
      </c>
      <c r="C1903" s="959"/>
      <c r="D1903" s="969" t="s">
        <v>333</v>
      </c>
      <c r="E1903" s="961" t="s">
        <v>385</v>
      </c>
      <c r="F1903" s="970">
        <v>1.92</v>
      </c>
      <c r="G1903" s="970">
        <v>3.5300000000000002</v>
      </c>
      <c r="H1903" s="962">
        <f t="shared" si="144"/>
        <v>6.78</v>
      </c>
      <c r="I1903" s="963">
        <f t="shared" ref="I1903:Q1918" si="147">+IF($E1903="","",I5793)</f>
        <v>0</v>
      </c>
      <c r="J1903" s="964">
        <f t="shared" si="147"/>
        <v>0</v>
      </c>
      <c r="K1903" s="964">
        <f t="shared" si="147"/>
        <v>0</v>
      </c>
      <c r="L1903" s="964">
        <f t="shared" si="147"/>
        <v>0</v>
      </c>
      <c r="M1903" s="964">
        <f t="shared" si="147"/>
        <v>0</v>
      </c>
      <c r="N1903" s="964">
        <f t="shared" si="147"/>
        <v>0</v>
      </c>
      <c r="O1903" s="964">
        <f t="shared" si="147"/>
        <v>6.78</v>
      </c>
      <c r="P1903" s="964">
        <f t="shared" si="147"/>
        <v>0</v>
      </c>
      <c r="Q1903" s="962">
        <f t="shared" si="147"/>
        <v>0</v>
      </c>
      <c r="R1903" s="843"/>
    </row>
    <row r="1904" spans="2:18" s="842" customFormat="1" ht="12.4" customHeight="1">
      <c r="B1904" s="968" t="s">
        <v>1824</v>
      </c>
      <c r="C1904" s="959"/>
      <c r="D1904" s="969" t="s">
        <v>334</v>
      </c>
      <c r="E1904" s="961" t="s">
        <v>385</v>
      </c>
      <c r="F1904" s="970">
        <v>1.26</v>
      </c>
      <c r="G1904" s="970">
        <v>1.22</v>
      </c>
      <c r="H1904" s="962">
        <f t="shared" si="144"/>
        <v>1.54</v>
      </c>
      <c r="I1904" s="963">
        <f t="shared" si="147"/>
        <v>0</v>
      </c>
      <c r="J1904" s="964">
        <f t="shared" si="147"/>
        <v>0</v>
      </c>
      <c r="K1904" s="964">
        <f t="shared" si="147"/>
        <v>0</v>
      </c>
      <c r="L1904" s="964">
        <f t="shared" si="147"/>
        <v>0</v>
      </c>
      <c r="M1904" s="964">
        <f t="shared" si="147"/>
        <v>0</v>
      </c>
      <c r="N1904" s="964">
        <f t="shared" si="147"/>
        <v>0</v>
      </c>
      <c r="O1904" s="964">
        <f t="shared" si="147"/>
        <v>1.54</v>
      </c>
      <c r="P1904" s="964">
        <f t="shared" si="147"/>
        <v>0</v>
      </c>
      <c r="Q1904" s="962">
        <f t="shared" si="147"/>
        <v>0</v>
      </c>
      <c r="R1904" s="843"/>
    </row>
    <row r="1905" spans="2:18" s="842" customFormat="1" ht="12.4" customHeight="1">
      <c r="B1905" s="974" t="s">
        <v>1028</v>
      </c>
      <c r="C1905" s="959"/>
      <c r="D1905" s="975" t="s">
        <v>54</v>
      </c>
      <c r="E1905" s="961"/>
      <c r="F1905" s="961"/>
      <c r="G1905" s="961"/>
      <c r="H1905" s="962" t="str">
        <f t="shared" si="144"/>
        <v/>
      </c>
      <c r="I1905" s="963" t="str">
        <f t="shared" si="147"/>
        <v/>
      </c>
      <c r="J1905" s="964" t="str">
        <f t="shared" si="147"/>
        <v/>
      </c>
      <c r="K1905" s="964" t="str">
        <f t="shared" si="147"/>
        <v/>
      </c>
      <c r="L1905" s="964" t="str">
        <f t="shared" si="147"/>
        <v/>
      </c>
      <c r="M1905" s="964" t="str">
        <f t="shared" si="147"/>
        <v/>
      </c>
      <c r="N1905" s="964" t="str">
        <f t="shared" si="147"/>
        <v/>
      </c>
      <c r="O1905" s="964" t="str">
        <f t="shared" si="147"/>
        <v/>
      </c>
      <c r="P1905" s="964" t="str">
        <f t="shared" si="147"/>
        <v/>
      </c>
      <c r="Q1905" s="962" t="str">
        <f t="shared" si="147"/>
        <v/>
      </c>
      <c r="R1905" s="843"/>
    </row>
    <row r="1906" spans="2:18" s="842" customFormat="1" ht="12.4" customHeight="1">
      <c r="B1906" s="968" t="s">
        <v>1029</v>
      </c>
      <c r="C1906" s="959"/>
      <c r="D1906" s="969" t="s">
        <v>365</v>
      </c>
      <c r="E1906" s="961" t="s">
        <v>386</v>
      </c>
      <c r="F1906" s="970">
        <v>0.82000000000000006</v>
      </c>
      <c r="G1906" s="970">
        <v>30.76</v>
      </c>
      <c r="H1906" s="962">
        <f t="shared" si="144"/>
        <v>25.22</v>
      </c>
      <c r="I1906" s="963">
        <f t="shared" si="147"/>
        <v>0</v>
      </c>
      <c r="J1906" s="964">
        <f t="shared" si="147"/>
        <v>0</v>
      </c>
      <c r="K1906" s="964">
        <f t="shared" si="147"/>
        <v>0</v>
      </c>
      <c r="L1906" s="964">
        <f t="shared" si="147"/>
        <v>0</v>
      </c>
      <c r="M1906" s="964">
        <f t="shared" si="147"/>
        <v>0</v>
      </c>
      <c r="N1906" s="964">
        <f t="shared" si="147"/>
        <v>0</v>
      </c>
      <c r="O1906" s="964">
        <f t="shared" si="147"/>
        <v>25.22</v>
      </c>
      <c r="P1906" s="964">
        <f t="shared" si="147"/>
        <v>0</v>
      </c>
      <c r="Q1906" s="962">
        <f t="shared" si="147"/>
        <v>0</v>
      </c>
      <c r="R1906" s="843"/>
    </row>
    <row r="1907" spans="2:18" s="842" customFormat="1" ht="12.4" customHeight="1">
      <c r="B1907" s="968" t="s">
        <v>1030</v>
      </c>
      <c r="C1907" s="959"/>
      <c r="D1907" s="969" t="s">
        <v>336</v>
      </c>
      <c r="E1907" s="961" t="s">
        <v>386</v>
      </c>
      <c r="F1907" s="970">
        <v>1.02</v>
      </c>
      <c r="G1907" s="970">
        <v>20.51</v>
      </c>
      <c r="H1907" s="962">
        <f t="shared" si="144"/>
        <v>20.92</v>
      </c>
      <c r="I1907" s="963">
        <f t="shared" si="147"/>
        <v>0</v>
      </c>
      <c r="J1907" s="964">
        <f t="shared" si="147"/>
        <v>0</v>
      </c>
      <c r="K1907" s="964">
        <f t="shared" si="147"/>
        <v>0</v>
      </c>
      <c r="L1907" s="964">
        <f t="shared" si="147"/>
        <v>0</v>
      </c>
      <c r="M1907" s="964">
        <f t="shared" si="147"/>
        <v>0</v>
      </c>
      <c r="N1907" s="964">
        <f t="shared" si="147"/>
        <v>0</v>
      </c>
      <c r="O1907" s="964">
        <f t="shared" si="147"/>
        <v>20.92</v>
      </c>
      <c r="P1907" s="964">
        <f t="shared" si="147"/>
        <v>0</v>
      </c>
      <c r="Q1907" s="962">
        <f t="shared" si="147"/>
        <v>0</v>
      </c>
      <c r="R1907" s="843"/>
    </row>
    <row r="1908" spans="2:18" s="842" customFormat="1" ht="12.4" customHeight="1">
      <c r="B1908" s="968" t="s">
        <v>1031</v>
      </c>
      <c r="C1908" s="959"/>
      <c r="D1908" s="969" t="s">
        <v>2762</v>
      </c>
      <c r="E1908" s="961" t="s">
        <v>386</v>
      </c>
      <c r="F1908" s="970">
        <v>0.11</v>
      </c>
      <c r="G1908" s="970">
        <v>31.44</v>
      </c>
      <c r="H1908" s="962">
        <f t="shared" si="144"/>
        <v>3.46</v>
      </c>
      <c r="I1908" s="963">
        <f t="shared" si="147"/>
        <v>0</v>
      </c>
      <c r="J1908" s="964">
        <f t="shared" si="147"/>
        <v>0</v>
      </c>
      <c r="K1908" s="964">
        <f t="shared" si="147"/>
        <v>0</v>
      </c>
      <c r="L1908" s="964">
        <f t="shared" si="147"/>
        <v>0</v>
      </c>
      <c r="M1908" s="964">
        <f t="shared" si="147"/>
        <v>0</v>
      </c>
      <c r="N1908" s="964">
        <f t="shared" si="147"/>
        <v>0</v>
      </c>
      <c r="O1908" s="964">
        <f t="shared" si="147"/>
        <v>3.46</v>
      </c>
      <c r="P1908" s="964">
        <f t="shared" si="147"/>
        <v>0</v>
      </c>
      <c r="Q1908" s="962">
        <f t="shared" si="147"/>
        <v>0</v>
      </c>
      <c r="R1908" s="843"/>
    </row>
    <row r="1909" spans="2:18" s="842" customFormat="1" ht="12.4" customHeight="1">
      <c r="B1909" s="974" t="s">
        <v>1034</v>
      </c>
      <c r="C1909" s="959"/>
      <c r="D1909" s="975" t="s">
        <v>2700</v>
      </c>
      <c r="E1909" s="961"/>
      <c r="F1909" s="961"/>
      <c r="G1909" s="961"/>
      <c r="H1909" s="962" t="str">
        <f t="shared" si="144"/>
        <v/>
      </c>
      <c r="I1909" s="963" t="str">
        <f t="shared" si="147"/>
        <v/>
      </c>
      <c r="J1909" s="964" t="str">
        <f t="shared" si="147"/>
        <v/>
      </c>
      <c r="K1909" s="964" t="str">
        <f t="shared" si="147"/>
        <v/>
      </c>
      <c r="L1909" s="964" t="str">
        <f t="shared" si="147"/>
        <v/>
      </c>
      <c r="M1909" s="964" t="str">
        <f t="shared" si="147"/>
        <v/>
      </c>
      <c r="N1909" s="964" t="str">
        <f t="shared" si="147"/>
        <v/>
      </c>
      <c r="O1909" s="964" t="str">
        <f t="shared" si="147"/>
        <v/>
      </c>
      <c r="P1909" s="964" t="str">
        <f t="shared" si="147"/>
        <v/>
      </c>
      <c r="Q1909" s="962" t="str">
        <f t="shared" si="147"/>
        <v/>
      </c>
      <c r="R1909" s="843"/>
    </row>
    <row r="1910" spans="2:18" s="842" customFormat="1" ht="12.4" customHeight="1">
      <c r="B1910" s="968" t="s">
        <v>1035</v>
      </c>
      <c r="C1910" s="959"/>
      <c r="D1910" s="969" t="s">
        <v>366</v>
      </c>
      <c r="E1910" s="961" t="s">
        <v>386</v>
      </c>
      <c r="F1910" s="970">
        <v>0.33</v>
      </c>
      <c r="G1910" s="970">
        <v>303.99</v>
      </c>
      <c r="H1910" s="962">
        <f t="shared" si="144"/>
        <v>100.32</v>
      </c>
      <c r="I1910" s="963">
        <f t="shared" si="147"/>
        <v>0</v>
      </c>
      <c r="J1910" s="964">
        <f t="shared" si="147"/>
        <v>0</v>
      </c>
      <c r="K1910" s="964">
        <f t="shared" si="147"/>
        <v>0</v>
      </c>
      <c r="L1910" s="964">
        <f t="shared" si="147"/>
        <v>0</v>
      </c>
      <c r="M1910" s="964">
        <f t="shared" si="147"/>
        <v>0</v>
      </c>
      <c r="N1910" s="964">
        <f t="shared" si="147"/>
        <v>0</v>
      </c>
      <c r="O1910" s="964">
        <f t="shared" si="147"/>
        <v>100.32</v>
      </c>
      <c r="P1910" s="964">
        <f t="shared" si="147"/>
        <v>0</v>
      </c>
      <c r="Q1910" s="962">
        <f t="shared" si="147"/>
        <v>0</v>
      </c>
      <c r="R1910" s="843"/>
    </row>
    <row r="1911" spans="2:18" s="842" customFormat="1" ht="12.4" customHeight="1">
      <c r="B1911" s="968" t="s">
        <v>1825</v>
      </c>
      <c r="C1911" s="959"/>
      <c r="D1911" s="969" t="s">
        <v>342</v>
      </c>
      <c r="E1911" s="961" t="s">
        <v>51</v>
      </c>
      <c r="F1911" s="970">
        <v>6.6000000000000005</v>
      </c>
      <c r="G1911" s="970">
        <v>43.65</v>
      </c>
      <c r="H1911" s="962">
        <f t="shared" si="144"/>
        <v>288.08999999999997</v>
      </c>
      <c r="I1911" s="963">
        <f t="shared" si="147"/>
        <v>0</v>
      </c>
      <c r="J1911" s="964">
        <f t="shared" si="147"/>
        <v>0</v>
      </c>
      <c r="K1911" s="964">
        <f t="shared" si="147"/>
        <v>0</v>
      </c>
      <c r="L1911" s="964">
        <f t="shared" si="147"/>
        <v>0</v>
      </c>
      <c r="M1911" s="964">
        <f t="shared" si="147"/>
        <v>0</v>
      </c>
      <c r="N1911" s="964">
        <f t="shared" si="147"/>
        <v>0</v>
      </c>
      <c r="O1911" s="964">
        <f t="shared" si="147"/>
        <v>288.08999999999997</v>
      </c>
      <c r="P1911" s="964">
        <f t="shared" si="147"/>
        <v>0</v>
      </c>
      <c r="Q1911" s="962">
        <f t="shared" si="147"/>
        <v>0</v>
      </c>
      <c r="R1911" s="843"/>
    </row>
    <row r="1912" spans="2:18" s="842" customFormat="1" ht="12.4" customHeight="1">
      <c r="B1912" s="974" t="s">
        <v>1036</v>
      </c>
      <c r="C1912" s="959"/>
      <c r="D1912" s="975" t="s">
        <v>343</v>
      </c>
      <c r="E1912" s="961"/>
      <c r="F1912" s="961"/>
      <c r="G1912" s="961"/>
      <c r="H1912" s="962" t="str">
        <f t="shared" si="144"/>
        <v/>
      </c>
      <c r="I1912" s="963" t="str">
        <f t="shared" si="147"/>
        <v/>
      </c>
      <c r="J1912" s="964" t="str">
        <f t="shared" si="147"/>
        <v/>
      </c>
      <c r="K1912" s="964" t="str">
        <f t="shared" si="147"/>
        <v/>
      </c>
      <c r="L1912" s="964" t="str">
        <f t="shared" si="147"/>
        <v/>
      </c>
      <c r="M1912" s="964" t="str">
        <f t="shared" si="147"/>
        <v/>
      </c>
      <c r="N1912" s="964" t="str">
        <f t="shared" si="147"/>
        <v/>
      </c>
      <c r="O1912" s="964" t="str">
        <f t="shared" si="147"/>
        <v/>
      </c>
      <c r="P1912" s="964" t="str">
        <f t="shared" si="147"/>
        <v/>
      </c>
      <c r="Q1912" s="962" t="str">
        <f t="shared" si="147"/>
        <v/>
      </c>
      <c r="R1912" s="843"/>
    </row>
    <row r="1913" spans="2:18" s="842" customFormat="1" ht="12.4" customHeight="1">
      <c r="B1913" s="968" t="s">
        <v>1037</v>
      </c>
      <c r="C1913" s="959"/>
      <c r="D1913" s="969" t="s">
        <v>367</v>
      </c>
      <c r="E1913" s="961" t="s">
        <v>51</v>
      </c>
      <c r="F1913" s="970">
        <v>6.93</v>
      </c>
      <c r="G1913" s="970">
        <v>23.35</v>
      </c>
      <c r="H1913" s="962">
        <f t="shared" si="144"/>
        <v>161.82</v>
      </c>
      <c r="I1913" s="963">
        <f t="shared" si="147"/>
        <v>0</v>
      </c>
      <c r="J1913" s="964">
        <f t="shared" si="147"/>
        <v>0</v>
      </c>
      <c r="K1913" s="964">
        <f t="shared" si="147"/>
        <v>0</v>
      </c>
      <c r="L1913" s="964">
        <f t="shared" si="147"/>
        <v>0</v>
      </c>
      <c r="M1913" s="964">
        <f t="shared" si="147"/>
        <v>0</v>
      </c>
      <c r="N1913" s="964">
        <f t="shared" si="147"/>
        <v>0</v>
      </c>
      <c r="O1913" s="964">
        <f t="shared" si="147"/>
        <v>161.82</v>
      </c>
      <c r="P1913" s="964">
        <f t="shared" si="147"/>
        <v>0</v>
      </c>
      <c r="Q1913" s="962">
        <f t="shared" si="147"/>
        <v>0</v>
      </c>
      <c r="R1913" s="843"/>
    </row>
    <row r="1914" spans="2:18" s="842" customFormat="1" ht="12.4" customHeight="1">
      <c r="B1914" s="974" t="s">
        <v>1040</v>
      </c>
      <c r="C1914" s="959"/>
      <c r="D1914" s="975" t="s">
        <v>2681</v>
      </c>
      <c r="E1914" s="961"/>
      <c r="F1914" s="961"/>
      <c r="G1914" s="961"/>
      <c r="H1914" s="962" t="str">
        <f t="shared" si="144"/>
        <v/>
      </c>
      <c r="I1914" s="963" t="str">
        <f t="shared" si="147"/>
        <v/>
      </c>
      <c r="J1914" s="964" t="str">
        <f t="shared" si="147"/>
        <v/>
      </c>
      <c r="K1914" s="964" t="str">
        <f t="shared" si="147"/>
        <v/>
      </c>
      <c r="L1914" s="964" t="str">
        <f t="shared" si="147"/>
        <v/>
      </c>
      <c r="M1914" s="964" t="str">
        <f t="shared" si="147"/>
        <v/>
      </c>
      <c r="N1914" s="964" t="str">
        <f t="shared" si="147"/>
        <v/>
      </c>
      <c r="O1914" s="964" t="str">
        <f t="shared" si="147"/>
        <v/>
      </c>
      <c r="P1914" s="964" t="str">
        <f t="shared" si="147"/>
        <v/>
      </c>
      <c r="Q1914" s="962" t="str">
        <f t="shared" si="147"/>
        <v/>
      </c>
      <c r="R1914" s="843"/>
    </row>
    <row r="1915" spans="2:18" s="842" customFormat="1" ht="12.4" customHeight="1">
      <c r="B1915" s="968" t="s">
        <v>1041</v>
      </c>
      <c r="C1915" s="959"/>
      <c r="D1915" s="969" t="s">
        <v>2763</v>
      </c>
      <c r="E1915" s="961" t="s">
        <v>41</v>
      </c>
      <c r="F1915" s="970">
        <v>3</v>
      </c>
      <c r="G1915" s="970">
        <v>107.59</v>
      </c>
      <c r="H1915" s="962">
        <f t="shared" si="144"/>
        <v>322.77</v>
      </c>
      <c r="I1915" s="963">
        <f t="shared" si="147"/>
        <v>0</v>
      </c>
      <c r="J1915" s="964">
        <f t="shared" si="147"/>
        <v>0</v>
      </c>
      <c r="K1915" s="964">
        <f t="shared" si="147"/>
        <v>0</v>
      </c>
      <c r="L1915" s="964">
        <f t="shared" si="147"/>
        <v>0</v>
      </c>
      <c r="M1915" s="964">
        <f t="shared" si="147"/>
        <v>0</v>
      </c>
      <c r="N1915" s="964">
        <f t="shared" si="147"/>
        <v>0</v>
      </c>
      <c r="O1915" s="964">
        <f t="shared" si="147"/>
        <v>322.77</v>
      </c>
      <c r="P1915" s="964">
        <f t="shared" si="147"/>
        <v>0</v>
      </c>
      <c r="Q1915" s="962">
        <f t="shared" si="147"/>
        <v>0</v>
      </c>
      <c r="R1915" s="843"/>
    </row>
    <row r="1916" spans="2:18" s="842" customFormat="1" ht="12.4" customHeight="1">
      <c r="B1916" s="974" t="s">
        <v>1044</v>
      </c>
      <c r="C1916" s="959"/>
      <c r="D1916" s="975" t="s">
        <v>344</v>
      </c>
      <c r="E1916" s="961"/>
      <c r="F1916" s="961"/>
      <c r="G1916" s="961"/>
      <c r="H1916" s="962" t="str">
        <f t="shared" si="144"/>
        <v/>
      </c>
      <c r="I1916" s="963" t="str">
        <f t="shared" si="147"/>
        <v/>
      </c>
      <c r="J1916" s="964" t="str">
        <f t="shared" si="147"/>
        <v/>
      </c>
      <c r="K1916" s="964" t="str">
        <f t="shared" si="147"/>
        <v/>
      </c>
      <c r="L1916" s="964" t="str">
        <f t="shared" si="147"/>
        <v/>
      </c>
      <c r="M1916" s="964" t="str">
        <f t="shared" si="147"/>
        <v/>
      </c>
      <c r="N1916" s="964" t="str">
        <f t="shared" si="147"/>
        <v/>
      </c>
      <c r="O1916" s="964" t="str">
        <f t="shared" si="147"/>
        <v/>
      </c>
      <c r="P1916" s="964" t="str">
        <f t="shared" si="147"/>
        <v/>
      </c>
      <c r="Q1916" s="962" t="str">
        <f t="shared" si="147"/>
        <v/>
      </c>
      <c r="R1916" s="843"/>
    </row>
    <row r="1917" spans="2:18" s="842" customFormat="1" ht="12.4" customHeight="1">
      <c r="B1917" s="968" t="s">
        <v>1045</v>
      </c>
      <c r="C1917" s="959"/>
      <c r="D1917" s="969" t="s">
        <v>2953</v>
      </c>
      <c r="E1917" s="961" t="s">
        <v>41</v>
      </c>
      <c r="F1917" s="970">
        <v>1</v>
      </c>
      <c r="G1917" s="970">
        <v>225.04</v>
      </c>
      <c r="H1917" s="962">
        <f t="shared" si="144"/>
        <v>225.04</v>
      </c>
      <c r="I1917" s="963">
        <f t="shared" si="147"/>
        <v>0</v>
      </c>
      <c r="J1917" s="964">
        <f t="shared" si="147"/>
        <v>0</v>
      </c>
      <c r="K1917" s="964">
        <f t="shared" si="147"/>
        <v>0</v>
      </c>
      <c r="L1917" s="964">
        <f t="shared" si="147"/>
        <v>0</v>
      </c>
      <c r="M1917" s="964">
        <f t="shared" si="147"/>
        <v>0</v>
      </c>
      <c r="N1917" s="964">
        <f t="shared" si="147"/>
        <v>0</v>
      </c>
      <c r="O1917" s="964">
        <f t="shared" si="147"/>
        <v>225.04</v>
      </c>
      <c r="P1917" s="964">
        <f t="shared" si="147"/>
        <v>0</v>
      </c>
      <c r="Q1917" s="962">
        <f t="shared" si="147"/>
        <v>0</v>
      </c>
      <c r="R1917" s="843"/>
    </row>
    <row r="1918" spans="2:18" s="842" customFormat="1" ht="12.4" customHeight="1">
      <c r="B1918" s="968" t="s">
        <v>1046</v>
      </c>
      <c r="C1918" s="959"/>
      <c r="D1918" s="969" t="s">
        <v>2678</v>
      </c>
      <c r="E1918" s="961" t="s">
        <v>41</v>
      </c>
      <c r="F1918" s="970">
        <v>1</v>
      </c>
      <c r="G1918" s="970">
        <v>119.32000000000001</v>
      </c>
      <c r="H1918" s="962">
        <f t="shared" si="144"/>
        <v>119.32</v>
      </c>
      <c r="I1918" s="963">
        <f t="shared" si="147"/>
        <v>0</v>
      </c>
      <c r="J1918" s="964">
        <f t="shared" si="147"/>
        <v>0</v>
      </c>
      <c r="K1918" s="964">
        <f t="shared" si="147"/>
        <v>0</v>
      </c>
      <c r="L1918" s="964">
        <f t="shared" si="147"/>
        <v>0</v>
      </c>
      <c r="M1918" s="964">
        <f t="shared" si="147"/>
        <v>0</v>
      </c>
      <c r="N1918" s="964">
        <f t="shared" si="147"/>
        <v>0</v>
      </c>
      <c r="O1918" s="964">
        <f t="shared" si="147"/>
        <v>119.32</v>
      </c>
      <c r="P1918" s="964">
        <f t="shared" si="147"/>
        <v>0</v>
      </c>
      <c r="Q1918" s="962">
        <f t="shared" si="147"/>
        <v>0</v>
      </c>
      <c r="R1918" s="843"/>
    </row>
    <row r="1919" spans="2:18" s="842" customFormat="1" ht="12.4" customHeight="1">
      <c r="B1919" s="968" t="s">
        <v>1826</v>
      </c>
      <c r="C1919" s="959"/>
      <c r="D1919" s="969" t="s">
        <v>2841</v>
      </c>
      <c r="E1919" s="961" t="s">
        <v>41</v>
      </c>
      <c r="F1919" s="970">
        <v>1</v>
      </c>
      <c r="G1919" s="970">
        <v>96.740000000000009</v>
      </c>
      <c r="H1919" s="962">
        <f t="shared" si="144"/>
        <v>96.74</v>
      </c>
      <c r="I1919" s="963">
        <f t="shared" ref="I1919:Q1934" si="148">+IF($E1919="","",I5809)</f>
        <v>0</v>
      </c>
      <c r="J1919" s="964">
        <f t="shared" si="148"/>
        <v>0</v>
      </c>
      <c r="K1919" s="964">
        <f t="shared" si="148"/>
        <v>0</v>
      </c>
      <c r="L1919" s="964">
        <f t="shared" si="148"/>
        <v>0</v>
      </c>
      <c r="M1919" s="964">
        <f t="shared" si="148"/>
        <v>0</v>
      </c>
      <c r="N1919" s="964">
        <f t="shared" si="148"/>
        <v>0</v>
      </c>
      <c r="O1919" s="964">
        <f t="shared" si="148"/>
        <v>96.74</v>
      </c>
      <c r="P1919" s="964">
        <f t="shared" si="148"/>
        <v>0</v>
      </c>
      <c r="Q1919" s="962">
        <f t="shared" si="148"/>
        <v>0</v>
      </c>
      <c r="R1919" s="843"/>
    </row>
    <row r="1920" spans="2:18" s="842" customFormat="1" ht="12.4" customHeight="1">
      <c r="B1920" s="974" t="s">
        <v>1047</v>
      </c>
      <c r="C1920" s="959"/>
      <c r="D1920" s="975" t="s">
        <v>64</v>
      </c>
      <c r="E1920" s="961"/>
      <c r="F1920" s="961"/>
      <c r="G1920" s="961"/>
      <c r="H1920" s="962" t="str">
        <f t="shared" si="144"/>
        <v/>
      </c>
      <c r="I1920" s="963" t="str">
        <f t="shared" si="148"/>
        <v/>
      </c>
      <c r="J1920" s="964" t="str">
        <f t="shared" si="148"/>
        <v/>
      </c>
      <c r="K1920" s="964" t="str">
        <f t="shared" si="148"/>
        <v/>
      </c>
      <c r="L1920" s="964" t="str">
        <f t="shared" si="148"/>
        <v/>
      </c>
      <c r="M1920" s="964" t="str">
        <f t="shared" si="148"/>
        <v/>
      </c>
      <c r="N1920" s="964" t="str">
        <f t="shared" si="148"/>
        <v/>
      </c>
      <c r="O1920" s="964" t="str">
        <f t="shared" si="148"/>
        <v/>
      </c>
      <c r="P1920" s="964" t="str">
        <f t="shared" si="148"/>
        <v/>
      </c>
      <c r="Q1920" s="962" t="str">
        <f t="shared" si="148"/>
        <v/>
      </c>
      <c r="R1920" s="843"/>
    </row>
    <row r="1921" spans="2:18" s="842" customFormat="1" ht="12.4" customHeight="1">
      <c r="B1921" s="968" t="s">
        <v>1048</v>
      </c>
      <c r="C1921" s="959"/>
      <c r="D1921" s="969" t="s">
        <v>350</v>
      </c>
      <c r="E1921" s="961" t="s">
        <v>51</v>
      </c>
      <c r="F1921" s="970">
        <v>4.5</v>
      </c>
      <c r="G1921" s="970">
        <v>11.85</v>
      </c>
      <c r="H1921" s="962">
        <f t="shared" si="144"/>
        <v>53.33</v>
      </c>
      <c r="I1921" s="963">
        <f t="shared" si="148"/>
        <v>0</v>
      </c>
      <c r="J1921" s="964">
        <f t="shared" si="148"/>
        <v>0</v>
      </c>
      <c r="K1921" s="964">
        <f t="shared" si="148"/>
        <v>0</v>
      </c>
      <c r="L1921" s="964">
        <f t="shared" si="148"/>
        <v>0</v>
      </c>
      <c r="M1921" s="964">
        <f t="shared" si="148"/>
        <v>0</v>
      </c>
      <c r="N1921" s="964">
        <f t="shared" si="148"/>
        <v>0</v>
      </c>
      <c r="O1921" s="964">
        <f t="shared" si="148"/>
        <v>53.33</v>
      </c>
      <c r="P1921" s="964">
        <f t="shared" si="148"/>
        <v>0</v>
      </c>
      <c r="Q1921" s="962">
        <f t="shared" si="148"/>
        <v>0</v>
      </c>
      <c r="R1921" s="843"/>
    </row>
    <row r="1922" spans="2:18" s="842" customFormat="1" ht="12.4" customHeight="1">
      <c r="B1922" s="968" t="s">
        <v>1827</v>
      </c>
      <c r="C1922" s="959"/>
      <c r="D1922" s="969" t="s">
        <v>351</v>
      </c>
      <c r="E1922" s="961" t="s">
        <v>51</v>
      </c>
      <c r="F1922" s="970">
        <v>0.96</v>
      </c>
      <c r="G1922" s="970">
        <v>20.48</v>
      </c>
      <c r="H1922" s="962">
        <f t="shared" si="144"/>
        <v>19.66</v>
      </c>
      <c r="I1922" s="963">
        <f t="shared" si="148"/>
        <v>0</v>
      </c>
      <c r="J1922" s="964">
        <f t="shared" si="148"/>
        <v>0</v>
      </c>
      <c r="K1922" s="964">
        <f t="shared" si="148"/>
        <v>0</v>
      </c>
      <c r="L1922" s="964">
        <f t="shared" si="148"/>
        <v>0</v>
      </c>
      <c r="M1922" s="964">
        <f t="shared" si="148"/>
        <v>0</v>
      </c>
      <c r="N1922" s="964">
        <f t="shared" si="148"/>
        <v>0</v>
      </c>
      <c r="O1922" s="964">
        <f t="shared" si="148"/>
        <v>19.66</v>
      </c>
      <c r="P1922" s="964">
        <f t="shared" si="148"/>
        <v>0</v>
      </c>
      <c r="Q1922" s="962">
        <f t="shared" si="148"/>
        <v>0</v>
      </c>
      <c r="R1922" s="843"/>
    </row>
    <row r="1923" spans="2:18" s="842" customFormat="1" ht="12.4" customHeight="1">
      <c r="B1923" s="972" t="s">
        <v>1073</v>
      </c>
      <c r="C1923" s="959"/>
      <c r="D1923" s="973" t="s">
        <v>2839</v>
      </c>
      <c r="E1923" s="961"/>
      <c r="F1923" s="961"/>
      <c r="G1923" s="961"/>
      <c r="H1923" s="962" t="str">
        <f t="shared" si="144"/>
        <v/>
      </c>
      <c r="I1923" s="963" t="str">
        <f t="shared" si="148"/>
        <v/>
      </c>
      <c r="J1923" s="964" t="str">
        <f t="shared" si="148"/>
        <v/>
      </c>
      <c r="K1923" s="964" t="str">
        <f t="shared" si="148"/>
        <v/>
      </c>
      <c r="L1923" s="964" t="str">
        <f t="shared" si="148"/>
        <v/>
      </c>
      <c r="M1923" s="964" t="str">
        <f t="shared" si="148"/>
        <v/>
      </c>
      <c r="N1923" s="964" t="str">
        <f t="shared" si="148"/>
        <v/>
      </c>
      <c r="O1923" s="964" t="str">
        <f t="shared" si="148"/>
        <v/>
      </c>
      <c r="P1923" s="964" t="str">
        <f t="shared" si="148"/>
        <v/>
      </c>
      <c r="Q1923" s="962" t="str">
        <f t="shared" si="148"/>
        <v/>
      </c>
      <c r="R1923" s="843"/>
    </row>
    <row r="1924" spans="2:18" s="842" customFormat="1" ht="12.4" customHeight="1">
      <c r="B1924" s="974" t="s">
        <v>1074</v>
      </c>
      <c r="C1924" s="959"/>
      <c r="D1924" s="975" t="s">
        <v>52</v>
      </c>
      <c r="E1924" s="961"/>
      <c r="F1924" s="961"/>
      <c r="G1924" s="961"/>
      <c r="H1924" s="962" t="str">
        <f t="shared" si="144"/>
        <v/>
      </c>
      <c r="I1924" s="963" t="str">
        <f t="shared" si="148"/>
        <v/>
      </c>
      <c r="J1924" s="964" t="str">
        <f t="shared" si="148"/>
        <v/>
      </c>
      <c r="K1924" s="964" t="str">
        <f t="shared" si="148"/>
        <v/>
      </c>
      <c r="L1924" s="964" t="str">
        <f t="shared" si="148"/>
        <v/>
      </c>
      <c r="M1924" s="964" t="str">
        <f t="shared" si="148"/>
        <v/>
      </c>
      <c r="N1924" s="964" t="str">
        <f t="shared" si="148"/>
        <v/>
      </c>
      <c r="O1924" s="964" t="str">
        <f t="shared" si="148"/>
        <v/>
      </c>
      <c r="P1924" s="964" t="str">
        <f t="shared" si="148"/>
        <v/>
      </c>
      <c r="Q1924" s="962" t="str">
        <f t="shared" si="148"/>
        <v/>
      </c>
      <c r="R1924" s="843"/>
    </row>
    <row r="1925" spans="2:18" s="842" customFormat="1" ht="12.4" customHeight="1">
      <c r="B1925" s="968" t="s">
        <v>1075</v>
      </c>
      <c r="C1925" s="959"/>
      <c r="D1925" s="969" t="s">
        <v>333</v>
      </c>
      <c r="E1925" s="961" t="s">
        <v>385</v>
      </c>
      <c r="F1925" s="970">
        <v>0.36</v>
      </c>
      <c r="G1925" s="970">
        <v>3.5300000000000002</v>
      </c>
      <c r="H1925" s="962">
        <f t="shared" si="144"/>
        <v>1.27</v>
      </c>
      <c r="I1925" s="963">
        <f t="shared" si="148"/>
        <v>0</v>
      </c>
      <c r="J1925" s="964">
        <f t="shared" si="148"/>
        <v>0</v>
      </c>
      <c r="K1925" s="964">
        <f t="shared" si="148"/>
        <v>0</v>
      </c>
      <c r="L1925" s="964">
        <f t="shared" si="148"/>
        <v>0</v>
      </c>
      <c r="M1925" s="964">
        <f t="shared" si="148"/>
        <v>0</v>
      </c>
      <c r="N1925" s="964">
        <f t="shared" si="148"/>
        <v>0</v>
      </c>
      <c r="O1925" s="964">
        <f t="shared" si="148"/>
        <v>1.27</v>
      </c>
      <c r="P1925" s="964">
        <f t="shared" si="148"/>
        <v>0</v>
      </c>
      <c r="Q1925" s="962">
        <f t="shared" si="148"/>
        <v>0</v>
      </c>
      <c r="R1925" s="843"/>
    </row>
    <row r="1926" spans="2:18" s="842" customFormat="1" ht="12.4" customHeight="1">
      <c r="B1926" s="968" t="s">
        <v>1828</v>
      </c>
      <c r="C1926" s="959"/>
      <c r="D1926" s="969" t="s">
        <v>334</v>
      </c>
      <c r="E1926" s="961" t="s">
        <v>385</v>
      </c>
      <c r="F1926" s="970">
        <v>0.36</v>
      </c>
      <c r="G1926" s="970">
        <v>1.22</v>
      </c>
      <c r="H1926" s="962">
        <f t="shared" si="144"/>
        <v>0.44</v>
      </c>
      <c r="I1926" s="963">
        <f t="shared" si="148"/>
        <v>0</v>
      </c>
      <c r="J1926" s="964">
        <f t="shared" si="148"/>
        <v>0</v>
      </c>
      <c r="K1926" s="964">
        <f t="shared" si="148"/>
        <v>0</v>
      </c>
      <c r="L1926" s="964">
        <f t="shared" si="148"/>
        <v>0</v>
      </c>
      <c r="M1926" s="964">
        <f t="shared" si="148"/>
        <v>0</v>
      </c>
      <c r="N1926" s="964">
        <f t="shared" si="148"/>
        <v>0</v>
      </c>
      <c r="O1926" s="964">
        <f t="shared" si="148"/>
        <v>0.44</v>
      </c>
      <c r="P1926" s="964">
        <f t="shared" si="148"/>
        <v>0</v>
      </c>
      <c r="Q1926" s="962">
        <f t="shared" si="148"/>
        <v>0</v>
      </c>
      <c r="R1926" s="843"/>
    </row>
    <row r="1927" spans="2:18" s="842" customFormat="1" ht="12.4" customHeight="1">
      <c r="B1927" s="974" t="s">
        <v>1076</v>
      </c>
      <c r="C1927" s="959"/>
      <c r="D1927" s="975" t="s">
        <v>54</v>
      </c>
      <c r="E1927" s="961"/>
      <c r="F1927" s="961"/>
      <c r="G1927" s="961"/>
      <c r="H1927" s="962" t="str">
        <f t="shared" si="144"/>
        <v/>
      </c>
      <c r="I1927" s="963" t="str">
        <f t="shared" si="148"/>
        <v/>
      </c>
      <c r="J1927" s="964" t="str">
        <f t="shared" si="148"/>
        <v/>
      </c>
      <c r="K1927" s="964" t="str">
        <f t="shared" si="148"/>
        <v/>
      </c>
      <c r="L1927" s="964" t="str">
        <f t="shared" si="148"/>
        <v/>
      </c>
      <c r="M1927" s="964" t="str">
        <f t="shared" si="148"/>
        <v/>
      </c>
      <c r="N1927" s="964" t="str">
        <f t="shared" si="148"/>
        <v/>
      </c>
      <c r="O1927" s="964" t="str">
        <f t="shared" si="148"/>
        <v/>
      </c>
      <c r="P1927" s="964" t="str">
        <f t="shared" si="148"/>
        <v/>
      </c>
      <c r="Q1927" s="962" t="str">
        <f t="shared" si="148"/>
        <v/>
      </c>
      <c r="R1927" s="843"/>
    </row>
    <row r="1928" spans="2:18" s="842" customFormat="1" ht="12.4" customHeight="1">
      <c r="B1928" s="968" t="s">
        <v>1077</v>
      </c>
      <c r="C1928" s="959"/>
      <c r="D1928" s="969" t="s">
        <v>365</v>
      </c>
      <c r="E1928" s="961" t="s">
        <v>386</v>
      </c>
      <c r="F1928" s="970">
        <v>0.28999999999999998</v>
      </c>
      <c r="G1928" s="970">
        <v>30.76</v>
      </c>
      <c r="H1928" s="962">
        <f t="shared" si="144"/>
        <v>8.92</v>
      </c>
      <c r="I1928" s="963">
        <f t="shared" si="148"/>
        <v>0</v>
      </c>
      <c r="J1928" s="964">
        <f t="shared" si="148"/>
        <v>0</v>
      </c>
      <c r="K1928" s="964">
        <f t="shared" si="148"/>
        <v>0</v>
      </c>
      <c r="L1928" s="964">
        <f t="shared" si="148"/>
        <v>0</v>
      </c>
      <c r="M1928" s="964">
        <f t="shared" si="148"/>
        <v>0</v>
      </c>
      <c r="N1928" s="964">
        <f t="shared" si="148"/>
        <v>0</v>
      </c>
      <c r="O1928" s="964">
        <f t="shared" si="148"/>
        <v>8.92</v>
      </c>
      <c r="P1928" s="964">
        <f t="shared" si="148"/>
        <v>0</v>
      </c>
      <c r="Q1928" s="962">
        <f t="shared" si="148"/>
        <v>0</v>
      </c>
      <c r="R1928" s="843"/>
    </row>
    <row r="1929" spans="2:18" s="842" customFormat="1" ht="12.4" customHeight="1">
      <c r="B1929" s="968" t="s">
        <v>1078</v>
      </c>
      <c r="C1929" s="959"/>
      <c r="D1929" s="969" t="s">
        <v>336</v>
      </c>
      <c r="E1929" s="961" t="s">
        <v>386</v>
      </c>
      <c r="F1929" s="970">
        <v>0.36</v>
      </c>
      <c r="G1929" s="970">
        <v>20.51</v>
      </c>
      <c r="H1929" s="962">
        <f t="shared" ref="H1929:H1992" si="149">+IF(E1929="","",ROUND(F1929*G1929,2))</f>
        <v>7.38</v>
      </c>
      <c r="I1929" s="963">
        <f t="shared" si="148"/>
        <v>0</v>
      </c>
      <c r="J1929" s="964">
        <f t="shared" si="148"/>
        <v>0</v>
      </c>
      <c r="K1929" s="964">
        <f t="shared" si="148"/>
        <v>0</v>
      </c>
      <c r="L1929" s="964">
        <f t="shared" si="148"/>
        <v>0</v>
      </c>
      <c r="M1929" s="964">
        <f t="shared" si="148"/>
        <v>0</v>
      </c>
      <c r="N1929" s="964">
        <f t="shared" si="148"/>
        <v>0</v>
      </c>
      <c r="O1929" s="964">
        <f t="shared" si="148"/>
        <v>7.38</v>
      </c>
      <c r="P1929" s="964">
        <f t="shared" si="148"/>
        <v>0</v>
      </c>
      <c r="Q1929" s="962">
        <f t="shared" si="148"/>
        <v>0</v>
      </c>
      <c r="R1929" s="843"/>
    </row>
    <row r="1930" spans="2:18" s="842" customFormat="1" ht="12.4" customHeight="1">
      <c r="B1930" s="968" t="s">
        <v>1079</v>
      </c>
      <c r="C1930" s="959"/>
      <c r="D1930" s="969" t="s">
        <v>2762</v>
      </c>
      <c r="E1930" s="961" t="s">
        <v>386</v>
      </c>
      <c r="F1930" s="970">
        <v>0.02</v>
      </c>
      <c r="G1930" s="970">
        <v>31.44</v>
      </c>
      <c r="H1930" s="962">
        <f t="shared" si="149"/>
        <v>0.63</v>
      </c>
      <c r="I1930" s="963">
        <f t="shared" si="148"/>
        <v>0</v>
      </c>
      <c r="J1930" s="964">
        <f t="shared" si="148"/>
        <v>0</v>
      </c>
      <c r="K1930" s="964">
        <f t="shared" si="148"/>
        <v>0</v>
      </c>
      <c r="L1930" s="964">
        <f t="shared" si="148"/>
        <v>0</v>
      </c>
      <c r="M1930" s="964">
        <f t="shared" si="148"/>
        <v>0</v>
      </c>
      <c r="N1930" s="964">
        <f t="shared" si="148"/>
        <v>0</v>
      </c>
      <c r="O1930" s="964">
        <f t="shared" si="148"/>
        <v>0.63</v>
      </c>
      <c r="P1930" s="964">
        <f t="shared" si="148"/>
        <v>0</v>
      </c>
      <c r="Q1930" s="962">
        <f t="shared" si="148"/>
        <v>0</v>
      </c>
      <c r="R1930" s="843"/>
    </row>
    <row r="1931" spans="2:18" s="842" customFormat="1" ht="12.4" customHeight="1">
      <c r="B1931" s="974" t="s">
        <v>1080</v>
      </c>
      <c r="C1931" s="959"/>
      <c r="D1931" s="975" t="s">
        <v>2700</v>
      </c>
      <c r="E1931" s="961"/>
      <c r="F1931" s="961"/>
      <c r="G1931" s="961"/>
      <c r="H1931" s="962" t="str">
        <f t="shared" si="149"/>
        <v/>
      </c>
      <c r="I1931" s="963" t="str">
        <f t="shared" si="148"/>
        <v/>
      </c>
      <c r="J1931" s="964" t="str">
        <f t="shared" si="148"/>
        <v/>
      </c>
      <c r="K1931" s="964" t="str">
        <f t="shared" si="148"/>
        <v/>
      </c>
      <c r="L1931" s="964" t="str">
        <f t="shared" si="148"/>
        <v/>
      </c>
      <c r="M1931" s="964" t="str">
        <f t="shared" si="148"/>
        <v/>
      </c>
      <c r="N1931" s="964" t="str">
        <f t="shared" si="148"/>
        <v/>
      </c>
      <c r="O1931" s="964" t="str">
        <f t="shared" si="148"/>
        <v/>
      </c>
      <c r="P1931" s="964" t="str">
        <f t="shared" si="148"/>
        <v/>
      </c>
      <c r="Q1931" s="962" t="str">
        <f t="shared" si="148"/>
        <v/>
      </c>
      <c r="R1931" s="843"/>
    </row>
    <row r="1932" spans="2:18" s="842" customFormat="1" ht="12.4" customHeight="1">
      <c r="B1932" s="968" t="s">
        <v>1081</v>
      </c>
      <c r="C1932" s="959"/>
      <c r="D1932" s="969" t="s">
        <v>2840</v>
      </c>
      <c r="E1932" s="961" t="s">
        <v>386</v>
      </c>
      <c r="F1932" s="970">
        <v>0.02</v>
      </c>
      <c r="G1932" s="970">
        <v>268.13</v>
      </c>
      <c r="H1932" s="962">
        <f t="shared" si="149"/>
        <v>5.36</v>
      </c>
      <c r="I1932" s="963">
        <f t="shared" si="148"/>
        <v>0</v>
      </c>
      <c r="J1932" s="964">
        <f t="shared" si="148"/>
        <v>0</v>
      </c>
      <c r="K1932" s="964">
        <f t="shared" si="148"/>
        <v>0</v>
      </c>
      <c r="L1932" s="964">
        <f t="shared" si="148"/>
        <v>0</v>
      </c>
      <c r="M1932" s="964">
        <f t="shared" si="148"/>
        <v>0</v>
      </c>
      <c r="N1932" s="964">
        <f t="shared" si="148"/>
        <v>0</v>
      </c>
      <c r="O1932" s="964">
        <f t="shared" si="148"/>
        <v>5.36</v>
      </c>
      <c r="P1932" s="964">
        <f t="shared" si="148"/>
        <v>0</v>
      </c>
      <c r="Q1932" s="962">
        <f t="shared" si="148"/>
        <v>0</v>
      </c>
      <c r="R1932" s="843"/>
    </row>
    <row r="1933" spans="2:18" s="842" customFormat="1" ht="12.4" customHeight="1">
      <c r="B1933" s="968" t="s">
        <v>1082</v>
      </c>
      <c r="C1933" s="959"/>
      <c r="D1933" s="969" t="s">
        <v>366</v>
      </c>
      <c r="E1933" s="961" t="s">
        <v>386</v>
      </c>
      <c r="F1933" s="970">
        <v>0.2</v>
      </c>
      <c r="G1933" s="970">
        <v>303.99</v>
      </c>
      <c r="H1933" s="962">
        <f t="shared" si="149"/>
        <v>60.8</v>
      </c>
      <c r="I1933" s="963">
        <f t="shared" si="148"/>
        <v>0</v>
      </c>
      <c r="J1933" s="964">
        <f t="shared" si="148"/>
        <v>0</v>
      </c>
      <c r="K1933" s="964">
        <f t="shared" si="148"/>
        <v>0</v>
      </c>
      <c r="L1933" s="964">
        <f t="shared" si="148"/>
        <v>0</v>
      </c>
      <c r="M1933" s="964">
        <f t="shared" si="148"/>
        <v>0</v>
      </c>
      <c r="N1933" s="964">
        <f t="shared" si="148"/>
        <v>0</v>
      </c>
      <c r="O1933" s="964">
        <f t="shared" si="148"/>
        <v>60.8</v>
      </c>
      <c r="P1933" s="964">
        <f t="shared" si="148"/>
        <v>0</v>
      </c>
      <c r="Q1933" s="962">
        <f t="shared" si="148"/>
        <v>0</v>
      </c>
      <c r="R1933" s="843"/>
    </row>
    <row r="1934" spans="2:18" s="842" customFormat="1" ht="12.4" customHeight="1">
      <c r="B1934" s="968" t="s">
        <v>1083</v>
      </c>
      <c r="C1934" s="959"/>
      <c r="D1934" s="969" t="s">
        <v>364</v>
      </c>
      <c r="E1934" s="961" t="s">
        <v>386</v>
      </c>
      <c r="F1934" s="970">
        <v>0.1</v>
      </c>
      <c r="G1934" s="970">
        <v>370.51</v>
      </c>
      <c r="H1934" s="962">
        <f t="shared" si="149"/>
        <v>37.049999999999997</v>
      </c>
      <c r="I1934" s="963">
        <f t="shared" si="148"/>
        <v>0</v>
      </c>
      <c r="J1934" s="964">
        <f t="shared" si="148"/>
        <v>0</v>
      </c>
      <c r="K1934" s="964">
        <f t="shared" si="148"/>
        <v>0</v>
      </c>
      <c r="L1934" s="964">
        <f t="shared" si="148"/>
        <v>0</v>
      </c>
      <c r="M1934" s="964">
        <f t="shared" si="148"/>
        <v>0</v>
      </c>
      <c r="N1934" s="964">
        <f t="shared" si="148"/>
        <v>0</v>
      </c>
      <c r="O1934" s="964">
        <f t="shared" si="148"/>
        <v>37.049999999999997</v>
      </c>
      <c r="P1934" s="964">
        <f t="shared" si="148"/>
        <v>0</v>
      </c>
      <c r="Q1934" s="962">
        <f t="shared" si="148"/>
        <v>0</v>
      </c>
      <c r="R1934" s="843"/>
    </row>
    <row r="1935" spans="2:18" s="842" customFormat="1" ht="12.4" customHeight="1">
      <c r="B1935" s="968" t="s">
        <v>1084</v>
      </c>
      <c r="C1935" s="959"/>
      <c r="D1935" s="969" t="s">
        <v>342</v>
      </c>
      <c r="E1935" s="961" t="s">
        <v>51</v>
      </c>
      <c r="F1935" s="970">
        <v>2</v>
      </c>
      <c r="G1935" s="970">
        <v>43.65</v>
      </c>
      <c r="H1935" s="962">
        <f t="shared" si="149"/>
        <v>87.3</v>
      </c>
      <c r="I1935" s="963">
        <f t="shared" ref="I1935:Q1950" si="150">+IF($E1935="","",I5825)</f>
        <v>0</v>
      </c>
      <c r="J1935" s="964">
        <f t="shared" si="150"/>
        <v>0</v>
      </c>
      <c r="K1935" s="964">
        <f t="shared" si="150"/>
        <v>0</v>
      </c>
      <c r="L1935" s="964">
        <f t="shared" si="150"/>
        <v>0</v>
      </c>
      <c r="M1935" s="964">
        <f t="shared" si="150"/>
        <v>0</v>
      </c>
      <c r="N1935" s="964">
        <f t="shared" si="150"/>
        <v>0</v>
      </c>
      <c r="O1935" s="964">
        <f t="shared" si="150"/>
        <v>87.3</v>
      </c>
      <c r="P1935" s="964">
        <f t="shared" si="150"/>
        <v>0</v>
      </c>
      <c r="Q1935" s="962">
        <f t="shared" si="150"/>
        <v>0</v>
      </c>
      <c r="R1935" s="843"/>
    </row>
    <row r="1936" spans="2:18" s="842" customFormat="1" ht="12.4" customHeight="1">
      <c r="B1936" s="974" t="s">
        <v>1086</v>
      </c>
      <c r="C1936" s="959"/>
      <c r="D1936" s="975" t="s">
        <v>343</v>
      </c>
      <c r="E1936" s="961"/>
      <c r="F1936" s="961"/>
      <c r="G1936" s="961"/>
      <c r="H1936" s="962" t="str">
        <f t="shared" si="149"/>
        <v/>
      </c>
      <c r="I1936" s="963" t="str">
        <f t="shared" si="150"/>
        <v/>
      </c>
      <c r="J1936" s="964" t="str">
        <f t="shared" si="150"/>
        <v/>
      </c>
      <c r="K1936" s="964" t="str">
        <f t="shared" si="150"/>
        <v/>
      </c>
      <c r="L1936" s="964" t="str">
        <f t="shared" si="150"/>
        <v/>
      </c>
      <c r="M1936" s="964" t="str">
        <f t="shared" si="150"/>
        <v/>
      </c>
      <c r="N1936" s="964" t="str">
        <f t="shared" si="150"/>
        <v/>
      </c>
      <c r="O1936" s="964" t="str">
        <f t="shared" si="150"/>
        <v/>
      </c>
      <c r="P1936" s="964" t="str">
        <f t="shared" si="150"/>
        <v/>
      </c>
      <c r="Q1936" s="962" t="str">
        <f t="shared" si="150"/>
        <v/>
      </c>
      <c r="R1936" s="843"/>
    </row>
    <row r="1937" spans="2:18" s="842" customFormat="1" ht="12.4" customHeight="1">
      <c r="B1937" s="968" t="s">
        <v>1087</v>
      </c>
      <c r="C1937" s="959"/>
      <c r="D1937" s="969" t="s">
        <v>367</v>
      </c>
      <c r="E1937" s="961" t="s">
        <v>51</v>
      </c>
      <c r="F1937" s="970">
        <v>2.2000000000000002</v>
      </c>
      <c r="G1937" s="970">
        <v>23.35</v>
      </c>
      <c r="H1937" s="962">
        <f t="shared" si="149"/>
        <v>51.37</v>
      </c>
      <c r="I1937" s="963">
        <f t="shared" si="150"/>
        <v>0</v>
      </c>
      <c r="J1937" s="964">
        <f t="shared" si="150"/>
        <v>0</v>
      </c>
      <c r="K1937" s="964">
        <f t="shared" si="150"/>
        <v>0</v>
      </c>
      <c r="L1937" s="964">
        <f t="shared" si="150"/>
        <v>0</v>
      </c>
      <c r="M1937" s="964">
        <f t="shared" si="150"/>
        <v>0</v>
      </c>
      <c r="N1937" s="964">
        <f t="shared" si="150"/>
        <v>0</v>
      </c>
      <c r="O1937" s="964">
        <f t="shared" si="150"/>
        <v>51.37</v>
      </c>
      <c r="P1937" s="964">
        <f t="shared" si="150"/>
        <v>0</v>
      </c>
      <c r="Q1937" s="962">
        <f t="shared" si="150"/>
        <v>0</v>
      </c>
      <c r="R1937" s="843"/>
    </row>
    <row r="1938" spans="2:18" s="842" customFormat="1" ht="12.4" customHeight="1">
      <c r="B1938" s="974" t="s">
        <v>1088</v>
      </c>
      <c r="C1938" s="959"/>
      <c r="D1938" s="975" t="s">
        <v>2939</v>
      </c>
      <c r="E1938" s="961"/>
      <c r="F1938" s="961"/>
      <c r="G1938" s="961"/>
      <c r="H1938" s="962" t="str">
        <f t="shared" si="149"/>
        <v/>
      </c>
      <c r="I1938" s="963" t="str">
        <f t="shared" si="150"/>
        <v/>
      </c>
      <c r="J1938" s="964" t="str">
        <f t="shared" si="150"/>
        <v/>
      </c>
      <c r="K1938" s="964" t="str">
        <f t="shared" si="150"/>
        <v/>
      </c>
      <c r="L1938" s="964" t="str">
        <f t="shared" si="150"/>
        <v/>
      </c>
      <c r="M1938" s="964" t="str">
        <f t="shared" si="150"/>
        <v/>
      </c>
      <c r="N1938" s="964" t="str">
        <f t="shared" si="150"/>
        <v/>
      </c>
      <c r="O1938" s="964" t="str">
        <f t="shared" si="150"/>
        <v/>
      </c>
      <c r="P1938" s="964" t="str">
        <f t="shared" si="150"/>
        <v/>
      </c>
      <c r="Q1938" s="962" t="str">
        <f t="shared" si="150"/>
        <v/>
      </c>
      <c r="R1938" s="843"/>
    </row>
    <row r="1939" spans="2:18" s="842" customFormat="1" ht="12.4" customHeight="1">
      <c r="B1939" s="968" t="s">
        <v>1089</v>
      </c>
      <c r="C1939" s="959"/>
      <c r="D1939" s="969" t="s">
        <v>2841</v>
      </c>
      <c r="E1939" s="961" t="s">
        <v>41</v>
      </c>
      <c r="F1939" s="970">
        <v>1</v>
      </c>
      <c r="G1939" s="970">
        <v>96.740000000000009</v>
      </c>
      <c r="H1939" s="962">
        <f t="shared" si="149"/>
        <v>96.74</v>
      </c>
      <c r="I1939" s="963">
        <f t="shared" si="150"/>
        <v>0</v>
      </c>
      <c r="J1939" s="964">
        <f t="shared" si="150"/>
        <v>0</v>
      </c>
      <c r="K1939" s="964">
        <f t="shared" si="150"/>
        <v>0</v>
      </c>
      <c r="L1939" s="964">
        <f t="shared" si="150"/>
        <v>0</v>
      </c>
      <c r="M1939" s="964">
        <f t="shared" si="150"/>
        <v>0</v>
      </c>
      <c r="N1939" s="964">
        <f t="shared" si="150"/>
        <v>0</v>
      </c>
      <c r="O1939" s="964">
        <f t="shared" si="150"/>
        <v>96.74</v>
      </c>
      <c r="P1939" s="964">
        <f t="shared" si="150"/>
        <v>0</v>
      </c>
      <c r="Q1939" s="962">
        <f t="shared" si="150"/>
        <v>0</v>
      </c>
      <c r="R1939" s="843"/>
    </row>
    <row r="1940" spans="2:18" s="842" customFormat="1" ht="12.4" customHeight="1">
      <c r="B1940" s="974" t="s">
        <v>1091</v>
      </c>
      <c r="C1940" s="959"/>
      <c r="D1940" s="975" t="s">
        <v>2681</v>
      </c>
      <c r="E1940" s="961"/>
      <c r="F1940" s="961"/>
      <c r="G1940" s="961"/>
      <c r="H1940" s="962" t="str">
        <f t="shared" si="149"/>
        <v/>
      </c>
      <c r="I1940" s="963" t="str">
        <f t="shared" si="150"/>
        <v/>
      </c>
      <c r="J1940" s="964" t="str">
        <f t="shared" si="150"/>
        <v/>
      </c>
      <c r="K1940" s="964" t="str">
        <f t="shared" si="150"/>
        <v/>
      </c>
      <c r="L1940" s="964" t="str">
        <f t="shared" si="150"/>
        <v/>
      </c>
      <c r="M1940" s="964" t="str">
        <f t="shared" si="150"/>
        <v/>
      </c>
      <c r="N1940" s="964" t="str">
        <f t="shared" si="150"/>
        <v/>
      </c>
      <c r="O1940" s="964" t="str">
        <f t="shared" si="150"/>
        <v/>
      </c>
      <c r="P1940" s="964" t="str">
        <f t="shared" si="150"/>
        <v/>
      </c>
      <c r="Q1940" s="962" t="str">
        <f t="shared" si="150"/>
        <v/>
      </c>
      <c r="R1940" s="843"/>
    </row>
    <row r="1941" spans="2:18" s="842" customFormat="1" ht="12.4" customHeight="1">
      <c r="B1941" s="968" t="s">
        <v>1092</v>
      </c>
      <c r="C1941" s="959"/>
      <c r="D1941" s="969" t="s">
        <v>2759</v>
      </c>
      <c r="E1941" s="961" t="s">
        <v>41</v>
      </c>
      <c r="F1941" s="970">
        <v>1</v>
      </c>
      <c r="G1941" s="970">
        <v>107.59</v>
      </c>
      <c r="H1941" s="962">
        <f t="shared" si="149"/>
        <v>107.59</v>
      </c>
      <c r="I1941" s="963">
        <f t="shared" si="150"/>
        <v>0</v>
      </c>
      <c r="J1941" s="964">
        <f t="shared" si="150"/>
        <v>0</v>
      </c>
      <c r="K1941" s="964">
        <f t="shared" si="150"/>
        <v>0</v>
      </c>
      <c r="L1941" s="964">
        <f t="shared" si="150"/>
        <v>0</v>
      </c>
      <c r="M1941" s="964">
        <f t="shared" si="150"/>
        <v>0</v>
      </c>
      <c r="N1941" s="964">
        <f t="shared" si="150"/>
        <v>0</v>
      </c>
      <c r="O1941" s="964">
        <f t="shared" si="150"/>
        <v>107.59</v>
      </c>
      <c r="P1941" s="964">
        <f t="shared" si="150"/>
        <v>0</v>
      </c>
      <c r="Q1941" s="962">
        <f t="shared" si="150"/>
        <v>0</v>
      </c>
      <c r="R1941" s="843"/>
    </row>
    <row r="1942" spans="2:18" s="842" customFormat="1" ht="12.4" customHeight="1">
      <c r="B1942" s="974" t="s">
        <v>1093</v>
      </c>
      <c r="C1942" s="959"/>
      <c r="D1942" s="975" t="s">
        <v>64</v>
      </c>
      <c r="E1942" s="961"/>
      <c r="F1942" s="961"/>
      <c r="G1942" s="961"/>
      <c r="H1942" s="962" t="str">
        <f t="shared" si="149"/>
        <v/>
      </c>
      <c r="I1942" s="963" t="str">
        <f t="shared" si="150"/>
        <v/>
      </c>
      <c r="J1942" s="964" t="str">
        <f t="shared" si="150"/>
        <v/>
      </c>
      <c r="K1942" s="964" t="str">
        <f t="shared" si="150"/>
        <v/>
      </c>
      <c r="L1942" s="964" t="str">
        <f t="shared" si="150"/>
        <v/>
      </c>
      <c r="M1942" s="964" t="str">
        <f t="shared" si="150"/>
        <v/>
      </c>
      <c r="N1942" s="964" t="str">
        <f t="shared" si="150"/>
        <v/>
      </c>
      <c r="O1942" s="964" t="str">
        <f t="shared" si="150"/>
        <v/>
      </c>
      <c r="P1942" s="964" t="str">
        <f t="shared" si="150"/>
        <v/>
      </c>
      <c r="Q1942" s="962" t="str">
        <f t="shared" si="150"/>
        <v/>
      </c>
      <c r="R1942" s="843"/>
    </row>
    <row r="1943" spans="2:18" s="842" customFormat="1" ht="12.4" customHeight="1">
      <c r="B1943" s="968" t="s">
        <v>1094</v>
      </c>
      <c r="C1943" s="959"/>
      <c r="D1943" s="969" t="s">
        <v>350</v>
      </c>
      <c r="E1943" s="961" t="s">
        <v>51</v>
      </c>
      <c r="F1943" s="970">
        <v>1.3</v>
      </c>
      <c r="G1943" s="970">
        <v>11.85</v>
      </c>
      <c r="H1943" s="962">
        <f t="shared" si="149"/>
        <v>15.41</v>
      </c>
      <c r="I1943" s="963">
        <f t="shared" si="150"/>
        <v>0</v>
      </c>
      <c r="J1943" s="964">
        <f t="shared" si="150"/>
        <v>0</v>
      </c>
      <c r="K1943" s="964">
        <f t="shared" si="150"/>
        <v>0</v>
      </c>
      <c r="L1943" s="964">
        <f t="shared" si="150"/>
        <v>0</v>
      </c>
      <c r="M1943" s="964">
        <f t="shared" si="150"/>
        <v>0</v>
      </c>
      <c r="N1943" s="964">
        <f t="shared" si="150"/>
        <v>0</v>
      </c>
      <c r="O1943" s="964">
        <f t="shared" si="150"/>
        <v>15.41</v>
      </c>
      <c r="P1943" s="964">
        <f t="shared" si="150"/>
        <v>0</v>
      </c>
      <c r="Q1943" s="962">
        <f t="shared" si="150"/>
        <v>0</v>
      </c>
      <c r="R1943" s="843"/>
    </row>
    <row r="1944" spans="2:18" s="842" customFormat="1" ht="12.4" customHeight="1">
      <c r="B1944" s="968" t="s">
        <v>1829</v>
      </c>
      <c r="C1944" s="959"/>
      <c r="D1944" s="969" t="s">
        <v>351</v>
      </c>
      <c r="E1944" s="961" t="s">
        <v>51</v>
      </c>
      <c r="F1944" s="970">
        <v>0.4</v>
      </c>
      <c r="G1944" s="970">
        <v>20.48</v>
      </c>
      <c r="H1944" s="962">
        <f t="shared" si="149"/>
        <v>8.19</v>
      </c>
      <c r="I1944" s="963">
        <f t="shared" si="150"/>
        <v>0</v>
      </c>
      <c r="J1944" s="964">
        <f t="shared" si="150"/>
        <v>0</v>
      </c>
      <c r="K1944" s="964">
        <f t="shared" si="150"/>
        <v>0</v>
      </c>
      <c r="L1944" s="964">
        <f t="shared" si="150"/>
        <v>0</v>
      </c>
      <c r="M1944" s="964">
        <f t="shared" si="150"/>
        <v>0</v>
      </c>
      <c r="N1944" s="964">
        <f t="shared" si="150"/>
        <v>0</v>
      </c>
      <c r="O1944" s="964">
        <f t="shared" si="150"/>
        <v>8.19</v>
      </c>
      <c r="P1944" s="964">
        <f t="shared" si="150"/>
        <v>0</v>
      </c>
      <c r="Q1944" s="962">
        <f t="shared" si="150"/>
        <v>0</v>
      </c>
      <c r="R1944" s="843"/>
    </row>
    <row r="1945" spans="2:18" s="842" customFormat="1" ht="12.4" customHeight="1">
      <c r="B1945" s="972" t="s">
        <v>1095</v>
      </c>
      <c r="C1945" s="959"/>
      <c r="D1945" s="973" t="s">
        <v>2842</v>
      </c>
      <c r="E1945" s="961"/>
      <c r="F1945" s="961"/>
      <c r="G1945" s="961"/>
      <c r="H1945" s="962" t="str">
        <f t="shared" si="149"/>
        <v/>
      </c>
      <c r="I1945" s="963" t="str">
        <f t="shared" si="150"/>
        <v/>
      </c>
      <c r="J1945" s="964" t="str">
        <f t="shared" si="150"/>
        <v/>
      </c>
      <c r="K1945" s="964" t="str">
        <f t="shared" si="150"/>
        <v/>
      </c>
      <c r="L1945" s="964" t="str">
        <f t="shared" si="150"/>
        <v/>
      </c>
      <c r="M1945" s="964" t="str">
        <f t="shared" si="150"/>
        <v/>
      </c>
      <c r="N1945" s="964" t="str">
        <f t="shared" si="150"/>
        <v/>
      </c>
      <c r="O1945" s="964" t="str">
        <f t="shared" si="150"/>
        <v/>
      </c>
      <c r="P1945" s="964" t="str">
        <f t="shared" si="150"/>
        <v/>
      </c>
      <c r="Q1945" s="962" t="str">
        <f t="shared" si="150"/>
        <v/>
      </c>
      <c r="R1945" s="843"/>
    </row>
    <row r="1946" spans="2:18" s="842" customFormat="1" ht="12.4" customHeight="1">
      <c r="B1946" s="974" t="s">
        <v>1096</v>
      </c>
      <c r="C1946" s="959"/>
      <c r="D1946" s="975" t="s">
        <v>52</v>
      </c>
      <c r="E1946" s="961"/>
      <c r="F1946" s="961"/>
      <c r="G1946" s="961"/>
      <c r="H1946" s="962" t="str">
        <f t="shared" si="149"/>
        <v/>
      </c>
      <c r="I1946" s="963" t="str">
        <f t="shared" si="150"/>
        <v/>
      </c>
      <c r="J1946" s="964" t="str">
        <f t="shared" si="150"/>
        <v/>
      </c>
      <c r="K1946" s="964" t="str">
        <f t="shared" si="150"/>
        <v/>
      </c>
      <c r="L1946" s="964" t="str">
        <f t="shared" si="150"/>
        <v/>
      </c>
      <c r="M1946" s="964" t="str">
        <f t="shared" si="150"/>
        <v/>
      </c>
      <c r="N1946" s="964" t="str">
        <f t="shared" si="150"/>
        <v/>
      </c>
      <c r="O1946" s="964" t="str">
        <f t="shared" si="150"/>
        <v/>
      </c>
      <c r="P1946" s="964" t="str">
        <f t="shared" si="150"/>
        <v/>
      </c>
      <c r="Q1946" s="962" t="str">
        <f t="shared" si="150"/>
        <v/>
      </c>
      <c r="R1946" s="843"/>
    </row>
    <row r="1947" spans="2:18" s="842" customFormat="1" ht="12.4" customHeight="1">
      <c r="B1947" s="968" t="s">
        <v>1097</v>
      </c>
      <c r="C1947" s="959"/>
      <c r="D1947" s="969" t="s">
        <v>333</v>
      </c>
      <c r="E1947" s="961" t="s">
        <v>385</v>
      </c>
      <c r="F1947" s="970">
        <v>0.36</v>
      </c>
      <c r="G1947" s="970">
        <v>3.5300000000000002</v>
      </c>
      <c r="H1947" s="962">
        <f t="shared" si="149"/>
        <v>1.27</v>
      </c>
      <c r="I1947" s="963">
        <f t="shared" si="150"/>
        <v>0</v>
      </c>
      <c r="J1947" s="964">
        <f t="shared" si="150"/>
        <v>0</v>
      </c>
      <c r="K1947" s="964">
        <f t="shared" si="150"/>
        <v>0</v>
      </c>
      <c r="L1947" s="964">
        <f t="shared" si="150"/>
        <v>0</v>
      </c>
      <c r="M1947" s="964">
        <f t="shared" si="150"/>
        <v>0</v>
      </c>
      <c r="N1947" s="964">
        <f t="shared" si="150"/>
        <v>0</v>
      </c>
      <c r="O1947" s="964">
        <f t="shared" si="150"/>
        <v>1.27</v>
      </c>
      <c r="P1947" s="964">
        <f t="shared" si="150"/>
        <v>0</v>
      </c>
      <c r="Q1947" s="962">
        <f t="shared" si="150"/>
        <v>0</v>
      </c>
      <c r="R1947" s="843"/>
    </row>
    <row r="1948" spans="2:18" s="842" customFormat="1" ht="12.4" customHeight="1">
      <c r="B1948" s="968" t="s">
        <v>1830</v>
      </c>
      <c r="C1948" s="959"/>
      <c r="D1948" s="969" t="s">
        <v>334</v>
      </c>
      <c r="E1948" s="961" t="s">
        <v>385</v>
      </c>
      <c r="F1948" s="970">
        <v>0.36</v>
      </c>
      <c r="G1948" s="970">
        <v>1.22</v>
      </c>
      <c r="H1948" s="962">
        <f t="shared" si="149"/>
        <v>0.44</v>
      </c>
      <c r="I1948" s="963">
        <f t="shared" si="150"/>
        <v>0</v>
      </c>
      <c r="J1948" s="964">
        <f t="shared" si="150"/>
        <v>0</v>
      </c>
      <c r="K1948" s="964">
        <f t="shared" si="150"/>
        <v>0</v>
      </c>
      <c r="L1948" s="964">
        <f t="shared" si="150"/>
        <v>0</v>
      </c>
      <c r="M1948" s="964">
        <f t="shared" si="150"/>
        <v>0</v>
      </c>
      <c r="N1948" s="964">
        <f t="shared" si="150"/>
        <v>0</v>
      </c>
      <c r="O1948" s="964">
        <f t="shared" si="150"/>
        <v>0.44</v>
      </c>
      <c r="P1948" s="964">
        <f t="shared" si="150"/>
        <v>0</v>
      </c>
      <c r="Q1948" s="962">
        <f t="shared" si="150"/>
        <v>0</v>
      </c>
      <c r="R1948" s="843"/>
    </row>
    <row r="1949" spans="2:18" s="842" customFormat="1" ht="12.4" customHeight="1">
      <c r="B1949" s="974" t="s">
        <v>1098</v>
      </c>
      <c r="C1949" s="959"/>
      <c r="D1949" s="975" t="s">
        <v>54</v>
      </c>
      <c r="E1949" s="961"/>
      <c r="F1949" s="961"/>
      <c r="G1949" s="961"/>
      <c r="H1949" s="962" t="str">
        <f t="shared" si="149"/>
        <v/>
      </c>
      <c r="I1949" s="963" t="str">
        <f t="shared" si="150"/>
        <v/>
      </c>
      <c r="J1949" s="964" t="str">
        <f t="shared" si="150"/>
        <v/>
      </c>
      <c r="K1949" s="964" t="str">
        <f t="shared" si="150"/>
        <v/>
      </c>
      <c r="L1949" s="964" t="str">
        <f t="shared" si="150"/>
        <v/>
      </c>
      <c r="M1949" s="964" t="str">
        <f t="shared" si="150"/>
        <v/>
      </c>
      <c r="N1949" s="964" t="str">
        <f t="shared" si="150"/>
        <v/>
      </c>
      <c r="O1949" s="964" t="str">
        <f t="shared" si="150"/>
        <v/>
      </c>
      <c r="P1949" s="964" t="str">
        <f t="shared" si="150"/>
        <v/>
      </c>
      <c r="Q1949" s="962" t="str">
        <f t="shared" si="150"/>
        <v/>
      </c>
      <c r="R1949" s="843"/>
    </row>
    <row r="1950" spans="2:18" s="842" customFormat="1" ht="12.4" customHeight="1">
      <c r="B1950" s="968" t="s">
        <v>1099</v>
      </c>
      <c r="C1950" s="959"/>
      <c r="D1950" s="969" t="s">
        <v>365</v>
      </c>
      <c r="E1950" s="961" t="s">
        <v>386</v>
      </c>
      <c r="F1950" s="970">
        <v>0.22</v>
      </c>
      <c r="G1950" s="970">
        <v>30.76</v>
      </c>
      <c r="H1950" s="962">
        <f t="shared" si="149"/>
        <v>6.77</v>
      </c>
      <c r="I1950" s="963">
        <f t="shared" si="150"/>
        <v>0</v>
      </c>
      <c r="J1950" s="964">
        <f t="shared" si="150"/>
        <v>0</v>
      </c>
      <c r="K1950" s="964">
        <f t="shared" si="150"/>
        <v>0</v>
      </c>
      <c r="L1950" s="964">
        <f t="shared" si="150"/>
        <v>0</v>
      </c>
      <c r="M1950" s="964">
        <f t="shared" si="150"/>
        <v>0</v>
      </c>
      <c r="N1950" s="964">
        <f t="shared" si="150"/>
        <v>0</v>
      </c>
      <c r="O1950" s="964">
        <f t="shared" si="150"/>
        <v>6.77</v>
      </c>
      <c r="P1950" s="964">
        <f t="shared" si="150"/>
        <v>0</v>
      </c>
      <c r="Q1950" s="962">
        <f t="shared" si="150"/>
        <v>0</v>
      </c>
      <c r="R1950" s="843"/>
    </row>
    <row r="1951" spans="2:18" s="842" customFormat="1" ht="12.4" customHeight="1">
      <c r="B1951" s="968" t="s">
        <v>1100</v>
      </c>
      <c r="C1951" s="959"/>
      <c r="D1951" s="969" t="s">
        <v>336</v>
      </c>
      <c r="E1951" s="961" t="s">
        <v>386</v>
      </c>
      <c r="F1951" s="970">
        <v>0.27</v>
      </c>
      <c r="G1951" s="970">
        <v>20.51</v>
      </c>
      <c r="H1951" s="962">
        <f t="shared" si="149"/>
        <v>5.54</v>
      </c>
      <c r="I1951" s="963">
        <f t="shared" ref="I1951:Q1966" si="151">+IF($E1951="","",I5841)</f>
        <v>0</v>
      </c>
      <c r="J1951" s="964">
        <f t="shared" si="151"/>
        <v>0</v>
      </c>
      <c r="K1951" s="964">
        <f t="shared" si="151"/>
        <v>0</v>
      </c>
      <c r="L1951" s="964">
        <f t="shared" si="151"/>
        <v>0</v>
      </c>
      <c r="M1951" s="964">
        <f t="shared" si="151"/>
        <v>0</v>
      </c>
      <c r="N1951" s="964">
        <f t="shared" si="151"/>
        <v>0</v>
      </c>
      <c r="O1951" s="964">
        <f t="shared" si="151"/>
        <v>5.54</v>
      </c>
      <c r="P1951" s="964">
        <f t="shared" si="151"/>
        <v>0</v>
      </c>
      <c r="Q1951" s="962">
        <f t="shared" si="151"/>
        <v>0</v>
      </c>
      <c r="R1951" s="843"/>
    </row>
    <row r="1952" spans="2:18" s="842" customFormat="1" ht="12.4" customHeight="1">
      <c r="B1952" s="968" t="s">
        <v>1101</v>
      </c>
      <c r="C1952" s="959"/>
      <c r="D1952" s="969" t="s">
        <v>2762</v>
      </c>
      <c r="E1952" s="961" t="s">
        <v>386</v>
      </c>
      <c r="F1952" s="970">
        <v>0.02</v>
      </c>
      <c r="G1952" s="970">
        <v>31.44</v>
      </c>
      <c r="H1952" s="962">
        <f t="shared" si="149"/>
        <v>0.63</v>
      </c>
      <c r="I1952" s="963">
        <f t="shared" si="151"/>
        <v>0</v>
      </c>
      <c r="J1952" s="964">
        <f t="shared" si="151"/>
        <v>0</v>
      </c>
      <c r="K1952" s="964">
        <f t="shared" si="151"/>
        <v>0</v>
      </c>
      <c r="L1952" s="964">
        <f t="shared" si="151"/>
        <v>0</v>
      </c>
      <c r="M1952" s="964">
        <f t="shared" si="151"/>
        <v>0</v>
      </c>
      <c r="N1952" s="964">
        <f t="shared" si="151"/>
        <v>0</v>
      </c>
      <c r="O1952" s="964">
        <f t="shared" si="151"/>
        <v>0.63</v>
      </c>
      <c r="P1952" s="964">
        <f t="shared" si="151"/>
        <v>0</v>
      </c>
      <c r="Q1952" s="962">
        <f t="shared" si="151"/>
        <v>0</v>
      </c>
      <c r="R1952" s="843"/>
    </row>
    <row r="1953" spans="2:18" s="842" customFormat="1" ht="12.4" customHeight="1">
      <c r="B1953" s="974" t="s">
        <v>1111</v>
      </c>
      <c r="C1953" s="959"/>
      <c r="D1953" s="975" t="s">
        <v>2700</v>
      </c>
      <c r="E1953" s="961"/>
      <c r="F1953" s="961"/>
      <c r="G1953" s="961"/>
      <c r="H1953" s="962" t="str">
        <f t="shared" si="149"/>
        <v/>
      </c>
      <c r="I1953" s="963" t="str">
        <f t="shared" si="151"/>
        <v/>
      </c>
      <c r="J1953" s="964" t="str">
        <f t="shared" si="151"/>
        <v/>
      </c>
      <c r="K1953" s="964" t="str">
        <f t="shared" si="151"/>
        <v/>
      </c>
      <c r="L1953" s="964" t="str">
        <f t="shared" si="151"/>
        <v/>
      </c>
      <c r="M1953" s="964" t="str">
        <f t="shared" si="151"/>
        <v/>
      </c>
      <c r="N1953" s="964" t="str">
        <f t="shared" si="151"/>
        <v/>
      </c>
      <c r="O1953" s="964" t="str">
        <f t="shared" si="151"/>
        <v/>
      </c>
      <c r="P1953" s="964" t="str">
        <f t="shared" si="151"/>
        <v/>
      </c>
      <c r="Q1953" s="962" t="str">
        <f t="shared" si="151"/>
        <v/>
      </c>
      <c r="R1953" s="843"/>
    </row>
    <row r="1954" spans="2:18" s="842" customFormat="1" ht="12.4" customHeight="1">
      <c r="B1954" s="968" t="s">
        <v>1112</v>
      </c>
      <c r="C1954" s="959"/>
      <c r="D1954" s="969" t="s">
        <v>364</v>
      </c>
      <c r="E1954" s="961" t="s">
        <v>386</v>
      </c>
      <c r="F1954" s="970">
        <v>0.1</v>
      </c>
      <c r="G1954" s="970">
        <v>370.51</v>
      </c>
      <c r="H1954" s="962">
        <f t="shared" si="149"/>
        <v>37.049999999999997</v>
      </c>
      <c r="I1954" s="963">
        <f t="shared" si="151"/>
        <v>0</v>
      </c>
      <c r="J1954" s="964">
        <f t="shared" si="151"/>
        <v>0</v>
      </c>
      <c r="K1954" s="964">
        <f t="shared" si="151"/>
        <v>0</v>
      </c>
      <c r="L1954" s="964">
        <f t="shared" si="151"/>
        <v>0</v>
      </c>
      <c r="M1954" s="964">
        <f t="shared" si="151"/>
        <v>0</v>
      </c>
      <c r="N1954" s="964">
        <f t="shared" si="151"/>
        <v>0</v>
      </c>
      <c r="O1954" s="964">
        <f t="shared" si="151"/>
        <v>37.049999999999997</v>
      </c>
      <c r="P1954" s="964">
        <f t="shared" si="151"/>
        <v>0</v>
      </c>
      <c r="Q1954" s="962">
        <f t="shared" si="151"/>
        <v>0</v>
      </c>
      <c r="R1954" s="843"/>
    </row>
    <row r="1955" spans="2:18" s="842" customFormat="1" ht="12.4" customHeight="1">
      <c r="B1955" s="968" t="s">
        <v>1113</v>
      </c>
      <c r="C1955" s="959"/>
      <c r="D1955" s="969" t="s">
        <v>342</v>
      </c>
      <c r="E1955" s="961" t="s">
        <v>51</v>
      </c>
      <c r="F1955" s="970">
        <v>2</v>
      </c>
      <c r="G1955" s="970">
        <v>43.65</v>
      </c>
      <c r="H1955" s="962">
        <f t="shared" si="149"/>
        <v>87.3</v>
      </c>
      <c r="I1955" s="963">
        <f t="shared" si="151"/>
        <v>0</v>
      </c>
      <c r="J1955" s="964">
        <f t="shared" si="151"/>
        <v>0</v>
      </c>
      <c r="K1955" s="964">
        <f t="shared" si="151"/>
        <v>0</v>
      </c>
      <c r="L1955" s="964">
        <f t="shared" si="151"/>
        <v>0</v>
      </c>
      <c r="M1955" s="964">
        <f t="shared" si="151"/>
        <v>0</v>
      </c>
      <c r="N1955" s="964">
        <f t="shared" si="151"/>
        <v>0</v>
      </c>
      <c r="O1955" s="964">
        <f t="shared" si="151"/>
        <v>87.3</v>
      </c>
      <c r="P1955" s="964">
        <f t="shared" si="151"/>
        <v>0</v>
      </c>
      <c r="Q1955" s="962">
        <f t="shared" si="151"/>
        <v>0</v>
      </c>
      <c r="R1955" s="843"/>
    </row>
    <row r="1956" spans="2:18" s="842" customFormat="1" ht="12.4" customHeight="1">
      <c r="B1956" s="974" t="s">
        <v>1127</v>
      </c>
      <c r="C1956" s="959"/>
      <c r="D1956" s="975" t="s">
        <v>343</v>
      </c>
      <c r="E1956" s="961"/>
      <c r="F1956" s="961"/>
      <c r="G1956" s="961"/>
      <c r="H1956" s="962" t="str">
        <f t="shared" si="149"/>
        <v/>
      </c>
      <c r="I1956" s="963" t="str">
        <f t="shared" si="151"/>
        <v/>
      </c>
      <c r="J1956" s="964" t="str">
        <f t="shared" si="151"/>
        <v/>
      </c>
      <c r="K1956" s="964" t="str">
        <f t="shared" si="151"/>
        <v/>
      </c>
      <c r="L1956" s="964" t="str">
        <f t="shared" si="151"/>
        <v/>
      </c>
      <c r="M1956" s="964" t="str">
        <f t="shared" si="151"/>
        <v/>
      </c>
      <c r="N1956" s="964" t="str">
        <f t="shared" si="151"/>
        <v/>
      </c>
      <c r="O1956" s="964" t="str">
        <f t="shared" si="151"/>
        <v/>
      </c>
      <c r="P1956" s="964" t="str">
        <f t="shared" si="151"/>
        <v/>
      </c>
      <c r="Q1956" s="962" t="str">
        <f t="shared" si="151"/>
        <v/>
      </c>
      <c r="R1956" s="843"/>
    </row>
    <row r="1957" spans="2:18" s="842" customFormat="1" ht="12.4" customHeight="1">
      <c r="B1957" s="968" t="s">
        <v>1128</v>
      </c>
      <c r="C1957" s="959"/>
      <c r="D1957" s="969" t="s">
        <v>367</v>
      </c>
      <c r="E1957" s="961" t="s">
        <v>51</v>
      </c>
      <c r="F1957" s="970">
        <v>2.2000000000000002</v>
      </c>
      <c r="G1957" s="970">
        <v>23.35</v>
      </c>
      <c r="H1957" s="962">
        <f t="shared" si="149"/>
        <v>51.37</v>
      </c>
      <c r="I1957" s="963">
        <f t="shared" si="151"/>
        <v>0</v>
      </c>
      <c r="J1957" s="964">
        <f t="shared" si="151"/>
        <v>0</v>
      </c>
      <c r="K1957" s="964">
        <f t="shared" si="151"/>
        <v>0</v>
      </c>
      <c r="L1957" s="964">
        <f t="shared" si="151"/>
        <v>0</v>
      </c>
      <c r="M1957" s="964">
        <f t="shared" si="151"/>
        <v>0</v>
      </c>
      <c r="N1957" s="964">
        <f t="shared" si="151"/>
        <v>0</v>
      </c>
      <c r="O1957" s="964">
        <f t="shared" si="151"/>
        <v>51.37</v>
      </c>
      <c r="P1957" s="964">
        <f t="shared" si="151"/>
        <v>0</v>
      </c>
      <c r="Q1957" s="962">
        <f t="shared" si="151"/>
        <v>0</v>
      </c>
      <c r="R1957" s="843"/>
    </row>
    <row r="1958" spans="2:18" s="842" customFormat="1" ht="12.4" customHeight="1">
      <c r="B1958" s="974" t="s">
        <v>1831</v>
      </c>
      <c r="C1958" s="959"/>
      <c r="D1958" s="975" t="s">
        <v>344</v>
      </c>
      <c r="E1958" s="961"/>
      <c r="F1958" s="961"/>
      <c r="G1958" s="961"/>
      <c r="H1958" s="962" t="str">
        <f t="shared" si="149"/>
        <v/>
      </c>
      <c r="I1958" s="963" t="str">
        <f t="shared" si="151"/>
        <v/>
      </c>
      <c r="J1958" s="964" t="str">
        <f t="shared" si="151"/>
        <v/>
      </c>
      <c r="K1958" s="964" t="str">
        <f t="shared" si="151"/>
        <v/>
      </c>
      <c r="L1958" s="964" t="str">
        <f t="shared" si="151"/>
        <v/>
      </c>
      <c r="M1958" s="964" t="str">
        <f t="shared" si="151"/>
        <v/>
      </c>
      <c r="N1958" s="964" t="str">
        <f t="shared" si="151"/>
        <v/>
      </c>
      <c r="O1958" s="964" t="str">
        <f t="shared" si="151"/>
        <v/>
      </c>
      <c r="P1958" s="964" t="str">
        <f t="shared" si="151"/>
        <v/>
      </c>
      <c r="Q1958" s="962" t="str">
        <f t="shared" si="151"/>
        <v/>
      </c>
      <c r="R1958" s="843"/>
    </row>
    <row r="1959" spans="2:18" s="842" customFormat="1" ht="12.4" customHeight="1">
      <c r="B1959" s="968" t="s">
        <v>1832</v>
      </c>
      <c r="C1959" s="959"/>
      <c r="D1959" s="969" t="s">
        <v>2764</v>
      </c>
      <c r="E1959" s="961" t="s">
        <v>41</v>
      </c>
      <c r="F1959" s="970">
        <v>1</v>
      </c>
      <c r="G1959" s="970">
        <v>200.82</v>
      </c>
      <c r="H1959" s="962">
        <f t="shared" si="149"/>
        <v>200.82</v>
      </c>
      <c r="I1959" s="963">
        <f t="shared" si="151"/>
        <v>0</v>
      </c>
      <c r="J1959" s="964">
        <f t="shared" si="151"/>
        <v>0</v>
      </c>
      <c r="K1959" s="964">
        <f t="shared" si="151"/>
        <v>0</v>
      </c>
      <c r="L1959" s="964">
        <f t="shared" si="151"/>
        <v>0</v>
      </c>
      <c r="M1959" s="964">
        <f t="shared" si="151"/>
        <v>0</v>
      </c>
      <c r="N1959" s="964">
        <f t="shared" si="151"/>
        <v>0</v>
      </c>
      <c r="O1959" s="964">
        <f t="shared" si="151"/>
        <v>200.82</v>
      </c>
      <c r="P1959" s="964">
        <f t="shared" si="151"/>
        <v>0</v>
      </c>
      <c r="Q1959" s="962">
        <f t="shared" si="151"/>
        <v>0</v>
      </c>
      <c r="R1959" s="843"/>
    </row>
    <row r="1960" spans="2:18" s="842" customFormat="1" ht="12.4" customHeight="1">
      <c r="B1960" s="974" t="s">
        <v>1833</v>
      </c>
      <c r="C1960" s="959"/>
      <c r="D1960" s="975" t="s">
        <v>2681</v>
      </c>
      <c r="E1960" s="961"/>
      <c r="F1960" s="961"/>
      <c r="G1960" s="961"/>
      <c r="H1960" s="962" t="str">
        <f t="shared" si="149"/>
        <v/>
      </c>
      <c r="I1960" s="963" t="str">
        <f t="shared" si="151"/>
        <v/>
      </c>
      <c r="J1960" s="964" t="str">
        <f t="shared" si="151"/>
        <v/>
      </c>
      <c r="K1960" s="964" t="str">
        <f t="shared" si="151"/>
        <v/>
      </c>
      <c r="L1960" s="964" t="str">
        <f t="shared" si="151"/>
        <v/>
      </c>
      <c r="M1960" s="964" t="str">
        <f t="shared" si="151"/>
        <v/>
      </c>
      <c r="N1960" s="964" t="str">
        <f t="shared" si="151"/>
        <v/>
      </c>
      <c r="O1960" s="964" t="str">
        <f t="shared" si="151"/>
        <v/>
      </c>
      <c r="P1960" s="964" t="str">
        <f t="shared" si="151"/>
        <v/>
      </c>
      <c r="Q1960" s="962" t="str">
        <f t="shared" si="151"/>
        <v/>
      </c>
      <c r="R1960" s="843"/>
    </row>
    <row r="1961" spans="2:18" s="842" customFormat="1" ht="12.4" customHeight="1">
      <c r="B1961" s="968" t="s">
        <v>1834</v>
      </c>
      <c r="C1961" s="959"/>
      <c r="D1961" s="969" t="s">
        <v>2759</v>
      </c>
      <c r="E1961" s="961" t="s">
        <v>41</v>
      </c>
      <c r="F1961" s="970">
        <v>1</v>
      </c>
      <c r="G1961" s="970">
        <v>107.59</v>
      </c>
      <c r="H1961" s="962">
        <f t="shared" si="149"/>
        <v>107.59</v>
      </c>
      <c r="I1961" s="963">
        <f t="shared" si="151"/>
        <v>0</v>
      </c>
      <c r="J1961" s="964">
        <f t="shared" si="151"/>
        <v>0</v>
      </c>
      <c r="K1961" s="964">
        <f t="shared" si="151"/>
        <v>0</v>
      </c>
      <c r="L1961" s="964">
        <f t="shared" si="151"/>
        <v>0</v>
      </c>
      <c r="M1961" s="964">
        <f t="shared" si="151"/>
        <v>0</v>
      </c>
      <c r="N1961" s="964">
        <f t="shared" si="151"/>
        <v>0</v>
      </c>
      <c r="O1961" s="964">
        <f t="shared" si="151"/>
        <v>107.59</v>
      </c>
      <c r="P1961" s="964">
        <f t="shared" si="151"/>
        <v>0</v>
      </c>
      <c r="Q1961" s="962">
        <f t="shared" si="151"/>
        <v>0</v>
      </c>
      <c r="R1961" s="843"/>
    </row>
    <row r="1962" spans="2:18" s="842" customFormat="1" ht="12.4" customHeight="1">
      <c r="B1962" s="974" t="s">
        <v>1835</v>
      </c>
      <c r="C1962" s="959"/>
      <c r="D1962" s="975" t="s">
        <v>64</v>
      </c>
      <c r="E1962" s="961"/>
      <c r="F1962" s="961"/>
      <c r="G1962" s="961"/>
      <c r="H1962" s="962" t="str">
        <f t="shared" si="149"/>
        <v/>
      </c>
      <c r="I1962" s="963" t="str">
        <f t="shared" si="151"/>
        <v/>
      </c>
      <c r="J1962" s="964" t="str">
        <f t="shared" si="151"/>
        <v/>
      </c>
      <c r="K1962" s="964" t="str">
        <f t="shared" si="151"/>
        <v/>
      </c>
      <c r="L1962" s="964" t="str">
        <f t="shared" si="151"/>
        <v/>
      </c>
      <c r="M1962" s="964" t="str">
        <f t="shared" si="151"/>
        <v/>
      </c>
      <c r="N1962" s="964" t="str">
        <f t="shared" si="151"/>
        <v/>
      </c>
      <c r="O1962" s="964" t="str">
        <f t="shared" si="151"/>
        <v/>
      </c>
      <c r="P1962" s="964" t="str">
        <f t="shared" si="151"/>
        <v/>
      </c>
      <c r="Q1962" s="962" t="str">
        <f t="shared" si="151"/>
        <v/>
      </c>
      <c r="R1962" s="843"/>
    </row>
    <row r="1963" spans="2:18" s="842" customFormat="1" ht="12.4" customHeight="1">
      <c r="B1963" s="968" t="s">
        <v>1836</v>
      </c>
      <c r="C1963" s="959"/>
      <c r="D1963" s="969" t="s">
        <v>350</v>
      </c>
      <c r="E1963" s="961" t="s">
        <v>51</v>
      </c>
      <c r="F1963" s="970">
        <v>1.4000000000000001</v>
      </c>
      <c r="G1963" s="970">
        <v>11.85</v>
      </c>
      <c r="H1963" s="962">
        <f t="shared" si="149"/>
        <v>16.59</v>
      </c>
      <c r="I1963" s="963">
        <f t="shared" si="151"/>
        <v>0</v>
      </c>
      <c r="J1963" s="964">
        <f t="shared" si="151"/>
        <v>0</v>
      </c>
      <c r="K1963" s="964">
        <f t="shared" si="151"/>
        <v>0</v>
      </c>
      <c r="L1963" s="964">
        <f t="shared" si="151"/>
        <v>0</v>
      </c>
      <c r="M1963" s="964">
        <f t="shared" si="151"/>
        <v>0</v>
      </c>
      <c r="N1963" s="964">
        <f t="shared" si="151"/>
        <v>0</v>
      </c>
      <c r="O1963" s="964">
        <f t="shared" si="151"/>
        <v>16.59</v>
      </c>
      <c r="P1963" s="964">
        <f t="shared" si="151"/>
        <v>0</v>
      </c>
      <c r="Q1963" s="962">
        <f t="shared" si="151"/>
        <v>0</v>
      </c>
      <c r="R1963" s="843"/>
    </row>
    <row r="1964" spans="2:18" s="842" customFormat="1" ht="12.4" customHeight="1">
      <c r="B1964" s="968" t="s">
        <v>1837</v>
      </c>
      <c r="C1964" s="959"/>
      <c r="D1964" s="969" t="s">
        <v>351</v>
      </c>
      <c r="E1964" s="961" t="s">
        <v>51</v>
      </c>
      <c r="F1964" s="970">
        <v>0.72</v>
      </c>
      <c r="G1964" s="970">
        <v>20.48</v>
      </c>
      <c r="H1964" s="962">
        <f t="shared" si="149"/>
        <v>14.75</v>
      </c>
      <c r="I1964" s="963">
        <f t="shared" si="151"/>
        <v>0</v>
      </c>
      <c r="J1964" s="964">
        <f t="shared" si="151"/>
        <v>0</v>
      </c>
      <c r="K1964" s="964">
        <f t="shared" si="151"/>
        <v>0</v>
      </c>
      <c r="L1964" s="964">
        <f t="shared" si="151"/>
        <v>0</v>
      </c>
      <c r="M1964" s="964">
        <f t="shared" si="151"/>
        <v>0</v>
      </c>
      <c r="N1964" s="964">
        <f t="shared" si="151"/>
        <v>0</v>
      </c>
      <c r="O1964" s="964">
        <f t="shared" si="151"/>
        <v>14.75</v>
      </c>
      <c r="P1964" s="964">
        <f t="shared" si="151"/>
        <v>0</v>
      </c>
      <c r="Q1964" s="962">
        <f t="shared" si="151"/>
        <v>0</v>
      </c>
      <c r="R1964" s="843"/>
    </row>
    <row r="1965" spans="2:18" s="842" customFormat="1" ht="12.4" customHeight="1">
      <c r="B1965" s="972" t="s">
        <v>1130</v>
      </c>
      <c r="C1965" s="959"/>
      <c r="D1965" s="973" t="s">
        <v>2954</v>
      </c>
      <c r="E1965" s="961"/>
      <c r="F1965" s="961"/>
      <c r="G1965" s="961"/>
      <c r="H1965" s="962" t="str">
        <f t="shared" si="149"/>
        <v/>
      </c>
      <c r="I1965" s="963" t="str">
        <f t="shared" si="151"/>
        <v/>
      </c>
      <c r="J1965" s="964" t="str">
        <f t="shared" si="151"/>
        <v/>
      </c>
      <c r="K1965" s="964" t="str">
        <f t="shared" si="151"/>
        <v/>
      </c>
      <c r="L1965" s="964" t="str">
        <f t="shared" si="151"/>
        <v/>
      </c>
      <c r="M1965" s="964" t="str">
        <f t="shared" si="151"/>
        <v/>
      </c>
      <c r="N1965" s="964" t="str">
        <f t="shared" si="151"/>
        <v/>
      </c>
      <c r="O1965" s="964" t="str">
        <f t="shared" si="151"/>
        <v/>
      </c>
      <c r="P1965" s="964" t="str">
        <f t="shared" si="151"/>
        <v/>
      </c>
      <c r="Q1965" s="962" t="str">
        <f t="shared" si="151"/>
        <v/>
      </c>
      <c r="R1965" s="843"/>
    </row>
    <row r="1966" spans="2:18" s="842" customFormat="1" ht="12.4" customHeight="1">
      <c r="B1966" s="974" t="s">
        <v>1131</v>
      </c>
      <c r="C1966" s="959"/>
      <c r="D1966" s="975" t="s">
        <v>52</v>
      </c>
      <c r="E1966" s="961"/>
      <c r="F1966" s="961"/>
      <c r="G1966" s="961"/>
      <c r="H1966" s="962" t="str">
        <f t="shared" si="149"/>
        <v/>
      </c>
      <c r="I1966" s="963" t="str">
        <f t="shared" si="151"/>
        <v/>
      </c>
      <c r="J1966" s="964" t="str">
        <f t="shared" si="151"/>
        <v/>
      </c>
      <c r="K1966" s="964" t="str">
        <f t="shared" si="151"/>
        <v/>
      </c>
      <c r="L1966" s="964" t="str">
        <f t="shared" si="151"/>
        <v/>
      </c>
      <c r="M1966" s="964" t="str">
        <f t="shared" si="151"/>
        <v/>
      </c>
      <c r="N1966" s="964" t="str">
        <f t="shared" si="151"/>
        <v/>
      </c>
      <c r="O1966" s="964" t="str">
        <f t="shared" si="151"/>
        <v/>
      </c>
      <c r="P1966" s="964" t="str">
        <f t="shared" si="151"/>
        <v/>
      </c>
      <c r="Q1966" s="962" t="str">
        <f t="shared" si="151"/>
        <v/>
      </c>
      <c r="R1966" s="843"/>
    </row>
    <row r="1967" spans="2:18" s="842" customFormat="1" ht="12.4" customHeight="1">
      <c r="B1967" s="968" t="s">
        <v>1132</v>
      </c>
      <c r="C1967" s="959"/>
      <c r="D1967" s="969" t="s">
        <v>333</v>
      </c>
      <c r="E1967" s="961" t="s">
        <v>385</v>
      </c>
      <c r="F1967" s="970">
        <v>26.39</v>
      </c>
      <c r="G1967" s="970">
        <v>3.5300000000000002</v>
      </c>
      <c r="H1967" s="962">
        <f t="shared" si="149"/>
        <v>93.16</v>
      </c>
      <c r="I1967" s="963">
        <f t="shared" ref="I1967:Q1982" si="152">+IF($E1967="","",I5857)</f>
        <v>0</v>
      </c>
      <c r="J1967" s="964">
        <f t="shared" si="152"/>
        <v>0</v>
      </c>
      <c r="K1967" s="964">
        <f t="shared" si="152"/>
        <v>93.16</v>
      </c>
      <c r="L1967" s="964">
        <f t="shared" si="152"/>
        <v>0</v>
      </c>
      <c r="M1967" s="964">
        <f t="shared" si="152"/>
        <v>0</v>
      </c>
      <c r="N1967" s="964">
        <f t="shared" si="152"/>
        <v>0</v>
      </c>
      <c r="O1967" s="964">
        <f t="shared" si="152"/>
        <v>0</v>
      </c>
      <c r="P1967" s="964">
        <f t="shared" si="152"/>
        <v>0</v>
      </c>
      <c r="Q1967" s="962">
        <f t="shared" si="152"/>
        <v>0</v>
      </c>
      <c r="R1967" s="843"/>
    </row>
    <row r="1968" spans="2:18" s="842" customFormat="1" ht="12.4" customHeight="1">
      <c r="B1968" s="968" t="s">
        <v>1838</v>
      </c>
      <c r="C1968" s="959"/>
      <c r="D1968" s="969" t="s">
        <v>334</v>
      </c>
      <c r="E1968" s="961" t="s">
        <v>385</v>
      </c>
      <c r="F1968" s="970">
        <v>26.39</v>
      </c>
      <c r="G1968" s="970">
        <v>1.22</v>
      </c>
      <c r="H1968" s="962">
        <f t="shared" si="149"/>
        <v>32.200000000000003</v>
      </c>
      <c r="I1968" s="963">
        <f t="shared" si="152"/>
        <v>0</v>
      </c>
      <c r="J1968" s="964">
        <f t="shared" si="152"/>
        <v>0</v>
      </c>
      <c r="K1968" s="964">
        <f t="shared" si="152"/>
        <v>32.200000000000003</v>
      </c>
      <c r="L1968" s="964">
        <f t="shared" si="152"/>
        <v>0</v>
      </c>
      <c r="M1968" s="964">
        <f t="shared" si="152"/>
        <v>0</v>
      </c>
      <c r="N1968" s="964">
        <f t="shared" si="152"/>
        <v>0</v>
      </c>
      <c r="O1968" s="964">
        <f t="shared" si="152"/>
        <v>0</v>
      </c>
      <c r="P1968" s="964">
        <f t="shared" si="152"/>
        <v>0</v>
      </c>
      <c r="Q1968" s="962">
        <f t="shared" si="152"/>
        <v>0</v>
      </c>
      <c r="R1968" s="843"/>
    </row>
    <row r="1969" spans="2:18" s="842" customFormat="1" ht="12.4" customHeight="1">
      <c r="B1969" s="974" t="s">
        <v>1133</v>
      </c>
      <c r="C1969" s="959"/>
      <c r="D1969" s="975" t="s">
        <v>54</v>
      </c>
      <c r="E1969" s="961"/>
      <c r="F1969" s="961"/>
      <c r="G1969" s="961"/>
      <c r="H1969" s="962" t="str">
        <f t="shared" si="149"/>
        <v/>
      </c>
      <c r="I1969" s="963" t="str">
        <f t="shared" si="152"/>
        <v/>
      </c>
      <c r="J1969" s="964" t="str">
        <f t="shared" si="152"/>
        <v/>
      </c>
      <c r="K1969" s="964" t="str">
        <f t="shared" si="152"/>
        <v/>
      </c>
      <c r="L1969" s="964" t="str">
        <f t="shared" si="152"/>
        <v/>
      </c>
      <c r="M1969" s="964" t="str">
        <f t="shared" si="152"/>
        <v/>
      </c>
      <c r="N1969" s="964" t="str">
        <f t="shared" si="152"/>
        <v/>
      </c>
      <c r="O1969" s="964" t="str">
        <f t="shared" si="152"/>
        <v/>
      </c>
      <c r="P1969" s="964" t="str">
        <f t="shared" si="152"/>
        <v/>
      </c>
      <c r="Q1969" s="962" t="str">
        <f t="shared" si="152"/>
        <v/>
      </c>
      <c r="R1969" s="843"/>
    </row>
    <row r="1970" spans="2:18" s="842" customFormat="1" ht="12.4" customHeight="1">
      <c r="B1970" s="968" t="s">
        <v>1134</v>
      </c>
      <c r="C1970" s="959"/>
      <c r="D1970" s="969" t="s">
        <v>365</v>
      </c>
      <c r="E1970" s="961" t="s">
        <v>386</v>
      </c>
      <c r="F1970" s="970">
        <v>3.75</v>
      </c>
      <c r="G1970" s="970">
        <v>30.76</v>
      </c>
      <c r="H1970" s="962">
        <f t="shared" si="149"/>
        <v>115.35</v>
      </c>
      <c r="I1970" s="963">
        <f t="shared" si="152"/>
        <v>0</v>
      </c>
      <c r="J1970" s="964">
        <f t="shared" si="152"/>
        <v>0</v>
      </c>
      <c r="K1970" s="964">
        <f t="shared" si="152"/>
        <v>77.34</v>
      </c>
      <c r="L1970" s="964">
        <f t="shared" si="152"/>
        <v>38.01</v>
      </c>
      <c r="M1970" s="964">
        <f t="shared" si="152"/>
        <v>0</v>
      </c>
      <c r="N1970" s="964">
        <f t="shared" si="152"/>
        <v>0</v>
      </c>
      <c r="O1970" s="964">
        <f t="shared" si="152"/>
        <v>0</v>
      </c>
      <c r="P1970" s="964">
        <f t="shared" si="152"/>
        <v>0</v>
      </c>
      <c r="Q1970" s="962">
        <f t="shared" si="152"/>
        <v>0</v>
      </c>
      <c r="R1970" s="843"/>
    </row>
    <row r="1971" spans="2:18" s="842" customFormat="1" ht="12.4" customHeight="1">
      <c r="B1971" s="968" t="s">
        <v>1135</v>
      </c>
      <c r="C1971" s="959"/>
      <c r="D1971" s="969" t="s">
        <v>336</v>
      </c>
      <c r="E1971" s="961" t="s">
        <v>386</v>
      </c>
      <c r="F1971" s="970">
        <v>4.6900000000000004</v>
      </c>
      <c r="G1971" s="970">
        <v>20.51</v>
      </c>
      <c r="H1971" s="962">
        <f t="shared" si="149"/>
        <v>96.19</v>
      </c>
      <c r="I1971" s="963">
        <f t="shared" si="152"/>
        <v>0</v>
      </c>
      <c r="J1971" s="964">
        <f t="shared" si="152"/>
        <v>0</v>
      </c>
      <c r="K1971" s="964">
        <f t="shared" si="152"/>
        <v>64.489999999999995</v>
      </c>
      <c r="L1971" s="964">
        <f t="shared" si="152"/>
        <v>31.7</v>
      </c>
      <c r="M1971" s="964">
        <f t="shared" si="152"/>
        <v>0</v>
      </c>
      <c r="N1971" s="964">
        <f t="shared" si="152"/>
        <v>0</v>
      </c>
      <c r="O1971" s="964">
        <f t="shared" si="152"/>
        <v>0</v>
      </c>
      <c r="P1971" s="964">
        <f t="shared" si="152"/>
        <v>0</v>
      </c>
      <c r="Q1971" s="962">
        <f t="shared" si="152"/>
        <v>0</v>
      </c>
      <c r="R1971" s="843"/>
    </row>
    <row r="1972" spans="2:18" s="842" customFormat="1" ht="12.4" customHeight="1">
      <c r="B1972" s="968" t="s">
        <v>1136</v>
      </c>
      <c r="C1972" s="959"/>
      <c r="D1972" s="969" t="s">
        <v>337</v>
      </c>
      <c r="E1972" s="961" t="s">
        <v>51</v>
      </c>
      <c r="F1972" s="970">
        <v>32.92</v>
      </c>
      <c r="G1972" s="970">
        <v>22.990000000000002</v>
      </c>
      <c r="H1972" s="962">
        <f t="shared" si="149"/>
        <v>756.83</v>
      </c>
      <c r="I1972" s="963">
        <f t="shared" si="152"/>
        <v>0</v>
      </c>
      <c r="J1972" s="964">
        <f t="shared" si="152"/>
        <v>0</v>
      </c>
      <c r="K1972" s="964">
        <f t="shared" si="152"/>
        <v>507.44</v>
      </c>
      <c r="L1972" s="964">
        <f t="shared" si="152"/>
        <v>249.39</v>
      </c>
      <c r="M1972" s="964">
        <f t="shared" si="152"/>
        <v>0</v>
      </c>
      <c r="N1972" s="964">
        <f t="shared" si="152"/>
        <v>0</v>
      </c>
      <c r="O1972" s="964">
        <f t="shared" si="152"/>
        <v>0</v>
      </c>
      <c r="P1972" s="964">
        <f t="shared" si="152"/>
        <v>0</v>
      </c>
      <c r="Q1972" s="962">
        <f t="shared" si="152"/>
        <v>0</v>
      </c>
      <c r="R1972" s="843"/>
    </row>
    <row r="1973" spans="2:18" s="842" customFormat="1" ht="12.4" customHeight="1">
      <c r="B1973" s="968" t="s">
        <v>1839</v>
      </c>
      <c r="C1973" s="959"/>
      <c r="D1973" s="969" t="s">
        <v>2766</v>
      </c>
      <c r="E1973" s="961" t="s">
        <v>51</v>
      </c>
      <c r="F1973" s="970">
        <v>3.0500000000000003</v>
      </c>
      <c r="G1973" s="970">
        <v>6.94</v>
      </c>
      <c r="H1973" s="962">
        <f t="shared" si="149"/>
        <v>21.17</v>
      </c>
      <c r="I1973" s="963">
        <f t="shared" si="152"/>
        <v>0</v>
      </c>
      <c r="J1973" s="964">
        <f t="shared" si="152"/>
        <v>0</v>
      </c>
      <c r="K1973" s="964">
        <f t="shared" si="152"/>
        <v>0</v>
      </c>
      <c r="L1973" s="964">
        <f t="shared" si="152"/>
        <v>21.17</v>
      </c>
      <c r="M1973" s="964">
        <f t="shared" si="152"/>
        <v>0</v>
      </c>
      <c r="N1973" s="964">
        <f t="shared" si="152"/>
        <v>0</v>
      </c>
      <c r="O1973" s="964">
        <f t="shared" si="152"/>
        <v>0</v>
      </c>
      <c r="P1973" s="964">
        <f t="shared" si="152"/>
        <v>0</v>
      </c>
      <c r="Q1973" s="962">
        <f t="shared" si="152"/>
        <v>0</v>
      </c>
      <c r="R1973" s="843"/>
    </row>
    <row r="1974" spans="2:18" s="842" customFormat="1" ht="12.4" customHeight="1">
      <c r="B1974" s="974" t="s">
        <v>1137</v>
      </c>
      <c r="C1974" s="959"/>
      <c r="D1974" s="975" t="s">
        <v>2767</v>
      </c>
      <c r="E1974" s="961"/>
      <c r="F1974" s="961"/>
      <c r="G1974" s="961"/>
      <c r="H1974" s="962" t="str">
        <f t="shared" si="149"/>
        <v/>
      </c>
      <c r="I1974" s="963" t="str">
        <f t="shared" si="152"/>
        <v/>
      </c>
      <c r="J1974" s="964" t="str">
        <f t="shared" si="152"/>
        <v/>
      </c>
      <c r="K1974" s="964" t="str">
        <f t="shared" si="152"/>
        <v/>
      </c>
      <c r="L1974" s="964" t="str">
        <f t="shared" si="152"/>
        <v/>
      </c>
      <c r="M1974" s="964" t="str">
        <f t="shared" si="152"/>
        <v/>
      </c>
      <c r="N1974" s="964" t="str">
        <f t="shared" si="152"/>
        <v/>
      </c>
      <c r="O1974" s="964" t="str">
        <f t="shared" si="152"/>
        <v/>
      </c>
      <c r="P1974" s="964" t="str">
        <f t="shared" si="152"/>
        <v/>
      </c>
      <c r="Q1974" s="962" t="str">
        <f t="shared" si="152"/>
        <v/>
      </c>
      <c r="R1974" s="843"/>
    </row>
    <row r="1975" spans="2:18" s="842" customFormat="1" ht="12.4" customHeight="1">
      <c r="B1975" s="968" t="s">
        <v>1138</v>
      </c>
      <c r="C1975" s="959"/>
      <c r="D1975" s="969" t="s">
        <v>368</v>
      </c>
      <c r="E1975" s="961" t="s">
        <v>386</v>
      </c>
      <c r="F1975" s="970">
        <v>2.99</v>
      </c>
      <c r="G1975" s="970">
        <v>115.5</v>
      </c>
      <c r="H1975" s="962">
        <f t="shared" si="149"/>
        <v>345.35</v>
      </c>
      <c r="I1975" s="963">
        <f t="shared" si="152"/>
        <v>0</v>
      </c>
      <c r="J1975" s="964">
        <f t="shared" si="152"/>
        <v>0</v>
      </c>
      <c r="K1975" s="964">
        <f t="shared" si="152"/>
        <v>173.99</v>
      </c>
      <c r="L1975" s="964">
        <f t="shared" si="152"/>
        <v>171.36</v>
      </c>
      <c r="M1975" s="964">
        <f t="shared" si="152"/>
        <v>0</v>
      </c>
      <c r="N1975" s="964">
        <f t="shared" si="152"/>
        <v>0</v>
      </c>
      <c r="O1975" s="964">
        <f t="shared" si="152"/>
        <v>0</v>
      </c>
      <c r="P1975" s="964">
        <f t="shared" si="152"/>
        <v>0</v>
      </c>
      <c r="Q1975" s="962">
        <f t="shared" si="152"/>
        <v>0</v>
      </c>
      <c r="R1975" s="843"/>
    </row>
    <row r="1976" spans="2:18" s="842" customFormat="1" ht="12.4" customHeight="1">
      <c r="B1976" s="968" t="s">
        <v>1139</v>
      </c>
      <c r="C1976" s="959"/>
      <c r="D1976" s="969" t="s">
        <v>364</v>
      </c>
      <c r="E1976" s="961" t="s">
        <v>386</v>
      </c>
      <c r="F1976" s="970">
        <v>6.34</v>
      </c>
      <c r="G1976" s="970">
        <v>370.51</v>
      </c>
      <c r="H1976" s="962">
        <f t="shared" si="149"/>
        <v>2349.0300000000002</v>
      </c>
      <c r="I1976" s="963">
        <f t="shared" si="152"/>
        <v>0</v>
      </c>
      <c r="J1976" s="964">
        <f t="shared" si="152"/>
        <v>0</v>
      </c>
      <c r="K1976" s="964">
        <f t="shared" si="152"/>
        <v>0</v>
      </c>
      <c r="L1976" s="964">
        <f t="shared" si="152"/>
        <v>2349.0300000000002</v>
      </c>
      <c r="M1976" s="964">
        <f t="shared" si="152"/>
        <v>0</v>
      </c>
      <c r="N1976" s="964">
        <f t="shared" si="152"/>
        <v>0</v>
      </c>
      <c r="O1976" s="964">
        <f t="shared" si="152"/>
        <v>0</v>
      </c>
      <c r="P1976" s="964">
        <f t="shared" si="152"/>
        <v>0</v>
      </c>
      <c r="Q1976" s="962">
        <f t="shared" si="152"/>
        <v>0</v>
      </c>
      <c r="R1976" s="843"/>
    </row>
    <row r="1977" spans="2:18" s="842" customFormat="1" ht="12.4" customHeight="1">
      <c r="B1977" s="968" t="s">
        <v>1140</v>
      </c>
      <c r="C1977" s="959"/>
      <c r="D1977" s="969" t="s">
        <v>2702</v>
      </c>
      <c r="E1977" s="961" t="s">
        <v>55</v>
      </c>
      <c r="F1977" s="970">
        <v>246.5</v>
      </c>
      <c r="G1977" s="970">
        <v>4.2</v>
      </c>
      <c r="H1977" s="962">
        <f t="shared" si="149"/>
        <v>1035.3</v>
      </c>
      <c r="I1977" s="963">
        <f t="shared" si="152"/>
        <v>0</v>
      </c>
      <c r="J1977" s="964">
        <f t="shared" si="152"/>
        <v>0</v>
      </c>
      <c r="K1977" s="964">
        <f t="shared" si="152"/>
        <v>0</v>
      </c>
      <c r="L1977" s="964">
        <f t="shared" si="152"/>
        <v>1035.3</v>
      </c>
      <c r="M1977" s="964">
        <f t="shared" si="152"/>
        <v>0</v>
      </c>
      <c r="N1977" s="964">
        <f t="shared" si="152"/>
        <v>0</v>
      </c>
      <c r="O1977" s="964">
        <f t="shared" si="152"/>
        <v>0</v>
      </c>
      <c r="P1977" s="964">
        <f t="shared" si="152"/>
        <v>0</v>
      </c>
      <c r="Q1977" s="962">
        <f t="shared" si="152"/>
        <v>0</v>
      </c>
      <c r="R1977" s="843"/>
    </row>
    <row r="1978" spans="2:18" s="842" customFormat="1" ht="12.4" customHeight="1">
      <c r="B1978" s="968" t="s">
        <v>1840</v>
      </c>
      <c r="C1978" s="959"/>
      <c r="D1978" s="969" t="s">
        <v>342</v>
      </c>
      <c r="E1978" s="961" t="s">
        <v>51</v>
      </c>
      <c r="F1978" s="970">
        <v>155.27000000000001</v>
      </c>
      <c r="G1978" s="970">
        <v>43.65</v>
      </c>
      <c r="H1978" s="962">
        <f t="shared" si="149"/>
        <v>6777.54</v>
      </c>
      <c r="I1978" s="963">
        <f t="shared" si="152"/>
        <v>0</v>
      </c>
      <c r="J1978" s="964">
        <f t="shared" si="152"/>
        <v>0</v>
      </c>
      <c r="K1978" s="964">
        <f t="shared" si="152"/>
        <v>0</v>
      </c>
      <c r="L1978" s="964">
        <f t="shared" si="152"/>
        <v>6777.54</v>
      </c>
      <c r="M1978" s="964">
        <f t="shared" si="152"/>
        <v>0</v>
      </c>
      <c r="N1978" s="964">
        <f t="shared" si="152"/>
        <v>0</v>
      </c>
      <c r="O1978" s="964">
        <f t="shared" si="152"/>
        <v>0</v>
      </c>
      <c r="P1978" s="964">
        <f t="shared" si="152"/>
        <v>0</v>
      </c>
      <c r="Q1978" s="962">
        <f t="shared" si="152"/>
        <v>0</v>
      </c>
      <c r="R1978" s="843"/>
    </row>
    <row r="1979" spans="2:18" s="842" customFormat="1" ht="12.4" customHeight="1">
      <c r="B1979" s="974" t="s">
        <v>1141</v>
      </c>
      <c r="C1979" s="959"/>
      <c r="D1979" s="975" t="s">
        <v>362</v>
      </c>
      <c r="E1979" s="961"/>
      <c r="F1979" s="961"/>
      <c r="G1979" s="961"/>
      <c r="H1979" s="962" t="str">
        <f t="shared" si="149"/>
        <v/>
      </c>
      <c r="I1979" s="963" t="str">
        <f t="shared" si="152"/>
        <v/>
      </c>
      <c r="J1979" s="964" t="str">
        <f t="shared" si="152"/>
        <v/>
      </c>
      <c r="K1979" s="964" t="str">
        <f t="shared" si="152"/>
        <v/>
      </c>
      <c r="L1979" s="964" t="str">
        <f t="shared" si="152"/>
        <v/>
      </c>
      <c r="M1979" s="964" t="str">
        <f t="shared" si="152"/>
        <v/>
      </c>
      <c r="N1979" s="964" t="str">
        <f t="shared" si="152"/>
        <v/>
      </c>
      <c r="O1979" s="964" t="str">
        <f t="shared" si="152"/>
        <v/>
      </c>
      <c r="P1979" s="964" t="str">
        <f t="shared" si="152"/>
        <v/>
      </c>
      <c r="Q1979" s="962" t="str">
        <f t="shared" si="152"/>
        <v/>
      </c>
      <c r="R1979" s="843"/>
    </row>
    <row r="1980" spans="2:18" s="842" customFormat="1" ht="12.4" customHeight="1">
      <c r="B1980" s="968" t="s">
        <v>1142</v>
      </c>
      <c r="C1980" s="959"/>
      <c r="D1980" s="969" t="s">
        <v>2768</v>
      </c>
      <c r="E1980" s="961" t="s">
        <v>51</v>
      </c>
      <c r="F1980" s="970">
        <v>15.950000000000001</v>
      </c>
      <c r="G1980" s="970">
        <v>52.49</v>
      </c>
      <c r="H1980" s="962">
        <f t="shared" si="149"/>
        <v>837.22</v>
      </c>
      <c r="I1980" s="963">
        <f t="shared" si="152"/>
        <v>0</v>
      </c>
      <c r="J1980" s="964">
        <f t="shared" si="152"/>
        <v>0</v>
      </c>
      <c r="K1980" s="964">
        <f t="shared" si="152"/>
        <v>171.28</v>
      </c>
      <c r="L1980" s="964">
        <f t="shared" si="152"/>
        <v>665.94</v>
      </c>
      <c r="M1980" s="964">
        <f t="shared" si="152"/>
        <v>0</v>
      </c>
      <c r="N1980" s="964">
        <f t="shared" si="152"/>
        <v>0</v>
      </c>
      <c r="O1980" s="964">
        <f t="shared" si="152"/>
        <v>0</v>
      </c>
      <c r="P1980" s="964">
        <f t="shared" si="152"/>
        <v>0</v>
      </c>
      <c r="Q1980" s="962">
        <f t="shared" si="152"/>
        <v>0</v>
      </c>
      <c r="R1980" s="843"/>
    </row>
    <row r="1981" spans="2:18" s="842" customFormat="1" ht="12.4" customHeight="1">
      <c r="B1981" s="968" t="s">
        <v>1143</v>
      </c>
      <c r="C1981" s="959"/>
      <c r="D1981" s="969" t="s">
        <v>2769</v>
      </c>
      <c r="E1981" s="961" t="s">
        <v>51</v>
      </c>
      <c r="F1981" s="970">
        <v>36.69</v>
      </c>
      <c r="G1981" s="970">
        <v>48.01</v>
      </c>
      <c r="H1981" s="962">
        <f t="shared" si="149"/>
        <v>1761.49</v>
      </c>
      <c r="I1981" s="963">
        <f t="shared" si="152"/>
        <v>0</v>
      </c>
      <c r="J1981" s="964">
        <f t="shared" si="152"/>
        <v>0</v>
      </c>
      <c r="K1981" s="964">
        <f t="shared" si="152"/>
        <v>0</v>
      </c>
      <c r="L1981" s="964">
        <f t="shared" si="152"/>
        <v>1761.49</v>
      </c>
      <c r="M1981" s="964">
        <f t="shared" si="152"/>
        <v>0</v>
      </c>
      <c r="N1981" s="964">
        <f t="shared" si="152"/>
        <v>0</v>
      </c>
      <c r="O1981" s="964">
        <f t="shared" si="152"/>
        <v>0</v>
      </c>
      <c r="P1981" s="964">
        <f t="shared" si="152"/>
        <v>0</v>
      </c>
      <c r="Q1981" s="962">
        <f t="shared" si="152"/>
        <v>0</v>
      </c>
      <c r="R1981" s="843"/>
    </row>
    <row r="1982" spans="2:18" s="842" customFormat="1" ht="12.4" customHeight="1">
      <c r="B1982" s="974" t="s">
        <v>1144</v>
      </c>
      <c r="C1982" s="959"/>
      <c r="D1982" s="975" t="s">
        <v>343</v>
      </c>
      <c r="E1982" s="961"/>
      <c r="F1982" s="961"/>
      <c r="G1982" s="961"/>
      <c r="H1982" s="962" t="str">
        <f t="shared" si="149"/>
        <v/>
      </c>
      <c r="I1982" s="963" t="str">
        <f t="shared" si="152"/>
        <v/>
      </c>
      <c r="J1982" s="964" t="str">
        <f t="shared" si="152"/>
        <v/>
      </c>
      <c r="K1982" s="964" t="str">
        <f t="shared" si="152"/>
        <v/>
      </c>
      <c r="L1982" s="964" t="str">
        <f t="shared" si="152"/>
        <v/>
      </c>
      <c r="M1982" s="964" t="str">
        <f t="shared" si="152"/>
        <v/>
      </c>
      <c r="N1982" s="964" t="str">
        <f t="shared" si="152"/>
        <v/>
      </c>
      <c r="O1982" s="964" t="str">
        <f t="shared" si="152"/>
        <v/>
      </c>
      <c r="P1982" s="964" t="str">
        <f t="shared" si="152"/>
        <v/>
      </c>
      <c r="Q1982" s="962" t="str">
        <f t="shared" si="152"/>
        <v/>
      </c>
      <c r="R1982" s="843"/>
    </row>
    <row r="1983" spans="2:18" s="842" customFormat="1" ht="12.4" customHeight="1">
      <c r="B1983" s="968" t="s">
        <v>1145</v>
      </c>
      <c r="C1983" s="959"/>
      <c r="D1983" s="969" t="s">
        <v>367</v>
      </c>
      <c r="E1983" s="961" t="s">
        <v>51</v>
      </c>
      <c r="F1983" s="970">
        <v>171.37</v>
      </c>
      <c r="G1983" s="970">
        <v>23.35</v>
      </c>
      <c r="H1983" s="962">
        <f t="shared" si="149"/>
        <v>4001.49</v>
      </c>
      <c r="I1983" s="963">
        <f t="shared" ref="I1983:Q1998" si="153">+IF($E1983="","",I5873)</f>
        <v>0</v>
      </c>
      <c r="J1983" s="964">
        <f t="shared" si="153"/>
        <v>0</v>
      </c>
      <c r="K1983" s="964">
        <f t="shared" si="153"/>
        <v>0</v>
      </c>
      <c r="L1983" s="964">
        <f t="shared" si="153"/>
        <v>4001.49</v>
      </c>
      <c r="M1983" s="964">
        <f t="shared" si="153"/>
        <v>0</v>
      </c>
      <c r="N1983" s="964">
        <f t="shared" si="153"/>
        <v>0</v>
      </c>
      <c r="O1983" s="964">
        <f t="shared" si="153"/>
        <v>0</v>
      </c>
      <c r="P1983" s="964">
        <f t="shared" si="153"/>
        <v>0</v>
      </c>
      <c r="Q1983" s="962">
        <f t="shared" si="153"/>
        <v>0</v>
      </c>
      <c r="R1983" s="843"/>
    </row>
    <row r="1984" spans="2:18" s="842" customFormat="1" ht="12.4" customHeight="1">
      <c r="B1984" s="974" t="s">
        <v>1146</v>
      </c>
      <c r="C1984" s="959"/>
      <c r="D1984" s="975" t="s">
        <v>344</v>
      </c>
      <c r="E1984" s="961"/>
      <c r="F1984" s="961"/>
      <c r="G1984" s="961"/>
      <c r="H1984" s="962" t="str">
        <f t="shared" si="149"/>
        <v/>
      </c>
      <c r="I1984" s="963" t="str">
        <f t="shared" si="153"/>
        <v/>
      </c>
      <c r="J1984" s="964" t="str">
        <f t="shared" si="153"/>
        <v/>
      </c>
      <c r="K1984" s="964" t="str">
        <f t="shared" si="153"/>
        <v/>
      </c>
      <c r="L1984" s="964" t="str">
        <f t="shared" si="153"/>
        <v/>
      </c>
      <c r="M1984" s="964" t="str">
        <f t="shared" si="153"/>
        <v/>
      </c>
      <c r="N1984" s="964" t="str">
        <f t="shared" si="153"/>
        <v/>
      </c>
      <c r="O1984" s="964" t="str">
        <f t="shared" si="153"/>
        <v/>
      </c>
      <c r="P1984" s="964" t="str">
        <f t="shared" si="153"/>
        <v/>
      </c>
      <c r="Q1984" s="962" t="str">
        <f t="shared" si="153"/>
        <v/>
      </c>
      <c r="R1984" s="843"/>
    </row>
    <row r="1985" spans="2:18" s="842" customFormat="1" ht="12.4" customHeight="1">
      <c r="B1985" s="968" t="s">
        <v>1147</v>
      </c>
      <c r="C1985" s="959"/>
      <c r="D1985" s="969" t="s">
        <v>2770</v>
      </c>
      <c r="E1985" s="961" t="s">
        <v>41</v>
      </c>
      <c r="F1985" s="970">
        <v>29</v>
      </c>
      <c r="G1985" s="970">
        <v>72.44</v>
      </c>
      <c r="H1985" s="962">
        <f t="shared" si="149"/>
        <v>2100.7600000000002</v>
      </c>
      <c r="I1985" s="963">
        <f t="shared" si="153"/>
        <v>0</v>
      </c>
      <c r="J1985" s="964">
        <f t="shared" si="153"/>
        <v>0</v>
      </c>
      <c r="K1985" s="964">
        <f t="shared" si="153"/>
        <v>0</v>
      </c>
      <c r="L1985" s="964">
        <f t="shared" si="153"/>
        <v>2100.7600000000002</v>
      </c>
      <c r="M1985" s="964">
        <f t="shared" si="153"/>
        <v>0</v>
      </c>
      <c r="N1985" s="964">
        <f t="shared" si="153"/>
        <v>0</v>
      </c>
      <c r="O1985" s="964">
        <f t="shared" si="153"/>
        <v>0</v>
      </c>
      <c r="P1985" s="964">
        <f t="shared" si="153"/>
        <v>0</v>
      </c>
      <c r="Q1985" s="962">
        <f t="shared" si="153"/>
        <v>0</v>
      </c>
      <c r="R1985" s="843"/>
    </row>
    <row r="1986" spans="2:18" s="842" customFormat="1" ht="12.4" customHeight="1">
      <c r="B1986" s="968" t="s">
        <v>1148</v>
      </c>
      <c r="C1986" s="959"/>
      <c r="D1986" s="969" t="s">
        <v>2771</v>
      </c>
      <c r="E1986" s="961" t="s">
        <v>41</v>
      </c>
      <c r="F1986" s="970">
        <v>29</v>
      </c>
      <c r="G1986" s="970">
        <v>32.72</v>
      </c>
      <c r="H1986" s="962">
        <f t="shared" si="149"/>
        <v>948.88</v>
      </c>
      <c r="I1986" s="963">
        <f t="shared" si="153"/>
        <v>0</v>
      </c>
      <c r="J1986" s="964">
        <f t="shared" si="153"/>
        <v>0</v>
      </c>
      <c r="K1986" s="964">
        <f t="shared" si="153"/>
        <v>0</v>
      </c>
      <c r="L1986" s="964">
        <f t="shared" si="153"/>
        <v>948.88</v>
      </c>
      <c r="M1986" s="964">
        <f t="shared" si="153"/>
        <v>0</v>
      </c>
      <c r="N1986" s="964">
        <f t="shared" si="153"/>
        <v>0</v>
      </c>
      <c r="O1986" s="964">
        <f t="shared" si="153"/>
        <v>0</v>
      </c>
      <c r="P1986" s="964">
        <f t="shared" si="153"/>
        <v>0</v>
      </c>
      <c r="Q1986" s="962">
        <f t="shared" si="153"/>
        <v>0</v>
      </c>
      <c r="R1986" s="843"/>
    </row>
    <row r="1987" spans="2:18" s="842" customFormat="1" ht="12.4" customHeight="1">
      <c r="B1987" s="968" t="s">
        <v>1149</v>
      </c>
      <c r="C1987" s="959"/>
      <c r="D1987" s="969" t="s">
        <v>2772</v>
      </c>
      <c r="E1987" s="961" t="s">
        <v>41</v>
      </c>
      <c r="F1987" s="970">
        <v>29</v>
      </c>
      <c r="G1987" s="970">
        <v>63.58</v>
      </c>
      <c r="H1987" s="962">
        <f t="shared" si="149"/>
        <v>1843.82</v>
      </c>
      <c r="I1987" s="963">
        <f t="shared" si="153"/>
        <v>0</v>
      </c>
      <c r="J1987" s="964">
        <f t="shared" si="153"/>
        <v>0</v>
      </c>
      <c r="K1987" s="964">
        <f t="shared" si="153"/>
        <v>0</v>
      </c>
      <c r="L1987" s="964">
        <f t="shared" si="153"/>
        <v>1843.82</v>
      </c>
      <c r="M1987" s="964">
        <f t="shared" si="153"/>
        <v>0</v>
      </c>
      <c r="N1987" s="964">
        <f t="shared" si="153"/>
        <v>0</v>
      </c>
      <c r="O1987" s="964">
        <f t="shared" si="153"/>
        <v>0</v>
      </c>
      <c r="P1987" s="964">
        <f t="shared" si="153"/>
        <v>0</v>
      </c>
      <c r="Q1987" s="962">
        <f t="shared" si="153"/>
        <v>0</v>
      </c>
      <c r="R1987" s="843"/>
    </row>
    <row r="1988" spans="2:18" s="842" customFormat="1" ht="12.4" customHeight="1">
      <c r="B1988" s="966" t="s">
        <v>1841</v>
      </c>
      <c r="C1988" s="959"/>
      <c r="D1988" s="967" t="s">
        <v>2955</v>
      </c>
      <c r="E1988" s="961"/>
      <c r="F1988" s="961"/>
      <c r="G1988" s="961"/>
      <c r="H1988" s="962" t="str">
        <f t="shared" si="149"/>
        <v/>
      </c>
      <c r="I1988" s="963" t="str">
        <f t="shared" si="153"/>
        <v/>
      </c>
      <c r="J1988" s="964" t="str">
        <f t="shared" si="153"/>
        <v/>
      </c>
      <c r="K1988" s="964" t="str">
        <f t="shared" si="153"/>
        <v/>
      </c>
      <c r="L1988" s="964" t="str">
        <f t="shared" si="153"/>
        <v/>
      </c>
      <c r="M1988" s="964" t="str">
        <f t="shared" si="153"/>
        <v/>
      </c>
      <c r="N1988" s="964" t="str">
        <f t="shared" si="153"/>
        <v/>
      </c>
      <c r="O1988" s="964" t="str">
        <f t="shared" si="153"/>
        <v/>
      </c>
      <c r="P1988" s="964" t="str">
        <f t="shared" si="153"/>
        <v/>
      </c>
      <c r="Q1988" s="962" t="str">
        <f t="shared" si="153"/>
        <v/>
      </c>
      <c r="R1988" s="843"/>
    </row>
    <row r="1989" spans="2:18" s="842" customFormat="1" ht="12.4" customHeight="1">
      <c r="B1989" s="972" t="s">
        <v>1842</v>
      </c>
      <c r="C1989" s="959"/>
      <c r="D1989" s="973" t="s">
        <v>2663</v>
      </c>
      <c r="E1989" s="961"/>
      <c r="F1989" s="961"/>
      <c r="G1989" s="961"/>
      <c r="H1989" s="962" t="str">
        <f t="shared" si="149"/>
        <v/>
      </c>
      <c r="I1989" s="963" t="str">
        <f t="shared" si="153"/>
        <v/>
      </c>
      <c r="J1989" s="964" t="str">
        <f t="shared" si="153"/>
        <v/>
      </c>
      <c r="K1989" s="964" t="str">
        <f t="shared" si="153"/>
        <v/>
      </c>
      <c r="L1989" s="964" t="str">
        <f t="shared" si="153"/>
        <v/>
      </c>
      <c r="M1989" s="964" t="str">
        <f t="shared" si="153"/>
        <v/>
      </c>
      <c r="N1989" s="964" t="str">
        <f t="shared" si="153"/>
        <v/>
      </c>
      <c r="O1989" s="964" t="str">
        <f t="shared" si="153"/>
        <v/>
      </c>
      <c r="P1989" s="964" t="str">
        <f t="shared" si="153"/>
        <v/>
      </c>
      <c r="Q1989" s="962" t="str">
        <f t="shared" si="153"/>
        <v/>
      </c>
      <c r="R1989" s="843"/>
    </row>
    <row r="1990" spans="2:18" s="842" customFormat="1" ht="12.4" customHeight="1">
      <c r="B1990" s="974" t="s">
        <v>1843</v>
      </c>
      <c r="C1990" s="959"/>
      <c r="D1990" s="975" t="s">
        <v>52</v>
      </c>
      <c r="E1990" s="961"/>
      <c r="F1990" s="961"/>
      <c r="G1990" s="961"/>
      <c r="H1990" s="962" t="str">
        <f t="shared" si="149"/>
        <v/>
      </c>
      <c r="I1990" s="963" t="str">
        <f t="shared" si="153"/>
        <v/>
      </c>
      <c r="J1990" s="964" t="str">
        <f t="shared" si="153"/>
        <v/>
      </c>
      <c r="K1990" s="964" t="str">
        <f t="shared" si="153"/>
        <v/>
      </c>
      <c r="L1990" s="964" t="str">
        <f t="shared" si="153"/>
        <v/>
      </c>
      <c r="M1990" s="964" t="str">
        <f t="shared" si="153"/>
        <v/>
      </c>
      <c r="N1990" s="964" t="str">
        <f t="shared" si="153"/>
        <v/>
      </c>
      <c r="O1990" s="964" t="str">
        <f t="shared" si="153"/>
        <v/>
      </c>
      <c r="P1990" s="964" t="str">
        <f t="shared" si="153"/>
        <v/>
      </c>
      <c r="Q1990" s="962" t="str">
        <f t="shared" si="153"/>
        <v/>
      </c>
      <c r="R1990" s="843"/>
    </row>
    <row r="1991" spans="2:18" s="842" customFormat="1" ht="12.4" customHeight="1">
      <c r="B1991" s="968" t="s">
        <v>1844</v>
      </c>
      <c r="C1991" s="959"/>
      <c r="D1991" s="969" t="s">
        <v>334</v>
      </c>
      <c r="E1991" s="961" t="s">
        <v>385</v>
      </c>
      <c r="F1991" s="970">
        <v>32</v>
      </c>
      <c r="G1991" s="970">
        <v>1.22</v>
      </c>
      <c r="H1991" s="962">
        <f t="shared" si="149"/>
        <v>39.04</v>
      </c>
      <c r="I1991" s="963">
        <f t="shared" si="153"/>
        <v>0</v>
      </c>
      <c r="J1991" s="964">
        <f t="shared" si="153"/>
        <v>0</v>
      </c>
      <c r="K1991" s="964">
        <f t="shared" si="153"/>
        <v>39.04</v>
      </c>
      <c r="L1991" s="964">
        <f t="shared" si="153"/>
        <v>0</v>
      </c>
      <c r="M1991" s="964">
        <f t="shared" si="153"/>
        <v>0</v>
      </c>
      <c r="N1991" s="964">
        <f t="shared" si="153"/>
        <v>0</v>
      </c>
      <c r="O1991" s="964">
        <f t="shared" si="153"/>
        <v>0</v>
      </c>
      <c r="P1991" s="964">
        <f t="shared" si="153"/>
        <v>0</v>
      </c>
      <c r="Q1991" s="962">
        <f t="shared" si="153"/>
        <v>0</v>
      </c>
      <c r="R1991" s="843"/>
    </row>
    <row r="1992" spans="2:18" s="842" customFormat="1" ht="12.4" customHeight="1">
      <c r="B1992" s="974" t="s">
        <v>1845</v>
      </c>
      <c r="C1992" s="959"/>
      <c r="D1992" s="975" t="s">
        <v>54</v>
      </c>
      <c r="E1992" s="961"/>
      <c r="F1992" s="961"/>
      <c r="G1992" s="961"/>
      <c r="H1992" s="962" t="str">
        <f t="shared" si="149"/>
        <v/>
      </c>
      <c r="I1992" s="963" t="str">
        <f t="shared" si="153"/>
        <v/>
      </c>
      <c r="J1992" s="964" t="str">
        <f t="shared" si="153"/>
        <v/>
      </c>
      <c r="K1992" s="964" t="str">
        <f t="shared" si="153"/>
        <v/>
      </c>
      <c r="L1992" s="964" t="str">
        <f t="shared" si="153"/>
        <v/>
      </c>
      <c r="M1992" s="964" t="str">
        <f t="shared" si="153"/>
        <v/>
      </c>
      <c r="N1992" s="964" t="str">
        <f t="shared" si="153"/>
        <v/>
      </c>
      <c r="O1992" s="964" t="str">
        <f t="shared" si="153"/>
        <v/>
      </c>
      <c r="P1992" s="964" t="str">
        <f t="shared" si="153"/>
        <v/>
      </c>
      <c r="Q1992" s="962" t="str">
        <f t="shared" si="153"/>
        <v/>
      </c>
      <c r="R1992" s="843"/>
    </row>
    <row r="1993" spans="2:18" s="842" customFormat="1" ht="12.4" customHeight="1">
      <c r="B1993" s="968" t="s">
        <v>1846</v>
      </c>
      <c r="C1993" s="959"/>
      <c r="D1993" s="969" t="s">
        <v>365</v>
      </c>
      <c r="E1993" s="961" t="s">
        <v>386</v>
      </c>
      <c r="F1993" s="970">
        <v>4.6000000000000005</v>
      </c>
      <c r="G1993" s="970">
        <v>30.76</v>
      </c>
      <c r="H1993" s="962">
        <f t="shared" ref="H1993:H2056" si="154">+IF(E1993="","",ROUND(F1993*G1993,2))</f>
        <v>141.5</v>
      </c>
      <c r="I1993" s="963">
        <f t="shared" si="153"/>
        <v>0</v>
      </c>
      <c r="J1993" s="964">
        <f t="shared" si="153"/>
        <v>0</v>
      </c>
      <c r="K1993" s="964">
        <f t="shared" si="153"/>
        <v>141.5</v>
      </c>
      <c r="L1993" s="964">
        <f t="shared" si="153"/>
        <v>0</v>
      </c>
      <c r="M1993" s="964">
        <f t="shared" si="153"/>
        <v>0</v>
      </c>
      <c r="N1993" s="964">
        <f t="shared" si="153"/>
        <v>0</v>
      </c>
      <c r="O1993" s="964">
        <f t="shared" si="153"/>
        <v>0</v>
      </c>
      <c r="P1993" s="964">
        <f t="shared" si="153"/>
        <v>0</v>
      </c>
      <c r="Q1993" s="962">
        <f t="shared" si="153"/>
        <v>0</v>
      </c>
      <c r="R1993" s="843"/>
    </row>
    <row r="1994" spans="2:18" s="842" customFormat="1" ht="12.4" customHeight="1">
      <c r="B1994" s="968" t="s">
        <v>1847</v>
      </c>
      <c r="C1994" s="959"/>
      <c r="D1994" s="969" t="s">
        <v>336</v>
      </c>
      <c r="E1994" s="961" t="s">
        <v>386</v>
      </c>
      <c r="F1994" s="970">
        <v>5.75</v>
      </c>
      <c r="G1994" s="970">
        <v>20.51</v>
      </c>
      <c r="H1994" s="962">
        <f t="shared" si="154"/>
        <v>117.93</v>
      </c>
      <c r="I1994" s="963">
        <f t="shared" si="153"/>
        <v>0</v>
      </c>
      <c r="J1994" s="964">
        <f t="shared" si="153"/>
        <v>0</v>
      </c>
      <c r="K1994" s="964">
        <f t="shared" si="153"/>
        <v>117.93</v>
      </c>
      <c r="L1994" s="964">
        <f t="shared" si="153"/>
        <v>0</v>
      </c>
      <c r="M1994" s="964">
        <f t="shared" si="153"/>
        <v>0</v>
      </c>
      <c r="N1994" s="964">
        <f t="shared" si="153"/>
        <v>0</v>
      </c>
      <c r="O1994" s="964">
        <f t="shared" si="153"/>
        <v>0</v>
      </c>
      <c r="P1994" s="964">
        <f t="shared" si="153"/>
        <v>0</v>
      </c>
      <c r="Q1994" s="962">
        <f t="shared" si="153"/>
        <v>0</v>
      </c>
      <c r="R1994" s="843"/>
    </row>
    <row r="1995" spans="2:18" s="842" customFormat="1" ht="12.4" customHeight="1">
      <c r="B1995" s="968" t="s">
        <v>1848</v>
      </c>
      <c r="C1995" s="959"/>
      <c r="D1995" s="969" t="s">
        <v>2664</v>
      </c>
      <c r="E1995" s="961" t="s">
        <v>387</v>
      </c>
      <c r="F1995" s="970">
        <v>32</v>
      </c>
      <c r="G1995" s="970">
        <v>6.83</v>
      </c>
      <c r="H1995" s="962">
        <f t="shared" si="154"/>
        <v>218.56</v>
      </c>
      <c r="I1995" s="963">
        <f t="shared" si="153"/>
        <v>0</v>
      </c>
      <c r="J1995" s="964">
        <f t="shared" si="153"/>
        <v>0</v>
      </c>
      <c r="K1995" s="964">
        <f t="shared" si="153"/>
        <v>0</v>
      </c>
      <c r="L1995" s="964">
        <f t="shared" si="153"/>
        <v>218.56</v>
      </c>
      <c r="M1995" s="964">
        <f t="shared" si="153"/>
        <v>0</v>
      </c>
      <c r="N1995" s="964">
        <f t="shared" si="153"/>
        <v>0</v>
      </c>
      <c r="O1995" s="964">
        <f t="shared" si="153"/>
        <v>0</v>
      </c>
      <c r="P1995" s="964">
        <f t="shared" si="153"/>
        <v>0</v>
      </c>
      <c r="Q1995" s="962">
        <f t="shared" si="153"/>
        <v>0</v>
      </c>
      <c r="R1995" s="843"/>
    </row>
    <row r="1996" spans="2:18" s="842" customFormat="1" ht="12.4" customHeight="1">
      <c r="B1996" s="974" t="s">
        <v>1849</v>
      </c>
      <c r="C1996" s="959"/>
      <c r="D1996" s="975" t="s">
        <v>338</v>
      </c>
      <c r="E1996" s="961"/>
      <c r="F1996" s="961"/>
      <c r="G1996" s="961"/>
      <c r="H1996" s="962" t="str">
        <f t="shared" si="154"/>
        <v/>
      </c>
      <c r="I1996" s="963" t="str">
        <f t="shared" si="153"/>
        <v/>
      </c>
      <c r="J1996" s="964" t="str">
        <f t="shared" si="153"/>
        <v/>
      </c>
      <c r="K1996" s="964" t="str">
        <f t="shared" si="153"/>
        <v/>
      </c>
      <c r="L1996" s="964" t="str">
        <f t="shared" si="153"/>
        <v/>
      </c>
      <c r="M1996" s="964" t="str">
        <f t="shared" si="153"/>
        <v/>
      </c>
      <c r="N1996" s="964" t="str">
        <f t="shared" si="153"/>
        <v/>
      </c>
      <c r="O1996" s="964" t="str">
        <f t="shared" si="153"/>
        <v/>
      </c>
      <c r="P1996" s="964" t="str">
        <f t="shared" si="153"/>
        <v/>
      </c>
      <c r="Q1996" s="962" t="str">
        <f t="shared" si="153"/>
        <v/>
      </c>
      <c r="R1996" s="843"/>
    </row>
    <row r="1997" spans="2:18" s="842" customFormat="1" ht="12.4" customHeight="1">
      <c r="B1997" s="968" t="s">
        <v>1850</v>
      </c>
      <c r="C1997" s="959"/>
      <c r="D1997" s="969" t="s">
        <v>2665</v>
      </c>
      <c r="E1997" s="961" t="s">
        <v>386</v>
      </c>
      <c r="F1997" s="970">
        <v>0.33</v>
      </c>
      <c r="G1997" s="970">
        <v>422.55</v>
      </c>
      <c r="H1997" s="962">
        <f t="shared" si="154"/>
        <v>139.44</v>
      </c>
      <c r="I1997" s="963">
        <f t="shared" si="153"/>
        <v>0</v>
      </c>
      <c r="J1997" s="964">
        <f t="shared" si="153"/>
        <v>0</v>
      </c>
      <c r="K1997" s="964">
        <f t="shared" si="153"/>
        <v>139.44</v>
      </c>
      <c r="L1997" s="964">
        <f t="shared" si="153"/>
        <v>0</v>
      </c>
      <c r="M1997" s="964">
        <f t="shared" si="153"/>
        <v>0</v>
      </c>
      <c r="N1997" s="964">
        <f t="shared" si="153"/>
        <v>0</v>
      </c>
      <c r="O1997" s="964">
        <f t="shared" si="153"/>
        <v>0</v>
      </c>
      <c r="P1997" s="964">
        <f t="shared" si="153"/>
        <v>0</v>
      </c>
      <c r="Q1997" s="962">
        <f t="shared" si="153"/>
        <v>0</v>
      </c>
      <c r="R1997" s="843"/>
    </row>
    <row r="1998" spans="2:18" s="842" customFormat="1" ht="12.4" customHeight="1">
      <c r="B1998" s="968" t="s">
        <v>1851</v>
      </c>
      <c r="C1998" s="959"/>
      <c r="D1998" s="969" t="s">
        <v>2666</v>
      </c>
      <c r="E1998" s="961" t="s">
        <v>386</v>
      </c>
      <c r="F1998" s="970">
        <v>1.42</v>
      </c>
      <c r="G1998" s="970">
        <v>300.5</v>
      </c>
      <c r="H1998" s="962">
        <f t="shared" si="154"/>
        <v>426.71</v>
      </c>
      <c r="I1998" s="963">
        <f t="shared" si="153"/>
        <v>0</v>
      </c>
      <c r="J1998" s="964">
        <f t="shared" si="153"/>
        <v>0</v>
      </c>
      <c r="K1998" s="964">
        <f t="shared" si="153"/>
        <v>426.71</v>
      </c>
      <c r="L1998" s="964">
        <f t="shared" si="153"/>
        <v>0</v>
      </c>
      <c r="M1998" s="964">
        <f t="shared" si="153"/>
        <v>0</v>
      </c>
      <c r="N1998" s="964">
        <f t="shared" si="153"/>
        <v>0</v>
      </c>
      <c r="O1998" s="964">
        <f t="shared" si="153"/>
        <v>0</v>
      </c>
      <c r="P1998" s="964">
        <f t="shared" si="153"/>
        <v>0</v>
      </c>
      <c r="Q1998" s="962">
        <f t="shared" si="153"/>
        <v>0</v>
      </c>
      <c r="R1998" s="843"/>
    </row>
    <row r="1999" spans="2:18" s="842" customFormat="1" ht="12.4" customHeight="1">
      <c r="B1999" s="974" t="s">
        <v>1852</v>
      </c>
      <c r="C1999" s="959"/>
      <c r="D1999" s="975" t="s">
        <v>340</v>
      </c>
      <c r="E1999" s="961"/>
      <c r="F1999" s="961"/>
      <c r="G1999" s="961"/>
      <c r="H1999" s="962" t="str">
        <f t="shared" si="154"/>
        <v/>
      </c>
      <c r="I1999" s="963" t="str">
        <f t="shared" ref="I1999:Q2014" si="155">+IF($E1999="","",I5889)</f>
        <v/>
      </c>
      <c r="J1999" s="964" t="str">
        <f t="shared" si="155"/>
        <v/>
      </c>
      <c r="K1999" s="964" t="str">
        <f t="shared" si="155"/>
        <v/>
      </c>
      <c r="L1999" s="964" t="str">
        <f t="shared" si="155"/>
        <v/>
      </c>
      <c r="M1999" s="964" t="str">
        <f t="shared" si="155"/>
        <v/>
      </c>
      <c r="N1999" s="964" t="str">
        <f t="shared" si="155"/>
        <v/>
      </c>
      <c r="O1999" s="964" t="str">
        <f t="shared" si="155"/>
        <v/>
      </c>
      <c r="P1999" s="964" t="str">
        <f t="shared" si="155"/>
        <v/>
      </c>
      <c r="Q1999" s="962" t="str">
        <f t="shared" si="155"/>
        <v/>
      </c>
      <c r="R1999" s="843"/>
    </row>
    <row r="2000" spans="2:18" s="842" customFormat="1" ht="12.4" customHeight="1">
      <c r="B2000" s="968" t="s">
        <v>1853</v>
      </c>
      <c r="C2000" s="959"/>
      <c r="D2000" s="969" t="s">
        <v>2667</v>
      </c>
      <c r="E2000" s="961" t="s">
        <v>386</v>
      </c>
      <c r="F2000" s="970">
        <v>3.39</v>
      </c>
      <c r="G2000" s="970">
        <v>370.55</v>
      </c>
      <c r="H2000" s="962">
        <f t="shared" si="154"/>
        <v>1256.1600000000001</v>
      </c>
      <c r="I2000" s="963">
        <f t="shared" si="155"/>
        <v>0</v>
      </c>
      <c r="J2000" s="964">
        <f t="shared" si="155"/>
        <v>0</v>
      </c>
      <c r="K2000" s="964">
        <f t="shared" si="155"/>
        <v>1256.1600000000001</v>
      </c>
      <c r="L2000" s="964">
        <f t="shared" si="155"/>
        <v>0</v>
      </c>
      <c r="M2000" s="964">
        <f t="shared" si="155"/>
        <v>0</v>
      </c>
      <c r="N2000" s="964">
        <f t="shared" si="155"/>
        <v>0</v>
      </c>
      <c r="O2000" s="964">
        <f t="shared" si="155"/>
        <v>0</v>
      </c>
      <c r="P2000" s="964">
        <f t="shared" si="155"/>
        <v>0</v>
      </c>
      <c r="Q2000" s="962">
        <f t="shared" si="155"/>
        <v>0</v>
      </c>
      <c r="R2000" s="843"/>
    </row>
    <row r="2001" spans="2:18" s="842" customFormat="1" ht="12.4" customHeight="1">
      <c r="B2001" s="968" t="s">
        <v>1854</v>
      </c>
      <c r="C2001" s="959"/>
      <c r="D2001" s="969" t="s">
        <v>2668</v>
      </c>
      <c r="E2001" s="961" t="s">
        <v>386</v>
      </c>
      <c r="F2001" s="970">
        <v>0.72</v>
      </c>
      <c r="G2001" s="970">
        <v>422.55</v>
      </c>
      <c r="H2001" s="962">
        <f t="shared" si="154"/>
        <v>304.24</v>
      </c>
      <c r="I2001" s="963">
        <f t="shared" si="155"/>
        <v>0</v>
      </c>
      <c r="J2001" s="964">
        <f t="shared" si="155"/>
        <v>0</v>
      </c>
      <c r="K2001" s="964">
        <f t="shared" si="155"/>
        <v>0</v>
      </c>
      <c r="L2001" s="964">
        <f t="shared" si="155"/>
        <v>304.24</v>
      </c>
      <c r="M2001" s="964">
        <f t="shared" si="155"/>
        <v>0</v>
      </c>
      <c r="N2001" s="964">
        <f t="shared" si="155"/>
        <v>0</v>
      </c>
      <c r="O2001" s="964">
        <f t="shared" si="155"/>
        <v>0</v>
      </c>
      <c r="P2001" s="964">
        <f t="shared" si="155"/>
        <v>0</v>
      </c>
      <c r="Q2001" s="962">
        <f t="shared" si="155"/>
        <v>0</v>
      </c>
      <c r="R2001" s="843"/>
    </row>
    <row r="2002" spans="2:18" s="842" customFormat="1" ht="12.4" customHeight="1">
      <c r="B2002" s="968" t="s">
        <v>1855</v>
      </c>
      <c r="C2002" s="959"/>
      <c r="D2002" s="969" t="s">
        <v>2669</v>
      </c>
      <c r="E2002" s="961" t="s">
        <v>385</v>
      </c>
      <c r="F2002" s="970">
        <v>25.86</v>
      </c>
      <c r="G2002" s="970">
        <v>43.85</v>
      </c>
      <c r="H2002" s="962">
        <f t="shared" si="154"/>
        <v>1133.96</v>
      </c>
      <c r="I2002" s="963">
        <f t="shared" si="155"/>
        <v>0</v>
      </c>
      <c r="J2002" s="964">
        <f t="shared" si="155"/>
        <v>0</v>
      </c>
      <c r="K2002" s="964">
        <f t="shared" si="155"/>
        <v>1133.96</v>
      </c>
      <c r="L2002" s="964">
        <f t="shared" si="155"/>
        <v>0</v>
      </c>
      <c r="M2002" s="964">
        <f t="shared" si="155"/>
        <v>0</v>
      </c>
      <c r="N2002" s="964">
        <f t="shared" si="155"/>
        <v>0</v>
      </c>
      <c r="O2002" s="964">
        <f t="shared" si="155"/>
        <v>0</v>
      </c>
      <c r="P2002" s="964">
        <f t="shared" si="155"/>
        <v>0</v>
      </c>
      <c r="Q2002" s="962">
        <f t="shared" si="155"/>
        <v>0</v>
      </c>
      <c r="R2002" s="843"/>
    </row>
    <row r="2003" spans="2:18" s="842" customFormat="1" ht="12.4" customHeight="1">
      <c r="B2003" s="968" t="s">
        <v>1856</v>
      </c>
      <c r="C2003" s="959"/>
      <c r="D2003" s="969" t="s">
        <v>2670</v>
      </c>
      <c r="E2003" s="961" t="s">
        <v>385</v>
      </c>
      <c r="F2003" s="970">
        <v>2.7</v>
      </c>
      <c r="G2003" s="970">
        <v>45.08</v>
      </c>
      <c r="H2003" s="962">
        <f t="shared" si="154"/>
        <v>121.72</v>
      </c>
      <c r="I2003" s="963">
        <f t="shared" si="155"/>
        <v>0</v>
      </c>
      <c r="J2003" s="964">
        <f t="shared" si="155"/>
        <v>0</v>
      </c>
      <c r="K2003" s="964">
        <f t="shared" si="155"/>
        <v>0</v>
      </c>
      <c r="L2003" s="964">
        <f t="shared" si="155"/>
        <v>121.72</v>
      </c>
      <c r="M2003" s="964">
        <f t="shared" si="155"/>
        <v>0</v>
      </c>
      <c r="N2003" s="964">
        <f t="shared" si="155"/>
        <v>0</v>
      </c>
      <c r="O2003" s="964">
        <f t="shared" si="155"/>
        <v>0</v>
      </c>
      <c r="P2003" s="964">
        <f t="shared" si="155"/>
        <v>0</v>
      </c>
      <c r="Q2003" s="962">
        <f t="shared" si="155"/>
        <v>0</v>
      </c>
      <c r="R2003" s="843"/>
    </row>
    <row r="2004" spans="2:18" s="842" customFormat="1" ht="12.4" customHeight="1">
      <c r="B2004" s="968" t="s">
        <v>1857</v>
      </c>
      <c r="C2004" s="959"/>
      <c r="D2004" s="969" t="s">
        <v>341</v>
      </c>
      <c r="E2004" s="961" t="s">
        <v>55</v>
      </c>
      <c r="F2004" s="970">
        <v>156.97</v>
      </c>
      <c r="G2004" s="970">
        <v>4.2</v>
      </c>
      <c r="H2004" s="962">
        <f t="shared" si="154"/>
        <v>659.27</v>
      </c>
      <c r="I2004" s="963">
        <f t="shared" si="155"/>
        <v>0</v>
      </c>
      <c r="J2004" s="964">
        <f t="shared" si="155"/>
        <v>0</v>
      </c>
      <c r="K2004" s="964">
        <f t="shared" si="155"/>
        <v>659.27</v>
      </c>
      <c r="L2004" s="964">
        <f t="shared" si="155"/>
        <v>0</v>
      </c>
      <c r="M2004" s="964">
        <f t="shared" si="155"/>
        <v>0</v>
      </c>
      <c r="N2004" s="964">
        <f t="shared" si="155"/>
        <v>0</v>
      </c>
      <c r="O2004" s="964">
        <f t="shared" si="155"/>
        <v>0</v>
      </c>
      <c r="P2004" s="964">
        <f t="shared" si="155"/>
        <v>0</v>
      </c>
      <c r="Q2004" s="962">
        <f t="shared" si="155"/>
        <v>0</v>
      </c>
      <c r="R2004" s="843"/>
    </row>
    <row r="2005" spans="2:18" s="842" customFormat="1" ht="12.4" customHeight="1">
      <c r="B2005" s="974" t="s">
        <v>1858</v>
      </c>
      <c r="C2005" s="959"/>
      <c r="D2005" s="975" t="s">
        <v>343</v>
      </c>
      <c r="E2005" s="961"/>
      <c r="F2005" s="961"/>
      <c r="G2005" s="961"/>
      <c r="H2005" s="962" t="str">
        <f t="shared" si="154"/>
        <v/>
      </c>
      <c r="I2005" s="963" t="str">
        <f t="shared" si="155"/>
        <v/>
      </c>
      <c r="J2005" s="964" t="str">
        <f t="shared" si="155"/>
        <v/>
      </c>
      <c r="K2005" s="964" t="str">
        <f t="shared" si="155"/>
        <v/>
      </c>
      <c r="L2005" s="964" t="str">
        <f t="shared" si="155"/>
        <v/>
      </c>
      <c r="M2005" s="964" t="str">
        <f t="shared" si="155"/>
        <v/>
      </c>
      <c r="N2005" s="964" t="str">
        <f t="shared" si="155"/>
        <v/>
      </c>
      <c r="O2005" s="964" t="str">
        <f t="shared" si="155"/>
        <v/>
      </c>
      <c r="P2005" s="964" t="str">
        <f t="shared" si="155"/>
        <v/>
      </c>
      <c r="Q2005" s="962" t="str">
        <f t="shared" si="155"/>
        <v/>
      </c>
      <c r="R2005" s="843"/>
    </row>
    <row r="2006" spans="2:18" s="842" customFormat="1" ht="12.4" customHeight="1">
      <c r="B2006" s="968" t="s">
        <v>1859</v>
      </c>
      <c r="C2006" s="959"/>
      <c r="D2006" s="969" t="s">
        <v>2671</v>
      </c>
      <c r="E2006" s="961" t="s">
        <v>51</v>
      </c>
      <c r="F2006" s="970">
        <v>16.190000000000001</v>
      </c>
      <c r="G2006" s="970">
        <v>27.810000000000002</v>
      </c>
      <c r="H2006" s="962">
        <f t="shared" si="154"/>
        <v>450.24</v>
      </c>
      <c r="I2006" s="963">
        <f t="shared" si="155"/>
        <v>0</v>
      </c>
      <c r="J2006" s="964">
        <f t="shared" si="155"/>
        <v>0</v>
      </c>
      <c r="K2006" s="964">
        <f t="shared" si="155"/>
        <v>450.24</v>
      </c>
      <c r="L2006" s="964">
        <f t="shared" si="155"/>
        <v>0</v>
      </c>
      <c r="M2006" s="964">
        <f t="shared" si="155"/>
        <v>0</v>
      </c>
      <c r="N2006" s="964">
        <f t="shared" si="155"/>
        <v>0</v>
      </c>
      <c r="O2006" s="964">
        <f t="shared" si="155"/>
        <v>0</v>
      </c>
      <c r="P2006" s="964">
        <f t="shared" si="155"/>
        <v>0</v>
      </c>
      <c r="Q2006" s="962">
        <f t="shared" si="155"/>
        <v>0</v>
      </c>
      <c r="R2006" s="843"/>
    </row>
    <row r="2007" spans="2:18" s="842" customFormat="1" ht="12.4" customHeight="1">
      <c r="B2007" s="968" t="s">
        <v>1860</v>
      </c>
      <c r="C2007" s="959"/>
      <c r="D2007" s="969" t="s">
        <v>2672</v>
      </c>
      <c r="E2007" s="961" t="s">
        <v>51</v>
      </c>
      <c r="F2007" s="970">
        <v>3.99</v>
      </c>
      <c r="G2007" s="970">
        <v>23.35</v>
      </c>
      <c r="H2007" s="962">
        <f t="shared" si="154"/>
        <v>93.17</v>
      </c>
      <c r="I2007" s="963">
        <f t="shared" si="155"/>
        <v>0</v>
      </c>
      <c r="J2007" s="964">
        <f t="shared" si="155"/>
        <v>0</v>
      </c>
      <c r="K2007" s="964">
        <f t="shared" si="155"/>
        <v>0</v>
      </c>
      <c r="L2007" s="964">
        <f t="shared" si="155"/>
        <v>93.17</v>
      </c>
      <c r="M2007" s="964">
        <f t="shared" si="155"/>
        <v>0</v>
      </c>
      <c r="N2007" s="964">
        <f t="shared" si="155"/>
        <v>0</v>
      </c>
      <c r="O2007" s="964">
        <f t="shared" si="155"/>
        <v>0</v>
      </c>
      <c r="P2007" s="964">
        <f t="shared" si="155"/>
        <v>0</v>
      </c>
      <c r="Q2007" s="962">
        <f t="shared" si="155"/>
        <v>0</v>
      </c>
      <c r="R2007" s="843"/>
    </row>
    <row r="2008" spans="2:18" s="842" customFormat="1" ht="12.4" customHeight="1">
      <c r="B2008" s="968" t="s">
        <v>1861</v>
      </c>
      <c r="C2008" s="959"/>
      <c r="D2008" s="969" t="s">
        <v>2673</v>
      </c>
      <c r="E2008" s="961" t="s">
        <v>385</v>
      </c>
      <c r="F2008" s="970">
        <v>0.84</v>
      </c>
      <c r="G2008" s="970">
        <v>24.78</v>
      </c>
      <c r="H2008" s="962">
        <f t="shared" si="154"/>
        <v>20.82</v>
      </c>
      <c r="I2008" s="963">
        <f t="shared" si="155"/>
        <v>0</v>
      </c>
      <c r="J2008" s="964">
        <f t="shared" si="155"/>
        <v>0</v>
      </c>
      <c r="K2008" s="964">
        <f t="shared" si="155"/>
        <v>20.82</v>
      </c>
      <c r="L2008" s="964">
        <f t="shared" si="155"/>
        <v>0</v>
      </c>
      <c r="M2008" s="964">
        <f t="shared" si="155"/>
        <v>0</v>
      </c>
      <c r="N2008" s="964">
        <f t="shared" si="155"/>
        <v>0</v>
      </c>
      <c r="O2008" s="964">
        <f t="shared" si="155"/>
        <v>0</v>
      </c>
      <c r="P2008" s="964">
        <f t="shared" si="155"/>
        <v>0</v>
      </c>
      <c r="Q2008" s="962">
        <f t="shared" si="155"/>
        <v>0</v>
      </c>
      <c r="R2008" s="843"/>
    </row>
    <row r="2009" spans="2:18" s="842" customFormat="1" ht="12.4" customHeight="1">
      <c r="B2009" s="974" t="s">
        <v>1862</v>
      </c>
      <c r="C2009" s="959"/>
      <c r="D2009" s="975" t="s">
        <v>345</v>
      </c>
      <c r="E2009" s="961"/>
      <c r="F2009" s="961"/>
      <c r="G2009" s="961"/>
      <c r="H2009" s="962" t="str">
        <f t="shared" si="154"/>
        <v/>
      </c>
      <c r="I2009" s="963" t="str">
        <f t="shared" si="155"/>
        <v/>
      </c>
      <c r="J2009" s="964" t="str">
        <f t="shared" si="155"/>
        <v/>
      </c>
      <c r="K2009" s="964" t="str">
        <f t="shared" si="155"/>
        <v/>
      </c>
      <c r="L2009" s="964" t="str">
        <f t="shared" si="155"/>
        <v/>
      </c>
      <c r="M2009" s="964" t="str">
        <f t="shared" si="155"/>
        <v/>
      </c>
      <c r="N2009" s="964" t="str">
        <f t="shared" si="155"/>
        <v/>
      </c>
      <c r="O2009" s="964" t="str">
        <f t="shared" si="155"/>
        <v/>
      </c>
      <c r="P2009" s="964" t="str">
        <f t="shared" si="155"/>
        <v/>
      </c>
      <c r="Q2009" s="962" t="str">
        <f t="shared" si="155"/>
        <v/>
      </c>
      <c r="R2009" s="843"/>
    </row>
    <row r="2010" spans="2:18" s="842" customFormat="1" ht="12.4" customHeight="1">
      <c r="B2010" s="968" t="s">
        <v>1863</v>
      </c>
      <c r="C2010" s="959"/>
      <c r="D2010" s="969" t="s">
        <v>2674</v>
      </c>
      <c r="E2010" s="961" t="s">
        <v>386</v>
      </c>
      <c r="F2010" s="970">
        <v>1.0900000000000001</v>
      </c>
      <c r="G2010" s="970">
        <v>100.78</v>
      </c>
      <c r="H2010" s="962">
        <f t="shared" si="154"/>
        <v>109.85</v>
      </c>
      <c r="I2010" s="963">
        <f t="shared" si="155"/>
        <v>0</v>
      </c>
      <c r="J2010" s="964">
        <f t="shared" si="155"/>
        <v>0</v>
      </c>
      <c r="K2010" s="964">
        <f t="shared" si="155"/>
        <v>56.18</v>
      </c>
      <c r="L2010" s="964">
        <f t="shared" si="155"/>
        <v>53.67</v>
      </c>
      <c r="M2010" s="964">
        <f t="shared" si="155"/>
        <v>0</v>
      </c>
      <c r="N2010" s="964">
        <f t="shared" si="155"/>
        <v>0</v>
      </c>
      <c r="O2010" s="964">
        <f t="shared" si="155"/>
        <v>0</v>
      </c>
      <c r="P2010" s="964">
        <f t="shared" si="155"/>
        <v>0</v>
      </c>
      <c r="Q2010" s="962">
        <f t="shared" si="155"/>
        <v>0</v>
      </c>
      <c r="R2010" s="843"/>
    </row>
    <row r="2011" spans="2:18" s="842" customFormat="1" ht="12.4" customHeight="1">
      <c r="B2011" s="968" t="s">
        <v>1864</v>
      </c>
      <c r="C2011" s="959"/>
      <c r="D2011" s="969" t="s">
        <v>352</v>
      </c>
      <c r="E2011" s="961" t="s">
        <v>386</v>
      </c>
      <c r="F2011" s="970">
        <v>0.85</v>
      </c>
      <c r="G2011" s="970">
        <v>85.03</v>
      </c>
      <c r="H2011" s="962">
        <f t="shared" si="154"/>
        <v>72.28</v>
      </c>
      <c r="I2011" s="963">
        <f t="shared" si="155"/>
        <v>0</v>
      </c>
      <c r="J2011" s="964">
        <f t="shared" si="155"/>
        <v>0</v>
      </c>
      <c r="K2011" s="964">
        <f t="shared" si="155"/>
        <v>36.97</v>
      </c>
      <c r="L2011" s="964">
        <f t="shared" si="155"/>
        <v>35.31</v>
      </c>
      <c r="M2011" s="964">
        <f t="shared" si="155"/>
        <v>0</v>
      </c>
      <c r="N2011" s="964">
        <f t="shared" si="155"/>
        <v>0</v>
      </c>
      <c r="O2011" s="964">
        <f t="shared" si="155"/>
        <v>0</v>
      </c>
      <c r="P2011" s="964">
        <f t="shared" si="155"/>
        <v>0</v>
      </c>
      <c r="Q2011" s="962">
        <f t="shared" si="155"/>
        <v>0</v>
      </c>
      <c r="R2011" s="843"/>
    </row>
    <row r="2012" spans="2:18" s="842" customFormat="1" ht="12.4" customHeight="1">
      <c r="B2012" s="968" t="s">
        <v>1865</v>
      </c>
      <c r="C2012" s="959"/>
      <c r="D2012" s="969" t="s">
        <v>346</v>
      </c>
      <c r="E2012" s="961" t="s">
        <v>386</v>
      </c>
      <c r="F2012" s="970">
        <v>0.77</v>
      </c>
      <c r="G2012" s="970">
        <v>85.03</v>
      </c>
      <c r="H2012" s="962">
        <f t="shared" si="154"/>
        <v>65.47</v>
      </c>
      <c r="I2012" s="963">
        <f t="shared" si="155"/>
        <v>0</v>
      </c>
      <c r="J2012" s="964">
        <f t="shared" si="155"/>
        <v>0</v>
      </c>
      <c r="K2012" s="964">
        <f t="shared" si="155"/>
        <v>33.49</v>
      </c>
      <c r="L2012" s="964">
        <f t="shared" si="155"/>
        <v>31.98</v>
      </c>
      <c r="M2012" s="964">
        <f t="shared" si="155"/>
        <v>0</v>
      </c>
      <c r="N2012" s="964">
        <f t="shared" si="155"/>
        <v>0</v>
      </c>
      <c r="O2012" s="964">
        <f t="shared" si="155"/>
        <v>0</v>
      </c>
      <c r="P2012" s="964">
        <f t="shared" si="155"/>
        <v>0</v>
      </c>
      <c r="Q2012" s="962">
        <f t="shared" si="155"/>
        <v>0</v>
      </c>
      <c r="R2012" s="843"/>
    </row>
    <row r="2013" spans="2:18" s="842" customFormat="1" ht="12.4" customHeight="1">
      <c r="B2013" s="968" t="s">
        <v>1866</v>
      </c>
      <c r="C2013" s="959"/>
      <c r="D2013" s="969" t="s">
        <v>2675</v>
      </c>
      <c r="E2013" s="961" t="s">
        <v>386</v>
      </c>
      <c r="F2013" s="970">
        <v>0.08</v>
      </c>
      <c r="G2013" s="970">
        <v>51.03</v>
      </c>
      <c r="H2013" s="962">
        <f t="shared" si="154"/>
        <v>4.08</v>
      </c>
      <c r="I2013" s="963">
        <f t="shared" si="155"/>
        <v>0</v>
      </c>
      <c r="J2013" s="964">
        <f t="shared" si="155"/>
        <v>0</v>
      </c>
      <c r="K2013" s="964">
        <f t="shared" si="155"/>
        <v>0</v>
      </c>
      <c r="L2013" s="964">
        <f t="shared" si="155"/>
        <v>4.08</v>
      </c>
      <c r="M2013" s="964">
        <f t="shared" si="155"/>
        <v>0</v>
      </c>
      <c r="N2013" s="964">
        <f t="shared" si="155"/>
        <v>0</v>
      </c>
      <c r="O2013" s="964">
        <f t="shared" si="155"/>
        <v>0</v>
      </c>
      <c r="P2013" s="964">
        <f t="shared" si="155"/>
        <v>0</v>
      </c>
      <c r="Q2013" s="962">
        <f t="shared" si="155"/>
        <v>0</v>
      </c>
      <c r="R2013" s="843"/>
    </row>
    <row r="2014" spans="2:18" s="842" customFormat="1" ht="12.4" customHeight="1">
      <c r="B2014" s="974" t="s">
        <v>1867</v>
      </c>
      <c r="C2014" s="959"/>
      <c r="D2014" s="975" t="s">
        <v>2676</v>
      </c>
      <c r="E2014" s="961"/>
      <c r="F2014" s="961"/>
      <c r="G2014" s="961"/>
      <c r="H2014" s="962" t="str">
        <f t="shared" si="154"/>
        <v/>
      </c>
      <c r="I2014" s="963" t="str">
        <f t="shared" si="155"/>
        <v/>
      </c>
      <c r="J2014" s="964" t="str">
        <f t="shared" si="155"/>
        <v/>
      </c>
      <c r="K2014" s="964" t="str">
        <f t="shared" si="155"/>
        <v/>
      </c>
      <c r="L2014" s="964" t="str">
        <f t="shared" si="155"/>
        <v/>
      </c>
      <c r="M2014" s="964" t="str">
        <f t="shared" si="155"/>
        <v/>
      </c>
      <c r="N2014" s="964" t="str">
        <f t="shared" si="155"/>
        <v/>
      </c>
      <c r="O2014" s="964" t="str">
        <f t="shared" si="155"/>
        <v/>
      </c>
      <c r="P2014" s="964" t="str">
        <f t="shared" si="155"/>
        <v/>
      </c>
      <c r="Q2014" s="962" t="str">
        <f t="shared" si="155"/>
        <v/>
      </c>
      <c r="R2014" s="843"/>
    </row>
    <row r="2015" spans="2:18" s="842" customFormat="1" ht="12.4" customHeight="1">
      <c r="B2015" s="968" t="s">
        <v>1868</v>
      </c>
      <c r="C2015" s="959"/>
      <c r="D2015" s="969" t="s">
        <v>2677</v>
      </c>
      <c r="E2015" s="961" t="s">
        <v>386</v>
      </c>
      <c r="F2015" s="970">
        <v>0.03</v>
      </c>
      <c r="G2015" s="970">
        <v>358.91</v>
      </c>
      <c r="H2015" s="962">
        <f t="shared" si="154"/>
        <v>10.77</v>
      </c>
      <c r="I2015" s="963">
        <f t="shared" ref="I2015:Q2030" si="156">+IF($E2015="","",I5905)</f>
        <v>0</v>
      </c>
      <c r="J2015" s="964">
        <f t="shared" si="156"/>
        <v>0</v>
      </c>
      <c r="K2015" s="964">
        <f t="shared" si="156"/>
        <v>0</v>
      </c>
      <c r="L2015" s="964">
        <f t="shared" si="156"/>
        <v>10.77</v>
      </c>
      <c r="M2015" s="964">
        <f t="shared" si="156"/>
        <v>0</v>
      </c>
      <c r="N2015" s="964">
        <f t="shared" si="156"/>
        <v>0</v>
      </c>
      <c r="O2015" s="964">
        <f t="shared" si="156"/>
        <v>0</v>
      </c>
      <c r="P2015" s="964">
        <f t="shared" si="156"/>
        <v>0</v>
      </c>
      <c r="Q2015" s="962">
        <f t="shared" si="156"/>
        <v>0</v>
      </c>
      <c r="R2015" s="843"/>
    </row>
    <row r="2016" spans="2:18" s="842" customFormat="1" ht="12.4" customHeight="1">
      <c r="B2016" s="974" t="s">
        <v>1869</v>
      </c>
      <c r="C2016" s="959"/>
      <c r="D2016" s="975" t="s">
        <v>344</v>
      </c>
      <c r="E2016" s="961"/>
      <c r="F2016" s="961"/>
      <c r="G2016" s="961"/>
      <c r="H2016" s="962" t="str">
        <f t="shared" si="154"/>
        <v/>
      </c>
      <c r="I2016" s="963" t="str">
        <f t="shared" si="156"/>
        <v/>
      </c>
      <c r="J2016" s="964" t="str">
        <f t="shared" si="156"/>
        <v/>
      </c>
      <c r="K2016" s="964" t="str">
        <f t="shared" si="156"/>
        <v/>
      </c>
      <c r="L2016" s="964" t="str">
        <f t="shared" si="156"/>
        <v/>
      </c>
      <c r="M2016" s="964" t="str">
        <f t="shared" si="156"/>
        <v/>
      </c>
      <c r="N2016" s="964" t="str">
        <f t="shared" si="156"/>
        <v/>
      </c>
      <c r="O2016" s="964" t="str">
        <f t="shared" si="156"/>
        <v/>
      </c>
      <c r="P2016" s="964" t="str">
        <f t="shared" si="156"/>
        <v/>
      </c>
      <c r="Q2016" s="962" t="str">
        <f t="shared" si="156"/>
        <v/>
      </c>
      <c r="R2016" s="843"/>
    </row>
    <row r="2017" spans="2:18" s="842" customFormat="1" ht="12.4" customHeight="1">
      <c r="B2017" s="968" t="s">
        <v>1870</v>
      </c>
      <c r="C2017" s="959"/>
      <c r="D2017" s="969" t="s">
        <v>2678</v>
      </c>
      <c r="E2017" s="961" t="s">
        <v>41</v>
      </c>
      <c r="F2017" s="970">
        <v>1</v>
      </c>
      <c r="G2017" s="970">
        <v>119.32000000000001</v>
      </c>
      <c r="H2017" s="962">
        <f t="shared" si="154"/>
        <v>119.32</v>
      </c>
      <c r="I2017" s="963">
        <f t="shared" si="156"/>
        <v>0</v>
      </c>
      <c r="J2017" s="964">
        <f t="shared" si="156"/>
        <v>0</v>
      </c>
      <c r="K2017" s="964">
        <f t="shared" si="156"/>
        <v>0</v>
      </c>
      <c r="L2017" s="964">
        <f t="shared" si="156"/>
        <v>119.32</v>
      </c>
      <c r="M2017" s="964">
        <f t="shared" si="156"/>
        <v>0</v>
      </c>
      <c r="N2017" s="964">
        <f t="shared" si="156"/>
        <v>0</v>
      </c>
      <c r="O2017" s="964">
        <f t="shared" si="156"/>
        <v>0</v>
      </c>
      <c r="P2017" s="964">
        <f t="shared" si="156"/>
        <v>0</v>
      </c>
      <c r="Q2017" s="962">
        <f t="shared" si="156"/>
        <v>0</v>
      </c>
      <c r="R2017" s="843"/>
    </row>
    <row r="2018" spans="2:18" s="842" customFormat="1" ht="12.4" customHeight="1">
      <c r="B2018" s="968" t="s">
        <v>1871</v>
      </c>
      <c r="C2018" s="959"/>
      <c r="D2018" s="969" t="s">
        <v>2764</v>
      </c>
      <c r="E2018" s="961" t="s">
        <v>41</v>
      </c>
      <c r="F2018" s="970">
        <v>1</v>
      </c>
      <c r="G2018" s="970">
        <v>200.82</v>
      </c>
      <c r="H2018" s="962">
        <f t="shared" si="154"/>
        <v>200.82</v>
      </c>
      <c r="I2018" s="963">
        <f t="shared" si="156"/>
        <v>0</v>
      </c>
      <c r="J2018" s="964">
        <f t="shared" si="156"/>
        <v>0</v>
      </c>
      <c r="K2018" s="964">
        <f t="shared" si="156"/>
        <v>0</v>
      </c>
      <c r="L2018" s="964">
        <f t="shared" si="156"/>
        <v>200.82</v>
      </c>
      <c r="M2018" s="964">
        <f t="shared" si="156"/>
        <v>0</v>
      </c>
      <c r="N2018" s="964">
        <f t="shared" si="156"/>
        <v>0</v>
      </c>
      <c r="O2018" s="964">
        <f t="shared" si="156"/>
        <v>0</v>
      </c>
      <c r="P2018" s="964">
        <f t="shared" si="156"/>
        <v>0</v>
      </c>
      <c r="Q2018" s="962">
        <f t="shared" si="156"/>
        <v>0</v>
      </c>
      <c r="R2018" s="843"/>
    </row>
    <row r="2019" spans="2:18" s="842" customFormat="1" ht="12.4" customHeight="1">
      <c r="B2019" s="974" t="s">
        <v>1872</v>
      </c>
      <c r="C2019" s="959"/>
      <c r="D2019" s="975" t="s">
        <v>2679</v>
      </c>
      <c r="E2019" s="961"/>
      <c r="F2019" s="961"/>
      <c r="G2019" s="961"/>
      <c r="H2019" s="962" t="str">
        <f t="shared" si="154"/>
        <v/>
      </c>
      <c r="I2019" s="963" t="str">
        <f t="shared" si="156"/>
        <v/>
      </c>
      <c r="J2019" s="964" t="str">
        <f t="shared" si="156"/>
        <v/>
      </c>
      <c r="K2019" s="964" t="str">
        <f t="shared" si="156"/>
        <v/>
      </c>
      <c r="L2019" s="964" t="str">
        <f t="shared" si="156"/>
        <v/>
      </c>
      <c r="M2019" s="964" t="str">
        <f t="shared" si="156"/>
        <v/>
      </c>
      <c r="N2019" s="964" t="str">
        <f t="shared" si="156"/>
        <v/>
      </c>
      <c r="O2019" s="964" t="str">
        <f t="shared" si="156"/>
        <v/>
      </c>
      <c r="P2019" s="964" t="str">
        <f t="shared" si="156"/>
        <v/>
      </c>
      <c r="Q2019" s="962" t="str">
        <f t="shared" si="156"/>
        <v/>
      </c>
      <c r="R2019" s="843"/>
    </row>
    <row r="2020" spans="2:18" s="842" customFormat="1" ht="12.4" customHeight="1">
      <c r="B2020" s="968" t="s">
        <v>1873</v>
      </c>
      <c r="C2020" s="959"/>
      <c r="D2020" s="969" t="s">
        <v>2680</v>
      </c>
      <c r="E2020" s="961" t="s">
        <v>41</v>
      </c>
      <c r="F2020" s="970">
        <v>2</v>
      </c>
      <c r="G2020" s="970">
        <v>71.180000000000007</v>
      </c>
      <c r="H2020" s="962">
        <f t="shared" si="154"/>
        <v>142.36000000000001</v>
      </c>
      <c r="I2020" s="963">
        <f t="shared" si="156"/>
        <v>0</v>
      </c>
      <c r="J2020" s="964">
        <f t="shared" si="156"/>
        <v>0</v>
      </c>
      <c r="K2020" s="964">
        <f t="shared" si="156"/>
        <v>0</v>
      </c>
      <c r="L2020" s="964">
        <f t="shared" si="156"/>
        <v>142.36000000000001</v>
      </c>
      <c r="M2020" s="964">
        <f t="shared" si="156"/>
        <v>0</v>
      </c>
      <c r="N2020" s="964">
        <f t="shared" si="156"/>
        <v>0</v>
      </c>
      <c r="O2020" s="964">
        <f t="shared" si="156"/>
        <v>0</v>
      </c>
      <c r="P2020" s="964">
        <f t="shared" si="156"/>
        <v>0</v>
      </c>
      <c r="Q2020" s="962">
        <f t="shared" si="156"/>
        <v>0</v>
      </c>
      <c r="R2020" s="843"/>
    </row>
    <row r="2021" spans="2:18" s="842" customFormat="1" ht="12.4" customHeight="1">
      <c r="B2021" s="974" t="s">
        <v>1874</v>
      </c>
      <c r="C2021" s="959"/>
      <c r="D2021" s="975" t="s">
        <v>2681</v>
      </c>
      <c r="E2021" s="961"/>
      <c r="F2021" s="961"/>
      <c r="G2021" s="961"/>
      <c r="H2021" s="962" t="str">
        <f t="shared" si="154"/>
        <v/>
      </c>
      <c r="I2021" s="963" t="str">
        <f t="shared" si="156"/>
        <v/>
      </c>
      <c r="J2021" s="964" t="str">
        <f t="shared" si="156"/>
        <v/>
      </c>
      <c r="K2021" s="964" t="str">
        <f t="shared" si="156"/>
        <v/>
      </c>
      <c r="L2021" s="964" t="str">
        <f t="shared" si="156"/>
        <v/>
      </c>
      <c r="M2021" s="964" t="str">
        <f t="shared" si="156"/>
        <v/>
      </c>
      <c r="N2021" s="964" t="str">
        <f t="shared" si="156"/>
        <v/>
      </c>
      <c r="O2021" s="964" t="str">
        <f t="shared" si="156"/>
        <v/>
      </c>
      <c r="P2021" s="964" t="str">
        <f t="shared" si="156"/>
        <v/>
      </c>
      <c r="Q2021" s="962" t="str">
        <f t="shared" si="156"/>
        <v/>
      </c>
      <c r="R2021" s="843"/>
    </row>
    <row r="2022" spans="2:18" s="842" customFormat="1" ht="12.4" customHeight="1">
      <c r="B2022" s="968" t="s">
        <v>1875</v>
      </c>
      <c r="C2022" s="959"/>
      <c r="D2022" s="969" t="s">
        <v>347</v>
      </c>
      <c r="E2022" s="961" t="s">
        <v>41</v>
      </c>
      <c r="F2022" s="970">
        <v>4</v>
      </c>
      <c r="G2022" s="970">
        <v>164.32</v>
      </c>
      <c r="H2022" s="962">
        <f t="shared" si="154"/>
        <v>657.28</v>
      </c>
      <c r="I2022" s="963">
        <f t="shared" si="156"/>
        <v>0</v>
      </c>
      <c r="J2022" s="964">
        <f t="shared" si="156"/>
        <v>0</v>
      </c>
      <c r="K2022" s="964">
        <f t="shared" si="156"/>
        <v>0</v>
      </c>
      <c r="L2022" s="964">
        <f t="shared" si="156"/>
        <v>657.28</v>
      </c>
      <c r="M2022" s="964">
        <f t="shared" si="156"/>
        <v>0</v>
      </c>
      <c r="N2022" s="964">
        <f t="shared" si="156"/>
        <v>0</v>
      </c>
      <c r="O2022" s="964">
        <f t="shared" si="156"/>
        <v>0</v>
      </c>
      <c r="P2022" s="964">
        <f t="shared" si="156"/>
        <v>0</v>
      </c>
      <c r="Q2022" s="962">
        <f t="shared" si="156"/>
        <v>0</v>
      </c>
      <c r="R2022" s="843"/>
    </row>
    <row r="2023" spans="2:18" s="842" customFormat="1" ht="12.4" customHeight="1">
      <c r="B2023" s="968" t="s">
        <v>1876</v>
      </c>
      <c r="C2023" s="959"/>
      <c r="D2023" s="969" t="s">
        <v>348</v>
      </c>
      <c r="E2023" s="961" t="s">
        <v>41</v>
      </c>
      <c r="F2023" s="970">
        <v>2</v>
      </c>
      <c r="G2023" s="970">
        <v>108.32000000000001</v>
      </c>
      <c r="H2023" s="962">
        <f t="shared" si="154"/>
        <v>216.64</v>
      </c>
      <c r="I2023" s="963">
        <f t="shared" si="156"/>
        <v>0</v>
      </c>
      <c r="J2023" s="964">
        <f t="shared" si="156"/>
        <v>0</v>
      </c>
      <c r="K2023" s="964">
        <f t="shared" si="156"/>
        <v>0</v>
      </c>
      <c r="L2023" s="964">
        <f t="shared" si="156"/>
        <v>216.64</v>
      </c>
      <c r="M2023" s="964">
        <f t="shared" si="156"/>
        <v>0</v>
      </c>
      <c r="N2023" s="964">
        <f t="shared" si="156"/>
        <v>0</v>
      </c>
      <c r="O2023" s="964">
        <f t="shared" si="156"/>
        <v>0</v>
      </c>
      <c r="P2023" s="964">
        <f t="shared" si="156"/>
        <v>0</v>
      </c>
      <c r="Q2023" s="962">
        <f t="shared" si="156"/>
        <v>0</v>
      </c>
      <c r="R2023" s="843"/>
    </row>
    <row r="2024" spans="2:18" s="842" customFormat="1" ht="12.4" customHeight="1">
      <c r="B2024" s="974" t="s">
        <v>1877</v>
      </c>
      <c r="C2024" s="959"/>
      <c r="D2024" s="975" t="s">
        <v>58</v>
      </c>
      <c r="E2024" s="961"/>
      <c r="F2024" s="961"/>
      <c r="G2024" s="961"/>
      <c r="H2024" s="962" t="str">
        <f t="shared" si="154"/>
        <v/>
      </c>
      <c r="I2024" s="963" t="str">
        <f t="shared" si="156"/>
        <v/>
      </c>
      <c r="J2024" s="964" t="str">
        <f t="shared" si="156"/>
        <v/>
      </c>
      <c r="K2024" s="964" t="str">
        <f t="shared" si="156"/>
        <v/>
      </c>
      <c r="L2024" s="964" t="str">
        <f t="shared" si="156"/>
        <v/>
      </c>
      <c r="M2024" s="964" t="str">
        <f t="shared" si="156"/>
        <v/>
      </c>
      <c r="N2024" s="964" t="str">
        <f t="shared" si="156"/>
        <v/>
      </c>
      <c r="O2024" s="964" t="str">
        <f t="shared" si="156"/>
        <v/>
      </c>
      <c r="P2024" s="964" t="str">
        <f t="shared" si="156"/>
        <v/>
      </c>
      <c r="Q2024" s="962" t="str">
        <f t="shared" si="156"/>
        <v/>
      </c>
      <c r="R2024" s="843"/>
    </row>
    <row r="2025" spans="2:18" s="842" customFormat="1" ht="12.4" customHeight="1">
      <c r="B2025" s="968" t="s">
        <v>1878</v>
      </c>
      <c r="C2025" s="959"/>
      <c r="D2025" s="969" t="s">
        <v>2682</v>
      </c>
      <c r="E2025" s="961" t="s">
        <v>51</v>
      </c>
      <c r="F2025" s="970">
        <v>13.88</v>
      </c>
      <c r="G2025" s="970">
        <v>15.88</v>
      </c>
      <c r="H2025" s="962">
        <f t="shared" si="154"/>
        <v>220.41</v>
      </c>
      <c r="I2025" s="963">
        <f t="shared" si="156"/>
        <v>0</v>
      </c>
      <c r="J2025" s="964">
        <f t="shared" si="156"/>
        <v>0</v>
      </c>
      <c r="K2025" s="964">
        <f t="shared" si="156"/>
        <v>0</v>
      </c>
      <c r="L2025" s="964">
        <f t="shared" si="156"/>
        <v>220.41</v>
      </c>
      <c r="M2025" s="964">
        <f t="shared" si="156"/>
        <v>0</v>
      </c>
      <c r="N2025" s="964">
        <f t="shared" si="156"/>
        <v>0</v>
      </c>
      <c r="O2025" s="964">
        <f t="shared" si="156"/>
        <v>0</v>
      </c>
      <c r="P2025" s="964">
        <f t="shared" si="156"/>
        <v>0</v>
      </c>
      <c r="Q2025" s="962">
        <f t="shared" si="156"/>
        <v>0</v>
      </c>
      <c r="R2025" s="843"/>
    </row>
    <row r="2026" spans="2:18" s="842" customFormat="1" ht="12.4" customHeight="1">
      <c r="B2026" s="974" t="s">
        <v>1879</v>
      </c>
      <c r="C2026" s="959"/>
      <c r="D2026" s="975" t="s">
        <v>2683</v>
      </c>
      <c r="E2026" s="961"/>
      <c r="F2026" s="961"/>
      <c r="G2026" s="961"/>
      <c r="H2026" s="962" t="str">
        <f t="shared" si="154"/>
        <v/>
      </c>
      <c r="I2026" s="963" t="str">
        <f t="shared" si="156"/>
        <v/>
      </c>
      <c r="J2026" s="964" t="str">
        <f t="shared" si="156"/>
        <v/>
      </c>
      <c r="K2026" s="964" t="str">
        <f t="shared" si="156"/>
        <v/>
      </c>
      <c r="L2026" s="964" t="str">
        <f t="shared" si="156"/>
        <v/>
      </c>
      <c r="M2026" s="964" t="str">
        <f t="shared" si="156"/>
        <v/>
      </c>
      <c r="N2026" s="964" t="str">
        <f t="shared" si="156"/>
        <v/>
      </c>
      <c r="O2026" s="964" t="str">
        <f t="shared" si="156"/>
        <v/>
      </c>
      <c r="P2026" s="964" t="str">
        <f t="shared" si="156"/>
        <v/>
      </c>
      <c r="Q2026" s="962" t="str">
        <f t="shared" si="156"/>
        <v/>
      </c>
      <c r="R2026" s="843"/>
    </row>
    <row r="2027" spans="2:18" s="842" customFormat="1" ht="12.4" customHeight="1">
      <c r="B2027" s="968" t="s">
        <v>1880</v>
      </c>
      <c r="C2027" s="959"/>
      <c r="D2027" s="969" t="s">
        <v>334</v>
      </c>
      <c r="E2027" s="961" t="s">
        <v>385</v>
      </c>
      <c r="F2027" s="970">
        <v>32</v>
      </c>
      <c r="G2027" s="970">
        <v>1.22</v>
      </c>
      <c r="H2027" s="962">
        <f t="shared" si="154"/>
        <v>39.04</v>
      </c>
      <c r="I2027" s="963">
        <f t="shared" si="156"/>
        <v>0</v>
      </c>
      <c r="J2027" s="964">
        <f t="shared" si="156"/>
        <v>0</v>
      </c>
      <c r="K2027" s="964">
        <f t="shared" si="156"/>
        <v>0</v>
      </c>
      <c r="L2027" s="964">
        <f t="shared" si="156"/>
        <v>39.04</v>
      </c>
      <c r="M2027" s="964">
        <f t="shared" si="156"/>
        <v>0</v>
      </c>
      <c r="N2027" s="964">
        <f t="shared" si="156"/>
        <v>0</v>
      </c>
      <c r="O2027" s="964">
        <f t="shared" si="156"/>
        <v>0</v>
      </c>
      <c r="P2027" s="964">
        <f t="shared" si="156"/>
        <v>0</v>
      </c>
      <c r="Q2027" s="962">
        <f t="shared" si="156"/>
        <v>0</v>
      </c>
      <c r="R2027" s="843"/>
    </row>
    <row r="2028" spans="2:18" s="842" customFormat="1" ht="12.4" customHeight="1">
      <c r="B2028" s="968" t="s">
        <v>1881</v>
      </c>
      <c r="C2028" s="959"/>
      <c r="D2028" s="969" t="s">
        <v>365</v>
      </c>
      <c r="E2028" s="961" t="s">
        <v>386</v>
      </c>
      <c r="F2028" s="970">
        <v>2.7800000000000002</v>
      </c>
      <c r="G2028" s="970">
        <v>30.76</v>
      </c>
      <c r="H2028" s="962">
        <f t="shared" si="154"/>
        <v>85.51</v>
      </c>
      <c r="I2028" s="963">
        <f t="shared" si="156"/>
        <v>0</v>
      </c>
      <c r="J2028" s="964">
        <f t="shared" si="156"/>
        <v>0</v>
      </c>
      <c r="K2028" s="964">
        <f t="shared" si="156"/>
        <v>0</v>
      </c>
      <c r="L2028" s="964">
        <f t="shared" si="156"/>
        <v>85.51</v>
      </c>
      <c r="M2028" s="964">
        <f t="shared" si="156"/>
        <v>0</v>
      </c>
      <c r="N2028" s="964">
        <f t="shared" si="156"/>
        <v>0</v>
      </c>
      <c r="O2028" s="964">
        <f t="shared" si="156"/>
        <v>0</v>
      </c>
      <c r="P2028" s="964">
        <f t="shared" si="156"/>
        <v>0</v>
      </c>
      <c r="Q2028" s="962">
        <f t="shared" si="156"/>
        <v>0</v>
      </c>
      <c r="R2028" s="843"/>
    </row>
    <row r="2029" spans="2:18" s="842" customFormat="1" ht="12.4" customHeight="1">
      <c r="B2029" s="968" t="s">
        <v>1882</v>
      </c>
      <c r="C2029" s="959"/>
      <c r="D2029" s="969" t="s">
        <v>336</v>
      </c>
      <c r="E2029" s="961" t="s">
        <v>386</v>
      </c>
      <c r="F2029" s="970">
        <v>6.95</v>
      </c>
      <c r="G2029" s="970">
        <v>20.51</v>
      </c>
      <c r="H2029" s="962">
        <f t="shared" si="154"/>
        <v>142.54</v>
      </c>
      <c r="I2029" s="963">
        <f t="shared" si="156"/>
        <v>0</v>
      </c>
      <c r="J2029" s="964">
        <f t="shared" si="156"/>
        <v>0</v>
      </c>
      <c r="K2029" s="964">
        <f t="shared" si="156"/>
        <v>0</v>
      </c>
      <c r="L2029" s="964">
        <f t="shared" si="156"/>
        <v>142.54</v>
      </c>
      <c r="M2029" s="964">
        <f t="shared" si="156"/>
        <v>0</v>
      </c>
      <c r="N2029" s="964">
        <f t="shared" si="156"/>
        <v>0</v>
      </c>
      <c r="O2029" s="964">
        <f t="shared" si="156"/>
        <v>0</v>
      </c>
      <c r="P2029" s="964">
        <f t="shared" si="156"/>
        <v>0</v>
      </c>
      <c r="Q2029" s="962">
        <f t="shared" si="156"/>
        <v>0</v>
      </c>
      <c r="R2029" s="843"/>
    </row>
    <row r="2030" spans="2:18" s="842" customFormat="1" ht="12.4" customHeight="1">
      <c r="B2030" s="968" t="s">
        <v>1883</v>
      </c>
      <c r="C2030" s="959"/>
      <c r="D2030" s="969" t="s">
        <v>2684</v>
      </c>
      <c r="E2030" s="961" t="s">
        <v>386</v>
      </c>
      <c r="F2030" s="970">
        <v>2.7800000000000002</v>
      </c>
      <c r="G2030" s="970">
        <v>394.23</v>
      </c>
      <c r="H2030" s="962">
        <f t="shared" si="154"/>
        <v>1095.96</v>
      </c>
      <c r="I2030" s="963">
        <f t="shared" si="156"/>
        <v>0</v>
      </c>
      <c r="J2030" s="964">
        <f t="shared" si="156"/>
        <v>0</v>
      </c>
      <c r="K2030" s="964">
        <f t="shared" si="156"/>
        <v>0</v>
      </c>
      <c r="L2030" s="964">
        <f t="shared" si="156"/>
        <v>1095.96</v>
      </c>
      <c r="M2030" s="964">
        <f t="shared" si="156"/>
        <v>0</v>
      </c>
      <c r="N2030" s="964">
        <f t="shared" si="156"/>
        <v>0</v>
      </c>
      <c r="O2030" s="964">
        <f t="shared" si="156"/>
        <v>0</v>
      </c>
      <c r="P2030" s="964">
        <f t="shared" si="156"/>
        <v>0</v>
      </c>
      <c r="Q2030" s="962">
        <f t="shared" si="156"/>
        <v>0</v>
      </c>
      <c r="R2030" s="843"/>
    </row>
    <row r="2031" spans="2:18" s="842" customFormat="1" ht="12.4" customHeight="1">
      <c r="B2031" s="968" t="s">
        <v>1884</v>
      </c>
      <c r="C2031" s="959"/>
      <c r="D2031" s="969" t="s">
        <v>2685</v>
      </c>
      <c r="E2031" s="961" t="s">
        <v>41</v>
      </c>
      <c r="F2031" s="970">
        <v>18</v>
      </c>
      <c r="G2031" s="970">
        <v>108.57000000000001</v>
      </c>
      <c r="H2031" s="962">
        <f t="shared" si="154"/>
        <v>1954.26</v>
      </c>
      <c r="I2031" s="963">
        <f t="shared" ref="I2031:Q2046" si="157">+IF($E2031="","",I5921)</f>
        <v>0</v>
      </c>
      <c r="J2031" s="964">
        <f t="shared" si="157"/>
        <v>0</v>
      </c>
      <c r="K2031" s="964">
        <f t="shared" si="157"/>
        <v>0</v>
      </c>
      <c r="L2031" s="964">
        <f t="shared" si="157"/>
        <v>1954.26</v>
      </c>
      <c r="M2031" s="964">
        <f t="shared" si="157"/>
        <v>0</v>
      </c>
      <c r="N2031" s="964">
        <f t="shared" si="157"/>
        <v>0</v>
      </c>
      <c r="O2031" s="964">
        <f t="shared" si="157"/>
        <v>0</v>
      </c>
      <c r="P2031" s="964">
        <f t="shared" si="157"/>
        <v>0</v>
      </c>
      <c r="Q2031" s="962">
        <f t="shared" si="157"/>
        <v>0</v>
      </c>
      <c r="R2031" s="843"/>
    </row>
    <row r="2032" spans="2:18" s="842" customFormat="1" ht="12.4" customHeight="1">
      <c r="B2032" s="968" t="s">
        <v>1885</v>
      </c>
      <c r="C2032" s="959"/>
      <c r="D2032" s="969" t="s">
        <v>349</v>
      </c>
      <c r="E2032" s="961" t="s">
        <v>50</v>
      </c>
      <c r="F2032" s="970">
        <v>128</v>
      </c>
      <c r="G2032" s="970">
        <v>3.47</v>
      </c>
      <c r="H2032" s="962">
        <f t="shared" si="154"/>
        <v>444.16</v>
      </c>
      <c r="I2032" s="963">
        <f t="shared" si="157"/>
        <v>0</v>
      </c>
      <c r="J2032" s="964">
        <f t="shared" si="157"/>
        <v>0</v>
      </c>
      <c r="K2032" s="964">
        <f t="shared" si="157"/>
        <v>0</v>
      </c>
      <c r="L2032" s="964">
        <f t="shared" si="157"/>
        <v>444.16</v>
      </c>
      <c r="M2032" s="964">
        <f t="shared" si="157"/>
        <v>0</v>
      </c>
      <c r="N2032" s="964">
        <f t="shared" si="157"/>
        <v>0</v>
      </c>
      <c r="O2032" s="964">
        <f t="shared" si="157"/>
        <v>0</v>
      </c>
      <c r="P2032" s="964">
        <f t="shared" si="157"/>
        <v>0</v>
      </c>
      <c r="Q2032" s="962">
        <f t="shared" si="157"/>
        <v>0</v>
      </c>
      <c r="R2032" s="843"/>
    </row>
    <row r="2033" spans="2:18" s="842" customFormat="1" ht="12.4" customHeight="1">
      <c r="B2033" s="968" t="s">
        <v>1886</v>
      </c>
      <c r="C2033" s="959"/>
      <c r="D2033" s="969" t="s">
        <v>2686</v>
      </c>
      <c r="E2033" s="961" t="s">
        <v>41</v>
      </c>
      <c r="F2033" s="970">
        <v>2</v>
      </c>
      <c r="G2033" s="970">
        <v>3421.36</v>
      </c>
      <c r="H2033" s="962">
        <f t="shared" si="154"/>
        <v>6842.72</v>
      </c>
      <c r="I2033" s="963">
        <f t="shared" si="157"/>
        <v>0</v>
      </c>
      <c r="J2033" s="964">
        <f t="shared" si="157"/>
        <v>0</v>
      </c>
      <c r="K2033" s="964">
        <f t="shared" si="157"/>
        <v>0</v>
      </c>
      <c r="L2033" s="964">
        <f t="shared" si="157"/>
        <v>6842.72</v>
      </c>
      <c r="M2033" s="964">
        <f t="shared" si="157"/>
        <v>0</v>
      </c>
      <c r="N2033" s="964">
        <f t="shared" si="157"/>
        <v>0</v>
      </c>
      <c r="O2033" s="964">
        <f t="shared" si="157"/>
        <v>0</v>
      </c>
      <c r="P2033" s="964">
        <f t="shared" si="157"/>
        <v>0</v>
      </c>
      <c r="Q2033" s="962">
        <f t="shared" si="157"/>
        <v>0</v>
      </c>
      <c r="R2033" s="843"/>
    </row>
    <row r="2034" spans="2:18" s="842" customFormat="1" ht="12.4" customHeight="1">
      <c r="B2034" s="974" t="s">
        <v>1887</v>
      </c>
      <c r="C2034" s="959"/>
      <c r="D2034" s="975" t="s">
        <v>64</v>
      </c>
      <c r="E2034" s="961"/>
      <c r="F2034" s="961"/>
      <c r="G2034" s="961"/>
      <c r="H2034" s="962" t="str">
        <f t="shared" si="154"/>
        <v/>
      </c>
      <c r="I2034" s="963" t="str">
        <f t="shared" si="157"/>
        <v/>
      </c>
      <c r="J2034" s="964" t="str">
        <f t="shared" si="157"/>
        <v/>
      </c>
      <c r="K2034" s="964" t="str">
        <f t="shared" si="157"/>
        <v/>
      </c>
      <c r="L2034" s="964" t="str">
        <f t="shared" si="157"/>
        <v/>
      </c>
      <c r="M2034" s="964" t="str">
        <f t="shared" si="157"/>
        <v/>
      </c>
      <c r="N2034" s="964" t="str">
        <f t="shared" si="157"/>
        <v/>
      </c>
      <c r="O2034" s="964" t="str">
        <f t="shared" si="157"/>
        <v/>
      </c>
      <c r="P2034" s="964" t="str">
        <f t="shared" si="157"/>
        <v/>
      </c>
      <c r="Q2034" s="962" t="str">
        <f t="shared" si="157"/>
        <v/>
      </c>
      <c r="R2034" s="843"/>
    </row>
    <row r="2035" spans="2:18" s="842" customFormat="1" ht="12.4" customHeight="1">
      <c r="B2035" s="968" t="s">
        <v>1888</v>
      </c>
      <c r="C2035" s="959"/>
      <c r="D2035" s="969" t="s">
        <v>350</v>
      </c>
      <c r="E2035" s="961" t="s">
        <v>51</v>
      </c>
      <c r="F2035" s="970">
        <v>7.98</v>
      </c>
      <c r="G2035" s="970">
        <v>11.85</v>
      </c>
      <c r="H2035" s="962">
        <f t="shared" si="154"/>
        <v>94.56</v>
      </c>
      <c r="I2035" s="963">
        <f t="shared" si="157"/>
        <v>0</v>
      </c>
      <c r="J2035" s="964">
        <f t="shared" si="157"/>
        <v>0</v>
      </c>
      <c r="K2035" s="964">
        <f t="shared" si="157"/>
        <v>0</v>
      </c>
      <c r="L2035" s="964">
        <f t="shared" si="157"/>
        <v>94.56</v>
      </c>
      <c r="M2035" s="964">
        <f t="shared" si="157"/>
        <v>0</v>
      </c>
      <c r="N2035" s="964">
        <f t="shared" si="157"/>
        <v>0</v>
      </c>
      <c r="O2035" s="964">
        <f t="shared" si="157"/>
        <v>0</v>
      </c>
      <c r="P2035" s="964">
        <f t="shared" si="157"/>
        <v>0</v>
      </c>
      <c r="Q2035" s="962">
        <f t="shared" si="157"/>
        <v>0</v>
      </c>
      <c r="R2035" s="843"/>
    </row>
    <row r="2036" spans="2:18" s="842" customFormat="1" ht="12.4" customHeight="1">
      <c r="B2036" s="968" t="s">
        <v>1889</v>
      </c>
      <c r="C2036" s="959"/>
      <c r="D2036" s="969" t="s">
        <v>351</v>
      </c>
      <c r="E2036" s="961" t="s">
        <v>51</v>
      </c>
      <c r="F2036" s="970">
        <v>7.04</v>
      </c>
      <c r="G2036" s="970">
        <v>20.48</v>
      </c>
      <c r="H2036" s="962">
        <f t="shared" si="154"/>
        <v>144.18</v>
      </c>
      <c r="I2036" s="963">
        <f t="shared" si="157"/>
        <v>0</v>
      </c>
      <c r="J2036" s="964">
        <f t="shared" si="157"/>
        <v>0</v>
      </c>
      <c r="K2036" s="964">
        <f t="shared" si="157"/>
        <v>0</v>
      </c>
      <c r="L2036" s="964">
        <f t="shared" si="157"/>
        <v>144.18</v>
      </c>
      <c r="M2036" s="964">
        <f t="shared" si="157"/>
        <v>0</v>
      </c>
      <c r="N2036" s="964">
        <f t="shared" si="157"/>
        <v>0</v>
      </c>
      <c r="O2036" s="964">
        <f t="shared" si="157"/>
        <v>0</v>
      </c>
      <c r="P2036" s="964">
        <f t="shared" si="157"/>
        <v>0</v>
      </c>
      <c r="Q2036" s="962">
        <f t="shared" si="157"/>
        <v>0</v>
      </c>
      <c r="R2036" s="843"/>
    </row>
    <row r="2037" spans="2:18" s="842" customFormat="1" ht="12.4" customHeight="1">
      <c r="B2037" s="968" t="s">
        <v>1890</v>
      </c>
      <c r="C2037" s="959"/>
      <c r="D2037" s="969" t="s">
        <v>2687</v>
      </c>
      <c r="E2037" s="961" t="s">
        <v>51</v>
      </c>
      <c r="F2037" s="970">
        <v>50.18</v>
      </c>
      <c r="G2037" s="970">
        <v>25.25</v>
      </c>
      <c r="H2037" s="962">
        <f t="shared" si="154"/>
        <v>1267.05</v>
      </c>
      <c r="I2037" s="963">
        <f t="shared" si="157"/>
        <v>0</v>
      </c>
      <c r="J2037" s="964">
        <f t="shared" si="157"/>
        <v>0</v>
      </c>
      <c r="K2037" s="964">
        <f t="shared" si="157"/>
        <v>0</v>
      </c>
      <c r="L2037" s="964">
        <f t="shared" si="157"/>
        <v>1267.05</v>
      </c>
      <c r="M2037" s="964">
        <f t="shared" si="157"/>
        <v>0</v>
      </c>
      <c r="N2037" s="964">
        <f t="shared" si="157"/>
        <v>0</v>
      </c>
      <c r="O2037" s="964">
        <f t="shared" si="157"/>
        <v>0</v>
      </c>
      <c r="P2037" s="964">
        <f t="shared" si="157"/>
        <v>0</v>
      </c>
      <c r="Q2037" s="962">
        <f t="shared" si="157"/>
        <v>0</v>
      </c>
      <c r="R2037" s="843"/>
    </row>
    <row r="2038" spans="2:18" s="842" customFormat="1" ht="12.4" customHeight="1">
      <c r="B2038" s="972" t="s">
        <v>1891</v>
      </c>
      <c r="C2038" s="959"/>
      <c r="D2038" s="973" t="s">
        <v>2956</v>
      </c>
      <c r="E2038" s="961"/>
      <c r="F2038" s="961"/>
      <c r="G2038" s="961"/>
      <c r="H2038" s="962" t="str">
        <f t="shared" si="154"/>
        <v/>
      </c>
      <c r="I2038" s="963" t="str">
        <f t="shared" si="157"/>
        <v/>
      </c>
      <c r="J2038" s="964" t="str">
        <f t="shared" si="157"/>
        <v/>
      </c>
      <c r="K2038" s="964" t="str">
        <f t="shared" si="157"/>
        <v/>
      </c>
      <c r="L2038" s="964" t="str">
        <f t="shared" si="157"/>
        <v/>
      </c>
      <c r="M2038" s="964" t="str">
        <f t="shared" si="157"/>
        <v/>
      </c>
      <c r="N2038" s="964" t="str">
        <f t="shared" si="157"/>
        <v/>
      </c>
      <c r="O2038" s="964" t="str">
        <f t="shared" si="157"/>
        <v/>
      </c>
      <c r="P2038" s="964" t="str">
        <f t="shared" si="157"/>
        <v/>
      </c>
      <c r="Q2038" s="962" t="str">
        <f t="shared" si="157"/>
        <v/>
      </c>
      <c r="R2038" s="843"/>
    </row>
    <row r="2039" spans="2:18" s="842" customFormat="1" ht="12.4" customHeight="1">
      <c r="B2039" s="974" t="s">
        <v>1892</v>
      </c>
      <c r="C2039" s="959"/>
      <c r="D2039" s="975" t="s">
        <v>52</v>
      </c>
      <c r="E2039" s="961"/>
      <c r="F2039" s="961"/>
      <c r="G2039" s="961"/>
      <c r="H2039" s="962" t="str">
        <f t="shared" si="154"/>
        <v/>
      </c>
      <c r="I2039" s="963" t="str">
        <f t="shared" si="157"/>
        <v/>
      </c>
      <c r="J2039" s="964" t="str">
        <f t="shared" si="157"/>
        <v/>
      </c>
      <c r="K2039" s="964" t="str">
        <f t="shared" si="157"/>
        <v/>
      </c>
      <c r="L2039" s="964" t="str">
        <f t="shared" si="157"/>
        <v/>
      </c>
      <c r="M2039" s="964" t="str">
        <f t="shared" si="157"/>
        <v/>
      </c>
      <c r="N2039" s="964" t="str">
        <f t="shared" si="157"/>
        <v/>
      </c>
      <c r="O2039" s="964" t="str">
        <f t="shared" si="157"/>
        <v/>
      </c>
      <c r="P2039" s="964" t="str">
        <f t="shared" si="157"/>
        <v/>
      </c>
      <c r="Q2039" s="962" t="str">
        <f t="shared" si="157"/>
        <v/>
      </c>
      <c r="R2039" s="843"/>
    </row>
    <row r="2040" spans="2:18" s="842" customFormat="1" ht="12.4" customHeight="1">
      <c r="B2040" s="968" t="s">
        <v>1893</v>
      </c>
      <c r="C2040" s="959"/>
      <c r="D2040" s="969" t="s">
        <v>334</v>
      </c>
      <c r="E2040" s="961" t="s">
        <v>385</v>
      </c>
      <c r="F2040" s="970">
        <v>30.8</v>
      </c>
      <c r="G2040" s="970">
        <v>1.22</v>
      </c>
      <c r="H2040" s="962">
        <f t="shared" si="154"/>
        <v>37.58</v>
      </c>
      <c r="I2040" s="963">
        <f t="shared" si="157"/>
        <v>0</v>
      </c>
      <c r="J2040" s="964">
        <f t="shared" si="157"/>
        <v>0</v>
      </c>
      <c r="K2040" s="964">
        <f t="shared" si="157"/>
        <v>0</v>
      </c>
      <c r="L2040" s="964">
        <f t="shared" si="157"/>
        <v>37.58</v>
      </c>
      <c r="M2040" s="964">
        <f t="shared" si="157"/>
        <v>0</v>
      </c>
      <c r="N2040" s="964">
        <f t="shared" si="157"/>
        <v>0</v>
      </c>
      <c r="O2040" s="964">
        <f t="shared" si="157"/>
        <v>0</v>
      </c>
      <c r="P2040" s="964">
        <f t="shared" si="157"/>
        <v>0</v>
      </c>
      <c r="Q2040" s="962">
        <f t="shared" si="157"/>
        <v>0</v>
      </c>
      <c r="R2040" s="843"/>
    </row>
    <row r="2041" spans="2:18" s="842" customFormat="1" ht="12.4" customHeight="1">
      <c r="B2041" s="974" t="s">
        <v>1894</v>
      </c>
      <c r="C2041" s="959"/>
      <c r="D2041" s="975" t="s">
        <v>54</v>
      </c>
      <c r="E2041" s="961"/>
      <c r="F2041" s="961"/>
      <c r="G2041" s="961"/>
      <c r="H2041" s="962" t="str">
        <f t="shared" si="154"/>
        <v/>
      </c>
      <c r="I2041" s="963" t="str">
        <f t="shared" si="157"/>
        <v/>
      </c>
      <c r="J2041" s="964" t="str">
        <f t="shared" si="157"/>
        <v/>
      </c>
      <c r="K2041" s="964" t="str">
        <f t="shared" si="157"/>
        <v/>
      </c>
      <c r="L2041" s="964" t="str">
        <f t="shared" si="157"/>
        <v/>
      </c>
      <c r="M2041" s="964" t="str">
        <f t="shared" si="157"/>
        <v/>
      </c>
      <c r="N2041" s="964" t="str">
        <f t="shared" si="157"/>
        <v/>
      </c>
      <c r="O2041" s="964" t="str">
        <f t="shared" si="157"/>
        <v/>
      </c>
      <c r="P2041" s="964" t="str">
        <f t="shared" si="157"/>
        <v/>
      </c>
      <c r="Q2041" s="962" t="str">
        <f t="shared" si="157"/>
        <v/>
      </c>
      <c r="R2041" s="843"/>
    </row>
    <row r="2042" spans="2:18" s="842" customFormat="1" ht="12.4" customHeight="1">
      <c r="B2042" s="968" t="s">
        <v>1895</v>
      </c>
      <c r="C2042" s="959"/>
      <c r="D2042" s="969" t="s">
        <v>365</v>
      </c>
      <c r="E2042" s="961" t="s">
        <v>386</v>
      </c>
      <c r="F2042" s="970">
        <v>7.8500000000000005</v>
      </c>
      <c r="G2042" s="970">
        <v>30.76</v>
      </c>
      <c r="H2042" s="962">
        <f t="shared" si="154"/>
        <v>241.47</v>
      </c>
      <c r="I2042" s="963">
        <f t="shared" si="157"/>
        <v>0</v>
      </c>
      <c r="J2042" s="964">
        <f t="shared" si="157"/>
        <v>0</v>
      </c>
      <c r="K2042" s="964">
        <f t="shared" si="157"/>
        <v>0</v>
      </c>
      <c r="L2042" s="964">
        <f t="shared" si="157"/>
        <v>241.47</v>
      </c>
      <c r="M2042" s="964">
        <f t="shared" si="157"/>
        <v>0</v>
      </c>
      <c r="N2042" s="964">
        <f t="shared" si="157"/>
        <v>0</v>
      </c>
      <c r="O2042" s="964">
        <f t="shared" si="157"/>
        <v>0</v>
      </c>
      <c r="P2042" s="964">
        <f t="shared" si="157"/>
        <v>0</v>
      </c>
      <c r="Q2042" s="962">
        <f t="shared" si="157"/>
        <v>0</v>
      </c>
      <c r="R2042" s="843"/>
    </row>
    <row r="2043" spans="2:18" s="842" customFormat="1" ht="12.4" customHeight="1">
      <c r="B2043" s="968" t="s">
        <v>1896</v>
      </c>
      <c r="C2043" s="959"/>
      <c r="D2043" s="969" t="s">
        <v>336</v>
      </c>
      <c r="E2043" s="961" t="s">
        <v>386</v>
      </c>
      <c r="F2043" s="970">
        <v>9.81</v>
      </c>
      <c r="G2043" s="970">
        <v>20.51</v>
      </c>
      <c r="H2043" s="962">
        <f t="shared" si="154"/>
        <v>201.2</v>
      </c>
      <c r="I2043" s="963">
        <f t="shared" si="157"/>
        <v>0</v>
      </c>
      <c r="J2043" s="964">
        <f t="shared" si="157"/>
        <v>0</v>
      </c>
      <c r="K2043" s="964">
        <f t="shared" si="157"/>
        <v>0</v>
      </c>
      <c r="L2043" s="964">
        <f t="shared" si="157"/>
        <v>201.2</v>
      </c>
      <c r="M2043" s="964">
        <f t="shared" si="157"/>
        <v>0</v>
      </c>
      <c r="N2043" s="964">
        <f t="shared" si="157"/>
        <v>0</v>
      </c>
      <c r="O2043" s="964">
        <f t="shared" si="157"/>
        <v>0</v>
      </c>
      <c r="P2043" s="964">
        <f t="shared" si="157"/>
        <v>0</v>
      </c>
      <c r="Q2043" s="962">
        <f t="shared" si="157"/>
        <v>0</v>
      </c>
      <c r="R2043" s="843"/>
    </row>
    <row r="2044" spans="2:18" s="842" customFormat="1" ht="12.4" customHeight="1">
      <c r="B2044" s="968" t="s">
        <v>1897</v>
      </c>
      <c r="C2044" s="959"/>
      <c r="D2044" s="969" t="s">
        <v>2664</v>
      </c>
      <c r="E2044" s="961" t="s">
        <v>387</v>
      </c>
      <c r="F2044" s="970">
        <v>30.8</v>
      </c>
      <c r="G2044" s="970">
        <v>6.83</v>
      </c>
      <c r="H2044" s="962">
        <f t="shared" si="154"/>
        <v>210.36</v>
      </c>
      <c r="I2044" s="963">
        <f t="shared" si="157"/>
        <v>0</v>
      </c>
      <c r="J2044" s="964">
        <f t="shared" si="157"/>
        <v>0</v>
      </c>
      <c r="K2044" s="964">
        <f t="shared" si="157"/>
        <v>0</v>
      </c>
      <c r="L2044" s="964">
        <f t="shared" si="157"/>
        <v>0</v>
      </c>
      <c r="M2044" s="964">
        <f t="shared" si="157"/>
        <v>210.36</v>
      </c>
      <c r="N2044" s="964">
        <f t="shared" si="157"/>
        <v>0</v>
      </c>
      <c r="O2044" s="964">
        <f t="shared" si="157"/>
        <v>0</v>
      </c>
      <c r="P2044" s="964">
        <f t="shared" si="157"/>
        <v>0</v>
      </c>
      <c r="Q2044" s="962">
        <f t="shared" si="157"/>
        <v>0</v>
      </c>
      <c r="R2044" s="843"/>
    </row>
    <row r="2045" spans="2:18" s="842" customFormat="1" ht="12.4" customHeight="1">
      <c r="B2045" s="974" t="s">
        <v>1898</v>
      </c>
      <c r="C2045" s="959"/>
      <c r="D2045" s="975" t="s">
        <v>338</v>
      </c>
      <c r="E2045" s="961"/>
      <c r="F2045" s="961"/>
      <c r="G2045" s="961"/>
      <c r="H2045" s="962" t="str">
        <f t="shared" si="154"/>
        <v/>
      </c>
      <c r="I2045" s="963" t="str">
        <f t="shared" si="157"/>
        <v/>
      </c>
      <c r="J2045" s="964" t="str">
        <f t="shared" si="157"/>
        <v/>
      </c>
      <c r="K2045" s="964" t="str">
        <f t="shared" si="157"/>
        <v/>
      </c>
      <c r="L2045" s="964" t="str">
        <f t="shared" si="157"/>
        <v/>
      </c>
      <c r="M2045" s="964" t="str">
        <f t="shared" si="157"/>
        <v/>
      </c>
      <c r="N2045" s="964" t="str">
        <f t="shared" si="157"/>
        <v/>
      </c>
      <c r="O2045" s="964" t="str">
        <f t="shared" si="157"/>
        <v/>
      </c>
      <c r="P2045" s="964" t="str">
        <f t="shared" si="157"/>
        <v/>
      </c>
      <c r="Q2045" s="962" t="str">
        <f t="shared" si="157"/>
        <v/>
      </c>
      <c r="R2045" s="843"/>
    </row>
    <row r="2046" spans="2:18" s="842" customFormat="1" ht="12.4" customHeight="1">
      <c r="B2046" s="968" t="s">
        <v>1899</v>
      </c>
      <c r="C2046" s="959"/>
      <c r="D2046" s="969" t="s">
        <v>2665</v>
      </c>
      <c r="E2046" s="961" t="s">
        <v>386</v>
      </c>
      <c r="F2046" s="970">
        <v>0.2</v>
      </c>
      <c r="G2046" s="970">
        <v>422.55</v>
      </c>
      <c r="H2046" s="962">
        <f t="shared" si="154"/>
        <v>84.51</v>
      </c>
      <c r="I2046" s="963">
        <f t="shared" si="157"/>
        <v>0</v>
      </c>
      <c r="J2046" s="964">
        <f t="shared" si="157"/>
        <v>0</v>
      </c>
      <c r="K2046" s="964">
        <f t="shared" si="157"/>
        <v>0</v>
      </c>
      <c r="L2046" s="964">
        <f t="shared" si="157"/>
        <v>84.51</v>
      </c>
      <c r="M2046" s="964">
        <f t="shared" si="157"/>
        <v>0</v>
      </c>
      <c r="N2046" s="964">
        <f t="shared" si="157"/>
        <v>0</v>
      </c>
      <c r="O2046" s="964">
        <f t="shared" si="157"/>
        <v>0</v>
      </c>
      <c r="P2046" s="964">
        <f t="shared" si="157"/>
        <v>0</v>
      </c>
      <c r="Q2046" s="962">
        <f t="shared" si="157"/>
        <v>0</v>
      </c>
      <c r="R2046" s="843"/>
    </row>
    <row r="2047" spans="2:18" s="842" customFormat="1" ht="12.4" customHeight="1">
      <c r="B2047" s="968" t="s">
        <v>1900</v>
      </c>
      <c r="C2047" s="959"/>
      <c r="D2047" s="969" t="s">
        <v>2666</v>
      </c>
      <c r="E2047" s="961" t="s">
        <v>386</v>
      </c>
      <c r="F2047" s="970">
        <v>1.47</v>
      </c>
      <c r="G2047" s="970">
        <v>300.5</v>
      </c>
      <c r="H2047" s="962">
        <f t="shared" si="154"/>
        <v>441.74</v>
      </c>
      <c r="I2047" s="963">
        <f t="shared" ref="I2047:Q2062" si="158">+IF($E2047="","",I5937)</f>
        <v>0</v>
      </c>
      <c r="J2047" s="964">
        <f t="shared" si="158"/>
        <v>0</v>
      </c>
      <c r="K2047" s="964">
        <f t="shared" si="158"/>
        <v>0</v>
      </c>
      <c r="L2047" s="964">
        <f t="shared" si="158"/>
        <v>441.74</v>
      </c>
      <c r="M2047" s="964">
        <f t="shared" si="158"/>
        <v>0</v>
      </c>
      <c r="N2047" s="964">
        <f t="shared" si="158"/>
        <v>0</v>
      </c>
      <c r="O2047" s="964">
        <f t="shared" si="158"/>
        <v>0</v>
      </c>
      <c r="P2047" s="964">
        <f t="shared" si="158"/>
        <v>0</v>
      </c>
      <c r="Q2047" s="962">
        <f t="shared" si="158"/>
        <v>0</v>
      </c>
      <c r="R2047" s="843"/>
    </row>
    <row r="2048" spans="2:18" s="842" customFormat="1" ht="12.4" customHeight="1">
      <c r="B2048" s="974" t="s">
        <v>1901</v>
      </c>
      <c r="C2048" s="959"/>
      <c r="D2048" s="975" t="s">
        <v>340</v>
      </c>
      <c r="E2048" s="961"/>
      <c r="F2048" s="961"/>
      <c r="G2048" s="961"/>
      <c r="H2048" s="962" t="str">
        <f t="shared" si="154"/>
        <v/>
      </c>
      <c r="I2048" s="963" t="str">
        <f t="shared" si="158"/>
        <v/>
      </c>
      <c r="J2048" s="964" t="str">
        <f t="shared" si="158"/>
        <v/>
      </c>
      <c r="K2048" s="964" t="str">
        <f t="shared" si="158"/>
        <v/>
      </c>
      <c r="L2048" s="964" t="str">
        <f t="shared" si="158"/>
        <v/>
      </c>
      <c r="M2048" s="964" t="str">
        <f t="shared" si="158"/>
        <v/>
      </c>
      <c r="N2048" s="964" t="str">
        <f t="shared" si="158"/>
        <v/>
      </c>
      <c r="O2048" s="964" t="str">
        <f t="shared" si="158"/>
        <v/>
      </c>
      <c r="P2048" s="964" t="str">
        <f t="shared" si="158"/>
        <v/>
      </c>
      <c r="Q2048" s="962" t="str">
        <f t="shared" si="158"/>
        <v/>
      </c>
      <c r="R2048" s="843"/>
    </row>
    <row r="2049" spans="2:18" s="842" customFormat="1" ht="12.4" customHeight="1">
      <c r="B2049" s="968" t="s">
        <v>1902</v>
      </c>
      <c r="C2049" s="959"/>
      <c r="D2049" s="969" t="s">
        <v>2667</v>
      </c>
      <c r="E2049" s="961" t="s">
        <v>386</v>
      </c>
      <c r="F2049" s="970">
        <v>3.0300000000000002</v>
      </c>
      <c r="G2049" s="970">
        <v>370.55</v>
      </c>
      <c r="H2049" s="962">
        <f t="shared" si="154"/>
        <v>1122.77</v>
      </c>
      <c r="I2049" s="963">
        <f t="shared" si="158"/>
        <v>0</v>
      </c>
      <c r="J2049" s="964">
        <f t="shared" si="158"/>
        <v>0</v>
      </c>
      <c r="K2049" s="964">
        <f t="shared" si="158"/>
        <v>0</v>
      </c>
      <c r="L2049" s="964">
        <f t="shared" si="158"/>
        <v>1122.77</v>
      </c>
      <c r="M2049" s="964">
        <f t="shared" si="158"/>
        <v>0</v>
      </c>
      <c r="N2049" s="964">
        <f t="shared" si="158"/>
        <v>0</v>
      </c>
      <c r="O2049" s="964">
        <f t="shared" si="158"/>
        <v>0</v>
      </c>
      <c r="P2049" s="964">
        <f t="shared" si="158"/>
        <v>0</v>
      </c>
      <c r="Q2049" s="962">
        <f t="shared" si="158"/>
        <v>0</v>
      </c>
      <c r="R2049" s="843"/>
    </row>
    <row r="2050" spans="2:18" s="842" customFormat="1" ht="12.4" customHeight="1">
      <c r="B2050" s="968" t="s">
        <v>1903</v>
      </c>
      <c r="C2050" s="959"/>
      <c r="D2050" s="969" t="s">
        <v>2668</v>
      </c>
      <c r="E2050" s="961" t="s">
        <v>386</v>
      </c>
      <c r="F2050" s="970">
        <v>1.21</v>
      </c>
      <c r="G2050" s="970">
        <v>422.55</v>
      </c>
      <c r="H2050" s="962">
        <f t="shared" si="154"/>
        <v>511.29</v>
      </c>
      <c r="I2050" s="963">
        <f t="shared" si="158"/>
        <v>0</v>
      </c>
      <c r="J2050" s="964">
        <f t="shared" si="158"/>
        <v>0</v>
      </c>
      <c r="K2050" s="964">
        <f t="shared" si="158"/>
        <v>0</v>
      </c>
      <c r="L2050" s="964">
        <f t="shared" si="158"/>
        <v>0</v>
      </c>
      <c r="M2050" s="964">
        <f t="shared" si="158"/>
        <v>511.29</v>
      </c>
      <c r="N2050" s="964">
        <f t="shared" si="158"/>
        <v>0</v>
      </c>
      <c r="O2050" s="964">
        <f t="shared" si="158"/>
        <v>0</v>
      </c>
      <c r="P2050" s="964">
        <f t="shared" si="158"/>
        <v>0</v>
      </c>
      <c r="Q2050" s="962">
        <f t="shared" si="158"/>
        <v>0</v>
      </c>
      <c r="R2050" s="843"/>
    </row>
    <row r="2051" spans="2:18" s="842" customFormat="1" ht="12.4" customHeight="1">
      <c r="B2051" s="968" t="s">
        <v>1904</v>
      </c>
      <c r="C2051" s="959"/>
      <c r="D2051" s="969" t="s">
        <v>2669</v>
      </c>
      <c r="E2051" s="961" t="s">
        <v>385</v>
      </c>
      <c r="F2051" s="970">
        <v>37.57</v>
      </c>
      <c r="G2051" s="970">
        <v>43.85</v>
      </c>
      <c r="H2051" s="962">
        <f t="shared" si="154"/>
        <v>1647.44</v>
      </c>
      <c r="I2051" s="963">
        <f t="shared" si="158"/>
        <v>0</v>
      </c>
      <c r="J2051" s="964">
        <f t="shared" si="158"/>
        <v>0</v>
      </c>
      <c r="K2051" s="964">
        <f t="shared" si="158"/>
        <v>0</v>
      </c>
      <c r="L2051" s="964">
        <f t="shared" si="158"/>
        <v>1647.44</v>
      </c>
      <c r="M2051" s="964">
        <f t="shared" si="158"/>
        <v>0</v>
      </c>
      <c r="N2051" s="964">
        <f t="shared" si="158"/>
        <v>0</v>
      </c>
      <c r="O2051" s="964">
        <f t="shared" si="158"/>
        <v>0</v>
      </c>
      <c r="P2051" s="964">
        <f t="shared" si="158"/>
        <v>0</v>
      </c>
      <c r="Q2051" s="962">
        <f t="shared" si="158"/>
        <v>0</v>
      </c>
      <c r="R2051" s="843"/>
    </row>
    <row r="2052" spans="2:18" s="842" customFormat="1" ht="12.4" customHeight="1">
      <c r="B2052" s="968" t="s">
        <v>1905</v>
      </c>
      <c r="C2052" s="959"/>
      <c r="D2052" s="969" t="s">
        <v>2670</v>
      </c>
      <c r="E2052" s="961" t="s">
        <v>385</v>
      </c>
      <c r="F2052" s="970">
        <v>1.77</v>
      </c>
      <c r="G2052" s="970">
        <v>45.08</v>
      </c>
      <c r="H2052" s="962">
        <f t="shared" si="154"/>
        <v>79.790000000000006</v>
      </c>
      <c r="I2052" s="963">
        <f t="shared" si="158"/>
        <v>0</v>
      </c>
      <c r="J2052" s="964">
        <f t="shared" si="158"/>
        <v>0</v>
      </c>
      <c r="K2052" s="964">
        <f t="shared" si="158"/>
        <v>0</v>
      </c>
      <c r="L2052" s="964">
        <f t="shared" si="158"/>
        <v>0</v>
      </c>
      <c r="M2052" s="964">
        <f t="shared" si="158"/>
        <v>79.790000000000006</v>
      </c>
      <c r="N2052" s="964">
        <f t="shared" si="158"/>
        <v>0</v>
      </c>
      <c r="O2052" s="964">
        <f t="shared" si="158"/>
        <v>0</v>
      </c>
      <c r="P2052" s="964">
        <f t="shared" si="158"/>
        <v>0</v>
      </c>
      <c r="Q2052" s="962">
        <f t="shared" si="158"/>
        <v>0</v>
      </c>
      <c r="R2052" s="843"/>
    </row>
    <row r="2053" spans="2:18" s="842" customFormat="1" ht="12.4" customHeight="1">
      <c r="B2053" s="968" t="s">
        <v>1906</v>
      </c>
      <c r="C2053" s="959"/>
      <c r="D2053" s="969" t="s">
        <v>341</v>
      </c>
      <c r="E2053" s="961" t="s">
        <v>55</v>
      </c>
      <c r="F2053" s="970">
        <v>123.26</v>
      </c>
      <c r="G2053" s="970">
        <v>4.2</v>
      </c>
      <c r="H2053" s="962">
        <f t="shared" si="154"/>
        <v>517.69000000000005</v>
      </c>
      <c r="I2053" s="963">
        <f t="shared" si="158"/>
        <v>0</v>
      </c>
      <c r="J2053" s="964">
        <f t="shared" si="158"/>
        <v>0</v>
      </c>
      <c r="K2053" s="964">
        <f t="shared" si="158"/>
        <v>0</v>
      </c>
      <c r="L2053" s="964">
        <f t="shared" si="158"/>
        <v>517.69000000000005</v>
      </c>
      <c r="M2053" s="964">
        <f t="shared" si="158"/>
        <v>0</v>
      </c>
      <c r="N2053" s="964">
        <f t="shared" si="158"/>
        <v>0</v>
      </c>
      <c r="O2053" s="964">
        <f t="shared" si="158"/>
        <v>0</v>
      </c>
      <c r="P2053" s="964">
        <f t="shared" si="158"/>
        <v>0</v>
      </c>
      <c r="Q2053" s="962">
        <f t="shared" si="158"/>
        <v>0</v>
      </c>
      <c r="R2053" s="843"/>
    </row>
    <row r="2054" spans="2:18" s="842" customFormat="1" ht="12.4" customHeight="1">
      <c r="B2054" s="974" t="s">
        <v>1907</v>
      </c>
      <c r="C2054" s="959"/>
      <c r="D2054" s="975" t="s">
        <v>343</v>
      </c>
      <c r="E2054" s="961"/>
      <c r="F2054" s="961"/>
      <c r="G2054" s="961"/>
      <c r="H2054" s="962" t="str">
        <f t="shared" si="154"/>
        <v/>
      </c>
      <c r="I2054" s="963" t="str">
        <f t="shared" si="158"/>
        <v/>
      </c>
      <c r="J2054" s="964" t="str">
        <f t="shared" si="158"/>
        <v/>
      </c>
      <c r="K2054" s="964" t="str">
        <f t="shared" si="158"/>
        <v/>
      </c>
      <c r="L2054" s="964" t="str">
        <f t="shared" si="158"/>
        <v/>
      </c>
      <c r="M2054" s="964" t="str">
        <f t="shared" si="158"/>
        <v/>
      </c>
      <c r="N2054" s="964" t="str">
        <f t="shared" si="158"/>
        <v/>
      </c>
      <c r="O2054" s="964" t="str">
        <f t="shared" si="158"/>
        <v/>
      </c>
      <c r="P2054" s="964" t="str">
        <f t="shared" si="158"/>
        <v/>
      </c>
      <c r="Q2054" s="962" t="str">
        <f t="shared" si="158"/>
        <v/>
      </c>
      <c r="R2054" s="843"/>
    </row>
    <row r="2055" spans="2:18" s="842" customFormat="1" ht="12.4" customHeight="1">
      <c r="B2055" s="968" t="s">
        <v>1908</v>
      </c>
      <c r="C2055" s="959"/>
      <c r="D2055" s="969" t="s">
        <v>2671</v>
      </c>
      <c r="E2055" s="961" t="s">
        <v>51</v>
      </c>
      <c r="F2055" s="970">
        <v>34.31</v>
      </c>
      <c r="G2055" s="970">
        <v>27.810000000000002</v>
      </c>
      <c r="H2055" s="962">
        <f t="shared" si="154"/>
        <v>954.16</v>
      </c>
      <c r="I2055" s="963">
        <f t="shared" si="158"/>
        <v>0</v>
      </c>
      <c r="J2055" s="964">
        <f t="shared" si="158"/>
        <v>0</v>
      </c>
      <c r="K2055" s="964">
        <f t="shared" si="158"/>
        <v>0</v>
      </c>
      <c r="L2055" s="964">
        <f t="shared" si="158"/>
        <v>954.16</v>
      </c>
      <c r="M2055" s="964">
        <f t="shared" si="158"/>
        <v>0</v>
      </c>
      <c r="N2055" s="964">
        <f t="shared" si="158"/>
        <v>0</v>
      </c>
      <c r="O2055" s="964">
        <f t="shared" si="158"/>
        <v>0</v>
      </c>
      <c r="P2055" s="964">
        <f t="shared" si="158"/>
        <v>0</v>
      </c>
      <c r="Q2055" s="962">
        <f t="shared" si="158"/>
        <v>0</v>
      </c>
      <c r="R2055" s="843"/>
    </row>
    <row r="2056" spans="2:18" s="842" customFormat="1" ht="12.4" customHeight="1">
      <c r="B2056" s="968" t="s">
        <v>1909</v>
      </c>
      <c r="C2056" s="959"/>
      <c r="D2056" s="969" t="s">
        <v>2672</v>
      </c>
      <c r="E2056" s="961" t="s">
        <v>51</v>
      </c>
      <c r="F2056" s="970">
        <v>2.21</v>
      </c>
      <c r="G2056" s="970">
        <v>23.35</v>
      </c>
      <c r="H2056" s="962">
        <f t="shared" si="154"/>
        <v>51.6</v>
      </c>
      <c r="I2056" s="963">
        <f t="shared" si="158"/>
        <v>0</v>
      </c>
      <c r="J2056" s="964">
        <f t="shared" si="158"/>
        <v>0</v>
      </c>
      <c r="K2056" s="964">
        <f t="shared" si="158"/>
        <v>0</v>
      </c>
      <c r="L2056" s="964">
        <f t="shared" si="158"/>
        <v>0</v>
      </c>
      <c r="M2056" s="964">
        <f t="shared" si="158"/>
        <v>51.6</v>
      </c>
      <c r="N2056" s="964">
        <f t="shared" si="158"/>
        <v>0</v>
      </c>
      <c r="O2056" s="964">
        <f t="shared" si="158"/>
        <v>0</v>
      </c>
      <c r="P2056" s="964">
        <f t="shared" si="158"/>
        <v>0</v>
      </c>
      <c r="Q2056" s="962">
        <f t="shared" si="158"/>
        <v>0</v>
      </c>
      <c r="R2056" s="843"/>
    </row>
    <row r="2057" spans="2:18" s="842" customFormat="1" ht="12.4" customHeight="1">
      <c r="B2057" s="968" t="s">
        <v>1910</v>
      </c>
      <c r="C2057" s="959"/>
      <c r="D2057" s="969" t="s">
        <v>2673</v>
      </c>
      <c r="E2057" s="961" t="s">
        <v>385</v>
      </c>
      <c r="F2057" s="970">
        <v>0.64</v>
      </c>
      <c r="G2057" s="970">
        <v>24.78</v>
      </c>
      <c r="H2057" s="962">
        <f t="shared" ref="H2057:H2120" si="159">+IF(E2057="","",ROUND(F2057*G2057,2))</f>
        <v>15.86</v>
      </c>
      <c r="I2057" s="963">
        <f t="shared" si="158"/>
        <v>0</v>
      </c>
      <c r="J2057" s="964">
        <f t="shared" si="158"/>
        <v>0</v>
      </c>
      <c r="K2057" s="964">
        <f t="shared" si="158"/>
        <v>0</v>
      </c>
      <c r="L2057" s="964">
        <f t="shared" si="158"/>
        <v>15.86</v>
      </c>
      <c r="M2057" s="964">
        <f t="shared" si="158"/>
        <v>0</v>
      </c>
      <c r="N2057" s="964">
        <f t="shared" si="158"/>
        <v>0</v>
      </c>
      <c r="O2057" s="964">
        <f t="shared" si="158"/>
        <v>0</v>
      </c>
      <c r="P2057" s="964">
        <f t="shared" si="158"/>
        <v>0</v>
      </c>
      <c r="Q2057" s="962">
        <f t="shared" si="158"/>
        <v>0</v>
      </c>
      <c r="R2057" s="843"/>
    </row>
    <row r="2058" spans="2:18" s="842" customFormat="1" ht="12.4" customHeight="1">
      <c r="B2058" s="974" t="s">
        <v>1911</v>
      </c>
      <c r="C2058" s="959"/>
      <c r="D2058" s="975" t="s">
        <v>345</v>
      </c>
      <c r="E2058" s="961"/>
      <c r="F2058" s="961"/>
      <c r="G2058" s="961"/>
      <c r="H2058" s="962" t="str">
        <f t="shared" si="159"/>
        <v/>
      </c>
      <c r="I2058" s="963" t="str">
        <f t="shared" si="158"/>
        <v/>
      </c>
      <c r="J2058" s="964" t="str">
        <f t="shared" si="158"/>
        <v/>
      </c>
      <c r="K2058" s="964" t="str">
        <f t="shared" si="158"/>
        <v/>
      </c>
      <c r="L2058" s="964" t="str">
        <f t="shared" si="158"/>
        <v/>
      </c>
      <c r="M2058" s="964" t="str">
        <f t="shared" si="158"/>
        <v/>
      </c>
      <c r="N2058" s="964" t="str">
        <f t="shared" si="158"/>
        <v/>
      </c>
      <c r="O2058" s="964" t="str">
        <f t="shared" si="158"/>
        <v/>
      </c>
      <c r="P2058" s="964" t="str">
        <f t="shared" si="158"/>
        <v/>
      </c>
      <c r="Q2058" s="962" t="str">
        <f t="shared" si="158"/>
        <v/>
      </c>
      <c r="R2058" s="843"/>
    </row>
    <row r="2059" spans="2:18" s="842" customFormat="1" ht="12.4" customHeight="1">
      <c r="B2059" s="968" t="s">
        <v>1912</v>
      </c>
      <c r="C2059" s="959"/>
      <c r="D2059" s="969" t="s">
        <v>2957</v>
      </c>
      <c r="E2059" s="961" t="s">
        <v>386</v>
      </c>
      <c r="F2059" s="970">
        <v>0.97</v>
      </c>
      <c r="G2059" s="970">
        <v>85.03</v>
      </c>
      <c r="H2059" s="962">
        <f t="shared" si="159"/>
        <v>82.48</v>
      </c>
      <c r="I2059" s="963">
        <f t="shared" si="158"/>
        <v>0</v>
      </c>
      <c r="J2059" s="964">
        <f t="shared" si="158"/>
        <v>0</v>
      </c>
      <c r="K2059" s="964">
        <f t="shared" si="158"/>
        <v>0</v>
      </c>
      <c r="L2059" s="964">
        <f t="shared" si="158"/>
        <v>7.05</v>
      </c>
      <c r="M2059" s="964">
        <f t="shared" si="158"/>
        <v>75.430000000000007</v>
      </c>
      <c r="N2059" s="964">
        <f t="shared" si="158"/>
        <v>0</v>
      </c>
      <c r="O2059" s="964">
        <f t="shared" si="158"/>
        <v>0</v>
      </c>
      <c r="P2059" s="964">
        <f t="shared" si="158"/>
        <v>0</v>
      </c>
      <c r="Q2059" s="962">
        <f t="shared" si="158"/>
        <v>0</v>
      </c>
      <c r="R2059" s="843"/>
    </row>
    <row r="2060" spans="2:18" s="842" customFormat="1" ht="12.4" customHeight="1">
      <c r="B2060" s="968" t="s">
        <v>1913</v>
      </c>
      <c r="C2060" s="959"/>
      <c r="D2060" s="969" t="s">
        <v>2958</v>
      </c>
      <c r="E2060" s="961" t="s">
        <v>386</v>
      </c>
      <c r="F2060" s="970">
        <v>6.3100000000000005</v>
      </c>
      <c r="G2060" s="970">
        <v>85.03</v>
      </c>
      <c r="H2060" s="962">
        <f t="shared" si="159"/>
        <v>536.54</v>
      </c>
      <c r="I2060" s="963">
        <f t="shared" si="158"/>
        <v>0</v>
      </c>
      <c r="J2060" s="964">
        <f t="shared" si="158"/>
        <v>0</v>
      </c>
      <c r="K2060" s="964">
        <f t="shared" si="158"/>
        <v>0</v>
      </c>
      <c r="L2060" s="964">
        <f t="shared" si="158"/>
        <v>45.83</v>
      </c>
      <c r="M2060" s="964">
        <f t="shared" si="158"/>
        <v>490.71</v>
      </c>
      <c r="N2060" s="964">
        <f t="shared" si="158"/>
        <v>0</v>
      </c>
      <c r="O2060" s="964">
        <f t="shared" si="158"/>
        <v>0</v>
      </c>
      <c r="P2060" s="964">
        <f t="shared" si="158"/>
        <v>0</v>
      </c>
      <c r="Q2060" s="962">
        <f t="shared" si="158"/>
        <v>0</v>
      </c>
      <c r="R2060" s="843"/>
    </row>
    <row r="2061" spans="2:18" s="842" customFormat="1" ht="12.4" customHeight="1">
      <c r="B2061" s="968" t="s">
        <v>1914</v>
      </c>
      <c r="C2061" s="959"/>
      <c r="D2061" s="969" t="s">
        <v>2675</v>
      </c>
      <c r="E2061" s="961" t="s">
        <v>386</v>
      </c>
      <c r="F2061" s="970">
        <v>0.03</v>
      </c>
      <c r="G2061" s="970">
        <v>51.03</v>
      </c>
      <c r="H2061" s="962">
        <f t="shared" si="159"/>
        <v>1.53</v>
      </c>
      <c r="I2061" s="963">
        <f t="shared" si="158"/>
        <v>0</v>
      </c>
      <c r="J2061" s="964">
        <f t="shared" si="158"/>
        <v>0</v>
      </c>
      <c r="K2061" s="964">
        <f t="shared" si="158"/>
        <v>0</v>
      </c>
      <c r="L2061" s="964">
        <f t="shared" si="158"/>
        <v>0</v>
      </c>
      <c r="M2061" s="964">
        <f t="shared" si="158"/>
        <v>1.53</v>
      </c>
      <c r="N2061" s="964">
        <f t="shared" si="158"/>
        <v>0</v>
      </c>
      <c r="O2061" s="964">
        <f t="shared" si="158"/>
        <v>0</v>
      </c>
      <c r="P2061" s="964">
        <f t="shared" si="158"/>
        <v>0</v>
      </c>
      <c r="Q2061" s="962">
        <f t="shared" si="158"/>
        <v>0</v>
      </c>
      <c r="R2061" s="843"/>
    </row>
    <row r="2062" spans="2:18" s="842" customFormat="1" ht="12.4" customHeight="1">
      <c r="B2062" s="974" t="s">
        <v>1915</v>
      </c>
      <c r="C2062" s="959"/>
      <c r="D2062" s="975" t="s">
        <v>2676</v>
      </c>
      <c r="E2062" s="961"/>
      <c r="F2062" s="961"/>
      <c r="G2062" s="961"/>
      <c r="H2062" s="962" t="str">
        <f t="shared" si="159"/>
        <v/>
      </c>
      <c r="I2062" s="963" t="str">
        <f t="shared" si="158"/>
        <v/>
      </c>
      <c r="J2062" s="964" t="str">
        <f t="shared" si="158"/>
        <v/>
      </c>
      <c r="K2062" s="964" t="str">
        <f t="shared" si="158"/>
        <v/>
      </c>
      <c r="L2062" s="964" t="str">
        <f t="shared" si="158"/>
        <v/>
      </c>
      <c r="M2062" s="964" t="str">
        <f t="shared" si="158"/>
        <v/>
      </c>
      <c r="N2062" s="964" t="str">
        <f t="shared" si="158"/>
        <v/>
      </c>
      <c r="O2062" s="964" t="str">
        <f t="shared" si="158"/>
        <v/>
      </c>
      <c r="P2062" s="964" t="str">
        <f t="shared" si="158"/>
        <v/>
      </c>
      <c r="Q2062" s="962" t="str">
        <f t="shared" si="158"/>
        <v/>
      </c>
      <c r="R2062" s="843"/>
    </row>
    <row r="2063" spans="2:18" s="842" customFormat="1" ht="12.4" customHeight="1">
      <c r="B2063" s="968" t="s">
        <v>1916</v>
      </c>
      <c r="C2063" s="959"/>
      <c r="D2063" s="969" t="s">
        <v>2677</v>
      </c>
      <c r="E2063" s="961" t="s">
        <v>386</v>
      </c>
      <c r="F2063" s="970">
        <v>0.06</v>
      </c>
      <c r="G2063" s="970">
        <v>358.91</v>
      </c>
      <c r="H2063" s="962">
        <f t="shared" si="159"/>
        <v>21.53</v>
      </c>
      <c r="I2063" s="963">
        <f t="shared" ref="I2063:Q2078" si="160">+IF($E2063="","",I5953)</f>
        <v>0</v>
      </c>
      <c r="J2063" s="964">
        <f t="shared" si="160"/>
        <v>0</v>
      </c>
      <c r="K2063" s="964">
        <f t="shared" si="160"/>
        <v>0</v>
      </c>
      <c r="L2063" s="964">
        <f t="shared" si="160"/>
        <v>0</v>
      </c>
      <c r="M2063" s="964">
        <f t="shared" si="160"/>
        <v>21.53</v>
      </c>
      <c r="N2063" s="964">
        <f t="shared" si="160"/>
        <v>0</v>
      </c>
      <c r="O2063" s="964">
        <f t="shared" si="160"/>
        <v>0</v>
      </c>
      <c r="P2063" s="964">
        <f t="shared" si="160"/>
        <v>0</v>
      </c>
      <c r="Q2063" s="962">
        <f t="shared" si="160"/>
        <v>0</v>
      </c>
      <c r="R2063" s="843"/>
    </row>
    <row r="2064" spans="2:18" s="842" customFormat="1" ht="12.4" customHeight="1">
      <c r="B2064" s="974" t="s">
        <v>1917</v>
      </c>
      <c r="C2064" s="959"/>
      <c r="D2064" s="975" t="s">
        <v>344</v>
      </c>
      <c r="E2064" s="961"/>
      <c r="F2064" s="961"/>
      <c r="G2064" s="961"/>
      <c r="H2064" s="962" t="str">
        <f t="shared" si="159"/>
        <v/>
      </c>
      <c r="I2064" s="963" t="str">
        <f t="shared" si="160"/>
        <v/>
      </c>
      <c r="J2064" s="964" t="str">
        <f t="shared" si="160"/>
        <v/>
      </c>
      <c r="K2064" s="964" t="str">
        <f t="shared" si="160"/>
        <v/>
      </c>
      <c r="L2064" s="964" t="str">
        <f t="shared" si="160"/>
        <v/>
      </c>
      <c r="M2064" s="964" t="str">
        <f t="shared" si="160"/>
        <v/>
      </c>
      <c r="N2064" s="964" t="str">
        <f t="shared" si="160"/>
        <v/>
      </c>
      <c r="O2064" s="964" t="str">
        <f t="shared" si="160"/>
        <v/>
      </c>
      <c r="P2064" s="964" t="str">
        <f t="shared" si="160"/>
        <v/>
      </c>
      <c r="Q2064" s="962" t="str">
        <f t="shared" si="160"/>
        <v/>
      </c>
      <c r="R2064" s="843"/>
    </row>
    <row r="2065" spans="2:18" s="842" customFormat="1" ht="12.4" customHeight="1">
      <c r="B2065" s="968" t="s">
        <v>1918</v>
      </c>
      <c r="C2065" s="959"/>
      <c r="D2065" s="969" t="s">
        <v>2678</v>
      </c>
      <c r="E2065" s="961" t="s">
        <v>41</v>
      </c>
      <c r="F2065" s="970">
        <v>1</v>
      </c>
      <c r="G2065" s="970">
        <v>119.32000000000001</v>
      </c>
      <c r="H2065" s="962">
        <f t="shared" si="159"/>
        <v>119.32</v>
      </c>
      <c r="I2065" s="963">
        <f t="shared" si="160"/>
        <v>0</v>
      </c>
      <c r="J2065" s="964">
        <f t="shared" si="160"/>
        <v>0</v>
      </c>
      <c r="K2065" s="964">
        <f t="shared" si="160"/>
        <v>0</v>
      </c>
      <c r="L2065" s="964">
        <f t="shared" si="160"/>
        <v>0</v>
      </c>
      <c r="M2065" s="964">
        <f t="shared" si="160"/>
        <v>119.32</v>
      </c>
      <c r="N2065" s="964">
        <f t="shared" si="160"/>
        <v>0</v>
      </c>
      <c r="O2065" s="964">
        <f t="shared" si="160"/>
        <v>0</v>
      </c>
      <c r="P2065" s="964">
        <f t="shared" si="160"/>
        <v>0</v>
      </c>
      <c r="Q2065" s="962">
        <f t="shared" si="160"/>
        <v>0</v>
      </c>
      <c r="R2065" s="843"/>
    </row>
    <row r="2066" spans="2:18" s="842" customFormat="1" ht="12.4" customHeight="1">
      <c r="B2066" s="974" t="s">
        <v>1919</v>
      </c>
      <c r="C2066" s="959"/>
      <c r="D2066" s="975" t="s">
        <v>2679</v>
      </c>
      <c r="E2066" s="961"/>
      <c r="F2066" s="961"/>
      <c r="G2066" s="961"/>
      <c r="H2066" s="962" t="str">
        <f t="shared" si="159"/>
        <v/>
      </c>
      <c r="I2066" s="963" t="str">
        <f t="shared" si="160"/>
        <v/>
      </c>
      <c r="J2066" s="964" t="str">
        <f t="shared" si="160"/>
        <v/>
      </c>
      <c r="K2066" s="964" t="str">
        <f t="shared" si="160"/>
        <v/>
      </c>
      <c r="L2066" s="964" t="str">
        <f t="shared" si="160"/>
        <v/>
      </c>
      <c r="M2066" s="964" t="str">
        <f t="shared" si="160"/>
        <v/>
      </c>
      <c r="N2066" s="964" t="str">
        <f t="shared" si="160"/>
        <v/>
      </c>
      <c r="O2066" s="964" t="str">
        <f t="shared" si="160"/>
        <v/>
      </c>
      <c r="P2066" s="964" t="str">
        <f t="shared" si="160"/>
        <v/>
      </c>
      <c r="Q2066" s="962" t="str">
        <f t="shared" si="160"/>
        <v/>
      </c>
      <c r="R2066" s="843"/>
    </row>
    <row r="2067" spans="2:18" s="842" customFormat="1" ht="12.4" customHeight="1">
      <c r="B2067" s="968" t="s">
        <v>1920</v>
      </c>
      <c r="C2067" s="959"/>
      <c r="D2067" s="969" t="s">
        <v>2680</v>
      </c>
      <c r="E2067" s="961" t="s">
        <v>41</v>
      </c>
      <c r="F2067" s="970">
        <v>1</v>
      </c>
      <c r="G2067" s="970">
        <v>71.180000000000007</v>
      </c>
      <c r="H2067" s="962">
        <f t="shared" si="159"/>
        <v>71.180000000000007</v>
      </c>
      <c r="I2067" s="963">
        <f t="shared" si="160"/>
        <v>0</v>
      </c>
      <c r="J2067" s="964">
        <f t="shared" si="160"/>
        <v>0</v>
      </c>
      <c r="K2067" s="964">
        <f t="shared" si="160"/>
        <v>0</v>
      </c>
      <c r="L2067" s="964">
        <f t="shared" si="160"/>
        <v>0</v>
      </c>
      <c r="M2067" s="964">
        <f t="shared" si="160"/>
        <v>71.180000000000007</v>
      </c>
      <c r="N2067" s="964">
        <f t="shared" si="160"/>
        <v>0</v>
      </c>
      <c r="O2067" s="964">
        <f t="shared" si="160"/>
        <v>0</v>
      </c>
      <c r="P2067" s="964">
        <f t="shared" si="160"/>
        <v>0</v>
      </c>
      <c r="Q2067" s="962">
        <f t="shared" si="160"/>
        <v>0</v>
      </c>
      <c r="R2067" s="843"/>
    </row>
    <row r="2068" spans="2:18" s="842" customFormat="1" ht="12.4" customHeight="1">
      <c r="B2068" s="974" t="s">
        <v>1921</v>
      </c>
      <c r="C2068" s="959"/>
      <c r="D2068" s="975" t="s">
        <v>2681</v>
      </c>
      <c r="E2068" s="961"/>
      <c r="F2068" s="961"/>
      <c r="G2068" s="961"/>
      <c r="H2068" s="962" t="str">
        <f t="shared" si="159"/>
        <v/>
      </c>
      <c r="I2068" s="963" t="str">
        <f t="shared" si="160"/>
        <v/>
      </c>
      <c r="J2068" s="964" t="str">
        <f t="shared" si="160"/>
        <v/>
      </c>
      <c r="K2068" s="964" t="str">
        <f t="shared" si="160"/>
        <v/>
      </c>
      <c r="L2068" s="964" t="str">
        <f t="shared" si="160"/>
        <v/>
      </c>
      <c r="M2068" s="964" t="str">
        <f t="shared" si="160"/>
        <v/>
      </c>
      <c r="N2068" s="964" t="str">
        <f t="shared" si="160"/>
        <v/>
      </c>
      <c r="O2068" s="964" t="str">
        <f t="shared" si="160"/>
        <v/>
      </c>
      <c r="P2068" s="964" t="str">
        <f t="shared" si="160"/>
        <v/>
      </c>
      <c r="Q2068" s="962" t="str">
        <f t="shared" si="160"/>
        <v/>
      </c>
      <c r="R2068" s="843"/>
    </row>
    <row r="2069" spans="2:18" s="842" customFormat="1" ht="12.4" customHeight="1">
      <c r="B2069" s="968" t="s">
        <v>1922</v>
      </c>
      <c r="C2069" s="959"/>
      <c r="D2069" s="969" t="s">
        <v>347</v>
      </c>
      <c r="E2069" s="961" t="s">
        <v>41</v>
      </c>
      <c r="F2069" s="970">
        <v>4</v>
      </c>
      <c r="G2069" s="970">
        <v>164.32</v>
      </c>
      <c r="H2069" s="962">
        <f t="shared" si="159"/>
        <v>657.28</v>
      </c>
      <c r="I2069" s="963">
        <f t="shared" si="160"/>
        <v>0</v>
      </c>
      <c r="J2069" s="964">
        <f t="shared" si="160"/>
        <v>0</v>
      </c>
      <c r="K2069" s="964">
        <f t="shared" si="160"/>
        <v>0</v>
      </c>
      <c r="L2069" s="964">
        <f t="shared" si="160"/>
        <v>0</v>
      </c>
      <c r="M2069" s="964">
        <f t="shared" si="160"/>
        <v>657.28</v>
      </c>
      <c r="N2069" s="964">
        <f t="shared" si="160"/>
        <v>0</v>
      </c>
      <c r="O2069" s="964">
        <f t="shared" si="160"/>
        <v>0</v>
      </c>
      <c r="P2069" s="964">
        <f t="shared" si="160"/>
        <v>0</v>
      </c>
      <c r="Q2069" s="962">
        <f t="shared" si="160"/>
        <v>0</v>
      </c>
      <c r="R2069" s="843"/>
    </row>
    <row r="2070" spans="2:18" s="842" customFormat="1" ht="12.4" customHeight="1">
      <c r="B2070" s="968" t="s">
        <v>1923</v>
      </c>
      <c r="C2070" s="959"/>
      <c r="D2070" s="969" t="s">
        <v>348</v>
      </c>
      <c r="E2070" s="961" t="s">
        <v>41</v>
      </c>
      <c r="F2070" s="970">
        <v>1</v>
      </c>
      <c r="G2070" s="970">
        <v>108.32000000000001</v>
      </c>
      <c r="H2070" s="962">
        <f t="shared" si="159"/>
        <v>108.32</v>
      </c>
      <c r="I2070" s="963">
        <f t="shared" si="160"/>
        <v>0</v>
      </c>
      <c r="J2070" s="964">
        <f t="shared" si="160"/>
        <v>0</v>
      </c>
      <c r="K2070" s="964">
        <f t="shared" si="160"/>
        <v>0</v>
      </c>
      <c r="L2070" s="964">
        <f t="shared" si="160"/>
        <v>0</v>
      </c>
      <c r="M2070" s="964">
        <f t="shared" si="160"/>
        <v>108.32</v>
      </c>
      <c r="N2070" s="964">
        <f t="shared" si="160"/>
        <v>0</v>
      </c>
      <c r="O2070" s="964">
        <f t="shared" si="160"/>
        <v>0</v>
      </c>
      <c r="P2070" s="964">
        <f t="shared" si="160"/>
        <v>0</v>
      </c>
      <c r="Q2070" s="962">
        <f t="shared" si="160"/>
        <v>0</v>
      </c>
      <c r="R2070" s="843"/>
    </row>
    <row r="2071" spans="2:18" s="842" customFormat="1" ht="12.4" customHeight="1">
      <c r="B2071" s="974" t="s">
        <v>1924</v>
      </c>
      <c r="C2071" s="959"/>
      <c r="D2071" s="975" t="s">
        <v>58</v>
      </c>
      <c r="E2071" s="961"/>
      <c r="F2071" s="961"/>
      <c r="G2071" s="961"/>
      <c r="H2071" s="962" t="str">
        <f t="shared" si="159"/>
        <v/>
      </c>
      <c r="I2071" s="963" t="str">
        <f t="shared" si="160"/>
        <v/>
      </c>
      <c r="J2071" s="964" t="str">
        <f t="shared" si="160"/>
        <v/>
      </c>
      <c r="K2071" s="964" t="str">
        <f t="shared" si="160"/>
        <v/>
      </c>
      <c r="L2071" s="964" t="str">
        <f t="shared" si="160"/>
        <v/>
      </c>
      <c r="M2071" s="964" t="str">
        <f t="shared" si="160"/>
        <v/>
      </c>
      <c r="N2071" s="964" t="str">
        <f t="shared" si="160"/>
        <v/>
      </c>
      <c r="O2071" s="964" t="str">
        <f t="shared" si="160"/>
        <v/>
      </c>
      <c r="P2071" s="964" t="str">
        <f t="shared" si="160"/>
        <v/>
      </c>
      <c r="Q2071" s="962" t="str">
        <f t="shared" si="160"/>
        <v/>
      </c>
      <c r="R2071" s="843"/>
    </row>
    <row r="2072" spans="2:18" s="842" customFormat="1" ht="12.4" customHeight="1">
      <c r="B2072" s="968" t="s">
        <v>1925</v>
      </c>
      <c r="C2072" s="959"/>
      <c r="D2072" s="969" t="s">
        <v>2682</v>
      </c>
      <c r="E2072" s="961" t="s">
        <v>51</v>
      </c>
      <c r="F2072" s="970">
        <v>6.94</v>
      </c>
      <c r="G2072" s="970">
        <v>15.88</v>
      </c>
      <c r="H2072" s="962">
        <f t="shared" si="159"/>
        <v>110.21</v>
      </c>
      <c r="I2072" s="963">
        <f t="shared" si="160"/>
        <v>0</v>
      </c>
      <c r="J2072" s="964">
        <f t="shared" si="160"/>
        <v>0</v>
      </c>
      <c r="K2072" s="964">
        <f t="shared" si="160"/>
        <v>0</v>
      </c>
      <c r="L2072" s="964">
        <f t="shared" si="160"/>
        <v>0</v>
      </c>
      <c r="M2072" s="964">
        <f t="shared" si="160"/>
        <v>110.21</v>
      </c>
      <c r="N2072" s="964">
        <f t="shared" si="160"/>
        <v>0</v>
      </c>
      <c r="O2072" s="964">
        <f t="shared" si="160"/>
        <v>0</v>
      </c>
      <c r="P2072" s="964">
        <f t="shared" si="160"/>
        <v>0</v>
      </c>
      <c r="Q2072" s="962">
        <f t="shared" si="160"/>
        <v>0</v>
      </c>
      <c r="R2072" s="843"/>
    </row>
    <row r="2073" spans="2:18" s="842" customFormat="1" ht="12.4" customHeight="1">
      <c r="B2073" s="968" t="s">
        <v>1926</v>
      </c>
      <c r="C2073" s="959"/>
      <c r="D2073" s="969" t="s">
        <v>2798</v>
      </c>
      <c r="E2073" s="961" t="s">
        <v>51</v>
      </c>
      <c r="F2073" s="970">
        <v>3.16</v>
      </c>
      <c r="G2073" s="970">
        <v>24.77</v>
      </c>
      <c r="H2073" s="962">
        <f t="shared" si="159"/>
        <v>78.27</v>
      </c>
      <c r="I2073" s="963">
        <f t="shared" si="160"/>
        <v>0</v>
      </c>
      <c r="J2073" s="964">
        <f t="shared" si="160"/>
        <v>0</v>
      </c>
      <c r="K2073" s="964">
        <f t="shared" si="160"/>
        <v>0</v>
      </c>
      <c r="L2073" s="964">
        <f t="shared" si="160"/>
        <v>0</v>
      </c>
      <c r="M2073" s="964">
        <f t="shared" si="160"/>
        <v>78.27</v>
      </c>
      <c r="N2073" s="964">
        <f t="shared" si="160"/>
        <v>0</v>
      </c>
      <c r="O2073" s="964">
        <f t="shared" si="160"/>
        <v>0</v>
      </c>
      <c r="P2073" s="964">
        <f t="shared" si="160"/>
        <v>0</v>
      </c>
      <c r="Q2073" s="962">
        <f t="shared" si="160"/>
        <v>0</v>
      </c>
      <c r="R2073" s="843"/>
    </row>
    <row r="2074" spans="2:18" s="842" customFormat="1" ht="12.4" customHeight="1">
      <c r="B2074" s="974" t="s">
        <v>1927</v>
      </c>
      <c r="C2074" s="959"/>
      <c r="D2074" s="975" t="s">
        <v>2683</v>
      </c>
      <c r="E2074" s="961"/>
      <c r="F2074" s="961"/>
      <c r="G2074" s="961"/>
      <c r="H2074" s="962" t="str">
        <f t="shared" si="159"/>
        <v/>
      </c>
      <c r="I2074" s="963" t="str">
        <f t="shared" si="160"/>
        <v/>
      </c>
      <c r="J2074" s="964" t="str">
        <f t="shared" si="160"/>
        <v/>
      </c>
      <c r="K2074" s="964" t="str">
        <f t="shared" si="160"/>
        <v/>
      </c>
      <c r="L2074" s="964" t="str">
        <f t="shared" si="160"/>
        <v/>
      </c>
      <c r="M2074" s="964" t="str">
        <f t="shared" si="160"/>
        <v/>
      </c>
      <c r="N2074" s="964" t="str">
        <f t="shared" si="160"/>
        <v/>
      </c>
      <c r="O2074" s="964" t="str">
        <f t="shared" si="160"/>
        <v/>
      </c>
      <c r="P2074" s="964" t="str">
        <f t="shared" si="160"/>
        <v/>
      </c>
      <c r="Q2074" s="962" t="str">
        <f t="shared" si="160"/>
        <v/>
      </c>
      <c r="R2074" s="843"/>
    </row>
    <row r="2075" spans="2:18" s="842" customFormat="1" ht="12.4" customHeight="1">
      <c r="B2075" s="968" t="s">
        <v>1928</v>
      </c>
      <c r="C2075" s="959"/>
      <c r="D2075" s="969" t="s">
        <v>334</v>
      </c>
      <c r="E2075" s="961" t="s">
        <v>385</v>
      </c>
      <c r="F2075" s="970">
        <v>30.8</v>
      </c>
      <c r="G2075" s="970">
        <v>1.22</v>
      </c>
      <c r="H2075" s="962">
        <f t="shared" si="159"/>
        <v>37.58</v>
      </c>
      <c r="I2075" s="963">
        <f t="shared" si="160"/>
        <v>0</v>
      </c>
      <c r="J2075" s="964">
        <f t="shared" si="160"/>
        <v>0</v>
      </c>
      <c r="K2075" s="964">
        <f t="shared" si="160"/>
        <v>0</v>
      </c>
      <c r="L2075" s="964">
        <f t="shared" si="160"/>
        <v>0</v>
      </c>
      <c r="M2075" s="964">
        <f t="shared" si="160"/>
        <v>37.58</v>
      </c>
      <c r="N2075" s="964">
        <f t="shared" si="160"/>
        <v>0</v>
      </c>
      <c r="O2075" s="964">
        <f t="shared" si="160"/>
        <v>0</v>
      </c>
      <c r="P2075" s="964">
        <f t="shared" si="160"/>
        <v>0</v>
      </c>
      <c r="Q2075" s="962">
        <f t="shared" si="160"/>
        <v>0</v>
      </c>
      <c r="R2075" s="843"/>
    </row>
    <row r="2076" spans="2:18" s="842" customFormat="1" ht="12.4" customHeight="1">
      <c r="B2076" s="968" t="s">
        <v>1929</v>
      </c>
      <c r="C2076" s="959"/>
      <c r="D2076" s="969" t="s">
        <v>365</v>
      </c>
      <c r="E2076" s="961" t="s">
        <v>386</v>
      </c>
      <c r="F2076" s="970">
        <v>1</v>
      </c>
      <c r="G2076" s="970">
        <v>30.76</v>
      </c>
      <c r="H2076" s="962">
        <f t="shared" si="159"/>
        <v>30.76</v>
      </c>
      <c r="I2076" s="963">
        <f t="shared" si="160"/>
        <v>0</v>
      </c>
      <c r="J2076" s="964">
        <f t="shared" si="160"/>
        <v>0</v>
      </c>
      <c r="K2076" s="964">
        <f t="shared" si="160"/>
        <v>0</v>
      </c>
      <c r="L2076" s="964">
        <f t="shared" si="160"/>
        <v>0</v>
      </c>
      <c r="M2076" s="964">
        <f t="shared" si="160"/>
        <v>30.76</v>
      </c>
      <c r="N2076" s="964">
        <f t="shared" si="160"/>
        <v>0</v>
      </c>
      <c r="O2076" s="964">
        <f t="shared" si="160"/>
        <v>0</v>
      </c>
      <c r="P2076" s="964">
        <f t="shared" si="160"/>
        <v>0</v>
      </c>
      <c r="Q2076" s="962">
        <f t="shared" si="160"/>
        <v>0</v>
      </c>
      <c r="R2076" s="843"/>
    </row>
    <row r="2077" spans="2:18" s="842" customFormat="1" ht="12.4" customHeight="1">
      <c r="B2077" s="968" t="s">
        <v>1930</v>
      </c>
      <c r="C2077" s="959"/>
      <c r="D2077" s="969" t="s">
        <v>336</v>
      </c>
      <c r="E2077" s="961" t="s">
        <v>386</v>
      </c>
      <c r="F2077" s="970">
        <v>1.25</v>
      </c>
      <c r="G2077" s="970">
        <v>20.51</v>
      </c>
      <c r="H2077" s="962">
        <f t="shared" si="159"/>
        <v>25.64</v>
      </c>
      <c r="I2077" s="963">
        <f t="shared" si="160"/>
        <v>0</v>
      </c>
      <c r="J2077" s="964">
        <f t="shared" si="160"/>
        <v>0</v>
      </c>
      <c r="K2077" s="964">
        <f t="shared" si="160"/>
        <v>0</v>
      </c>
      <c r="L2077" s="964">
        <f t="shared" si="160"/>
        <v>0</v>
      </c>
      <c r="M2077" s="964">
        <f t="shared" si="160"/>
        <v>25.64</v>
      </c>
      <c r="N2077" s="964">
        <f t="shared" si="160"/>
        <v>0</v>
      </c>
      <c r="O2077" s="964">
        <f t="shared" si="160"/>
        <v>0</v>
      </c>
      <c r="P2077" s="964">
        <f t="shared" si="160"/>
        <v>0</v>
      </c>
      <c r="Q2077" s="962">
        <f t="shared" si="160"/>
        <v>0</v>
      </c>
      <c r="R2077" s="843"/>
    </row>
    <row r="2078" spans="2:18" s="842" customFormat="1" ht="12.4" customHeight="1">
      <c r="B2078" s="968" t="s">
        <v>1931</v>
      </c>
      <c r="C2078" s="959"/>
      <c r="D2078" s="969" t="s">
        <v>2684</v>
      </c>
      <c r="E2078" s="961" t="s">
        <v>386</v>
      </c>
      <c r="F2078" s="970">
        <v>1</v>
      </c>
      <c r="G2078" s="970">
        <v>394.23</v>
      </c>
      <c r="H2078" s="962">
        <f t="shared" si="159"/>
        <v>394.23</v>
      </c>
      <c r="I2078" s="963">
        <f t="shared" si="160"/>
        <v>0</v>
      </c>
      <c r="J2078" s="964">
        <f t="shared" si="160"/>
        <v>0</v>
      </c>
      <c r="K2078" s="964">
        <f t="shared" si="160"/>
        <v>0</v>
      </c>
      <c r="L2078" s="964">
        <f t="shared" si="160"/>
        <v>0</v>
      </c>
      <c r="M2078" s="964">
        <f t="shared" si="160"/>
        <v>394.23</v>
      </c>
      <c r="N2078" s="964">
        <f t="shared" si="160"/>
        <v>0</v>
      </c>
      <c r="O2078" s="964">
        <f t="shared" si="160"/>
        <v>0</v>
      </c>
      <c r="P2078" s="964">
        <f t="shared" si="160"/>
        <v>0</v>
      </c>
      <c r="Q2078" s="962">
        <f t="shared" si="160"/>
        <v>0</v>
      </c>
      <c r="R2078" s="843"/>
    </row>
    <row r="2079" spans="2:18" s="842" customFormat="1" ht="12.4" customHeight="1">
      <c r="B2079" s="968" t="s">
        <v>1932</v>
      </c>
      <c r="C2079" s="959"/>
      <c r="D2079" s="969" t="s">
        <v>2685</v>
      </c>
      <c r="E2079" s="961" t="s">
        <v>41</v>
      </c>
      <c r="F2079" s="970">
        <v>13</v>
      </c>
      <c r="G2079" s="970">
        <v>108.57000000000001</v>
      </c>
      <c r="H2079" s="962">
        <f t="shared" si="159"/>
        <v>1411.41</v>
      </c>
      <c r="I2079" s="963">
        <f t="shared" ref="I2079:Q2094" si="161">+IF($E2079="","",I5969)</f>
        <v>0</v>
      </c>
      <c r="J2079" s="964">
        <f t="shared" si="161"/>
        <v>0</v>
      </c>
      <c r="K2079" s="964">
        <f t="shared" si="161"/>
        <v>0</v>
      </c>
      <c r="L2079" s="964">
        <f t="shared" si="161"/>
        <v>0</v>
      </c>
      <c r="M2079" s="964">
        <f t="shared" si="161"/>
        <v>1411.41</v>
      </c>
      <c r="N2079" s="964">
        <f t="shared" si="161"/>
        <v>0</v>
      </c>
      <c r="O2079" s="964">
        <f t="shared" si="161"/>
        <v>0</v>
      </c>
      <c r="P2079" s="964">
        <f t="shared" si="161"/>
        <v>0</v>
      </c>
      <c r="Q2079" s="962">
        <f t="shared" si="161"/>
        <v>0</v>
      </c>
      <c r="R2079" s="843"/>
    </row>
    <row r="2080" spans="2:18" s="842" customFormat="1" ht="12.4" customHeight="1">
      <c r="B2080" s="968" t="s">
        <v>1933</v>
      </c>
      <c r="C2080" s="959"/>
      <c r="D2080" s="969" t="s">
        <v>349</v>
      </c>
      <c r="E2080" s="961" t="s">
        <v>50</v>
      </c>
      <c r="F2080" s="970">
        <v>93.600000000000009</v>
      </c>
      <c r="G2080" s="970">
        <v>3.47</v>
      </c>
      <c r="H2080" s="962">
        <f t="shared" si="159"/>
        <v>324.79000000000002</v>
      </c>
      <c r="I2080" s="963">
        <f t="shared" si="161"/>
        <v>0</v>
      </c>
      <c r="J2080" s="964">
        <f t="shared" si="161"/>
        <v>0</v>
      </c>
      <c r="K2080" s="964">
        <f t="shared" si="161"/>
        <v>0</v>
      </c>
      <c r="L2080" s="964">
        <f t="shared" si="161"/>
        <v>0</v>
      </c>
      <c r="M2080" s="964">
        <f t="shared" si="161"/>
        <v>324.79000000000002</v>
      </c>
      <c r="N2080" s="964">
        <f t="shared" si="161"/>
        <v>0</v>
      </c>
      <c r="O2080" s="964">
        <f t="shared" si="161"/>
        <v>0</v>
      </c>
      <c r="P2080" s="964">
        <f t="shared" si="161"/>
        <v>0</v>
      </c>
      <c r="Q2080" s="962">
        <f t="shared" si="161"/>
        <v>0</v>
      </c>
      <c r="R2080" s="843"/>
    </row>
    <row r="2081" spans="2:18" s="842" customFormat="1" ht="12.4" customHeight="1">
      <c r="B2081" s="968" t="s">
        <v>1934</v>
      </c>
      <c r="C2081" s="959"/>
      <c r="D2081" s="969" t="s">
        <v>2686</v>
      </c>
      <c r="E2081" s="961" t="s">
        <v>41</v>
      </c>
      <c r="F2081" s="970">
        <v>1</v>
      </c>
      <c r="G2081" s="970">
        <v>3421.36</v>
      </c>
      <c r="H2081" s="962">
        <f t="shared" si="159"/>
        <v>3421.36</v>
      </c>
      <c r="I2081" s="963">
        <f t="shared" si="161"/>
        <v>0</v>
      </c>
      <c r="J2081" s="964">
        <f t="shared" si="161"/>
        <v>0</v>
      </c>
      <c r="K2081" s="964">
        <f t="shared" si="161"/>
        <v>0</v>
      </c>
      <c r="L2081" s="964">
        <f t="shared" si="161"/>
        <v>0</v>
      </c>
      <c r="M2081" s="964">
        <f t="shared" si="161"/>
        <v>3421.36</v>
      </c>
      <c r="N2081" s="964">
        <f t="shared" si="161"/>
        <v>0</v>
      </c>
      <c r="O2081" s="964">
        <f t="shared" si="161"/>
        <v>0</v>
      </c>
      <c r="P2081" s="964">
        <f t="shared" si="161"/>
        <v>0</v>
      </c>
      <c r="Q2081" s="962">
        <f t="shared" si="161"/>
        <v>0</v>
      </c>
      <c r="R2081" s="843"/>
    </row>
    <row r="2082" spans="2:18" s="842" customFormat="1" ht="12.4" customHeight="1">
      <c r="B2082" s="974" t="s">
        <v>1935</v>
      </c>
      <c r="C2082" s="959"/>
      <c r="D2082" s="975" t="s">
        <v>64</v>
      </c>
      <c r="E2082" s="961"/>
      <c r="F2082" s="961"/>
      <c r="G2082" s="961"/>
      <c r="H2082" s="962" t="str">
        <f t="shared" si="159"/>
        <v/>
      </c>
      <c r="I2082" s="963" t="str">
        <f t="shared" si="161"/>
        <v/>
      </c>
      <c r="J2082" s="964" t="str">
        <f t="shared" si="161"/>
        <v/>
      </c>
      <c r="K2082" s="964" t="str">
        <f t="shared" si="161"/>
        <v/>
      </c>
      <c r="L2082" s="964" t="str">
        <f t="shared" si="161"/>
        <v/>
      </c>
      <c r="M2082" s="964" t="str">
        <f t="shared" si="161"/>
        <v/>
      </c>
      <c r="N2082" s="964" t="str">
        <f t="shared" si="161"/>
        <v/>
      </c>
      <c r="O2082" s="964" t="str">
        <f t="shared" si="161"/>
        <v/>
      </c>
      <c r="P2082" s="964" t="str">
        <f t="shared" si="161"/>
        <v/>
      </c>
      <c r="Q2082" s="962" t="str">
        <f t="shared" si="161"/>
        <v/>
      </c>
      <c r="R2082" s="843"/>
    </row>
    <row r="2083" spans="2:18" s="842" customFormat="1" ht="12.4" customHeight="1">
      <c r="B2083" s="968" t="s">
        <v>1936</v>
      </c>
      <c r="C2083" s="959"/>
      <c r="D2083" s="969" t="s">
        <v>350</v>
      </c>
      <c r="E2083" s="961" t="s">
        <v>51</v>
      </c>
      <c r="F2083" s="970">
        <v>2.21</v>
      </c>
      <c r="G2083" s="970">
        <v>11.85</v>
      </c>
      <c r="H2083" s="962">
        <f t="shared" si="159"/>
        <v>26.19</v>
      </c>
      <c r="I2083" s="963">
        <f t="shared" si="161"/>
        <v>0</v>
      </c>
      <c r="J2083" s="964">
        <f t="shared" si="161"/>
        <v>0</v>
      </c>
      <c r="K2083" s="964">
        <f t="shared" si="161"/>
        <v>0</v>
      </c>
      <c r="L2083" s="964">
        <f t="shared" si="161"/>
        <v>0</v>
      </c>
      <c r="M2083" s="964">
        <f t="shared" si="161"/>
        <v>26.19</v>
      </c>
      <c r="N2083" s="964">
        <f t="shared" si="161"/>
        <v>0</v>
      </c>
      <c r="O2083" s="964">
        <f t="shared" si="161"/>
        <v>0</v>
      </c>
      <c r="P2083" s="964">
        <f t="shared" si="161"/>
        <v>0</v>
      </c>
      <c r="Q2083" s="962">
        <f t="shared" si="161"/>
        <v>0</v>
      </c>
      <c r="R2083" s="843"/>
    </row>
    <row r="2084" spans="2:18" s="842" customFormat="1" ht="12.4" customHeight="1">
      <c r="B2084" s="968" t="s">
        <v>1937</v>
      </c>
      <c r="C2084" s="959"/>
      <c r="D2084" s="969" t="s">
        <v>351</v>
      </c>
      <c r="E2084" s="961" t="s">
        <v>51</v>
      </c>
      <c r="F2084" s="970">
        <v>3.2</v>
      </c>
      <c r="G2084" s="970">
        <v>20.48</v>
      </c>
      <c r="H2084" s="962">
        <f t="shared" si="159"/>
        <v>65.540000000000006</v>
      </c>
      <c r="I2084" s="963">
        <f t="shared" si="161"/>
        <v>0</v>
      </c>
      <c r="J2084" s="964">
        <f t="shared" si="161"/>
        <v>0</v>
      </c>
      <c r="K2084" s="964">
        <f t="shared" si="161"/>
        <v>0</v>
      </c>
      <c r="L2084" s="964">
        <f t="shared" si="161"/>
        <v>0</v>
      </c>
      <c r="M2084" s="964">
        <f t="shared" si="161"/>
        <v>65.540000000000006</v>
      </c>
      <c r="N2084" s="964">
        <f t="shared" si="161"/>
        <v>0</v>
      </c>
      <c r="O2084" s="964">
        <f t="shared" si="161"/>
        <v>0</v>
      </c>
      <c r="P2084" s="964">
        <f t="shared" si="161"/>
        <v>0</v>
      </c>
      <c r="Q2084" s="962">
        <f t="shared" si="161"/>
        <v>0</v>
      </c>
      <c r="R2084" s="843"/>
    </row>
    <row r="2085" spans="2:18" s="842" customFormat="1" ht="12.4" customHeight="1">
      <c r="B2085" s="968" t="s">
        <v>1938</v>
      </c>
      <c r="C2085" s="959"/>
      <c r="D2085" s="969" t="s">
        <v>2687</v>
      </c>
      <c r="E2085" s="961" t="s">
        <v>51</v>
      </c>
      <c r="F2085" s="970">
        <v>38.6</v>
      </c>
      <c r="G2085" s="970">
        <v>25.25</v>
      </c>
      <c r="H2085" s="962">
        <f t="shared" si="159"/>
        <v>974.65</v>
      </c>
      <c r="I2085" s="963">
        <f t="shared" si="161"/>
        <v>0</v>
      </c>
      <c r="J2085" s="964">
        <f t="shared" si="161"/>
        <v>0</v>
      </c>
      <c r="K2085" s="964">
        <f t="shared" si="161"/>
        <v>0</v>
      </c>
      <c r="L2085" s="964">
        <f t="shared" si="161"/>
        <v>0</v>
      </c>
      <c r="M2085" s="964">
        <f t="shared" si="161"/>
        <v>974.65</v>
      </c>
      <c r="N2085" s="964">
        <f t="shared" si="161"/>
        <v>0</v>
      </c>
      <c r="O2085" s="964">
        <f t="shared" si="161"/>
        <v>0</v>
      </c>
      <c r="P2085" s="964">
        <f t="shared" si="161"/>
        <v>0</v>
      </c>
      <c r="Q2085" s="962">
        <f t="shared" si="161"/>
        <v>0</v>
      </c>
      <c r="R2085" s="843"/>
    </row>
    <row r="2086" spans="2:18" s="842" customFormat="1" ht="12.4" customHeight="1">
      <c r="B2086" s="972" t="s">
        <v>1939</v>
      </c>
      <c r="C2086" s="959"/>
      <c r="D2086" s="973" t="s">
        <v>2959</v>
      </c>
      <c r="E2086" s="961"/>
      <c r="F2086" s="961"/>
      <c r="G2086" s="961"/>
      <c r="H2086" s="962" t="str">
        <f t="shared" si="159"/>
        <v/>
      </c>
      <c r="I2086" s="963" t="str">
        <f t="shared" si="161"/>
        <v/>
      </c>
      <c r="J2086" s="964" t="str">
        <f t="shared" si="161"/>
        <v/>
      </c>
      <c r="K2086" s="964" t="str">
        <f t="shared" si="161"/>
        <v/>
      </c>
      <c r="L2086" s="964" t="str">
        <f t="shared" si="161"/>
        <v/>
      </c>
      <c r="M2086" s="964" t="str">
        <f t="shared" si="161"/>
        <v/>
      </c>
      <c r="N2086" s="964" t="str">
        <f t="shared" si="161"/>
        <v/>
      </c>
      <c r="O2086" s="964" t="str">
        <f t="shared" si="161"/>
        <v/>
      </c>
      <c r="P2086" s="964" t="str">
        <f t="shared" si="161"/>
        <v/>
      </c>
      <c r="Q2086" s="962" t="str">
        <f t="shared" si="161"/>
        <v/>
      </c>
      <c r="R2086" s="843"/>
    </row>
    <row r="2087" spans="2:18" s="842" customFormat="1" ht="12.4" customHeight="1">
      <c r="B2087" s="974" t="s">
        <v>1940</v>
      </c>
      <c r="C2087" s="959"/>
      <c r="D2087" s="975" t="s">
        <v>52</v>
      </c>
      <c r="E2087" s="961"/>
      <c r="F2087" s="961"/>
      <c r="G2087" s="961"/>
      <c r="H2087" s="962" t="str">
        <f t="shared" si="159"/>
        <v/>
      </c>
      <c r="I2087" s="963" t="str">
        <f t="shared" si="161"/>
        <v/>
      </c>
      <c r="J2087" s="964" t="str">
        <f t="shared" si="161"/>
        <v/>
      </c>
      <c r="K2087" s="964" t="str">
        <f t="shared" si="161"/>
        <v/>
      </c>
      <c r="L2087" s="964" t="str">
        <f t="shared" si="161"/>
        <v/>
      </c>
      <c r="M2087" s="964" t="str">
        <f t="shared" si="161"/>
        <v/>
      </c>
      <c r="N2087" s="964" t="str">
        <f t="shared" si="161"/>
        <v/>
      </c>
      <c r="O2087" s="964" t="str">
        <f t="shared" si="161"/>
        <v/>
      </c>
      <c r="P2087" s="964" t="str">
        <f t="shared" si="161"/>
        <v/>
      </c>
      <c r="Q2087" s="962" t="str">
        <f t="shared" si="161"/>
        <v/>
      </c>
      <c r="R2087" s="843"/>
    </row>
    <row r="2088" spans="2:18" s="842" customFormat="1" ht="12.4" customHeight="1">
      <c r="B2088" s="968" t="s">
        <v>1941</v>
      </c>
      <c r="C2088" s="959"/>
      <c r="D2088" s="969" t="s">
        <v>2689</v>
      </c>
      <c r="E2088" s="961" t="s">
        <v>387</v>
      </c>
      <c r="F2088" s="970">
        <v>1896.8600000000001</v>
      </c>
      <c r="G2088" s="970">
        <v>0.70000000000000007</v>
      </c>
      <c r="H2088" s="962">
        <f t="shared" si="159"/>
        <v>1327.8</v>
      </c>
      <c r="I2088" s="963">
        <f t="shared" si="161"/>
        <v>0</v>
      </c>
      <c r="J2088" s="964">
        <f t="shared" si="161"/>
        <v>0</v>
      </c>
      <c r="K2088" s="964">
        <f t="shared" si="161"/>
        <v>0</v>
      </c>
      <c r="L2088" s="964">
        <f t="shared" si="161"/>
        <v>0</v>
      </c>
      <c r="M2088" s="964">
        <f t="shared" si="161"/>
        <v>1327.8</v>
      </c>
      <c r="N2088" s="964">
        <f t="shared" si="161"/>
        <v>0</v>
      </c>
      <c r="O2088" s="964">
        <f t="shared" si="161"/>
        <v>0</v>
      </c>
      <c r="P2088" s="964">
        <f t="shared" si="161"/>
        <v>0</v>
      </c>
      <c r="Q2088" s="962">
        <f t="shared" si="161"/>
        <v>0</v>
      </c>
      <c r="R2088" s="843"/>
    </row>
    <row r="2089" spans="2:18" s="842" customFormat="1" ht="12.4" customHeight="1">
      <c r="B2089" s="974" t="s">
        <v>1942</v>
      </c>
      <c r="C2089" s="959"/>
      <c r="D2089" s="975" t="s">
        <v>54</v>
      </c>
      <c r="E2089" s="961"/>
      <c r="F2089" s="961"/>
      <c r="G2089" s="961"/>
      <c r="H2089" s="962" t="str">
        <f t="shared" si="159"/>
        <v/>
      </c>
      <c r="I2089" s="963" t="str">
        <f t="shared" si="161"/>
        <v/>
      </c>
      <c r="J2089" s="964" t="str">
        <f t="shared" si="161"/>
        <v/>
      </c>
      <c r="K2089" s="964" t="str">
        <f t="shared" si="161"/>
        <v/>
      </c>
      <c r="L2089" s="964" t="str">
        <f t="shared" si="161"/>
        <v/>
      </c>
      <c r="M2089" s="964" t="str">
        <f t="shared" si="161"/>
        <v/>
      </c>
      <c r="N2089" s="964" t="str">
        <f t="shared" si="161"/>
        <v/>
      </c>
      <c r="O2089" s="964" t="str">
        <f t="shared" si="161"/>
        <v/>
      </c>
      <c r="P2089" s="964" t="str">
        <f t="shared" si="161"/>
        <v/>
      </c>
      <c r="Q2089" s="962" t="str">
        <f t="shared" si="161"/>
        <v/>
      </c>
      <c r="R2089" s="843"/>
    </row>
    <row r="2090" spans="2:18" s="842" customFormat="1" ht="12.4" customHeight="1">
      <c r="B2090" s="968" t="s">
        <v>1943</v>
      </c>
      <c r="C2090" s="959"/>
      <c r="D2090" s="969" t="s">
        <v>2690</v>
      </c>
      <c r="E2090" s="961" t="s">
        <v>387</v>
      </c>
      <c r="F2090" s="970">
        <v>1372.8600000000001</v>
      </c>
      <c r="G2090" s="970">
        <v>9.85</v>
      </c>
      <c r="H2090" s="962">
        <f t="shared" si="159"/>
        <v>13522.67</v>
      </c>
      <c r="I2090" s="963">
        <f t="shared" si="161"/>
        <v>0</v>
      </c>
      <c r="J2090" s="964">
        <f t="shared" si="161"/>
        <v>0</v>
      </c>
      <c r="K2090" s="964">
        <f t="shared" si="161"/>
        <v>0</v>
      </c>
      <c r="L2090" s="964">
        <f t="shared" si="161"/>
        <v>0</v>
      </c>
      <c r="M2090" s="964">
        <f t="shared" si="161"/>
        <v>13522.67</v>
      </c>
      <c r="N2090" s="964">
        <f t="shared" si="161"/>
        <v>0</v>
      </c>
      <c r="O2090" s="964">
        <f t="shared" si="161"/>
        <v>0</v>
      </c>
      <c r="P2090" s="964">
        <f t="shared" si="161"/>
        <v>0</v>
      </c>
      <c r="Q2090" s="962">
        <f t="shared" si="161"/>
        <v>0</v>
      </c>
      <c r="R2090" s="843"/>
    </row>
    <row r="2091" spans="2:18" s="842" customFormat="1" ht="12.4" customHeight="1">
      <c r="B2091" s="968" t="s">
        <v>1944</v>
      </c>
      <c r="C2091" s="959"/>
      <c r="D2091" s="969" t="s">
        <v>2736</v>
      </c>
      <c r="E2091" s="961" t="s">
        <v>387</v>
      </c>
      <c r="F2091" s="970">
        <v>524</v>
      </c>
      <c r="G2091" s="970">
        <v>19.68</v>
      </c>
      <c r="H2091" s="962">
        <f t="shared" si="159"/>
        <v>10312.32</v>
      </c>
      <c r="I2091" s="963">
        <f t="shared" si="161"/>
        <v>0</v>
      </c>
      <c r="J2091" s="964">
        <f t="shared" si="161"/>
        <v>0</v>
      </c>
      <c r="K2091" s="964">
        <f t="shared" si="161"/>
        <v>0</v>
      </c>
      <c r="L2091" s="964">
        <f t="shared" si="161"/>
        <v>0</v>
      </c>
      <c r="M2091" s="964">
        <f t="shared" si="161"/>
        <v>10312.32</v>
      </c>
      <c r="N2091" s="964">
        <f t="shared" si="161"/>
        <v>0</v>
      </c>
      <c r="O2091" s="964">
        <f t="shared" si="161"/>
        <v>0</v>
      </c>
      <c r="P2091" s="964">
        <f t="shared" si="161"/>
        <v>0</v>
      </c>
      <c r="Q2091" s="962">
        <f t="shared" si="161"/>
        <v>0</v>
      </c>
      <c r="R2091" s="843"/>
    </row>
    <row r="2092" spans="2:18" s="842" customFormat="1" ht="12.4" customHeight="1">
      <c r="B2092" s="968" t="s">
        <v>1945</v>
      </c>
      <c r="C2092" s="959"/>
      <c r="D2092" s="969" t="s">
        <v>2691</v>
      </c>
      <c r="E2092" s="961" t="s">
        <v>387</v>
      </c>
      <c r="F2092" s="970">
        <v>1896.8600000000001</v>
      </c>
      <c r="G2092" s="970">
        <v>2.0499999999999998</v>
      </c>
      <c r="H2092" s="962">
        <f t="shared" si="159"/>
        <v>3888.56</v>
      </c>
      <c r="I2092" s="963">
        <f t="shared" si="161"/>
        <v>0</v>
      </c>
      <c r="J2092" s="964">
        <f t="shared" si="161"/>
        <v>0</v>
      </c>
      <c r="K2092" s="964">
        <f t="shared" si="161"/>
        <v>0</v>
      </c>
      <c r="L2092" s="964">
        <f t="shared" si="161"/>
        <v>0</v>
      </c>
      <c r="M2092" s="964">
        <f t="shared" si="161"/>
        <v>3888.56</v>
      </c>
      <c r="N2092" s="964">
        <f t="shared" si="161"/>
        <v>0</v>
      </c>
      <c r="O2092" s="964">
        <f t="shared" si="161"/>
        <v>0</v>
      </c>
      <c r="P2092" s="964">
        <f t="shared" si="161"/>
        <v>0</v>
      </c>
      <c r="Q2092" s="962">
        <f t="shared" si="161"/>
        <v>0</v>
      </c>
      <c r="R2092" s="843"/>
    </row>
    <row r="2093" spans="2:18" s="842" customFormat="1" ht="12.4" customHeight="1">
      <c r="B2093" s="968" t="s">
        <v>1946</v>
      </c>
      <c r="C2093" s="959"/>
      <c r="D2093" s="969" t="s">
        <v>354</v>
      </c>
      <c r="E2093" s="961" t="s">
        <v>387</v>
      </c>
      <c r="F2093" s="970">
        <v>1896.8600000000001</v>
      </c>
      <c r="G2093" s="970">
        <v>4.33</v>
      </c>
      <c r="H2093" s="962">
        <f t="shared" si="159"/>
        <v>8213.4</v>
      </c>
      <c r="I2093" s="963">
        <f t="shared" si="161"/>
        <v>0</v>
      </c>
      <c r="J2093" s="964">
        <f t="shared" si="161"/>
        <v>0</v>
      </c>
      <c r="K2093" s="964">
        <f t="shared" si="161"/>
        <v>0</v>
      </c>
      <c r="L2093" s="964">
        <f t="shared" si="161"/>
        <v>0</v>
      </c>
      <c r="M2093" s="964">
        <f t="shared" si="161"/>
        <v>8213.4</v>
      </c>
      <c r="N2093" s="964">
        <f t="shared" si="161"/>
        <v>0</v>
      </c>
      <c r="O2093" s="964">
        <f t="shared" si="161"/>
        <v>0</v>
      </c>
      <c r="P2093" s="964">
        <f t="shared" si="161"/>
        <v>0</v>
      </c>
      <c r="Q2093" s="962">
        <f t="shared" si="161"/>
        <v>0</v>
      </c>
      <c r="R2093" s="843"/>
    </row>
    <row r="2094" spans="2:18" s="842" customFormat="1" ht="12.4" customHeight="1">
      <c r="B2094" s="968" t="s">
        <v>1947</v>
      </c>
      <c r="C2094" s="959"/>
      <c r="D2094" s="969" t="s">
        <v>2692</v>
      </c>
      <c r="E2094" s="961" t="s">
        <v>386</v>
      </c>
      <c r="F2094" s="970">
        <v>151.75</v>
      </c>
      <c r="G2094" s="970">
        <v>30.76</v>
      </c>
      <c r="H2094" s="962">
        <f t="shared" si="159"/>
        <v>4667.83</v>
      </c>
      <c r="I2094" s="963">
        <f t="shared" si="161"/>
        <v>0</v>
      </c>
      <c r="J2094" s="964">
        <f t="shared" si="161"/>
        <v>0</v>
      </c>
      <c r="K2094" s="964">
        <f t="shared" si="161"/>
        <v>0</v>
      </c>
      <c r="L2094" s="964">
        <f t="shared" si="161"/>
        <v>0</v>
      </c>
      <c r="M2094" s="964">
        <f t="shared" si="161"/>
        <v>3034.09</v>
      </c>
      <c r="N2094" s="964">
        <f t="shared" si="161"/>
        <v>1633.74</v>
      </c>
      <c r="O2094" s="964">
        <f t="shared" si="161"/>
        <v>0</v>
      </c>
      <c r="P2094" s="964">
        <f t="shared" si="161"/>
        <v>0</v>
      </c>
      <c r="Q2094" s="962">
        <f t="shared" si="161"/>
        <v>0</v>
      </c>
      <c r="R2094" s="843"/>
    </row>
    <row r="2095" spans="2:18" s="842" customFormat="1" ht="12.4" customHeight="1">
      <c r="B2095" s="968" t="s">
        <v>1948</v>
      </c>
      <c r="C2095" s="959"/>
      <c r="D2095" s="969" t="s">
        <v>2693</v>
      </c>
      <c r="E2095" s="961" t="s">
        <v>386</v>
      </c>
      <c r="F2095" s="970">
        <v>379.37</v>
      </c>
      <c r="G2095" s="970">
        <v>24.61</v>
      </c>
      <c r="H2095" s="962">
        <f t="shared" si="159"/>
        <v>9336.2999999999993</v>
      </c>
      <c r="I2095" s="963">
        <f t="shared" ref="I2095:Q2110" si="162">+IF($E2095="","",I5985)</f>
        <v>0</v>
      </c>
      <c r="J2095" s="964">
        <f t="shared" si="162"/>
        <v>0</v>
      </c>
      <c r="K2095" s="964">
        <f t="shared" si="162"/>
        <v>0</v>
      </c>
      <c r="L2095" s="964">
        <f t="shared" si="162"/>
        <v>0</v>
      </c>
      <c r="M2095" s="964">
        <f t="shared" si="162"/>
        <v>3345.51</v>
      </c>
      <c r="N2095" s="964">
        <f t="shared" si="162"/>
        <v>5990.79</v>
      </c>
      <c r="O2095" s="964">
        <f t="shared" si="162"/>
        <v>0</v>
      </c>
      <c r="P2095" s="964">
        <f t="shared" si="162"/>
        <v>0</v>
      </c>
      <c r="Q2095" s="962">
        <f t="shared" si="162"/>
        <v>0</v>
      </c>
      <c r="R2095" s="843"/>
    </row>
    <row r="2096" spans="2:18" s="842" customFormat="1" ht="12.4" customHeight="1">
      <c r="B2096" s="974" t="s">
        <v>1949</v>
      </c>
      <c r="C2096" s="959"/>
      <c r="D2096" s="975" t="s">
        <v>355</v>
      </c>
      <c r="E2096" s="961"/>
      <c r="F2096" s="961"/>
      <c r="G2096" s="961"/>
      <c r="H2096" s="962" t="str">
        <f t="shared" si="159"/>
        <v/>
      </c>
      <c r="I2096" s="963" t="str">
        <f t="shared" si="162"/>
        <v/>
      </c>
      <c r="J2096" s="964" t="str">
        <f t="shared" si="162"/>
        <v/>
      </c>
      <c r="K2096" s="964" t="str">
        <f t="shared" si="162"/>
        <v/>
      </c>
      <c r="L2096" s="964" t="str">
        <f t="shared" si="162"/>
        <v/>
      </c>
      <c r="M2096" s="964" t="str">
        <f t="shared" si="162"/>
        <v/>
      </c>
      <c r="N2096" s="964" t="str">
        <f t="shared" si="162"/>
        <v/>
      </c>
      <c r="O2096" s="964" t="str">
        <f t="shared" si="162"/>
        <v/>
      </c>
      <c r="P2096" s="964" t="str">
        <f t="shared" si="162"/>
        <v/>
      </c>
      <c r="Q2096" s="962" t="str">
        <f t="shared" si="162"/>
        <v/>
      </c>
      <c r="R2096" s="843"/>
    </row>
    <row r="2097" spans="2:18" s="842" customFormat="1" ht="12.4" customHeight="1">
      <c r="B2097" s="968" t="s">
        <v>1950</v>
      </c>
      <c r="C2097" s="959"/>
      <c r="D2097" s="969" t="s">
        <v>2809</v>
      </c>
      <c r="E2097" s="961" t="s">
        <v>387</v>
      </c>
      <c r="F2097" s="970">
        <v>1752.3700000000001</v>
      </c>
      <c r="G2097" s="970">
        <v>7.91</v>
      </c>
      <c r="H2097" s="962">
        <f t="shared" si="159"/>
        <v>13861.25</v>
      </c>
      <c r="I2097" s="963">
        <f t="shared" si="162"/>
        <v>0</v>
      </c>
      <c r="J2097" s="964">
        <f t="shared" si="162"/>
        <v>0</v>
      </c>
      <c r="K2097" s="964">
        <f t="shared" si="162"/>
        <v>0</v>
      </c>
      <c r="L2097" s="964">
        <f t="shared" si="162"/>
        <v>0</v>
      </c>
      <c r="M2097" s="964">
        <f t="shared" si="162"/>
        <v>13861.25</v>
      </c>
      <c r="N2097" s="964">
        <f t="shared" si="162"/>
        <v>0</v>
      </c>
      <c r="O2097" s="964">
        <f t="shared" si="162"/>
        <v>0</v>
      </c>
      <c r="P2097" s="964">
        <f t="shared" si="162"/>
        <v>0</v>
      </c>
      <c r="Q2097" s="962">
        <f t="shared" si="162"/>
        <v>0</v>
      </c>
      <c r="R2097" s="843"/>
    </row>
    <row r="2098" spans="2:18" s="842" customFormat="1" ht="12.4" customHeight="1">
      <c r="B2098" s="968" t="s">
        <v>1951</v>
      </c>
      <c r="C2098" s="959"/>
      <c r="D2098" s="969" t="s">
        <v>2810</v>
      </c>
      <c r="E2098" s="961" t="s">
        <v>387</v>
      </c>
      <c r="F2098" s="970">
        <v>144.49</v>
      </c>
      <c r="G2098" s="970">
        <v>6.76</v>
      </c>
      <c r="H2098" s="962">
        <f t="shared" si="159"/>
        <v>976.75</v>
      </c>
      <c r="I2098" s="963">
        <f t="shared" si="162"/>
        <v>0</v>
      </c>
      <c r="J2098" s="964">
        <f t="shared" si="162"/>
        <v>0</v>
      </c>
      <c r="K2098" s="964">
        <f t="shared" si="162"/>
        <v>0</v>
      </c>
      <c r="L2098" s="964">
        <f t="shared" si="162"/>
        <v>0</v>
      </c>
      <c r="M2098" s="964">
        <f t="shared" si="162"/>
        <v>976.75</v>
      </c>
      <c r="N2098" s="964">
        <f t="shared" si="162"/>
        <v>0</v>
      </c>
      <c r="O2098" s="964">
        <f t="shared" si="162"/>
        <v>0</v>
      </c>
      <c r="P2098" s="964">
        <f t="shared" si="162"/>
        <v>0</v>
      </c>
      <c r="Q2098" s="962">
        <f t="shared" si="162"/>
        <v>0</v>
      </c>
      <c r="R2098" s="843"/>
    </row>
    <row r="2099" spans="2:18" s="842" customFormat="1" ht="12.4" customHeight="1">
      <c r="B2099" s="968" t="s">
        <v>1952</v>
      </c>
      <c r="C2099" s="959"/>
      <c r="D2099" s="969" t="s">
        <v>356</v>
      </c>
      <c r="E2099" s="961" t="s">
        <v>387</v>
      </c>
      <c r="F2099" s="970">
        <v>1896.8600000000001</v>
      </c>
      <c r="G2099" s="970">
        <v>1.06</v>
      </c>
      <c r="H2099" s="962">
        <f t="shared" si="159"/>
        <v>2010.67</v>
      </c>
      <c r="I2099" s="963">
        <f t="shared" si="162"/>
        <v>0</v>
      </c>
      <c r="J2099" s="964">
        <f t="shared" si="162"/>
        <v>0</v>
      </c>
      <c r="K2099" s="964">
        <f t="shared" si="162"/>
        <v>0</v>
      </c>
      <c r="L2099" s="964">
        <f t="shared" si="162"/>
        <v>0</v>
      </c>
      <c r="M2099" s="964">
        <f t="shared" si="162"/>
        <v>2010.67</v>
      </c>
      <c r="N2099" s="964">
        <f t="shared" si="162"/>
        <v>0</v>
      </c>
      <c r="O2099" s="964">
        <f t="shared" si="162"/>
        <v>0</v>
      </c>
      <c r="P2099" s="964">
        <f t="shared" si="162"/>
        <v>0</v>
      </c>
      <c r="Q2099" s="962">
        <f t="shared" si="162"/>
        <v>0</v>
      </c>
      <c r="R2099" s="843"/>
    </row>
    <row r="2100" spans="2:18" s="842" customFormat="1" ht="12.4" customHeight="1">
      <c r="B2100" s="972" t="s">
        <v>1953</v>
      </c>
      <c r="C2100" s="959"/>
      <c r="D2100" s="973" t="s">
        <v>2811</v>
      </c>
      <c r="E2100" s="961"/>
      <c r="F2100" s="961"/>
      <c r="G2100" s="961"/>
      <c r="H2100" s="962" t="str">
        <f t="shared" si="159"/>
        <v/>
      </c>
      <c r="I2100" s="963" t="str">
        <f t="shared" si="162"/>
        <v/>
      </c>
      <c r="J2100" s="964" t="str">
        <f t="shared" si="162"/>
        <v/>
      </c>
      <c r="K2100" s="964" t="str">
        <f t="shared" si="162"/>
        <v/>
      </c>
      <c r="L2100" s="964" t="str">
        <f t="shared" si="162"/>
        <v/>
      </c>
      <c r="M2100" s="964" t="str">
        <f t="shared" si="162"/>
        <v/>
      </c>
      <c r="N2100" s="964" t="str">
        <f t="shared" si="162"/>
        <v/>
      </c>
      <c r="O2100" s="964" t="str">
        <f t="shared" si="162"/>
        <v/>
      </c>
      <c r="P2100" s="964" t="str">
        <f t="shared" si="162"/>
        <v/>
      </c>
      <c r="Q2100" s="962" t="str">
        <f t="shared" si="162"/>
        <v/>
      </c>
      <c r="R2100" s="843"/>
    </row>
    <row r="2101" spans="2:18" s="842" customFormat="1" ht="12.4" customHeight="1">
      <c r="B2101" s="974" t="s">
        <v>1954</v>
      </c>
      <c r="C2101" s="959"/>
      <c r="D2101" s="975" t="s">
        <v>52</v>
      </c>
      <c r="E2101" s="961"/>
      <c r="F2101" s="961"/>
      <c r="G2101" s="961"/>
      <c r="H2101" s="962" t="str">
        <f t="shared" si="159"/>
        <v/>
      </c>
      <c r="I2101" s="963" t="str">
        <f t="shared" si="162"/>
        <v/>
      </c>
      <c r="J2101" s="964" t="str">
        <f t="shared" si="162"/>
        <v/>
      </c>
      <c r="K2101" s="964" t="str">
        <f t="shared" si="162"/>
        <v/>
      </c>
      <c r="L2101" s="964" t="str">
        <f t="shared" si="162"/>
        <v/>
      </c>
      <c r="M2101" s="964" t="str">
        <f t="shared" si="162"/>
        <v/>
      </c>
      <c r="N2101" s="964" t="str">
        <f t="shared" si="162"/>
        <v/>
      </c>
      <c r="O2101" s="964" t="str">
        <f t="shared" si="162"/>
        <v/>
      </c>
      <c r="P2101" s="964" t="str">
        <f t="shared" si="162"/>
        <v/>
      </c>
      <c r="Q2101" s="962" t="str">
        <f t="shared" si="162"/>
        <v/>
      </c>
      <c r="R2101" s="843"/>
    </row>
    <row r="2102" spans="2:18" s="842" customFormat="1" ht="12.4" customHeight="1">
      <c r="B2102" s="968" t="s">
        <v>1955</v>
      </c>
      <c r="C2102" s="959"/>
      <c r="D2102" s="969" t="s">
        <v>334</v>
      </c>
      <c r="E2102" s="961" t="s">
        <v>385</v>
      </c>
      <c r="F2102" s="970">
        <v>3.75</v>
      </c>
      <c r="G2102" s="970">
        <v>1.22</v>
      </c>
      <c r="H2102" s="962">
        <f t="shared" si="159"/>
        <v>4.58</v>
      </c>
      <c r="I2102" s="963">
        <f t="shared" si="162"/>
        <v>0</v>
      </c>
      <c r="J2102" s="964">
        <f t="shared" si="162"/>
        <v>0</v>
      </c>
      <c r="K2102" s="964">
        <f t="shared" si="162"/>
        <v>0</v>
      </c>
      <c r="L2102" s="964">
        <f t="shared" si="162"/>
        <v>0</v>
      </c>
      <c r="M2102" s="964">
        <f t="shared" si="162"/>
        <v>4.58</v>
      </c>
      <c r="N2102" s="964">
        <f t="shared" si="162"/>
        <v>0</v>
      </c>
      <c r="O2102" s="964">
        <f t="shared" si="162"/>
        <v>0</v>
      </c>
      <c r="P2102" s="964">
        <f t="shared" si="162"/>
        <v>0</v>
      </c>
      <c r="Q2102" s="962">
        <f t="shared" si="162"/>
        <v>0</v>
      </c>
      <c r="R2102" s="843"/>
    </row>
    <row r="2103" spans="2:18" s="842" customFormat="1" ht="12.4" customHeight="1">
      <c r="B2103" s="974" t="s">
        <v>1956</v>
      </c>
      <c r="C2103" s="959"/>
      <c r="D2103" s="975" t="s">
        <v>54</v>
      </c>
      <c r="E2103" s="961"/>
      <c r="F2103" s="961"/>
      <c r="G2103" s="961"/>
      <c r="H2103" s="962" t="str">
        <f t="shared" si="159"/>
        <v/>
      </c>
      <c r="I2103" s="963" t="str">
        <f t="shared" si="162"/>
        <v/>
      </c>
      <c r="J2103" s="964" t="str">
        <f t="shared" si="162"/>
        <v/>
      </c>
      <c r="K2103" s="964" t="str">
        <f t="shared" si="162"/>
        <v/>
      </c>
      <c r="L2103" s="964" t="str">
        <f t="shared" si="162"/>
        <v/>
      </c>
      <c r="M2103" s="964" t="str">
        <f t="shared" si="162"/>
        <v/>
      </c>
      <c r="N2103" s="964" t="str">
        <f t="shared" si="162"/>
        <v/>
      </c>
      <c r="O2103" s="964" t="str">
        <f t="shared" si="162"/>
        <v/>
      </c>
      <c r="P2103" s="964" t="str">
        <f t="shared" si="162"/>
        <v/>
      </c>
      <c r="Q2103" s="962" t="str">
        <f t="shared" si="162"/>
        <v/>
      </c>
      <c r="R2103" s="843"/>
    </row>
    <row r="2104" spans="2:18" s="842" customFormat="1" ht="12.4" customHeight="1">
      <c r="B2104" s="968" t="s">
        <v>1957</v>
      </c>
      <c r="C2104" s="959"/>
      <c r="D2104" s="969" t="s">
        <v>365</v>
      </c>
      <c r="E2104" s="961" t="s">
        <v>386</v>
      </c>
      <c r="F2104" s="970">
        <v>2.25</v>
      </c>
      <c r="G2104" s="970">
        <v>30.76</v>
      </c>
      <c r="H2104" s="962">
        <f t="shared" si="159"/>
        <v>69.209999999999994</v>
      </c>
      <c r="I2104" s="963">
        <f t="shared" si="162"/>
        <v>0</v>
      </c>
      <c r="J2104" s="964">
        <f t="shared" si="162"/>
        <v>0</v>
      </c>
      <c r="K2104" s="964">
        <f t="shared" si="162"/>
        <v>0</v>
      </c>
      <c r="L2104" s="964">
        <f t="shared" si="162"/>
        <v>0</v>
      </c>
      <c r="M2104" s="964">
        <f t="shared" si="162"/>
        <v>69.209999999999994</v>
      </c>
      <c r="N2104" s="964">
        <f t="shared" si="162"/>
        <v>0</v>
      </c>
      <c r="O2104" s="964">
        <f t="shared" si="162"/>
        <v>0</v>
      </c>
      <c r="P2104" s="964">
        <f t="shared" si="162"/>
        <v>0</v>
      </c>
      <c r="Q2104" s="962">
        <f t="shared" si="162"/>
        <v>0</v>
      </c>
      <c r="R2104" s="843"/>
    </row>
    <row r="2105" spans="2:18" s="842" customFormat="1" ht="12.4" customHeight="1">
      <c r="B2105" s="968" t="s">
        <v>1958</v>
      </c>
      <c r="C2105" s="959"/>
      <c r="D2105" s="969" t="s">
        <v>336</v>
      </c>
      <c r="E2105" s="961" t="s">
        <v>386</v>
      </c>
      <c r="F2105" s="970">
        <v>2.81</v>
      </c>
      <c r="G2105" s="970">
        <v>20.51</v>
      </c>
      <c r="H2105" s="962">
        <f t="shared" si="159"/>
        <v>57.63</v>
      </c>
      <c r="I2105" s="963">
        <f t="shared" si="162"/>
        <v>0</v>
      </c>
      <c r="J2105" s="964">
        <f t="shared" si="162"/>
        <v>0</v>
      </c>
      <c r="K2105" s="964">
        <f t="shared" si="162"/>
        <v>0</v>
      </c>
      <c r="L2105" s="964">
        <f t="shared" si="162"/>
        <v>0</v>
      </c>
      <c r="M2105" s="964">
        <f t="shared" si="162"/>
        <v>57.63</v>
      </c>
      <c r="N2105" s="964">
        <f t="shared" si="162"/>
        <v>0</v>
      </c>
      <c r="O2105" s="964">
        <f t="shared" si="162"/>
        <v>0</v>
      </c>
      <c r="P2105" s="964">
        <f t="shared" si="162"/>
        <v>0</v>
      </c>
      <c r="Q2105" s="962">
        <f t="shared" si="162"/>
        <v>0</v>
      </c>
      <c r="R2105" s="843"/>
    </row>
    <row r="2106" spans="2:18" s="842" customFormat="1" ht="12.4" customHeight="1">
      <c r="B2106" s="968" t="s">
        <v>1959</v>
      </c>
      <c r="C2106" s="959"/>
      <c r="D2106" s="969" t="s">
        <v>2752</v>
      </c>
      <c r="E2106" s="961" t="s">
        <v>51</v>
      </c>
      <c r="F2106" s="970">
        <v>3.75</v>
      </c>
      <c r="G2106" s="970">
        <v>2.5500000000000003</v>
      </c>
      <c r="H2106" s="962">
        <f t="shared" si="159"/>
        <v>9.56</v>
      </c>
      <c r="I2106" s="963">
        <f t="shared" si="162"/>
        <v>0</v>
      </c>
      <c r="J2106" s="964">
        <f t="shared" si="162"/>
        <v>0</v>
      </c>
      <c r="K2106" s="964">
        <f t="shared" si="162"/>
        <v>0</v>
      </c>
      <c r="L2106" s="964">
        <f t="shared" si="162"/>
        <v>0</v>
      </c>
      <c r="M2106" s="964">
        <f t="shared" si="162"/>
        <v>9.56</v>
      </c>
      <c r="N2106" s="964">
        <f t="shared" si="162"/>
        <v>0</v>
      </c>
      <c r="O2106" s="964">
        <f t="shared" si="162"/>
        <v>0</v>
      </c>
      <c r="P2106" s="964">
        <f t="shared" si="162"/>
        <v>0</v>
      </c>
      <c r="Q2106" s="962">
        <f t="shared" si="162"/>
        <v>0</v>
      </c>
      <c r="R2106" s="843"/>
    </row>
    <row r="2107" spans="2:18" s="842" customFormat="1" ht="12.4" customHeight="1">
      <c r="B2107" s="974" t="s">
        <v>1960</v>
      </c>
      <c r="C2107" s="959"/>
      <c r="D2107" s="975" t="s">
        <v>340</v>
      </c>
      <c r="E2107" s="961"/>
      <c r="F2107" s="961"/>
      <c r="G2107" s="961"/>
      <c r="H2107" s="962" t="str">
        <f t="shared" si="159"/>
        <v/>
      </c>
      <c r="I2107" s="963" t="str">
        <f t="shared" si="162"/>
        <v/>
      </c>
      <c r="J2107" s="964" t="str">
        <f t="shared" si="162"/>
        <v/>
      </c>
      <c r="K2107" s="964" t="str">
        <f t="shared" si="162"/>
        <v/>
      </c>
      <c r="L2107" s="964" t="str">
        <f t="shared" si="162"/>
        <v/>
      </c>
      <c r="M2107" s="964" t="str">
        <f t="shared" si="162"/>
        <v/>
      </c>
      <c r="N2107" s="964" t="str">
        <f t="shared" si="162"/>
        <v/>
      </c>
      <c r="O2107" s="964" t="str">
        <f t="shared" si="162"/>
        <v/>
      </c>
      <c r="P2107" s="964" t="str">
        <f t="shared" si="162"/>
        <v/>
      </c>
      <c r="Q2107" s="962" t="str">
        <f t="shared" si="162"/>
        <v/>
      </c>
      <c r="R2107" s="843"/>
    </row>
    <row r="2108" spans="2:18" s="842" customFormat="1" ht="12.4" customHeight="1">
      <c r="B2108" s="968" t="s">
        <v>1961</v>
      </c>
      <c r="C2108" s="959"/>
      <c r="D2108" s="969" t="s">
        <v>342</v>
      </c>
      <c r="E2108" s="961" t="s">
        <v>51</v>
      </c>
      <c r="F2108" s="970">
        <v>20.2</v>
      </c>
      <c r="G2108" s="970">
        <v>43.65</v>
      </c>
      <c r="H2108" s="962">
        <f t="shared" si="159"/>
        <v>881.73</v>
      </c>
      <c r="I2108" s="963">
        <f t="shared" si="162"/>
        <v>0</v>
      </c>
      <c r="J2108" s="964">
        <f t="shared" si="162"/>
        <v>0</v>
      </c>
      <c r="K2108" s="964">
        <f t="shared" si="162"/>
        <v>0</v>
      </c>
      <c r="L2108" s="964">
        <f t="shared" si="162"/>
        <v>0</v>
      </c>
      <c r="M2108" s="964">
        <f t="shared" si="162"/>
        <v>881.73</v>
      </c>
      <c r="N2108" s="964">
        <f t="shared" si="162"/>
        <v>0</v>
      </c>
      <c r="O2108" s="964">
        <f t="shared" si="162"/>
        <v>0</v>
      </c>
      <c r="P2108" s="964">
        <f t="shared" si="162"/>
        <v>0</v>
      </c>
      <c r="Q2108" s="962">
        <f t="shared" si="162"/>
        <v>0</v>
      </c>
      <c r="R2108" s="843"/>
    </row>
    <row r="2109" spans="2:18" s="842" customFormat="1" ht="12.4" customHeight="1">
      <c r="B2109" s="968" t="s">
        <v>1962</v>
      </c>
      <c r="C2109" s="959"/>
      <c r="D2109" s="969" t="s">
        <v>364</v>
      </c>
      <c r="E2109" s="961" t="s">
        <v>386</v>
      </c>
      <c r="F2109" s="970">
        <v>1.51</v>
      </c>
      <c r="G2109" s="970">
        <v>370.51</v>
      </c>
      <c r="H2109" s="962">
        <f t="shared" si="159"/>
        <v>559.47</v>
      </c>
      <c r="I2109" s="963">
        <f t="shared" si="162"/>
        <v>0</v>
      </c>
      <c r="J2109" s="964">
        <f t="shared" si="162"/>
        <v>0</v>
      </c>
      <c r="K2109" s="964">
        <f t="shared" si="162"/>
        <v>0</v>
      </c>
      <c r="L2109" s="964">
        <f t="shared" si="162"/>
        <v>0</v>
      </c>
      <c r="M2109" s="964">
        <f t="shared" si="162"/>
        <v>559.47</v>
      </c>
      <c r="N2109" s="964">
        <f t="shared" si="162"/>
        <v>0</v>
      </c>
      <c r="O2109" s="964">
        <f t="shared" si="162"/>
        <v>0</v>
      </c>
      <c r="P2109" s="964">
        <f t="shared" si="162"/>
        <v>0</v>
      </c>
      <c r="Q2109" s="962">
        <f t="shared" si="162"/>
        <v>0</v>
      </c>
      <c r="R2109" s="843"/>
    </row>
    <row r="2110" spans="2:18" s="842" customFormat="1" ht="12.4" customHeight="1">
      <c r="B2110" s="968" t="s">
        <v>1963</v>
      </c>
      <c r="C2110" s="959"/>
      <c r="D2110" s="969" t="s">
        <v>2702</v>
      </c>
      <c r="E2110" s="961" t="s">
        <v>55</v>
      </c>
      <c r="F2110" s="970">
        <v>63.38</v>
      </c>
      <c r="G2110" s="970">
        <v>4.2</v>
      </c>
      <c r="H2110" s="962">
        <f t="shared" si="159"/>
        <v>266.2</v>
      </c>
      <c r="I2110" s="963">
        <f t="shared" si="162"/>
        <v>0</v>
      </c>
      <c r="J2110" s="964">
        <f t="shared" si="162"/>
        <v>0</v>
      </c>
      <c r="K2110" s="964">
        <f t="shared" si="162"/>
        <v>0</v>
      </c>
      <c r="L2110" s="964">
        <f t="shared" si="162"/>
        <v>0</v>
      </c>
      <c r="M2110" s="964">
        <f t="shared" si="162"/>
        <v>266.2</v>
      </c>
      <c r="N2110" s="964">
        <f t="shared" si="162"/>
        <v>0</v>
      </c>
      <c r="O2110" s="964">
        <f t="shared" si="162"/>
        <v>0</v>
      </c>
      <c r="P2110" s="964">
        <f t="shared" si="162"/>
        <v>0</v>
      </c>
      <c r="Q2110" s="962">
        <f t="shared" si="162"/>
        <v>0</v>
      </c>
      <c r="R2110" s="843"/>
    </row>
    <row r="2111" spans="2:18" s="842" customFormat="1" ht="12.4" customHeight="1">
      <c r="B2111" s="974" t="s">
        <v>1964</v>
      </c>
      <c r="C2111" s="959"/>
      <c r="D2111" s="975" t="s">
        <v>343</v>
      </c>
      <c r="E2111" s="961"/>
      <c r="F2111" s="961"/>
      <c r="G2111" s="961"/>
      <c r="H2111" s="962" t="str">
        <f t="shared" si="159"/>
        <v/>
      </c>
      <c r="I2111" s="963" t="str">
        <f t="shared" ref="I2111:Q2126" si="163">+IF($E2111="","",I6001)</f>
        <v/>
      </c>
      <c r="J2111" s="964" t="str">
        <f t="shared" si="163"/>
        <v/>
      </c>
      <c r="K2111" s="964" t="str">
        <f t="shared" si="163"/>
        <v/>
      </c>
      <c r="L2111" s="964" t="str">
        <f t="shared" si="163"/>
        <v/>
      </c>
      <c r="M2111" s="964" t="str">
        <f t="shared" si="163"/>
        <v/>
      </c>
      <c r="N2111" s="964" t="str">
        <f t="shared" si="163"/>
        <v/>
      </c>
      <c r="O2111" s="964" t="str">
        <f t="shared" si="163"/>
        <v/>
      </c>
      <c r="P2111" s="964" t="str">
        <f t="shared" si="163"/>
        <v/>
      </c>
      <c r="Q2111" s="962" t="str">
        <f t="shared" si="163"/>
        <v/>
      </c>
      <c r="R2111" s="843"/>
    </row>
    <row r="2112" spans="2:18" s="842" customFormat="1" ht="12.4" customHeight="1">
      <c r="B2112" s="968" t="s">
        <v>1965</v>
      </c>
      <c r="C2112" s="959"/>
      <c r="D2112" s="969" t="s">
        <v>2671</v>
      </c>
      <c r="E2112" s="961" t="s">
        <v>51</v>
      </c>
      <c r="F2112" s="970">
        <v>10.220000000000001</v>
      </c>
      <c r="G2112" s="970">
        <v>27.810000000000002</v>
      </c>
      <c r="H2112" s="962">
        <f t="shared" si="159"/>
        <v>284.22000000000003</v>
      </c>
      <c r="I2112" s="963">
        <f t="shared" si="163"/>
        <v>0</v>
      </c>
      <c r="J2112" s="964">
        <f t="shared" si="163"/>
        <v>0</v>
      </c>
      <c r="K2112" s="964">
        <f t="shared" si="163"/>
        <v>0</v>
      </c>
      <c r="L2112" s="964">
        <f t="shared" si="163"/>
        <v>0</v>
      </c>
      <c r="M2112" s="964">
        <f t="shared" si="163"/>
        <v>0</v>
      </c>
      <c r="N2112" s="964">
        <f t="shared" si="163"/>
        <v>284.22000000000003</v>
      </c>
      <c r="O2112" s="964">
        <f t="shared" si="163"/>
        <v>0</v>
      </c>
      <c r="P2112" s="964">
        <f t="shared" si="163"/>
        <v>0</v>
      </c>
      <c r="Q2112" s="962">
        <f t="shared" si="163"/>
        <v>0</v>
      </c>
      <c r="R2112" s="843"/>
    </row>
    <row r="2113" spans="2:18" s="842" customFormat="1" ht="12.4" customHeight="1">
      <c r="B2113" s="968" t="s">
        <v>1966</v>
      </c>
      <c r="C2113" s="959"/>
      <c r="D2113" s="969" t="s">
        <v>2703</v>
      </c>
      <c r="E2113" s="961" t="s">
        <v>51</v>
      </c>
      <c r="F2113" s="970">
        <v>10.72</v>
      </c>
      <c r="G2113" s="970">
        <v>23.39</v>
      </c>
      <c r="H2113" s="962">
        <f t="shared" si="159"/>
        <v>250.74</v>
      </c>
      <c r="I2113" s="963">
        <f t="shared" si="163"/>
        <v>0</v>
      </c>
      <c r="J2113" s="964">
        <f t="shared" si="163"/>
        <v>0</v>
      </c>
      <c r="K2113" s="964">
        <f t="shared" si="163"/>
        <v>0</v>
      </c>
      <c r="L2113" s="964">
        <f t="shared" si="163"/>
        <v>0</v>
      </c>
      <c r="M2113" s="964">
        <f t="shared" si="163"/>
        <v>0</v>
      </c>
      <c r="N2113" s="964">
        <f t="shared" si="163"/>
        <v>250.74</v>
      </c>
      <c r="O2113" s="964">
        <f t="shared" si="163"/>
        <v>0</v>
      </c>
      <c r="P2113" s="964">
        <f t="shared" si="163"/>
        <v>0</v>
      </c>
      <c r="Q2113" s="962">
        <f t="shared" si="163"/>
        <v>0</v>
      </c>
      <c r="R2113" s="843"/>
    </row>
    <row r="2114" spans="2:18" s="842" customFormat="1" ht="12.4" customHeight="1">
      <c r="B2114" s="974" t="s">
        <v>1967</v>
      </c>
      <c r="C2114" s="959"/>
      <c r="D2114" s="975" t="s">
        <v>2676</v>
      </c>
      <c r="E2114" s="961"/>
      <c r="F2114" s="961"/>
      <c r="G2114" s="961"/>
      <c r="H2114" s="962" t="str">
        <f t="shared" si="159"/>
        <v/>
      </c>
      <c r="I2114" s="963" t="str">
        <f t="shared" si="163"/>
        <v/>
      </c>
      <c r="J2114" s="964" t="str">
        <f t="shared" si="163"/>
        <v/>
      </c>
      <c r="K2114" s="964" t="str">
        <f t="shared" si="163"/>
        <v/>
      </c>
      <c r="L2114" s="964" t="str">
        <f t="shared" si="163"/>
        <v/>
      </c>
      <c r="M2114" s="964" t="str">
        <f t="shared" si="163"/>
        <v/>
      </c>
      <c r="N2114" s="964" t="str">
        <f t="shared" si="163"/>
        <v/>
      </c>
      <c r="O2114" s="964" t="str">
        <f t="shared" si="163"/>
        <v/>
      </c>
      <c r="P2114" s="964" t="str">
        <f t="shared" si="163"/>
        <v/>
      </c>
      <c r="Q2114" s="962" t="str">
        <f t="shared" si="163"/>
        <v/>
      </c>
      <c r="R2114" s="843"/>
    </row>
    <row r="2115" spans="2:18" s="842" customFormat="1" ht="12.4" customHeight="1">
      <c r="B2115" s="968" t="s">
        <v>1968</v>
      </c>
      <c r="C2115" s="959"/>
      <c r="D2115" s="969" t="s">
        <v>2677</v>
      </c>
      <c r="E2115" s="961" t="s">
        <v>386</v>
      </c>
      <c r="F2115" s="970">
        <v>0.02</v>
      </c>
      <c r="G2115" s="970">
        <v>358.91</v>
      </c>
      <c r="H2115" s="962">
        <f t="shared" si="159"/>
        <v>7.18</v>
      </c>
      <c r="I2115" s="963">
        <f t="shared" si="163"/>
        <v>0</v>
      </c>
      <c r="J2115" s="964">
        <f t="shared" si="163"/>
        <v>0</v>
      </c>
      <c r="K2115" s="964">
        <f t="shared" si="163"/>
        <v>0</v>
      </c>
      <c r="L2115" s="964">
        <f t="shared" si="163"/>
        <v>0</v>
      </c>
      <c r="M2115" s="964">
        <f t="shared" si="163"/>
        <v>0</v>
      </c>
      <c r="N2115" s="964">
        <f t="shared" si="163"/>
        <v>7.18</v>
      </c>
      <c r="O2115" s="964">
        <f t="shared" si="163"/>
        <v>0</v>
      </c>
      <c r="P2115" s="964">
        <f t="shared" si="163"/>
        <v>0</v>
      </c>
      <c r="Q2115" s="962">
        <f t="shared" si="163"/>
        <v>0</v>
      </c>
      <c r="R2115" s="843"/>
    </row>
    <row r="2116" spans="2:18" s="842" customFormat="1" ht="12.4" customHeight="1">
      <c r="B2116" s="974" t="s">
        <v>1969</v>
      </c>
      <c r="C2116" s="959"/>
      <c r="D2116" s="975" t="s">
        <v>344</v>
      </c>
      <c r="E2116" s="961"/>
      <c r="F2116" s="961"/>
      <c r="G2116" s="961"/>
      <c r="H2116" s="962" t="str">
        <f t="shared" si="159"/>
        <v/>
      </c>
      <c r="I2116" s="963" t="str">
        <f t="shared" si="163"/>
        <v/>
      </c>
      <c r="J2116" s="964" t="str">
        <f t="shared" si="163"/>
        <v/>
      </c>
      <c r="K2116" s="964" t="str">
        <f t="shared" si="163"/>
        <v/>
      </c>
      <c r="L2116" s="964" t="str">
        <f t="shared" si="163"/>
        <v/>
      </c>
      <c r="M2116" s="964" t="str">
        <f t="shared" si="163"/>
        <v/>
      </c>
      <c r="N2116" s="964" t="str">
        <f t="shared" si="163"/>
        <v/>
      </c>
      <c r="O2116" s="964" t="str">
        <f t="shared" si="163"/>
        <v/>
      </c>
      <c r="P2116" s="964" t="str">
        <f t="shared" si="163"/>
        <v/>
      </c>
      <c r="Q2116" s="962" t="str">
        <f t="shared" si="163"/>
        <v/>
      </c>
      <c r="R2116" s="843"/>
    </row>
    <row r="2117" spans="2:18" s="842" customFormat="1" ht="12.4" customHeight="1">
      <c r="B2117" s="968" t="s">
        <v>1970</v>
      </c>
      <c r="C2117" s="959"/>
      <c r="D2117" s="969" t="s">
        <v>2960</v>
      </c>
      <c r="E2117" s="961" t="s">
        <v>53</v>
      </c>
      <c r="F2117" s="970">
        <v>1</v>
      </c>
      <c r="G2117" s="970">
        <v>417.99</v>
      </c>
      <c r="H2117" s="962">
        <f t="shared" si="159"/>
        <v>417.99</v>
      </c>
      <c r="I2117" s="963">
        <f t="shared" si="163"/>
        <v>0</v>
      </c>
      <c r="J2117" s="964">
        <f t="shared" si="163"/>
        <v>0</v>
      </c>
      <c r="K2117" s="964">
        <f t="shared" si="163"/>
        <v>0</v>
      </c>
      <c r="L2117" s="964">
        <f t="shared" si="163"/>
        <v>0</v>
      </c>
      <c r="M2117" s="964">
        <f t="shared" si="163"/>
        <v>417.99</v>
      </c>
      <c r="N2117" s="964">
        <f t="shared" si="163"/>
        <v>0</v>
      </c>
      <c r="O2117" s="964">
        <f t="shared" si="163"/>
        <v>0</v>
      </c>
      <c r="P2117" s="964">
        <f t="shared" si="163"/>
        <v>0</v>
      </c>
      <c r="Q2117" s="962">
        <f t="shared" si="163"/>
        <v>0</v>
      </c>
      <c r="R2117" s="843"/>
    </row>
    <row r="2118" spans="2:18" s="842" customFormat="1" ht="12.4" customHeight="1">
      <c r="B2118" s="968" t="s">
        <v>1971</v>
      </c>
      <c r="C2118" s="959"/>
      <c r="D2118" s="969" t="s">
        <v>2813</v>
      </c>
      <c r="E2118" s="961" t="s">
        <v>50</v>
      </c>
      <c r="F2118" s="970">
        <v>4</v>
      </c>
      <c r="G2118" s="970">
        <v>6.29</v>
      </c>
      <c r="H2118" s="962">
        <f t="shared" si="159"/>
        <v>25.16</v>
      </c>
      <c r="I2118" s="963">
        <f t="shared" si="163"/>
        <v>0</v>
      </c>
      <c r="J2118" s="964">
        <f t="shared" si="163"/>
        <v>0</v>
      </c>
      <c r="K2118" s="964">
        <f t="shared" si="163"/>
        <v>0</v>
      </c>
      <c r="L2118" s="964">
        <f t="shared" si="163"/>
        <v>0</v>
      </c>
      <c r="M2118" s="964">
        <f t="shared" si="163"/>
        <v>25.16</v>
      </c>
      <c r="N2118" s="964">
        <f t="shared" si="163"/>
        <v>0</v>
      </c>
      <c r="O2118" s="964">
        <f t="shared" si="163"/>
        <v>0</v>
      </c>
      <c r="P2118" s="964">
        <f t="shared" si="163"/>
        <v>0</v>
      </c>
      <c r="Q2118" s="962">
        <f t="shared" si="163"/>
        <v>0</v>
      </c>
      <c r="R2118" s="843"/>
    </row>
    <row r="2119" spans="2:18" s="842" customFormat="1" ht="12.4" customHeight="1">
      <c r="B2119" s="974" t="s">
        <v>1972</v>
      </c>
      <c r="C2119" s="959"/>
      <c r="D2119" s="975" t="s">
        <v>2679</v>
      </c>
      <c r="E2119" s="961"/>
      <c r="F2119" s="961"/>
      <c r="G2119" s="961"/>
      <c r="H2119" s="962" t="str">
        <f t="shared" si="159"/>
        <v/>
      </c>
      <c r="I2119" s="963" t="str">
        <f t="shared" si="163"/>
        <v/>
      </c>
      <c r="J2119" s="964" t="str">
        <f t="shared" si="163"/>
        <v/>
      </c>
      <c r="K2119" s="964" t="str">
        <f t="shared" si="163"/>
        <v/>
      </c>
      <c r="L2119" s="964" t="str">
        <f t="shared" si="163"/>
        <v/>
      </c>
      <c r="M2119" s="964" t="str">
        <f t="shared" si="163"/>
        <v/>
      </c>
      <c r="N2119" s="964" t="str">
        <f t="shared" si="163"/>
        <v/>
      </c>
      <c r="O2119" s="964" t="str">
        <f t="shared" si="163"/>
        <v/>
      </c>
      <c r="P2119" s="964" t="str">
        <f t="shared" si="163"/>
        <v/>
      </c>
      <c r="Q2119" s="962" t="str">
        <f t="shared" si="163"/>
        <v/>
      </c>
      <c r="R2119" s="843"/>
    </row>
    <row r="2120" spans="2:18" s="842" customFormat="1" ht="12.4" customHeight="1">
      <c r="B2120" s="968" t="s">
        <v>1973</v>
      </c>
      <c r="C2120" s="959"/>
      <c r="D2120" s="969" t="s">
        <v>2680</v>
      </c>
      <c r="E2120" s="961" t="s">
        <v>41</v>
      </c>
      <c r="F2120" s="970">
        <v>1</v>
      </c>
      <c r="G2120" s="970">
        <v>71.180000000000007</v>
      </c>
      <c r="H2120" s="962">
        <f t="shared" si="159"/>
        <v>71.180000000000007</v>
      </c>
      <c r="I2120" s="963">
        <f t="shared" si="163"/>
        <v>0</v>
      </c>
      <c r="J2120" s="964">
        <f t="shared" si="163"/>
        <v>0</v>
      </c>
      <c r="K2120" s="964">
        <f t="shared" si="163"/>
        <v>0</v>
      </c>
      <c r="L2120" s="964">
        <f t="shared" si="163"/>
        <v>0</v>
      </c>
      <c r="M2120" s="964">
        <f t="shared" si="163"/>
        <v>0</v>
      </c>
      <c r="N2120" s="964">
        <f t="shared" si="163"/>
        <v>71.180000000000007</v>
      </c>
      <c r="O2120" s="964">
        <f t="shared" si="163"/>
        <v>0</v>
      </c>
      <c r="P2120" s="964">
        <f t="shared" si="163"/>
        <v>0</v>
      </c>
      <c r="Q2120" s="962">
        <f t="shared" si="163"/>
        <v>0</v>
      </c>
      <c r="R2120" s="843"/>
    </row>
    <row r="2121" spans="2:18" s="842" customFormat="1" ht="12.4" customHeight="1">
      <c r="B2121" s="974" t="s">
        <v>1974</v>
      </c>
      <c r="C2121" s="959"/>
      <c r="D2121" s="975" t="s">
        <v>2814</v>
      </c>
      <c r="E2121" s="961"/>
      <c r="F2121" s="961"/>
      <c r="G2121" s="961"/>
      <c r="H2121" s="962" t="str">
        <f t="shared" ref="H2121:H2184" si="164">+IF(E2121="","",ROUND(F2121*G2121,2))</f>
        <v/>
      </c>
      <c r="I2121" s="963" t="str">
        <f t="shared" si="163"/>
        <v/>
      </c>
      <c r="J2121" s="964" t="str">
        <f t="shared" si="163"/>
        <v/>
      </c>
      <c r="K2121" s="964" t="str">
        <f t="shared" si="163"/>
        <v/>
      </c>
      <c r="L2121" s="964" t="str">
        <f t="shared" si="163"/>
        <v/>
      </c>
      <c r="M2121" s="964" t="str">
        <f t="shared" si="163"/>
        <v/>
      </c>
      <c r="N2121" s="964" t="str">
        <f t="shared" si="163"/>
        <v/>
      </c>
      <c r="O2121" s="964" t="str">
        <f t="shared" si="163"/>
        <v/>
      </c>
      <c r="P2121" s="964" t="str">
        <f t="shared" si="163"/>
        <v/>
      </c>
      <c r="Q2121" s="962" t="str">
        <f t="shared" si="163"/>
        <v/>
      </c>
      <c r="R2121" s="843"/>
    </row>
    <row r="2122" spans="2:18" s="842" customFormat="1" ht="12.4" customHeight="1">
      <c r="B2122" s="968" t="s">
        <v>1975</v>
      </c>
      <c r="C2122" s="959"/>
      <c r="D2122" s="969" t="s">
        <v>334</v>
      </c>
      <c r="E2122" s="961" t="s">
        <v>385</v>
      </c>
      <c r="F2122" s="970">
        <v>11.200000000000001</v>
      </c>
      <c r="G2122" s="970">
        <v>1.22</v>
      </c>
      <c r="H2122" s="962">
        <f t="shared" si="164"/>
        <v>13.66</v>
      </c>
      <c r="I2122" s="963">
        <f t="shared" si="163"/>
        <v>0</v>
      </c>
      <c r="J2122" s="964">
        <f t="shared" si="163"/>
        <v>0</v>
      </c>
      <c r="K2122" s="964">
        <f t="shared" si="163"/>
        <v>0</v>
      </c>
      <c r="L2122" s="964">
        <f t="shared" si="163"/>
        <v>0</v>
      </c>
      <c r="M2122" s="964">
        <f t="shared" si="163"/>
        <v>0</v>
      </c>
      <c r="N2122" s="964">
        <f t="shared" si="163"/>
        <v>13.66</v>
      </c>
      <c r="O2122" s="964">
        <f t="shared" si="163"/>
        <v>0</v>
      </c>
      <c r="P2122" s="964">
        <f t="shared" si="163"/>
        <v>0</v>
      </c>
      <c r="Q2122" s="962">
        <f t="shared" si="163"/>
        <v>0</v>
      </c>
      <c r="R2122" s="843"/>
    </row>
    <row r="2123" spans="2:18" s="842" customFormat="1" ht="12.4" customHeight="1">
      <c r="B2123" s="968" t="s">
        <v>1976</v>
      </c>
      <c r="C2123" s="959"/>
      <c r="D2123" s="969" t="s">
        <v>365</v>
      </c>
      <c r="E2123" s="961" t="s">
        <v>386</v>
      </c>
      <c r="F2123" s="970">
        <v>0.88</v>
      </c>
      <c r="G2123" s="970">
        <v>30.76</v>
      </c>
      <c r="H2123" s="962">
        <f t="shared" si="164"/>
        <v>27.07</v>
      </c>
      <c r="I2123" s="963">
        <f t="shared" si="163"/>
        <v>0</v>
      </c>
      <c r="J2123" s="964">
        <f t="shared" si="163"/>
        <v>0</v>
      </c>
      <c r="K2123" s="964">
        <f t="shared" si="163"/>
        <v>0</v>
      </c>
      <c r="L2123" s="964">
        <f t="shared" si="163"/>
        <v>0</v>
      </c>
      <c r="M2123" s="964">
        <f t="shared" si="163"/>
        <v>0</v>
      </c>
      <c r="N2123" s="964">
        <f t="shared" si="163"/>
        <v>27.07</v>
      </c>
      <c r="O2123" s="964">
        <f t="shared" si="163"/>
        <v>0</v>
      </c>
      <c r="P2123" s="964">
        <f t="shared" si="163"/>
        <v>0</v>
      </c>
      <c r="Q2123" s="962">
        <f t="shared" si="163"/>
        <v>0</v>
      </c>
      <c r="R2123" s="843"/>
    </row>
    <row r="2124" spans="2:18" s="842" customFormat="1" ht="12.4" customHeight="1">
      <c r="B2124" s="968" t="s">
        <v>1977</v>
      </c>
      <c r="C2124" s="959"/>
      <c r="D2124" s="969" t="s">
        <v>336</v>
      </c>
      <c r="E2124" s="961" t="s">
        <v>386</v>
      </c>
      <c r="F2124" s="970">
        <v>1.1000000000000001</v>
      </c>
      <c r="G2124" s="970">
        <v>20.51</v>
      </c>
      <c r="H2124" s="962">
        <f t="shared" si="164"/>
        <v>22.56</v>
      </c>
      <c r="I2124" s="963">
        <f t="shared" si="163"/>
        <v>0</v>
      </c>
      <c r="J2124" s="964">
        <f t="shared" si="163"/>
        <v>0</v>
      </c>
      <c r="K2124" s="964">
        <f t="shared" si="163"/>
        <v>0</v>
      </c>
      <c r="L2124" s="964">
        <f t="shared" si="163"/>
        <v>0</v>
      </c>
      <c r="M2124" s="964">
        <f t="shared" si="163"/>
        <v>0</v>
      </c>
      <c r="N2124" s="964">
        <f t="shared" si="163"/>
        <v>22.56</v>
      </c>
      <c r="O2124" s="964">
        <f t="shared" si="163"/>
        <v>0</v>
      </c>
      <c r="P2124" s="964">
        <f t="shared" si="163"/>
        <v>0</v>
      </c>
      <c r="Q2124" s="962">
        <f t="shared" si="163"/>
        <v>0</v>
      </c>
      <c r="R2124" s="843"/>
    </row>
    <row r="2125" spans="2:18" s="842" customFormat="1" ht="12.4" customHeight="1">
      <c r="B2125" s="968" t="s">
        <v>1978</v>
      </c>
      <c r="C2125" s="959"/>
      <c r="D2125" s="969" t="s">
        <v>2755</v>
      </c>
      <c r="E2125" s="961" t="s">
        <v>386</v>
      </c>
      <c r="F2125" s="970">
        <v>0.88</v>
      </c>
      <c r="G2125" s="970">
        <v>276.94</v>
      </c>
      <c r="H2125" s="962">
        <f t="shared" si="164"/>
        <v>243.71</v>
      </c>
      <c r="I2125" s="963">
        <f t="shared" si="163"/>
        <v>0</v>
      </c>
      <c r="J2125" s="964">
        <f t="shared" si="163"/>
        <v>0</v>
      </c>
      <c r="K2125" s="964">
        <f t="shared" si="163"/>
        <v>0</v>
      </c>
      <c r="L2125" s="964">
        <f t="shared" si="163"/>
        <v>0</v>
      </c>
      <c r="M2125" s="964">
        <f t="shared" si="163"/>
        <v>0</v>
      </c>
      <c r="N2125" s="964">
        <f t="shared" si="163"/>
        <v>243.71</v>
      </c>
      <c r="O2125" s="964">
        <f t="shared" si="163"/>
        <v>0</v>
      </c>
      <c r="P2125" s="964">
        <f t="shared" si="163"/>
        <v>0</v>
      </c>
      <c r="Q2125" s="962">
        <f t="shared" si="163"/>
        <v>0</v>
      </c>
      <c r="R2125" s="843"/>
    </row>
    <row r="2126" spans="2:18" s="842" customFormat="1" ht="12.4" customHeight="1">
      <c r="B2126" s="968" t="s">
        <v>1979</v>
      </c>
      <c r="C2126" s="959"/>
      <c r="D2126" s="969" t="s">
        <v>2756</v>
      </c>
      <c r="E2126" s="961" t="s">
        <v>41</v>
      </c>
      <c r="F2126" s="970">
        <v>11</v>
      </c>
      <c r="G2126" s="970">
        <v>24.310000000000002</v>
      </c>
      <c r="H2126" s="962">
        <f t="shared" si="164"/>
        <v>267.41000000000003</v>
      </c>
      <c r="I2126" s="963">
        <f t="shared" si="163"/>
        <v>0</v>
      </c>
      <c r="J2126" s="964">
        <f t="shared" si="163"/>
        <v>0</v>
      </c>
      <c r="K2126" s="964">
        <f t="shared" si="163"/>
        <v>0</v>
      </c>
      <c r="L2126" s="964">
        <f t="shared" si="163"/>
        <v>0</v>
      </c>
      <c r="M2126" s="964">
        <f t="shared" si="163"/>
        <v>0</v>
      </c>
      <c r="N2126" s="964">
        <f t="shared" si="163"/>
        <v>267.41000000000003</v>
      </c>
      <c r="O2126" s="964">
        <f t="shared" si="163"/>
        <v>0</v>
      </c>
      <c r="P2126" s="964">
        <f t="shared" si="163"/>
        <v>0</v>
      </c>
      <c r="Q2126" s="962">
        <f t="shared" si="163"/>
        <v>0</v>
      </c>
      <c r="R2126" s="843"/>
    </row>
    <row r="2127" spans="2:18" s="842" customFormat="1" ht="12.4" customHeight="1">
      <c r="B2127" s="968" t="s">
        <v>1980</v>
      </c>
      <c r="C2127" s="959"/>
      <c r="D2127" s="969" t="s">
        <v>349</v>
      </c>
      <c r="E2127" s="961" t="s">
        <v>50</v>
      </c>
      <c r="F2127" s="970">
        <v>77.7</v>
      </c>
      <c r="G2127" s="970">
        <v>3.47</v>
      </c>
      <c r="H2127" s="962">
        <f t="shared" si="164"/>
        <v>269.62</v>
      </c>
      <c r="I2127" s="963">
        <f t="shared" ref="I2127:Q2142" si="165">+IF($E2127="","",I6017)</f>
        <v>0</v>
      </c>
      <c r="J2127" s="964">
        <f t="shared" si="165"/>
        <v>0</v>
      </c>
      <c r="K2127" s="964">
        <f t="shared" si="165"/>
        <v>0</v>
      </c>
      <c r="L2127" s="964">
        <f t="shared" si="165"/>
        <v>0</v>
      </c>
      <c r="M2127" s="964">
        <f t="shared" si="165"/>
        <v>0</v>
      </c>
      <c r="N2127" s="964">
        <f t="shared" si="165"/>
        <v>269.62</v>
      </c>
      <c r="O2127" s="964">
        <f t="shared" si="165"/>
        <v>0</v>
      </c>
      <c r="P2127" s="964">
        <f t="shared" si="165"/>
        <v>0</v>
      </c>
      <c r="Q2127" s="962">
        <f t="shared" si="165"/>
        <v>0</v>
      </c>
      <c r="R2127" s="843"/>
    </row>
    <row r="2128" spans="2:18" s="842" customFormat="1" ht="12.4" customHeight="1">
      <c r="B2128" s="968" t="s">
        <v>1981</v>
      </c>
      <c r="C2128" s="959"/>
      <c r="D2128" s="969" t="s">
        <v>2757</v>
      </c>
      <c r="E2128" s="961" t="s">
        <v>41</v>
      </c>
      <c r="F2128" s="970">
        <v>1</v>
      </c>
      <c r="G2128" s="970">
        <v>175.04</v>
      </c>
      <c r="H2128" s="962">
        <f t="shared" si="164"/>
        <v>175.04</v>
      </c>
      <c r="I2128" s="963">
        <f t="shared" si="165"/>
        <v>0</v>
      </c>
      <c r="J2128" s="964">
        <f t="shared" si="165"/>
        <v>0</v>
      </c>
      <c r="K2128" s="964">
        <f t="shared" si="165"/>
        <v>0</v>
      </c>
      <c r="L2128" s="964">
        <f t="shared" si="165"/>
        <v>0</v>
      </c>
      <c r="M2128" s="964">
        <f t="shared" si="165"/>
        <v>0</v>
      </c>
      <c r="N2128" s="964">
        <f t="shared" si="165"/>
        <v>175.04</v>
      </c>
      <c r="O2128" s="964">
        <f t="shared" si="165"/>
        <v>0</v>
      </c>
      <c r="P2128" s="964">
        <f t="shared" si="165"/>
        <v>0</v>
      </c>
      <c r="Q2128" s="962">
        <f t="shared" si="165"/>
        <v>0</v>
      </c>
      <c r="R2128" s="843"/>
    </row>
    <row r="2129" spans="2:18" s="842" customFormat="1" ht="12.4" customHeight="1">
      <c r="B2129" s="974" t="s">
        <v>1982</v>
      </c>
      <c r="C2129" s="959"/>
      <c r="D2129" s="975" t="s">
        <v>2681</v>
      </c>
      <c r="E2129" s="961"/>
      <c r="F2129" s="961"/>
      <c r="G2129" s="961"/>
      <c r="H2129" s="962" t="str">
        <f t="shared" si="164"/>
        <v/>
      </c>
      <c r="I2129" s="963" t="str">
        <f t="shared" si="165"/>
        <v/>
      </c>
      <c r="J2129" s="964" t="str">
        <f t="shared" si="165"/>
        <v/>
      </c>
      <c r="K2129" s="964" t="str">
        <f t="shared" si="165"/>
        <v/>
      </c>
      <c r="L2129" s="964" t="str">
        <f t="shared" si="165"/>
        <v/>
      </c>
      <c r="M2129" s="964" t="str">
        <f t="shared" si="165"/>
        <v/>
      </c>
      <c r="N2129" s="964" t="str">
        <f t="shared" si="165"/>
        <v/>
      </c>
      <c r="O2129" s="964" t="str">
        <f t="shared" si="165"/>
        <v/>
      </c>
      <c r="P2129" s="964" t="str">
        <f t="shared" si="165"/>
        <v/>
      </c>
      <c r="Q2129" s="962" t="str">
        <f t="shared" si="165"/>
        <v/>
      </c>
      <c r="R2129" s="843"/>
    </row>
    <row r="2130" spans="2:18" s="842" customFormat="1" ht="12.4" customHeight="1">
      <c r="B2130" s="968" t="s">
        <v>1983</v>
      </c>
      <c r="C2130" s="959"/>
      <c r="D2130" s="969" t="s">
        <v>2815</v>
      </c>
      <c r="E2130" s="961" t="s">
        <v>41</v>
      </c>
      <c r="F2130" s="970">
        <v>2</v>
      </c>
      <c r="G2130" s="970">
        <v>183.56</v>
      </c>
      <c r="H2130" s="962">
        <f t="shared" si="164"/>
        <v>367.12</v>
      </c>
      <c r="I2130" s="963">
        <f t="shared" si="165"/>
        <v>0</v>
      </c>
      <c r="J2130" s="964">
        <f t="shared" si="165"/>
        <v>0</v>
      </c>
      <c r="K2130" s="964">
        <f t="shared" si="165"/>
        <v>0</v>
      </c>
      <c r="L2130" s="964">
        <f t="shared" si="165"/>
        <v>0</v>
      </c>
      <c r="M2130" s="964">
        <f t="shared" si="165"/>
        <v>367.12</v>
      </c>
      <c r="N2130" s="964">
        <f t="shared" si="165"/>
        <v>0</v>
      </c>
      <c r="O2130" s="964">
        <f t="shared" si="165"/>
        <v>0</v>
      </c>
      <c r="P2130" s="964">
        <f t="shared" si="165"/>
        <v>0</v>
      </c>
      <c r="Q2130" s="962">
        <f t="shared" si="165"/>
        <v>0</v>
      </c>
      <c r="R2130" s="843"/>
    </row>
    <row r="2131" spans="2:18" s="842" customFormat="1" ht="12.4" customHeight="1">
      <c r="B2131" s="968" t="s">
        <v>1984</v>
      </c>
      <c r="C2131" s="959"/>
      <c r="D2131" s="969" t="s">
        <v>2710</v>
      </c>
      <c r="E2131" s="961" t="s">
        <v>41</v>
      </c>
      <c r="F2131" s="970">
        <v>1</v>
      </c>
      <c r="G2131" s="970">
        <v>163.59</v>
      </c>
      <c r="H2131" s="962">
        <f t="shared" si="164"/>
        <v>163.59</v>
      </c>
      <c r="I2131" s="963">
        <f t="shared" si="165"/>
        <v>0</v>
      </c>
      <c r="J2131" s="964">
        <f t="shared" si="165"/>
        <v>0</v>
      </c>
      <c r="K2131" s="964">
        <f t="shared" si="165"/>
        <v>0</v>
      </c>
      <c r="L2131" s="964">
        <f t="shared" si="165"/>
        <v>0</v>
      </c>
      <c r="M2131" s="964">
        <f t="shared" si="165"/>
        <v>163.59</v>
      </c>
      <c r="N2131" s="964">
        <f t="shared" si="165"/>
        <v>0</v>
      </c>
      <c r="O2131" s="964">
        <f t="shared" si="165"/>
        <v>0</v>
      </c>
      <c r="P2131" s="964">
        <f t="shared" si="165"/>
        <v>0</v>
      </c>
      <c r="Q2131" s="962">
        <f t="shared" si="165"/>
        <v>0</v>
      </c>
      <c r="R2131" s="843"/>
    </row>
    <row r="2132" spans="2:18" s="842" customFormat="1" ht="12.4" customHeight="1">
      <c r="B2132" s="974" t="s">
        <v>1985</v>
      </c>
      <c r="C2132" s="959"/>
      <c r="D2132" s="975" t="s">
        <v>64</v>
      </c>
      <c r="E2132" s="961"/>
      <c r="F2132" s="961"/>
      <c r="G2132" s="961"/>
      <c r="H2132" s="962" t="str">
        <f t="shared" si="164"/>
        <v/>
      </c>
      <c r="I2132" s="963" t="str">
        <f t="shared" si="165"/>
        <v/>
      </c>
      <c r="J2132" s="964" t="str">
        <f t="shared" si="165"/>
        <v/>
      </c>
      <c r="K2132" s="964" t="str">
        <f t="shared" si="165"/>
        <v/>
      </c>
      <c r="L2132" s="964" t="str">
        <f t="shared" si="165"/>
        <v/>
      </c>
      <c r="M2132" s="964" t="str">
        <f t="shared" si="165"/>
        <v/>
      </c>
      <c r="N2132" s="964" t="str">
        <f t="shared" si="165"/>
        <v/>
      </c>
      <c r="O2132" s="964" t="str">
        <f t="shared" si="165"/>
        <v/>
      </c>
      <c r="P2132" s="964" t="str">
        <f t="shared" si="165"/>
        <v/>
      </c>
      <c r="Q2132" s="962" t="str">
        <f t="shared" si="165"/>
        <v/>
      </c>
      <c r="R2132" s="843"/>
    </row>
    <row r="2133" spans="2:18" s="842" customFormat="1" ht="12.4" customHeight="1">
      <c r="B2133" s="968" t="s">
        <v>1986</v>
      </c>
      <c r="C2133" s="959"/>
      <c r="D2133" s="969" t="s">
        <v>350</v>
      </c>
      <c r="E2133" s="961" t="s">
        <v>51</v>
      </c>
      <c r="F2133" s="970">
        <v>10.72</v>
      </c>
      <c r="G2133" s="970">
        <v>11.85</v>
      </c>
      <c r="H2133" s="962">
        <f t="shared" si="164"/>
        <v>127.03</v>
      </c>
      <c r="I2133" s="963">
        <f t="shared" si="165"/>
        <v>0</v>
      </c>
      <c r="J2133" s="964">
        <f t="shared" si="165"/>
        <v>0</v>
      </c>
      <c r="K2133" s="964">
        <f t="shared" si="165"/>
        <v>0</v>
      </c>
      <c r="L2133" s="964">
        <f t="shared" si="165"/>
        <v>0</v>
      </c>
      <c r="M2133" s="964">
        <f t="shared" si="165"/>
        <v>0</v>
      </c>
      <c r="N2133" s="964">
        <f t="shared" si="165"/>
        <v>127.03</v>
      </c>
      <c r="O2133" s="964">
        <f t="shared" si="165"/>
        <v>0</v>
      </c>
      <c r="P2133" s="964">
        <f t="shared" si="165"/>
        <v>0</v>
      </c>
      <c r="Q2133" s="962">
        <f t="shared" si="165"/>
        <v>0</v>
      </c>
      <c r="R2133" s="843"/>
    </row>
    <row r="2134" spans="2:18" s="842" customFormat="1" ht="12.4" customHeight="1">
      <c r="B2134" s="968" t="s">
        <v>1987</v>
      </c>
      <c r="C2134" s="959"/>
      <c r="D2134" s="969" t="s">
        <v>351</v>
      </c>
      <c r="E2134" s="961" t="s">
        <v>51</v>
      </c>
      <c r="F2134" s="970">
        <v>1.67</v>
      </c>
      <c r="G2134" s="970">
        <v>20.48</v>
      </c>
      <c r="H2134" s="962">
        <f t="shared" si="164"/>
        <v>34.200000000000003</v>
      </c>
      <c r="I2134" s="963">
        <f t="shared" si="165"/>
        <v>0</v>
      </c>
      <c r="J2134" s="964">
        <f t="shared" si="165"/>
        <v>0</v>
      </c>
      <c r="K2134" s="964">
        <f t="shared" si="165"/>
        <v>0</v>
      </c>
      <c r="L2134" s="964">
        <f t="shared" si="165"/>
        <v>0</v>
      </c>
      <c r="M2134" s="964">
        <f t="shared" si="165"/>
        <v>0</v>
      </c>
      <c r="N2134" s="964">
        <f t="shared" si="165"/>
        <v>34.200000000000003</v>
      </c>
      <c r="O2134" s="964">
        <f t="shared" si="165"/>
        <v>0</v>
      </c>
      <c r="P2134" s="964">
        <f t="shared" si="165"/>
        <v>0</v>
      </c>
      <c r="Q2134" s="962">
        <f t="shared" si="165"/>
        <v>0</v>
      </c>
      <c r="R2134" s="843"/>
    </row>
    <row r="2135" spans="2:18" s="842" customFormat="1" ht="12.4" customHeight="1">
      <c r="B2135" s="974" t="s">
        <v>1988</v>
      </c>
      <c r="C2135" s="959"/>
      <c r="D2135" s="975" t="s">
        <v>65</v>
      </c>
      <c r="E2135" s="961"/>
      <c r="F2135" s="961"/>
      <c r="G2135" s="961"/>
      <c r="H2135" s="962" t="str">
        <f t="shared" si="164"/>
        <v/>
      </c>
      <c r="I2135" s="963" t="str">
        <f t="shared" si="165"/>
        <v/>
      </c>
      <c r="J2135" s="964" t="str">
        <f t="shared" si="165"/>
        <v/>
      </c>
      <c r="K2135" s="964" t="str">
        <f t="shared" si="165"/>
        <v/>
      </c>
      <c r="L2135" s="964" t="str">
        <f t="shared" si="165"/>
        <v/>
      </c>
      <c r="M2135" s="964" t="str">
        <f t="shared" si="165"/>
        <v/>
      </c>
      <c r="N2135" s="964" t="str">
        <f t="shared" si="165"/>
        <v/>
      </c>
      <c r="O2135" s="964" t="str">
        <f t="shared" si="165"/>
        <v/>
      </c>
      <c r="P2135" s="964" t="str">
        <f t="shared" si="165"/>
        <v/>
      </c>
      <c r="Q2135" s="962" t="str">
        <f t="shared" si="165"/>
        <v/>
      </c>
      <c r="R2135" s="843"/>
    </row>
    <row r="2136" spans="2:18" s="842" customFormat="1" ht="12.4" customHeight="1">
      <c r="B2136" s="968" t="s">
        <v>1989</v>
      </c>
      <c r="C2136" s="959"/>
      <c r="D2136" s="969" t="s">
        <v>2760</v>
      </c>
      <c r="E2136" s="961" t="s">
        <v>51</v>
      </c>
      <c r="F2136" s="970">
        <v>6.44</v>
      </c>
      <c r="G2136" s="970">
        <v>8.6</v>
      </c>
      <c r="H2136" s="962">
        <f t="shared" si="164"/>
        <v>55.38</v>
      </c>
      <c r="I2136" s="963">
        <f t="shared" si="165"/>
        <v>0</v>
      </c>
      <c r="J2136" s="964">
        <f t="shared" si="165"/>
        <v>0</v>
      </c>
      <c r="K2136" s="964">
        <f t="shared" si="165"/>
        <v>0</v>
      </c>
      <c r="L2136" s="964">
        <f t="shared" si="165"/>
        <v>0</v>
      </c>
      <c r="M2136" s="964">
        <f t="shared" si="165"/>
        <v>0</v>
      </c>
      <c r="N2136" s="964">
        <f t="shared" si="165"/>
        <v>55.38</v>
      </c>
      <c r="O2136" s="964">
        <f t="shared" si="165"/>
        <v>0</v>
      </c>
      <c r="P2136" s="964">
        <f t="shared" si="165"/>
        <v>0</v>
      </c>
      <c r="Q2136" s="962">
        <f t="shared" si="165"/>
        <v>0</v>
      </c>
      <c r="R2136" s="843"/>
    </row>
    <row r="2137" spans="2:18" s="842" customFormat="1" ht="12.4" customHeight="1">
      <c r="B2137" s="972" t="s">
        <v>1990</v>
      </c>
      <c r="C2137" s="959"/>
      <c r="D2137" s="973" t="s">
        <v>2961</v>
      </c>
      <c r="E2137" s="961"/>
      <c r="F2137" s="961"/>
      <c r="G2137" s="961"/>
      <c r="H2137" s="962" t="str">
        <f t="shared" si="164"/>
        <v/>
      </c>
      <c r="I2137" s="963" t="str">
        <f t="shared" si="165"/>
        <v/>
      </c>
      <c r="J2137" s="964" t="str">
        <f t="shared" si="165"/>
        <v/>
      </c>
      <c r="K2137" s="964" t="str">
        <f t="shared" si="165"/>
        <v/>
      </c>
      <c r="L2137" s="964" t="str">
        <f t="shared" si="165"/>
        <v/>
      </c>
      <c r="M2137" s="964" t="str">
        <f t="shared" si="165"/>
        <v/>
      </c>
      <c r="N2137" s="964" t="str">
        <f t="shared" si="165"/>
        <v/>
      </c>
      <c r="O2137" s="964" t="str">
        <f t="shared" si="165"/>
        <v/>
      </c>
      <c r="P2137" s="964" t="str">
        <f t="shared" si="165"/>
        <v/>
      </c>
      <c r="Q2137" s="962" t="str">
        <f t="shared" si="165"/>
        <v/>
      </c>
      <c r="R2137" s="843"/>
    </row>
    <row r="2138" spans="2:18" s="842" customFormat="1" ht="12.4" customHeight="1">
      <c r="B2138" s="974" t="s">
        <v>1991</v>
      </c>
      <c r="C2138" s="959"/>
      <c r="D2138" s="975" t="s">
        <v>52</v>
      </c>
      <c r="E2138" s="961"/>
      <c r="F2138" s="961"/>
      <c r="G2138" s="961"/>
      <c r="H2138" s="962" t="str">
        <f t="shared" si="164"/>
        <v/>
      </c>
      <c r="I2138" s="963" t="str">
        <f t="shared" si="165"/>
        <v/>
      </c>
      <c r="J2138" s="964" t="str">
        <f t="shared" si="165"/>
        <v/>
      </c>
      <c r="K2138" s="964" t="str">
        <f t="shared" si="165"/>
        <v/>
      </c>
      <c r="L2138" s="964" t="str">
        <f t="shared" si="165"/>
        <v/>
      </c>
      <c r="M2138" s="964" t="str">
        <f t="shared" si="165"/>
        <v/>
      </c>
      <c r="N2138" s="964" t="str">
        <f t="shared" si="165"/>
        <v/>
      </c>
      <c r="O2138" s="964" t="str">
        <f t="shared" si="165"/>
        <v/>
      </c>
      <c r="P2138" s="964" t="str">
        <f t="shared" si="165"/>
        <v/>
      </c>
      <c r="Q2138" s="962" t="str">
        <f t="shared" si="165"/>
        <v/>
      </c>
      <c r="R2138" s="843"/>
    </row>
    <row r="2139" spans="2:18" s="842" customFormat="1" ht="12.4" customHeight="1">
      <c r="B2139" s="968" t="s">
        <v>1992</v>
      </c>
      <c r="C2139" s="959"/>
      <c r="D2139" s="969" t="s">
        <v>334</v>
      </c>
      <c r="E2139" s="961" t="s">
        <v>385</v>
      </c>
      <c r="F2139" s="970">
        <v>15.21</v>
      </c>
      <c r="G2139" s="970">
        <v>1.22</v>
      </c>
      <c r="H2139" s="962">
        <f t="shared" si="164"/>
        <v>18.559999999999999</v>
      </c>
      <c r="I2139" s="963">
        <f t="shared" si="165"/>
        <v>0</v>
      </c>
      <c r="J2139" s="964">
        <f t="shared" si="165"/>
        <v>0</v>
      </c>
      <c r="K2139" s="964">
        <f t="shared" si="165"/>
        <v>0</v>
      </c>
      <c r="L2139" s="964">
        <f t="shared" si="165"/>
        <v>0</v>
      </c>
      <c r="M2139" s="964">
        <f t="shared" si="165"/>
        <v>0</v>
      </c>
      <c r="N2139" s="964">
        <f t="shared" si="165"/>
        <v>18.559999999999999</v>
      </c>
      <c r="O2139" s="964">
        <f t="shared" si="165"/>
        <v>0</v>
      </c>
      <c r="P2139" s="964">
        <f t="shared" si="165"/>
        <v>0</v>
      </c>
      <c r="Q2139" s="962">
        <f t="shared" si="165"/>
        <v>0</v>
      </c>
      <c r="R2139" s="843"/>
    </row>
    <row r="2140" spans="2:18" s="842" customFormat="1" ht="12.4" customHeight="1">
      <c r="B2140" s="974" t="s">
        <v>1993</v>
      </c>
      <c r="C2140" s="959"/>
      <c r="D2140" s="975" t="s">
        <v>54</v>
      </c>
      <c r="E2140" s="961"/>
      <c r="F2140" s="961"/>
      <c r="G2140" s="961"/>
      <c r="H2140" s="962" t="str">
        <f t="shared" si="164"/>
        <v/>
      </c>
      <c r="I2140" s="963" t="str">
        <f t="shared" si="165"/>
        <v/>
      </c>
      <c r="J2140" s="964" t="str">
        <f t="shared" si="165"/>
        <v/>
      </c>
      <c r="K2140" s="964" t="str">
        <f t="shared" si="165"/>
        <v/>
      </c>
      <c r="L2140" s="964" t="str">
        <f t="shared" si="165"/>
        <v/>
      </c>
      <c r="M2140" s="964" t="str">
        <f t="shared" si="165"/>
        <v/>
      </c>
      <c r="N2140" s="964" t="str">
        <f t="shared" si="165"/>
        <v/>
      </c>
      <c r="O2140" s="964" t="str">
        <f t="shared" si="165"/>
        <v/>
      </c>
      <c r="P2140" s="964" t="str">
        <f t="shared" si="165"/>
        <v/>
      </c>
      <c r="Q2140" s="962" t="str">
        <f t="shared" si="165"/>
        <v/>
      </c>
      <c r="R2140" s="843"/>
    </row>
    <row r="2141" spans="2:18" s="842" customFormat="1" ht="12.4" customHeight="1">
      <c r="B2141" s="968" t="s">
        <v>1994</v>
      </c>
      <c r="C2141" s="959"/>
      <c r="D2141" s="969" t="s">
        <v>2696</v>
      </c>
      <c r="E2141" s="961" t="s">
        <v>386</v>
      </c>
      <c r="F2141" s="970">
        <v>4.3600000000000003</v>
      </c>
      <c r="G2141" s="970">
        <v>30.76</v>
      </c>
      <c r="H2141" s="962">
        <f t="shared" si="164"/>
        <v>134.11000000000001</v>
      </c>
      <c r="I2141" s="963">
        <f t="shared" si="165"/>
        <v>0</v>
      </c>
      <c r="J2141" s="964">
        <f t="shared" si="165"/>
        <v>0</v>
      </c>
      <c r="K2141" s="964">
        <f t="shared" si="165"/>
        <v>0</v>
      </c>
      <c r="L2141" s="964">
        <f t="shared" si="165"/>
        <v>0</v>
      </c>
      <c r="M2141" s="964">
        <f t="shared" si="165"/>
        <v>0</v>
      </c>
      <c r="N2141" s="964">
        <f t="shared" si="165"/>
        <v>134.11000000000001</v>
      </c>
      <c r="O2141" s="964">
        <f t="shared" si="165"/>
        <v>0</v>
      </c>
      <c r="P2141" s="964">
        <f t="shared" si="165"/>
        <v>0</v>
      </c>
      <c r="Q2141" s="962">
        <f t="shared" si="165"/>
        <v>0</v>
      </c>
      <c r="R2141" s="843"/>
    </row>
    <row r="2142" spans="2:18" s="842" customFormat="1" ht="12.4" customHeight="1">
      <c r="B2142" s="968" t="s">
        <v>1995</v>
      </c>
      <c r="C2142" s="959"/>
      <c r="D2142" s="969" t="s">
        <v>336</v>
      </c>
      <c r="E2142" s="961" t="s">
        <v>386</v>
      </c>
      <c r="F2142" s="970">
        <v>5.46</v>
      </c>
      <c r="G2142" s="970">
        <v>20.51</v>
      </c>
      <c r="H2142" s="962">
        <f t="shared" si="164"/>
        <v>111.98</v>
      </c>
      <c r="I2142" s="963">
        <f t="shared" si="165"/>
        <v>0</v>
      </c>
      <c r="J2142" s="964">
        <f t="shared" si="165"/>
        <v>0</v>
      </c>
      <c r="K2142" s="964">
        <f t="shared" si="165"/>
        <v>0</v>
      </c>
      <c r="L2142" s="964">
        <f t="shared" si="165"/>
        <v>0</v>
      </c>
      <c r="M2142" s="964">
        <f t="shared" si="165"/>
        <v>0</v>
      </c>
      <c r="N2142" s="964">
        <f t="shared" si="165"/>
        <v>111.98</v>
      </c>
      <c r="O2142" s="964">
        <f t="shared" si="165"/>
        <v>0</v>
      </c>
      <c r="P2142" s="964">
        <f t="shared" si="165"/>
        <v>0</v>
      </c>
      <c r="Q2142" s="962">
        <f t="shared" si="165"/>
        <v>0</v>
      </c>
      <c r="R2142" s="843"/>
    </row>
    <row r="2143" spans="2:18" s="842" customFormat="1" ht="12.4" customHeight="1">
      <c r="B2143" s="968" t="s">
        <v>1996</v>
      </c>
      <c r="C2143" s="959"/>
      <c r="D2143" s="969" t="s">
        <v>2697</v>
      </c>
      <c r="E2143" s="961" t="s">
        <v>51</v>
      </c>
      <c r="F2143" s="970">
        <v>11.950000000000001</v>
      </c>
      <c r="G2143" s="970">
        <v>2.5300000000000002</v>
      </c>
      <c r="H2143" s="962">
        <f t="shared" si="164"/>
        <v>30.23</v>
      </c>
      <c r="I2143" s="963">
        <f t="shared" ref="I2143:Q2158" si="166">+IF($E2143="","",I6033)</f>
        <v>0</v>
      </c>
      <c r="J2143" s="964">
        <f t="shared" si="166"/>
        <v>0</v>
      </c>
      <c r="K2143" s="964">
        <f t="shared" si="166"/>
        <v>0</v>
      </c>
      <c r="L2143" s="964">
        <f t="shared" si="166"/>
        <v>0</v>
      </c>
      <c r="M2143" s="964">
        <f t="shared" si="166"/>
        <v>0</v>
      </c>
      <c r="N2143" s="964">
        <f t="shared" si="166"/>
        <v>30.23</v>
      </c>
      <c r="O2143" s="964">
        <f t="shared" si="166"/>
        <v>0</v>
      </c>
      <c r="P2143" s="964">
        <f t="shared" si="166"/>
        <v>0</v>
      </c>
      <c r="Q2143" s="962">
        <f t="shared" si="166"/>
        <v>0</v>
      </c>
      <c r="R2143" s="843"/>
    </row>
    <row r="2144" spans="2:18" s="842" customFormat="1" ht="12.4" customHeight="1">
      <c r="B2144" s="968" t="s">
        <v>1997</v>
      </c>
      <c r="C2144" s="959"/>
      <c r="D2144" s="969" t="s">
        <v>2698</v>
      </c>
      <c r="E2144" s="961" t="s">
        <v>386</v>
      </c>
      <c r="F2144" s="970">
        <v>1.51</v>
      </c>
      <c r="G2144" s="970">
        <v>49.07</v>
      </c>
      <c r="H2144" s="962">
        <f t="shared" si="164"/>
        <v>74.099999999999994</v>
      </c>
      <c r="I2144" s="963">
        <f t="shared" si="166"/>
        <v>0</v>
      </c>
      <c r="J2144" s="964">
        <f t="shared" si="166"/>
        <v>0</v>
      </c>
      <c r="K2144" s="964">
        <f t="shared" si="166"/>
        <v>0</v>
      </c>
      <c r="L2144" s="964">
        <f t="shared" si="166"/>
        <v>0</v>
      </c>
      <c r="M2144" s="964">
        <f t="shared" si="166"/>
        <v>0</v>
      </c>
      <c r="N2144" s="964">
        <f t="shared" si="166"/>
        <v>74.099999999999994</v>
      </c>
      <c r="O2144" s="964">
        <f t="shared" si="166"/>
        <v>0</v>
      </c>
      <c r="P2144" s="964">
        <f t="shared" si="166"/>
        <v>0</v>
      </c>
      <c r="Q2144" s="962">
        <f t="shared" si="166"/>
        <v>0</v>
      </c>
      <c r="R2144" s="843"/>
    </row>
    <row r="2145" spans="2:18" s="842" customFormat="1" ht="12.4" customHeight="1">
      <c r="B2145" s="968" t="s">
        <v>1998</v>
      </c>
      <c r="C2145" s="959"/>
      <c r="D2145" s="969" t="s">
        <v>2699</v>
      </c>
      <c r="E2145" s="961" t="s">
        <v>386</v>
      </c>
      <c r="F2145" s="970">
        <v>1.19</v>
      </c>
      <c r="G2145" s="970">
        <v>56.57</v>
      </c>
      <c r="H2145" s="962">
        <f t="shared" si="164"/>
        <v>67.319999999999993</v>
      </c>
      <c r="I2145" s="963">
        <f t="shared" si="166"/>
        <v>0</v>
      </c>
      <c r="J2145" s="964">
        <f t="shared" si="166"/>
        <v>0</v>
      </c>
      <c r="K2145" s="964">
        <f t="shared" si="166"/>
        <v>0</v>
      </c>
      <c r="L2145" s="964">
        <f t="shared" si="166"/>
        <v>0</v>
      </c>
      <c r="M2145" s="964">
        <f t="shared" si="166"/>
        <v>0</v>
      </c>
      <c r="N2145" s="964">
        <f t="shared" si="166"/>
        <v>67.319999999999993</v>
      </c>
      <c r="O2145" s="964">
        <f t="shared" si="166"/>
        <v>0</v>
      </c>
      <c r="P2145" s="964">
        <f t="shared" si="166"/>
        <v>0</v>
      </c>
      <c r="Q2145" s="962">
        <f t="shared" si="166"/>
        <v>0</v>
      </c>
      <c r="R2145" s="843"/>
    </row>
    <row r="2146" spans="2:18" s="842" customFormat="1" ht="12.4" customHeight="1">
      <c r="B2146" s="974" t="s">
        <v>1999</v>
      </c>
      <c r="C2146" s="959"/>
      <c r="D2146" s="975" t="s">
        <v>2700</v>
      </c>
      <c r="E2146" s="961"/>
      <c r="F2146" s="961"/>
      <c r="G2146" s="961"/>
      <c r="H2146" s="962" t="str">
        <f t="shared" si="164"/>
        <v/>
      </c>
      <c r="I2146" s="963" t="str">
        <f t="shared" si="166"/>
        <v/>
      </c>
      <c r="J2146" s="964" t="str">
        <f t="shared" si="166"/>
        <v/>
      </c>
      <c r="K2146" s="964" t="str">
        <f t="shared" si="166"/>
        <v/>
      </c>
      <c r="L2146" s="964" t="str">
        <f t="shared" si="166"/>
        <v/>
      </c>
      <c r="M2146" s="964" t="str">
        <f t="shared" si="166"/>
        <v/>
      </c>
      <c r="N2146" s="964" t="str">
        <f t="shared" si="166"/>
        <v/>
      </c>
      <c r="O2146" s="964" t="str">
        <f t="shared" si="166"/>
        <v/>
      </c>
      <c r="P2146" s="964" t="str">
        <f t="shared" si="166"/>
        <v/>
      </c>
      <c r="Q2146" s="962" t="str">
        <f t="shared" si="166"/>
        <v/>
      </c>
      <c r="R2146" s="843"/>
    </row>
    <row r="2147" spans="2:18" s="842" customFormat="1" ht="12.4" customHeight="1">
      <c r="B2147" s="968" t="s">
        <v>2000</v>
      </c>
      <c r="C2147" s="959"/>
      <c r="D2147" s="969" t="s">
        <v>339</v>
      </c>
      <c r="E2147" s="961" t="s">
        <v>51</v>
      </c>
      <c r="F2147" s="970">
        <v>0.75</v>
      </c>
      <c r="G2147" s="970">
        <v>29.97</v>
      </c>
      <c r="H2147" s="962">
        <f t="shared" si="164"/>
        <v>22.48</v>
      </c>
      <c r="I2147" s="963">
        <f t="shared" si="166"/>
        <v>0</v>
      </c>
      <c r="J2147" s="964">
        <f t="shared" si="166"/>
        <v>0</v>
      </c>
      <c r="K2147" s="964">
        <f t="shared" si="166"/>
        <v>0</v>
      </c>
      <c r="L2147" s="964">
        <f t="shared" si="166"/>
        <v>0</v>
      </c>
      <c r="M2147" s="964">
        <f t="shared" si="166"/>
        <v>0</v>
      </c>
      <c r="N2147" s="964">
        <f t="shared" si="166"/>
        <v>22.48</v>
      </c>
      <c r="O2147" s="964">
        <f t="shared" si="166"/>
        <v>0</v>
      </c>
      <c r="P2147" s="964">
        <f t="shared" si="166"/>
        <v>0</v>
      </c>
      <c r="Q2147" s="962">
        <f t="shared" si="166"/>
        <v>0</v>
      </c>
      <c r="R2147" s="843"/>
    </row>
    <row r="2148" spans="2:18" s="842" customFormat="1" ht="12.4" customHeight="1">
      <c r="B2148" s="968" t="s">
        <v>2001</v>
      </c>
      <c r="C2148" s="959"/>
      <c r="D2148" s="969" t="s">
        <v>358</v>
      </c>
      <c r="E2148" s="961" t="s">
        <v>51</v>
      </c>
      <c r="F2148" s="970">
        <v>0.44</v>
      </c>
      <c r="G2148" s="970">
        <v>41.7</v>
      </c>
      <c r="H2148" s="962">
        <f t="shared" si="164"/>
        <v>18.350000000000001</v>
      </c>
      <c r="I2148" s="963">
        <f t="shared" si="166"/>
        <v>0</v>
      </c>
      <c r="J2148" s="964">
        <f t="shared" si="166"/>
        <v>0</v>
      </c>
      <c r="K2148" s="964">
        <f t="shared" si="166"/>
        <v>0</v>
      </c>
      <c r="L2148" s="964">
        <f t="shared" si="166"/>
        <v>0</v>
      </c>
      <c r="M2148" s="964">
        <f t="shared" si="166"/>
        <v>0</v>
      </c>
      <c r="N2148" s="964">
        <f t="shared" si="166"/>
        <v>18.350000000000001</v>
      </c>
      <c r="O2148" s="964">
        <f t="shared" si="166"/>
        <v>0</v>
      </c>
      <c r="P2148" s="964">
        <f t="shared" si="166"/>
        <v>0</v>
      </c>
      <c r="Q2148" s="962">
        <f t="shared" si="166"/>
        <v>0</v>
      </c>
      <c r="R2148" s="843"/>
    </row>
    <row r="2149" spans="2:18" s="842" customFormat="1" ht="12.4" customHeight="1">
      <c r="B2149" s="974" t="s">
        <v>2002</v>
      </c>
      <c r="C2149" s="959"/>
      <c r="D2149" s="975" t="s">
        <v>340</v>
      </c>
      <c r="E2149" s="961"/>
      <c r="F2149" s="961"/>
      <c r="G2149" s="961"/>
      <c r="H2149" s="962" t="str">
        <f t="shared" si="164"/>
        <v/>
      </c>
      <c r="I2149" s="963" t="str">
        <f t="shared" si="166"/>
        <v/>
      </c>
      <c r="J2149" s="964" t="str">
        <f t="shared" si="166"/>
        <v/>
      </c>
      <c r="K2149" s="964" t="str">
        <f t="shared" si="166"/>
        <v/>
      </c>
      <c r="L2149" s="964" t="str">
        <f t="shared" si="166"/>
        <v/>
      </c>
      <c r="M2149" s="964" t="str">
        <f t="shared" si="166"/>
        <v/>
      </c>
      <c r="N2149" s="964" t="str">
        <f t="shared" si="166"/>
        <v/>
      </c>
      <c r="O2149" s="964" t="str">
        <f t="shared" si="166"/>
        <v/>
      </c>
      <c r="P2149" s="964" t="str">
        <f t="shared" si="166"/>
        <v/>
      </c>
      <c r="Q2149" s="962" t="str">
        <f t="shared" si="166"/>
        <v/>
      </c>
      <c r="R2149" s="843"/>
    </row>
    <row r="2150" spans="2:18" s="842" customFormat="1" ht="12.4" customHeight="1">
      <c r="B2150" s="968" t="s">
        <v>2003</v>
      </c>
      <c r="C2150" s="959"/>
      <c r="D2150" s="969" t="s">
        <v>342</v>
      </c>
      <c r="E2150" s="961" t="s">
        <v>51</v>
      </c>
      <c r="F2150" s="970">
        <v>40.26</v>
      </c>
      <c r="G2150" s="970">
        <v>43.65</v>
      </c>
      <c r="H2150" s="962">
        <f t="shared" si="164"/>
        <v>1757.35</v>
      </c>
      <c r="I2150" s="963">
        <f t="shared" si="166"/>
        <v>0</v>
      </c>
      <c r="J2150" s="964">
        <f t="shared" si="166"/>
        <v>0</v>
      </c>
      <c r="K2150" s="964">
        <f t="shared" si="166"/>
        <v>0</v>
      </c>
      <c r="L2150" s="964">
        <f t="shared" si="166"/>
        <v>0</v>
      </c>
      <c r="M2150" s="964">
        <f t="shared" si="166"/>
        <v>0</v>
      </c>
      <c r="N2150" s="964">
        <f t="shared" si="166"/>
        <v>1757.35</v>
      </c>
      <c r="O2150" s="964">
        <f t="shared" si="166"/>
        <v>0</v>
      </c>
      <c r="P2150" s="964">
        <f t="shared" si="166"/>
        <v>0</v>
      </c>
      <c r="Q2150" s="962">
        <f t="shared" si="166"/>
        <v>0</v>
      </c>
      <c r="R2150" s="843"/>
    </row>
    <row r="2151" spans="2:18" s="842" customFormat="1" ht="12.4" customHeight="1">
      <c r="B2151" s="968" t="s">
        <v>2004</v>
      </c>
      <c r="C2151" s="959"/>
      <c r="D2151" s="969" t="s">
        <v>2701</v>
      </c>
      <c r="E2151" s="961" t="s">
        <v>386</v>
      </c>
      <c r="F2151" s="970">
        <v>3.91</v>
      </c>
      <c r="G2151" s="970">
        <v>503.22</v>
      </c>
      <c r="H2151" s="962">
        <f t="shared" si="164"/>
        <v>1967.59</v>
      </c>
      <c r="I2151" s="963">
        <f t="shared" si="166"/>
        <v>0</v>
      </c>
      <c r="J2151" s="964">
        <f t="shared" si="166"/>
        <v>0</v>
      </c>
      <c r="K2151" s="964">
        <f t="shared" si="166"/>
        <v>0</v>
      </c>
      <c r="L2151" s="964">
        <f t="shared" si="166"/>
        <v>0</v>
      </c>
      <c r="M2151" s="964">
        <f t="shared" si="166"/>
        <v>0</v>
      </c>
      <c r="N2151" s="964">
        <f t="shared" si="166"/>
        <v>1967.59</v>
      </c>
      <c r="O2151" s="964">
        <f t="shared" si="166"/>
        <v>0</v>
      </c>
      <c r="P2151" s="964">
        <f t="shared" si="166"/>
        <v>0</v>
      </c>
      <c r="Q2151" s="962">
        <f t="shared" si="166"/>
        <v>0</v>
      </c>
      <c r="R2151" s="843"/>
    </row>
    <row r="2152" spans="2:18" s="842" customFormat="1" ht="12.4" customHeight="1">
      <c r="B2152" s="968" t="s">
        <v>2005</v>
      </c>
      <c r="C2152" s="959"/>
      <c r="D2152" s="969" t="s">
        <v>2702</v>
      </c>
      <c r="E2152" s="961" t="s">
        <v>55</v>
      </c>
      <c r="F2152" s="970">
        <v>222.39000000000001</v>
      </c>
      <c r="G2152" s="970">
        <v>4.2</v>
      </c>
      <c r="H2152" s="962">
        <f t="shared" si="164"/>
        <v>934.04</v>
      </c>
      <c r="I2152" s="963">
        <f t="shared" si="166"/>
        <v>0</v>
      </c>
      <c r="J2152" s="964">
        <f t="shared" si="166"/>
        <v>0</v>
      </c>
      <c r="K2152" s="964">
        <f t="shared" si="166"/>
        <v>0</v>
      </c>
      <c r="L2152" s="964">
        <f t="shared" si="166"/>
        <v>0</v>
      </c>
      <c r="M2152" s="964">
        <f t="shared" si="166"/>
        <v>0</v>
      </c>
      <c r="N2152" s="964">
        <f t="shared" si="166"/>
        <v>934.04</v>
      </c>
      <c r="O2152" s="964">
        <f t="shared" si="166"/>
        <v>0</v>
      </c>
      <c r="P2152" s="964">
        <f t="shared" si="166"/>
        <v>0</v>
      </c>
      <c r="Q2152" s="962">
        <f t="shared" si="166"/>
        <v>0</v>
      </c>
      <c r="R2152" s="843"/>
    </row>
    <row r="2153" spans="2:18" s="842" customFormat="1" ht="12.4" customHeight="1">
      <c r="B2153" s="974" t="s">
        <v>2006</v>
      </c>
      <c r="C2153" s="959"/>
      <c r="D2153" s="975" t="s">
        <v>343</v>
      </c>
      <c r="E2153" s="961"/>
      <c r="F2153" s="961"/>
      <c r="G2153" s="961"/>
      <c r="H2153" s="962" t="str">
        <f t="shared" si="164"/>
        <v/>
      </c>
      <c r="I2153" s="963" t="str">
        <f t="shared" si="166"/>
        <v/>
      </c>
      <c r="J2153" s="964" t="str">
        <f t="shared" si="166"/>
        <v/>
      </c>
      <c r="K2153" s="964" t="str">
        <f t="shared" si="166"/>
        <v/>
      </c>
      <c r="L2153" s="964" t="str">
        <f t="shared" si="166"/>
        <v/>
      </c>
      <c r="M2153" s="964" t="str">
        <f t="shared" si="166"/>
        <v/>
      </c>
      <c r="N2153" s="964" t="str">
        <f t="shared" si="166"/>
        <v/>
      </c>
      <c r="O2153" s="964" t="str">
        <f t="shared" si="166"/>
        <v/>
      </c>
      <c r="P2153" s="964" t="str">
        <f t="shared" si="166"/>
        <v/>
      </c>
      <c r="Q2153" s="962" t="str">
        <f t="shared" si="166"/>
        <v/>
      </c>
      <c r="R2153" s="843"/>
    </row>
    <row r="2154" spans="2:18" s="842" customFormat="1" ht="12.4" customHeight="1">
      <c r="B2154" s="968" t="s">
        <v>2007</v>
      </c>
      <c r="C2154" s="959"/>
      <c r="D2154" s="969" t="s">
        <v>2671</v>
      </c>
      <c r="E2154" s="961" t="s">
        <v>51</v>
      </c>
      <c r="F2154" s="970">
        <v>26.72</v>
      </c>
      <c r="G2154" s="970">
        <v>27.810000000000002</v>
      </c>
      <c r="H2154" s="962">
        <f t="shared" si="164"/>
        <v>743.08</v>
      </c>
      <c r="I2154" s="963">
        <f t="shared" si="166"/>
        <v>0</v>
      </c>
      <c r="J2154" s="964">
        <f t="shared" si="166"/>
        <v>0</v>
      </c>
      <c r="K2154" s="964">
        <f t="shared" si="166"/>
        <v>0</v>
      </c>
      <c r="L2154" s="964">
        <f t="shared" si="166"/>
        <v>0</v>
      </c>
      <c r="M2154" s="964">
        <f t="shared" si="166"/>
        <v>0</v>
      </c>
      <c r="N2154" s="964">
        <f t="shared" si="166"/>
        <v>743.08</v>
      </c>
      <c r="O2154" s="964">
        <f t="shared" si="166"/>
        <v>0</v>
      </c>
      <c r="P2154" s="964">
        <f t="shared" si="166"/>
        <v>0</v>
      </c>
      <c r="Q2154" s="962">
        <f t="shared" si="166"/>
        <v>0</v>
      </c>
      <c r="R2154" s="843"/>
    </row>
    <row r="2155" spans="2:18" s="842" customFormat="1" ht="12.4" customHeight="1">
      <c r="B2155" s="968" t="s">
        <v>2008</v>
      </c>
      <c r="C2155" s="959"/>
      <c r="D2155" s="969" t="s">
        <v>2703</v>
      </c>
      <c r="E2155" s="961" t="s">
        <v>51</v>
      </c>
      <c r="F2155" s="970">
        <v>28.18</v>
      </c>
      <c r="G2155" s="970">
        <v>23.39</v>
      </c>
      <c r="H2155" s="962">
        <f t="shared" si="164"/>
        <v>659.13</v>
      </c>
      <c r="I2155" s="963">
        <f t="shared" si="166"/>
        <v>0</v>
      </c>
      <c r="J2155" s="964">
        <f t="shared" si="166"/>
        <v>0</v>
      </c>
      <c r="K2155" s="964">
        <f t="shared" si="166"/>
        <v>0</v>
      </c>
      <c r="L2155" s="964">
        <f t="shared" si="166"/>
        <v>0</v>
      </c>
      <c r="M2155" s="964">
        <f t="shared" si="166"/>
        <v>0</v>
      </c>
      <c r="N2155" s="964">
        <f t="shared" si="166"/>
        <v>659.13</v>
      </c>
      <c r="O2155" s="964">
        <f t="shared" si="166"/>
        <v>0</v>
      </c>
      <c r="P2155" s="964">
        <f t="shared" si="166"/>
        <v>0</v>
      </c>
      <c r="Q2155" s="962">
        <f t="shared" si="166"/>
        <v>0</v>
      </c>
      <c r="R2155" s="843"/>
    </row>
    <row r="2156" spans="2:18" s="842" customFormat="1" ht="12.4" customHeight="1">
      <c r="B2156" s="968" t="s">
        <v>2009</v>
      </c>
      <c r="C2156" s="959"/>
      <c r="D2156" s="969" t="s">
        <v>2673</v>
      </c>
      <c r="E2156" s="961" t="s">
        <v>385</v>
      </c>
      <c r="F2156" s="970">
        <v>5.73</v>
      </c>
      <c r="G2156" s="970">
        <v>24.78</v>
      </c>
      <c r="H2156" s="962">
        <f t="shared" si="164"/>
        <v>141.99</v>
      </c>
      <c r="I2156" s="963">
        <f t="shared" si="166"/>
        <v>0</v>
      </c>
      <c r="J2156" s="964">
        <f t="shared" si="166"/>
        <v>0</v>
      </c>
      <c r="K2156" s="964">
        <f t="shared" si="166"/>
        <v>0</v>
      </c>
      <c r="L2156" s="964">
        <f t="shared" si="166"/>
        <v>0</v>
      </c>
      <c r="M2156" s="964">
        <f t="shared" si="166"/>
        <v>0</v>
      </c>
      <c r="N2156" s="964">
        <f t="shared" si="166"/>
        <v>141.99</v>
      </c>
      <c r="O2156" s="964">
        <f t="shared" si="166"/>
        <v>0</v>
      </c>
      <c r="P2156" s="964">
        <f t="shared" si="166"/>
        <v>0</v>
      </c>
      <c r="Q2156" s="962">
        <f t="shared" si="166"/>
        <v>0</v>
      </c>
      <c r="R2156" s="843"/>
    </row>
    <row r="2157" spans="2:18" s="842" customFormat="1" ht="12.4" customHeight="1">
      <c r="B2157" s="974" t="s">
        <v>2010</v>
      </c>
      <c r="C2157" s="959"/>
      <c r="D2157" s="975" t="s">
        <v>58</v>
      </c>
      <c r="E2157" s="961"/>
      <c r="F2157" s="961"/>
      <c r="G2157" s="961"/>
      <c r="H2157" s="962" t="str">
        <f t="shared" si="164"/>
        <v/>
      </c>
      <c r="I2157" s="963" t="str">
        <f t="shared" si="166"/>
        <v/>
      </c>
      <c r="J2157" s="964" t="str">
        <f t="shared" si="166"/>
        <v/>
      </c>
      <c r="K2157" s="964" t="str">
        <f t="shared" si="166"/>
        <v/>
      </c>
      <c r="L2157" s="964" t="str">
        <f t="shared" si="166"/>
        <v/>
      </c>
      <c r="M2157" s="964" t="str">
        <f t="shared" si="166"/>
        <v/>
      </c>
      <c r="N2157" s="964" t="str">
        <f t="shared" si="166"/>
        <v/>
      </c>
      <c r="O2157" s="964" t="str">
        <f t="shared" si="166"/>
        <v/>
      </c>
      <c r="P2157" s="964" t="str">
        <f t="shared" si="166"/>
        <v/>
      </c>
      <c r="Q2157" s="962" t="str">
        <f t="shared" si="166"/>
        <v/>
      </c>
      <c r="R2157" s="843"/>
    </row>
    <row r="2158" spans="2:18" s="842" customFormat="1" ht="12.4" customHeight="1">
      <c r="B2158" s="968" t="s">
        <v>2011</v>
      </c>
      <c r="C2158" s="959"/>
      <c r="D2158" s="969" t="s">
        <v>2704</v>
      </c>
      <c r="E2158" s="961" t="s">
        <v>41</v>
      </c>
      <c r="F2158" s="970">
        <v>1</v>
      </c>
      <c r="G2158" s="970">
        <v>33.72</v>
      </c>
      <c r="H2158" s="962">
        <f t="shared" si="164"/>
        <v>33.72</v>
      </c>
      <c r="I2158" s="963">
        <f t="shared" si="166"/>
        <v>0</v>
      </c>
      <c r="J2158" s="964">
        <f t="shared" si="166"/>
        <v>0</v>
      </c>
      <c r="K2158" s="964">
        <f t="shared" si="166"/>
        <v>0</v>
      </c>
      <c r="L2158" s="964">
        <f t="shared" si="166"/>
        <v>0</v>
      </c>
      <c r="M2158" s="964">
        <f t="shared" si="166"/>
        <v>0</v>
      </c>
      <c r="N2158" s="964">
        <f t="shared" si="166"/>
        <v>33.72</v>
      </c>
      <c r="O2158" s="964">
        <f t="shared" si="166"/>
        <v>0</v>
      </c>
      <c r="P2158" s="964">
        <f t="shared" si="166"/>
        <v>0</v>
      </c>
      <c r="Q2158" s="962">
        <f t="shared" si="166"/>
        <v>0</v>
      </c>
      <c r="R2158" s="843"/>
    </row>
    <row r="2159" spans="2:18" s="842" customFormat="1" ht="12.4" customHeight="1">
      <c r="B2159" s="968" t="s">
        <v>2012</v>
      </c>
      <c r="C2159" s="959"/>
      <c r="D2159" s="969" t="s">
        <v>2705</v>
      </c>
      <c r="E2159" s="961" t="s">
        <v>53</v>
      </c>
      <c r="F2159" s="970">
        <v>1</v>
      </c>
      <c r="G2159" s="970">
        <v>197.13</v>
      </c>
      <c r="H2159" s="962">
        <f t="shared" si="164"/>
        <v>197.13</v>
      </c>
      <c r="I2159" s="963">
        <f t="shared" ref="I2159:Q2174" si="167">+IF($E2159="","",I6049)</f>
        <v>0</v>
      </c>
      <c r="J2159" s="964">
        <f t="shared" si="167"/>
        <v>0</v>
      </c>
      <c r="K2159" s="964">
        <f t="shared" si="167"/>
        <v>0</v>
      </c>
      <c r="L2159" s="964">
        <f t="shared" si="167"/>
        <v>0</v>
      </c>
      <c r="M2159" s="964">
        <f t="shared" si="167"/>
        <v>0</v>
      </c>
      <c r="N2159" s="964">
        <f t="shared" si="167"/>
        <v>0</v>
      </c>
      <c r="O2159" s="964">
        <f t="shared" si="167"/>
        <v>197.13</v>
      </c>
      <c r="P2159" s="964">
        <f t="shared" si="167"/>
        <v>0</v>
      </c>
      <c r="Q2159" s="962">
        <f t="shared" si="167"/>
        <v>0</v>
      </c>
      <c r="R2159" s="843"/>
    </row>
    <row r="2160" spans="2:18" s="842" customFormat="1" ht="12.4" customHeight="1">
      <c r="B2160" s="974" t="s">
        <v>2013</v>
      </c>
      <c r="C2160" s="959"/>
      <c r="D2160" s="975" t="s">
        <v>2706</v>
      </c>
      <c r="E2160" s="961"/>
      <c r="F2160" s="961"/>
      <c r="G2160" s="961"/>
      <c r="H2160" s="962" t="str">
        <f t="shared" si="164"/>
        <v/>
      </c>
      <c r="I2160" s="963" t="str">
        <f t="shared" si="167"/>
        <v/>
      </c>
      <c r="J2160" s="964" t="str">
        <f t="shared" si="167"/>
        <v/>
      </c>
      <c r="K2160" s="964" t="str">
        <f t="shared" si="167"/>
        <v/>
      </c>
      <c r="L2160" s="964" t="str">
        <f t="shared" si="167"/>
        <v/>
      </c>
      <c r="M2160" s="964" t="str">
        <f t="shared" si="167"/>
        <v/>
      </c>
      <c r="N2160" s="964" t="str">
        <f t="shared" si="167"/>
        <v/>
      </c>
      <c r="O2160" s="964" t="str">
        <f t="shared" si="167"/>
        <v/>
      </c>
      <c r="P2160" s="964" t="str">
        <f t="shared" si="167"/>
        <v/>
      </c>
      <c r="Q2160" s="962" t="str">
        <f t="shared" si="167"/>
        <v/>
      </c>
      <c r="R2160" s="843"/>
    </row>
    <row r="2161" spans="2:18" s="842" customFormat="1" ht="12.4" customHeight="1">
      <c r="B2161" s="968" t="s">
        <v>2014</v>
      </c>
      <c r="C2161" s="959"/>
      <c r="D2161" s="969" t="s">
        <v>2707</v>
      </c>
      <c r="E2161" s="961" t="s">
        <v>50</v>
      </c>
      <c r="F2161" s="970">
        <v>8.82</v>
      </c>
      <c r="G2161" s="970">
        <v>32.57</v>
      </c>
      <c r="H2161" s="962">
        <f t="shared" si="164"/>
        <v>287.27</v>
      </c>
      <c r="I2161" s="963">
        <f t="shared" si="167"/>
        <v>0</v>
      </c>
      <c r="J2161" s="964">
        <f t="shared" si="167"/>
        <v>0</v>
      </c>
      <c r="K2161" s="964">
        <f t="shared" si="167"/>
        <v>0</v>
      </c>
      <c r="L2161" s="964">
        <f t="shared" si="167"/>
        <v>0</v>
      </c>
      <c r="M2161" s="964">
        <f t="shared" si="167"/>
        <v>0</v>
      </c>
      <c r="N2161" s="964">
        <f t="shared" si="167"/>
        <v>287.27</v>
      </c>
      <c r="O2161" s="964">
        <f t="shared" si="167"/>
        <v>0</v>
      </c>
      <c r="P2161" s="964">
        <f t="shared" si="167"/>
        <v>0</v>
      </c>
      <c r="Q2161" s="962">
        <f t="shared" si="167"/>
        <v>0</v>
      </c>
      <c r="R2161" s="843"/>
    </row>
    <row r="2162" spans="2:18" s="842" customFormat="1" ht="12.4" customHeight="1">
      <c r="B2162" s="974" t="s">
        <v>2015</v>
      </c>
      <c r="C2162" s="959"/>
      <c r="D2162" s="975" t="s">
        <v>359</v>
      </c>
      <c r="E2162" s="961"/>
      <c r="F2162" s="961"/>
      <c r="G2162" s="961"/>
      <c r="H2162" s="962" t="str">
        <f t="shared" si="164"/>
        <v/>
      </c>
      <c r="I2162" s="963" t="str">
        <f t="shared" si="167"/>
        <v/>
      </c>
      <c r="J2162" s="964" t="str">
        <f t="shared" si="167"/>
        <v/>
      </c>
      <c r="K2162" s="964" t="str">
        <f t="shared" si="167"/>
        <v/>
      </c>
      <c r="L2162" s="964" t="str">
        <f t="shared" si="167"/>
        <v/>
      </c>
      <c r="M2162" s="964" t="str">
        <f t="shared" si="167"/>
        <v/>
      </c>
      <c r="N2162" s="964" t="str">
        <f t="shared" si="167"/>
        <v/>
      </c>
      <c r="O2162" s="964" t="str">
        <f t="shared" si="167"/>
        <v/>
      </c>
      <c r="P2162" s="964" t="str">
        <f t="shared" si="167"/>
        <v/>
      </c>
      <c r="Q2162" s="962" t="str">
        <f t="shared" si="167"/>
        <v/>
      </c>
      <c r="R2162" s="843"/>
    </row>
    <row r="2163" spans="2:18" s="842" customFormat="1" ht="12.4" customHeight="1">
      <c r="B2163" s="968" t="s">
        <v>2016</v>
      </c>
      <c r="C2163" s="959"/>
      <c r="D2163" s="969" t="s">
        <v>2708</v>
      </c>
      <c r="E2163" s="961" t="s">
        <v>41</v>
      </c>
      <c r="F2163" s="970">
        <v>1</v>
      </c>
      <c r="G2163" s="970">
        <v>216.11</v>
      </c>
      <c r="H2163" s="962">
        <f t="shared" si="164"/>
        <v>216.11</v>
      </c>
      <c r="I2163" s="963">
        <f t="shared" si="167"/>
        <v>0</v>
      </c>
      <c r="J2163" s="964">
        <f t="shared" si="167"/>
        <v>0</v>
      </c>
      <c r="K2163" s="964">
        <f t="shared" si="167"/>
        <v>0</v>
      </c>
      <c r="L2163" s="964">
        <f t="shared" si="167"/>
        <v>0</v>
      </c>
      <c r="M2163" s="964">
        <f t="shared" si="167"/>
        <v>0</v>
      </c>
      <c r="N2163" s="964">
        <f t="shared" si="167"/>
        <v>216.11</v>
      </c>
      <c r="O2163" s="964">
        <f t="shared" si="167"/>
        <v>0</v>
      </c>
      <c r="P2163" s="964">
        <f t="shared" si="167"/>
        <v>0</v>
      </c>
      <c r="Q2163" s="962">
        <f t="shared" si="167"/>
        <v>0</v>
      </c>
      <c r="R2163" s="843"/>
    </row>
    <row r="2164" spans="2:18" s="842" customFormat="1" ht="12.4" customHeight="1">
      <c r="B2164" s="968" t="s">
        <v>2017</v>
      </c>
      <c r="C2164" s="959"/>
      <c r="D2164" s="969" t="s">
        <v>2709</v>
      </c>
      <c r="E2164" s="961" t="s">
        <v>41</v>
      </c>
      <c r="F2164" s="970">
        <v>1</v>
      </c>
      <c r="G2164" s="970">
        <v>158.11000000000001</v>
      </c>
      <c r="H2164" s="962">
        <f t="shared" si="164"/>
        <v>158.11000000000001</v>
      </c>
      <c r="I2164" s="963">
        <f t="shared" si="167"/>
        <v>0</v>
      </c>
      <c r="J2164" s="964">
        <f t="shared" si="167"/>
        <v>0</v>
      </c>
      <c r="K2164" s="964">
        <f t="shared" si="167"/>
        <v>0</v>
      </c>
      <c r="L2164" s="964">
        <f t="shared" si="167"/>
        <v>0</v>
      </c>
      <c r="M2164" s="964">
        <f t="shared" si="167"/>
        <v>0</v>
      </c>
      <c r="N2164" s="964">
        <f t="shared" si="167"/>
        <v>158.11000000000001</v>
      </c>
      <c r="O2164" s="964">
        <f t="shared" si="167"/>
        <v>0</v>
      </c>
      <c r="P2164" s="964">
        <f t="shared" si="167"/>
        <v>0</v>
      </c>
      <c r="Q2164" s="962">
        <f t="shared" si="167"/>
        <v>0</v>
      </c>
      <c r="R2164" s="843"/>
    </row>
    <row r="2165" spans="2:18" s="842" customFormat="1" ht="12.4" customHeight="1">
      <c r="B2165" s="968" t="s">
        <v>2018</v>
      </c>
      <c r="C2165" s="959"/>
      <c r="D2165" s="969" t="s">
        <v>2710</v>
      </c>
      <c r="E2165" s="961" t="s">
        <v>41</v>
      </c>
      <c r="F2165" s="970">
        <v>1</v>
      </c>
      <c r="G2165" s="970">
        <v>163.59</v>
      </c>
      <c r="H2165" s="962">
        <f t="shared" si="164"/>
        <v>163.59</v>
      </c>
      <c r="I2165" s="963">
        <f t="shared" si="167"/>
        <v>0</v>
      </c>
      <c r="J2165" s="964">
        <f t="shared" si="167"/>
        <v>0</v>
      </c>
      <c r="K2165" s="964">
        <f t="shared" si="167"/>
        <v>0</v>
      </c>
      <c r="L2165" s="964">
        <f t="shared" si="167"/>
        <v>0</v>
      </c>
      <c r="M2165" s="964">
        <f t="shared" si="167"/>
        <v>0</v>
      </c>
      <c r="N2165" s="964">
        <f t="shared" si="167"/>
        <v>163.59</v>
      </c>
      <c r="O2165" s="964">
        <f t="shared" si="167"/>
        <v>0</v>
      </c>
      <c r="P2165" s="964">
        <f t="shared" si="167"/>
        <v>0</v>
      </c>
      <c r="Q2165" s="962">
        <f t="shared" si="167"/>
        <v>0</v>
      </c>
      <c r="R2165" s="843"/>
    </row>
    <row r="2166" spans="2:18" s="842" customFormat="1" ht="12.4" customHeight="1">
      <c r="B2166" s="974" t="s">
        <v>2019</v>
      </c>
      <c r="C2166" s="959"/>
      <c r="D2166" s="975" t="s">
        <v>64</v>
      </c>
      <c r="E2166" s="961"/>
      <c r="F2166" s="961"/>
      <c r="G2166" s="961"/>
      <c r="H2166" s="962" t="str">
        <f t="shared" si="164"/>
        <v/>
      </c>
      <c r="I2166" s="963" t="str">
        <f t="shared" si="167"/>
        <v/>
      </c>
      <c r="J2166" s="964" t="str">
        <f t="shared" si="167"/>
        <v/>
      </c>
      <c r="K2166" s="964" t="str">
        <f t="shared" si="167"/>
        <v/>
      </c>
      <c r="L2166" s="964" t="str">
        <f t="shared" si="167"/>
        <v/>
      </c>
      <c r="M2166" s="964" t="str">
        <f t="shared" si="167"/>
        <v/>
      </c>
      <c r="N2166" s="964" t="str">
        <f t="shared" si="167"/>
        <v/>
      </c>
      <c r="O2166" s="964" t="str">
        <f t="shared" si="167"/>
        <v/>
      </c>
      <c r="P2166" s="964" t="str">
        <f t="shared" si="167"/>
        <v/>
      </c>
      <c r="Q2166" s="962" t="str">
        <f t="shared" si="167"/>
        <v/>
      </c>
      <c r="R2166" s="843"/>
    </row>
    <row r="2167" spans="2:18" s="842" customFormat="1" ht="12.4" customHeight="1">
      <c r="B2167" s="968" t="s">
        <v>2020</v>
      </c>
      <c r="C2167" s="959"/>
      <c r="D2167" s="969" t="s">
        <v>2711</v>
      </c>
      <c r="E2167" s="961" t="s">
        <v>51</v>
      </c>
      <c r="F2167" s="970">
        <v>28.18</v>
      </c>
      <c r="G2167" s="970">
        <v>11.85</v>
      </c>
      <c r="H2167" s="962">
        <f t="shared" si="164"/>
        <v>333.93</v>
      </c>
      <c r="I2167" s="963">
        <f t="shared" si="167"/>
        <v>0</v>
      </c>
      <c r="J2167" s="964">
        <f t="shared" si="167"/>
        <v>0</v>
      </c>
      <c r="K2167" s="964">
        <f t="shared" si="167"/>
        <v>0</v>
      </c>
      <c r="L2167" s="964">
        <f t="shared" si="167"/>
        <v>0</v>
      </c>
      <c r="M2167" s="964">
        <f t="shared" si="167"/>
        <v>0</v>
      </c>
      <c r="N2167" s="964">
        <f t="shared" si="167"/>
        <v>0</v>
      </c>
      <c r="O2167" s="964">
        <f t="shared" si="167"/>
        <v>333.93</v>
      </c>
      <c r="P2167" s="964">
        <f t="shared" si="167"/>
        <v>0</v>
      </c>
      <c r="Q2167" s="962">
        <f t="shared" si="167"/>
        <v>0</v>
      </c>
      <c r="R2167" s="843"/>
    </row>
    <row r="2168" spans="2:18" s="842" customFormat="1" ht="12.4" customHeight="1">
      <c r="B2168" s="968" t="s">
        <v>2021</v>
      </c>
      <c r="C2168" s="959"/>
      <c r="D2168" s="969" t="s">
        <v>351</v>
      </c>
      <c r="E2168" s="961" t="s">
        <v>51</v>
      </c>
      <c r="F2168" s="970">
        <v>0.72</v>
      </c>
      <c r="G2168" s="970">
        <v>20.48</v>
      </c>
      <c r="H2168" s="962">
        <f t="shared" si="164"/>
        <v>14.75</v>
      </c>
      <c r="I2168" s="963">
        <f t="shared" si="167"/>
        <v>0</v>
      </c>
      <c r="J2168" s="964">
        <f t="shared" si="167"/>
        <v>0</v>
      </c>
      <c r="K2168" s="964">
        <f t="shared" si="167"/>
        <v>0</v>
      </c>
      <c r="L2168" s="964">
        <f t="shared" si="167"/>
        <v>0</v>
      </c>
      <c r="M2168" s="964">
        <f t="shared" si="167"/>
        <v>0</v>
      </c>
      <c r="N2168" s="964">
        <f t="shared" si="167"/>
        <v>0</v>
      </c>
      <c r="O2168" s="964">
        <f t="shared" si="167"/>
        <v>14.75</v>
      </c>
      <c r="P2168" s="964">
        <f t="shared" si="167"/>
        <v>0</v>
      </c>
      <c r="Q2168" s="962">
        <f t="shared" si="167"/>
        <v>0</v>
      </c>
      <c r="R2168" s="843"/>
    </row>
    <row r="2169" spans="2:18" s="842" customFormat="1" ht="12.4" customHeight="1">
      <c r="B2169" s="974" t="s">
        <v>2022</v>
      </c>
      <c r="C2169" s="959"/>
      <c r="D2169" s="975" t="s">
        <v>2712</v>
      </c>
      <c r="E2169" s="961"/>
      <c r="F2169" s="961"/>
      <c r="G2169" s="961"/>
      <c r="H2169" s="962" t="str">
        <f t="shared" si="164"/>
        <v/>
      </c>
      <c r="I2169" s="963" t="str">
        <f t="shared" si="167"/>
        <v/>
      </c>
      <c r="J2169" s="964" t="str">
        <f t="shared" si="167"/>
        <v/>
      </c>
      <c r="K2169" s="964" t="str">
        <f t="shared" si="167"/>
        <v/>
      </c>
      <c r="L2169" s="964" t="str">
        <f t="shared" si="167"/>
        <v/>
      </c>
      <c r="M2169" s="964" t="str">
        <f t="shared" si="167"/>
        <v/>
      </c>
      <c r="N2169" s="964" t="str">
        <f t="shared" si="167"/>
        <v/>
      </c>
      <c r="O2169" s="964" t="str">
        <f t="shared" si="167"/>
        <v/>
      </c>
      <c r="P2169" s="964" t="str">
        <f t="shared" si="167"/>
        <v/>
      </c>
      <c r="Q2169" s="962" t="str">
        <f t="shared" si="167"/>
        <v/>
      </c>
      <c r="R2169" s="843"/>
    </row>
    <row r="2170" spans="2:18" s="842" customFormat="1" ht="12.4" customHeight="1">
      <c r="B2170" s="976" t="s">
        <v>2023</v>
      </c>
      <c r="C2170" s="959"/>
      <c r="D2170" s="977" t="s">
        <v>52</v>
      </c>
      <c r="E2170" s="961"/>
      <c r="F2170" s="961"/>
      <c r="G2170" s="961"/>
      <c r="H2170" s="962" t="str">
        <f t="shared" si="164"/>
        <v/>
      </c>
      <c r="I2170" s="963" t="str">
        <f t="shared" si="167"/>
        <v/>
      </c>
      <c r="J2170" s="964" t="str">
        <f t="shared" si="167"/>
        <v/>
      </c>
      <c r="K2170" s="964" t="str">
        <f t="shared" si="167"/>
        <v/>
      </c>
      <c r="L2170" s="964" t="str">
        <f t="shared" si="167"/>
        <v/>
      </c>
      <c r="M2170" s="964" t="str">
        <f t="shared" si="167"/>
        <v/>
      </c>
      <c r="N2170" s="964" t="str">
        <f t="shared" si="167"/>
        <v/>
      </c>
      <c r="O2170" s="964" t="str">
        <f t="shared" si="167"/>
        <v/>
      </c>
      <c r="P2170" s="964" t="str">
        <f t="shared" si="167"/>
        <v/>
      </c>
      <c r="Q2170" s="962" t="str">
        <f t="shared" si="167"/>
        <v/>
      </c>
      <c r="R2170" s="843"/>
    </row>
    <row r="2171" spans="2:18" s="842" customFormat="1" ht="12.4" customHeight="1">
      <c r="B2171" s="968" t="s">
        <v>2024</v>
      </c>
      <c r="C2171" s="959"/>
      <c r="D2171" s="969" t="s">
        <v>334</v>
      </c>
      <c r="E2171" s="961" t="s">
        <v>385</v>
      </c>
      <c r="F2171" s="970">
        <v>30.5</v>
      </c>
      <c r="G2171" s="970">
        <v>1.22</v>
      </c>
      <c r="H2171" s="962">
        <f t="shared" si="164"/>
        <v>37.21</v>
      </c>
      <c r="I2171" s="963">
        <f t="shared" si="167"/>
        <v>0</v>
      </c>
      <c r="J2171" s="964">
        <f t="shared" si="167"/>
        <v>0</v>
      </c>
      <c r="K2171" s="964">
        <f t="shared" si="167"/>
        <v>0</v>
      </c>
      <c r="L2171" s="964">
        <f t="shared" si="167"/>
        <v>0</v>
      </c>
      <c r="M2171" s="964">
        <f t="shared" si="167"/>
        <v>0</v>
      </c>
      <c r="N2171" s="964">
        <f t="shared" si="167"/>
        <v>37.21</v>
      </c>
      <c r="O2171" s="964">
        <f t="shared" si="167"/>
        <v>0</v>
      </c>
      <c r="P2171" s="964">
        <f t="shared" si="167"/>
        <v>0</v>
      </c>
      <c r="Q2171" s="962">
        <f t="shared" si="167"/>
        <v>0</v>
      </c>
      <c r="R2171" s="843"/>
    </row>
    <row r="2172" spans="2:18" s="842" customFormat="1" ht="12.4" customHeight="1">
      <c r="B2172" s="976" t="s">
        <v>2025</v>
      </c>
      <c r="C2172" s="959"/>
      <c r="D2172" s="977" t="s">
        <v>54</v>
      </c>
      <c r="E2172" s="961"/>
      <c r="F2172" s="961"/>
      <c r="G2172" s="961"/>
      <c r="H2172" s="962" t="str">
        <f t="shared" si="164"/>
        <v/>
      </c>
      <c r="I2172" s="963" t="str">
        <f t="shared" si="167"/>
        <v/>
      </c>
      <c r="J2172" s="964" t="str">
        <f t="shared" si="167"/>
        <v/>
      </c>
      <c r="K2172" s="964" t="str">
        <f t="shared" si="167"/>
        <v/>
      </c>
      <c r="L2172" s="964" t="str">
        <f t="shared" si="167"/>
        <v/>
      </c>
      <c r="M2172" s="964" t="str">
        <f t="shared" si="167"/>
        <v/>
      </c>
      <c r="N2172" s="964" t="str">
        <f t="shared" si="167"/>
        <v/>
      </c>
      <c r="O2172" s="964" t="str">
        <f t="shared" si="167"/>
        <v/>
      </c>
      <c r="P2172" s="964" t="str">
        <f t="shared" si="167"/>
        <v/>
      </c>
      <c r="Q2172" s="962" t="str">
        <f t="shared" si="167"/>
        <v/>
      </c>
      <c r="R2172" s="843"/>
    </row>
    <row r="2173" spans="2:18" s="842" customFormat="1" ht="12.4" customHeight="1">
      <c r="B2173" s="968" t="s">
        <v>2026</v>
      </c>
      <c r="C2173" s="959"/>
      <c r="D2173" s="969" t="s">
        <v>2696</v>
      </c>
      <c r="E2173" s="961" t="s">
        <v>386</v>
      </c>
      <c r="F2173" s="970">
        <v>1.71</v>
      </c>
      <c r="G2173" s="970">
        <v>30.76</v>
      </c>
      <c r="H2173" s="962">
        <f t="shared" si="164"/>
        <v>52.6</v>
      </c>
      <c r="I2173" s="963">
        <f t="shared" si="167"/>
        <v>0</v>
      </c>
      <c r="J2173" s="964">
        <f t="shared" si="167"/>
        <v>0</v>
      </c>
      <c r="K2173" s="964">
        <f t="shared" si="167"/>
        <v>0</v>
      </c>
      <c r="L2173" s="964">
        <f t="shared" si="167"/>
        <v>0</v>
      </c>
      <c r="M2173" s="964">
        <f t="shared" si="167"/>
        <v>0</v>
      </c>
      <c r="N2173" s="964">
        <f t="shared" si="167"/>
        <v>52.6</v>
      </c>
      <c r="O2173" s="964">
        <f t="shared" si="167"/>
        <v>0</v>
      </c>
      <c r="P2173" s="964">
        <f t="shared" si="167"/>
        <v>0</v>
      </c>
      <c r="Q2173" s="962">
        <f t="shared" si="167"/>
        <v>0</v>
      </c>
      <c r="R2173" s="843"/>
    </row>
    <row r="2174" spans="2:18" s="842" customFormat="1" ht="12.4" customHeight="1">
      <c r="B2174" s="968" t="s">
        <v>2027</v>
      </c>
      <c r="C2174" s="959"/>
      <c r="D2174" s="969" t="s">
        <v>336</v>
      </c>
      <c r="E2174" s="961" t="s">
        <v>386</v>
      </c>
      <c r="F2174" s="970">
        <v>2.14</v>
      </c>
      <c r="G2174" s="970">
        <v>20.51</v>
      </c>
      <c r="H2174" s="962">
        <f t="shared" si="164"/>
        <v>43.89</v>
      </c>
      <c r="I2174" s="963">
        <f t="shared" si="167"/>
        <v>0</v>
      </c>
      <c r="J2174" s="964">
        <f t="shared" si="167"/>
        <v>0</v>
      </c>
      <c r="K2174" s="964">
        <f t="shared" si="167"/>
        <v>0</v>
      </c>
      <c r="L2174" s="964">
        <f t="shared" si="167"/>
        <v>0</v>
      </c>
      <c r="M2174" s="964">
        <f t="shared" si="167"/>
        <v>0</v>
      </c>
      <c r="N2174" s="964">
        <f t="shared" si="167"/>
        <v>43.89</v>
      </c>
      <c r="O2174" s="964">
        <f t="shared" si="167"/>
        <v>0</v>
      </c>
      <c r="P2174" s="964">
        <f t="shared" si="167"/>
        <v>0</v>
      </c>
      <c r="Q2174" s="962">
        <f t="shared" si="167"/>
        <v>0</v>
      </c>
      <c r="R2174" s="843"/>
    </row>
    <row r="2175" spans="2:18" s="842" customFormat="1" ht="12.4" customHeight="1">
      <c r="B2175" s="976" t="s">
        <v>2028</v>
      </c>
      <c r="C2175" s="959"/>
      <c r="D2175" s="977" t="s">
        <v>2700</v>
      </c>
      <c r="E2175" s="961"/>
      <c r="F2175" s="961"/>
      <c r="G2175" s="961"/>
      <c r="H2175" s="962" t="str">
        <f t="shared" si="164"/>
        <v/>
      </c>
      <c r="I2175" s="963" t="str">
        <f t="shared" ref="I2175:Q2190" si="168">+IF($E2175="","",I6065)</f>
        <v/>
      </c>
      <c r="J2175" s="964" t="str">
        <f t="shared" si="168"/>
        <v/>
      </c>
      <c r="K2175" s="964" t="str">
        <f t="shared" si="168"/>
        <v/>
      </c>
      <c r="L2175" s="964" t="str">
        <f t="shared" si="168"/>
        <v/>
      </c>
      <c r="M2175" s="964" t="str">
        <f t="shared" si="168"/>
        <v/>
      </c>
      <c r="N2175" s="964" t="str">
        <f t="shared" si="168"/>
        <v/>
      </c>
      <c r="O2175" s="964" t="str">
        <f t="shared" si="168"/>
        <v/>
      </c>
      <c r="P2175" s="964" t="str">
        <f t="shared" si="168"/>
        <v/>
      </c>
      <c r="Q2175" s="962" t="str">
        <f t="shared" si="168"/>
        <v/>
      </c>
      <c r="R2175" s="843"/>
    </row>
    <row r="2176" spans="2:18" s="842" customFormat="1" ht="12.4" customHeight="1">
      <c r="B2176" s="968" t="s">
        <v>2029</v>
      </c>
      <c r="C2176" s="959"/>
      <c r="D2176" s="969" t="s">
        <v>2713</v>
      </c>
      <c r="E2176" s="961" t="s">
        <v>51</v>
      </c>
      <c r="F2176" s="970">
        <v>10.68</v>
      </c>
      <c r="G2176" s="970">
        <v>47.49</v>
      </c>
      <c r="H2176" s="962">
        <f t="shared" si="164"/>
        <v>507.19</v>
      </c>
      <c r="I2176" s="963">
        <f t="shared" si="168"/>
        <v>0</v>
      </c>
      <c r="J2176" s="964">
        <f t="shared" si="168"/>
        <v>0</v>
      </c>
      <c r="K2176" s="964">
        <f t="shared" si="168"/>
        <v>0</v>
      </c>
      <c r="L2176" s="964">
        <f t="shared" si="168"/>
        <v>0</v>
      </c>
      <c r="M2176" s="964">
        <f t="shared" si="168"/>
        <v>0</v>
      </c>
      <c r="N2176" s="964">
        <f t="shared" si="168"/>
        <v>507.19</v>
      </c>
      <c r="O2176" s="964">
        <f t="shared" si="168"/>
        <v>0</v>
      </c>
      <c r="P2176" s="964">
        <f t="shared" si="168"/>
        <v>0</v>
      </c>
      <c r="Q2176" s="962">
        <f t="shared" si="168"/>
        <v>0</v>
      </c>
      <c r="R2176" s="843"/>
    </row>
    <row r="2177" spans="2:18" s="842" customFormat="1" ht="12.4" customHeight="1">
      <c r="B2177" s="968" t="s">
        <v>2030</v>
      </c>
      <c r="C2177" s="959"/>
      <c r="D2177" s="969" t="s">
        <v>2714</v>
      </c>
      <c r="E2177" s="961" t="s">
        <v>386</v>
      </c>
      <c r="F2177" s="970">
        <v>1.71</v>
      </c>
      <c r="G2177" s="970">
        <v>320.05</v>
      </c>
      <c r="H2177" s="962">
        <f t="shared" si="164"/>
        <v>547.29</v>
      </c>
      <c r="I2177" s="963">
        <f t="shared" si="168"/>
        <v>0</v>
      </c>
      <c r="J2177" s="964">
        <f t="shared" si="168"/>
        <v>0</v>
      </c>
      <c r="K2177" s="964">
        <f t="shared" si="168"/>
        <v>0</v>
      </c>
      <c r="L2177" s="964">
        <f t="shared" si="168"/>
        <v>0</v>
      </c>
      <c r="M2177" s="964">
        <f t="shared" si="168"/>
        <v>0</v>
      </c>
      <c r="N2177" s="964">
        <f t="shared" si="168"/>
        <v>116.3</v>
      </c>
      <c r="O2177" s="964">
        <f t="shared" si="168"/>
        <v>430.99</v>
      </c>
      <c r="P2177" s="964">
        <f t="shared" si="168"/>
        <v>0</v>
      </c>
      <c r="Q2177" s="962">
        <f t="shared" si="168"/>
        <v>0</v>
      </c>
      <c r="R2177" s="843"/>
    </row>
    <row r="2178" spans="2:18" s="842" customFormat="1" ht="12.4" customHeight="1">
      <c r="B2178" s="976" t="s">
        <v>2031</v>
      </c>
      <c r="C2178" s="959"/>
      <c r="D2178" s="977" t="s">
        <v>359</v>
      </c>
      <c r="E2178" s="961"/>
      <c r="F2178" s="961"/>
      <c r="G2178" s="961"/>
      <c r="H2178" s="962" t="str">
        <f t="shared" si="164"/>
        <v/>
      </c>
      <c r="I2178" s="963" t="str">
        <f t="shared" si="168"/>
        <v/>
      </c>
      <c r="J2178" s="964" t="str">
        <f t="shared" si="168"/>
        <v/>
      </c>
      <c r="K2178" s="964" t="str">
        <f t="shared" si="168"/>
        <v/>
      </c>
      <c r="L2178" s="964" t="str">
        <f t="shared" si="168"/>
        <v/>
      </c>
      <c r="M2178" s="964" t="str">
        <f t="shared" si="168"/>
        <v/>
      </c>
      <c r="N2178" s="964" t="str">
        <f t="shared" si="168"/>
        <v/>
      </c>
      <c r="O2178" s="964" t="str">
        <f t="shared" si="168"/>
        <v/>
      </c>
      <c r="P2178" s="964" t="str">
        <f t="shared" si="168"/>
        <v/>
      </c>
      <c r="Q2178" s="962" t="str">
        <f t="shared" si="168"/>
        <v/>
      </c>
      <c r="R2178" s="843"/>
    </row>
    <row r="2179" spans="2:18" s="842" customFormat="1" ht="12.4" customHeight="1">
      <c r="B2179" s="968" t="s">
        <v>2032</v>
      </c>
      <c r="C2179" s="959"/>
      <c r="D2179" s="969" t="s">
        <v>2685</v>
      </c>
      <c r="E2179" s="961" t="s">
        <v>41</v>
      </c>
      <c r="F2179" s="970">
        <v>12</v>
      </c>
      <c r="G2179" s="970">
        <v>115.57000000000001</v>
      </c>
      <c r="H2179" s="962">
        <f t="shared" si="164"/>
        <v>1386.84</v>
      </c>
      <c r="I2179" s="963">
        <f t="shared" si="168"/>
        <v>0</v>
      </c>
      <c r="J2179" s="964">
        <f t="shared" si="168"/>
        <v>0</v>
      </c>
      <c r="K2179" s="964">
        <f t="shared" si="168"/>
        <v>0</v>
      </c>
      <c r="L2179" s="964">
        <f t="shared" si="168"/>
        <v>0</v>
      </c>
      <c r="M2179" s="964">
        <f t="shared" si="168"/>
        <v>0</v>
      </c>
      <c r="N2179" s="964">
        <f t="shared" si="168"/>
        <v>840.77</v>
      </c>
      <c r="O2179" s="964">
        <f t="shared" si="168"/>
        <v>546.07000000000005</v>
      </c>
      <c r="P2179" s="964">
        <f t="shared" si="168"/>
        <v>0</v>
      </c>
      <c r="Q2179" s="962">
        <f t="shared" si="168"/>
        <v>0</v>
      </c>
      <c r="R2179" s="843"/>
    </row>
    <row r="2180" spans="2:18" s="842" customFormat="1" ht="12.4" customHeight="1">
      <c r="B2180" s="968" t="s">
        <v>2033</v>
      </c>
      <c r="C2180" s="959"/>
      <c r="D2180" s="969" t="s">
        <v>2715</v>
      </c>
      <c r="E2180" s="961" t="s">
        <v>51</v>
      </c>
      <c r="F2180" s="970">
        <v>41.51</v>
      </c>
      <c r="G2180" s="970">
        <v>64.81</v>
      </c>
      <c r="H2180" s="962">
        <f t="shared" si="164"/>
        <v>2690.26</v>
      </c>
      <c r="I2180" s="963">
        <f t="shared" si="168"/>
        <v>0</v>
      </c>
      <c r="J2180" s="964">
        <f t="shared" si="168"/>
        <v>0</v>
      </c>
      <c r="K2180" s="964">
        <f t="shared" si="168"/>
        <v>0</v>
      </c>
      <c r="L2180" s="964">
        <f t="shared" si="168"/>
        <v>0</v>
      </c>
      <c r="M2180" s="964">
        <f t="shared" si="168"/>
        <v>0</v>
      </c>
      <c r="N2180" s="964">
        <f t="shared" si="168"/>
        <v>0</v>
      </c>
      <c r="O2180" s="964">
        <f t="shared" si="168"/>
        <v>2690.26</v>
      </c>
      <c r="P2180" s="964">
        <f t="shared" si="168"/>
        <v>0</v>
      </c>
      <c r="Q2180" s="962">
        <f t="shared" si="168"/>
        <v>0</v>
      </c>
      <c r="R2180" s="843"/>
    </row>
    <row r="2181" spans="2:18" s="842" customFormat="1" ht="12.4" customHeight="1">
      <c r="B2181" s="968" t="s">
        <v>2034</v>
      </c>
      <c r="C2181" s="959"/>
      <c r="D2181" s="969" t="s">
        <v>2716</v>
      </c>
      <c r="E2181" s="961" t="s">
        <v>50</v>
      </c>
      <c r="F2181" s="970">
        <v>87.3</v>
      </c>
      <c r="G2181" s="970">
        <v>19.07</v>
      </c>
      <c r="H2181" s="962">
        <f t="shared" si="164"/>
        <v>1664.81</v>
      </c>
      <c r="I2181" s="963">
        <f t="shared" si="168"/>
        <v>0</v>
      </c>
      <c r="J2181" s="964">
        <f t="shared" si="168"/>
        <v>0</v>
      </c>
      <c r="K2181" s="964">
        <f t="shared" si="168"/>
        <v>0</v>
      </c>
      <c r="L2181" s="964">
        <f t="shared" si="168"/>
        <v>0</v>
      </c>
      <c r="M2181" s="964">
        <f t="shared" si="168"/>
        <v>0</v>
      </c>
      <c r="N2181" s="964">
        <f t="shared" si="168"/>
        <v>0</v>
      </c>
      <c r="O2181" s="964">
        <f t="shared" si="168"/>
        <v>1664.81</v>
      </c>
      <c r="P2181" s="964">
        <f t="shared" si="168"/>
        <v>0</v>
      </c>
      <c r="Q2181" s="962">
        <f t="shared" si="168"/>
        <v>0</v>
      </c>
      <c r="R2181" s="843"/>
    </row>
    <row r="2182" spans="2:18" s="842" customFormat="1" ht="12.4" customHeight="1">
      <c r="B2182" s="968" t="s">
        <v>2035</v>
      </c>
      <c r="C2182" s="959"/>
      <c r="D2182" s="969" t="s">
        <v>349</v>
      </c>
      <c r="E2182" s="961" t="s">
        <v>50</v>
      </c>
      <c r="F2182" s="970">
        <v>88.8</v>
      </c>
      <c r="G2182" s="970">
        <v>3.47</v>
      </c>
      <c r="H2182" s="962">
        <f t="shared" si="164"/>
        <v>308.14</v>
      </c>
      <c r="I2182" s="963">
        <f t="shared" si="168"/>
        <v>0</v>
      </c>
      <c r="J2182" s="964">
        <f t="shared" si="168"/>
        <v>0</v>
      </c>
      <c r="K2182" s="964">
        <f t="shared" si="168"/>
        <v>0</v>
      </c>
      <c r="L2182" s="964">
        <f t="shared" si="168"/>
        <v>0</v>
      </c>
      <c r="M2182" s="964">
        <f t="shared" si="168"/>
        <v>0</v>
      </c>
      <c r="N2182" s="964">
        <f t="shared" si="168"/>
        <v>0</v>
      </c>
      <c r="O2182" s="964">
        <f t="shared" si="168"/>
        <v>308.14</v>
      </c>
      <c r="P2182" s="964">
        <f t="shared" si="168"/>
        <v>0</v>
      </c>
      <c r="Q2182" s="962">
        <f t="shared" si="168"/>
        <v>0</v>
      </c>
      <c r="R2182" s="843"/>
    </row>
    <row r="2183" spans="2:18" s="842" customFormat="1" ht="12.4" customHeight="1">
      <c r="B2183" s="978" t="s">
        <v>2036</v>
      </c>
      <c r="C2183" s="959"/>
      <c r="D2183" s="979" t="s">
        <v>2717</v>
      </c>
      <c r="E2183" s="961" t="s">
        <v>41</v>
      </c>
      <c r="F2183" s="970">
        <v>1</v>
      </c>
      <c r="G2183" s="970">
        <v>212.69</v>
      </c>
      <c r="H2183" s="980">
        <f t="shared" si="164"/>
        <v>212.69</v>
      </c>
      <c r="I2183" s="981">
        <f t="shared" si="168"/>
        <v>0</v>
      </c>
      <c r="J2183" s="982">
        <f t="shared" si="168"/>
        <v>0</v>
      </c>
      <c r="K2183" s="982">
        <f t="shared" si="168"/>
        <v>0</v>
      </c>
      <c r="L2183" s="982">
        <f t="shared" si="168"/>
        <v>0</v>
      </c>
      <c r="M2183" s="982">
        <f t="shared" si="168"/>
        <v>0</v>
      </c>
      <c r="N2183" s="982">
        <f t="shared" si="168"/>
        <v>0</v>
      </c>
      <c r="O2183" s="982">
        <f t="shared" si="168"/>
        <v>212.69</v>
      </c>
      <c r="P2183" s="982">
        <f t="shared" si="168"/>
        <v>0</v>
      </c>
      <c r="Q2183" s="980">
        <f t="shared" si="168"/>
        <v>0</v>
      </c>
      <c r="R2183" s="843"/>
    </row>
    <row r="2184" spans="2:18" s="842" customFormat="1" ht="12.4" customHeight="1">
      <c r="B2184" s="976" t="s">
        <v>2037</v>
      </c>
      <c r="C2184" s="959"/>
      <c r="D2184" s="977" t="s">
        <v>2718</v>
      </c>
      <c r="E2184" s="961"/>
      <c r="F2184" s="961"/>
      <c r="G2184" s="961"/>
      <c r="H2184" s="962" t="str">
        <f t="shared" si="164"/>
        <v/>
      </c>
      <c r="I2184" s="963" t="str">
        <f t="shared" si="168"/>
        <v/>
      </c>
      <c r="J2184" s="964" t="str">
        <f t="shared" si="168"/>
        <v/>
      </c>
      <c r="K2184" s="964" t="str">
        <f t="shared" si="168"/>
        <v/>
      </c>
      <c r="L2184" s="964" t="str">
        <f t="shared" si="168"/>
        <v/>
      </c>
      <c r="M2184" s="964" t="str">
        <f t="shared" si="168"/>
        <v/>
      </c>
      <c r="N2184" s="964" t="str">
        <f t="shared" si="168"/>
        <v/>
      </c>
      <c r="O2184" s="964" t="str">
        <f t="shared" si="168"/>
        <v/>
      </c>
      <c r="P2184" s="964" t="str">
        <f t="shared" si="168"/>
        <v/>
      </c>
      <c r="Q2184" s="962" t="str">
        <f t="shared" si="168"/>
        <v/>
      </c>
      <c r="R2184" s="843"/>
    </row>
    <row r="2185" spans="2:18" s="842" customFormat="1" ht="12.4" customHeight="1">
      <c r="B2185" s="968" t="s">
        <v>2038</v>
      </c>
      <c r="C2185" s="959"/>
      <c r="D2185" s="969" t="s">
        <v>2719</v>
      </c>
      <c r="E2185" s="961" t="s">
        <v>51</v>
      </c>
      <c r="F2185" s="970">
        <v>46.62</v>
      </c>
      <c r="G2185" s="970">
        <v>11.56</v>
      </c>
      <c r="H2185" s="962">
        <f t="shared" ref="H2185:H2248" si="169">+IF(E2185="","",ROUND(F2185*G2185,2))</f>
        <v>538.92999999999995</v>
      </c>
      <c r="I2185" s="963">
        <f t="shared" si="168"/>
        <v>0</v>
      </c>
      <c r="J2185" s="964">
        <f t="shared" si="168"/>
        <v>0</v>
      </c>
      <c r="K2185" s="964">
        <f t="shared" si="168"/>
        <v>0</v>
      </c>
      <c r="L2185" s="964">
        <f t="shared" si="168"/>
        <v>0</v>
      </c>
      <c r="M2185" s="964">
        <f t="shared" si="168"/>
        <v>0</v>
      </c>
      <c r="N2185" s="964">
        <f t="shared" si="168"/>
        <v>0</v>
      </c>
      <c r="O2185" s="964">
        <f t="shared" si="168"/>
        <v>538.92999999999995</v>
      </c>
      <c r="P2185" s="964">
        <f t="shared" si="168"/>
        <v>0</v>
      </c>
      <c r="Q2185" s="962">
        <f t="shared" si="168"/>
        <v>0</v>
      </c>
      <c r="R2185" s="843"/>
    </row>
    <row r="2186" spans="2:18" s="842" customFormat="1" ht="12.4" customHeight="1">
      <c r="B2186" s="972" t="s">
        <v>2039</v>
      </c>
      <c r="C2186" s="959"/>
      <c r="D2186" s="973" t="s">
        <v>2962</v>
      </c>
      <c r="E2186" s="961"/>
      <c r="F2186" s="961"/>
      <c r="G2186" s="961"/>
      <c r="H2186" s="962" t="str">
        <f t="shared" si="169"/>
        <v/>
      </c>
      <c r="I2186" s="963" t="str">
        <f t="shared" si="168"/>
        <v/>
      </c>
      <c r="J2186" s="964" t="str">
        <f t="shared" si="168"/>
        <v/>
      </c>
      <c r="K2186" s="964" t="str">
        <f t="shared" si="168"/>
        <v/>
      </c>
      <c r="L2186" s="964" t="str">
        <f t="shared" si="168"/>
        <v/>
      </c>
      <c r="M2186" s="964" t="str">
        <f t="shared" si="168"/>
        <v/>
      </c>
      <c r="N2186" s="964" t="str">
        <f t="shared" si="168"/>
        <v/>
      </c>
      <c r="O2186" s="964" t="str">
        <f t="shared" si="168"/>
        <v/>
      </c>
      <c r="P2186" s="964" t="str">
        <f t="shared" si="168"/>
        <v/>
      </c>
      <c r="Q2186" s="962" t="str">
        <f t="shared" si="168"/>
        <v/>
      </c>
      <c r="R2186" s="843"/>
    </row>
    <row r="2187" spans="2:18" s="842" customFormat="1" ht="12.4" customHeight="1">
      <c r="B2187" s="974" t="s">
        <v>2040</v>
      </c>
      <c r="C2187" s="959"/>
      <c r="D2187" s="975" t="s">
        <v>359</v>
      </c>
      <c r="E2187" s="961"/>
      <c r="F2187" s="961"/>
      <c r="G2187" s="961"/>
      <c r="H2187" s="962" t="str">
        <f t="shared" si="169"/>
        <v/>
      </c>
      <c r="I2187" s="963" t="str">
        <f t="shared" si="168"/>
        <v/>
      </c>
      <c r="J2187" s="964" t="str">
        <f t="shared" si="168"/>
        <v/>
      </c>
      <c r="K2187" s="964" t="str">
        <f t="shared" si="168"/>
        <v/>
      </c>
      <c r="L2187" s="964" t="str">
        <f t="shared" si="168"/>
        <v/>
      </c>
      <c r="M2187" s="964" t="str">
        <f t="shared" si="168"/>
        <v/>
      </c>
      <c r="N2187" s="964" t="str">
        <f t="shared" si="168"/>
        <v/>
      </c>
      <c r="O2187" s="964" t="str">
        <f t="shared" si="168"/>
        <v/>
      </c>
      <c r="P2187" s="964" t="str">
        <f t="shared" si="168"/>
        <v/>
      </c>
      <c r="Q2187" s="962" t="str">
        <f t="shared" si="168"/>
        <v/>
      </c>
      <c r="R2187" s="843"/>
    </row>
    <row r="2188" spans="2:18" s="842" customFormat="1" ht="12.4" customHeight="1">
      <c r="B2188" s="968" t="s">
        <v>2041</v>
      </c>
      <c r="C2188" s="959"/>
      <c r="D2188" s="969" t="s">
        <v>2721</v>
      </c>
      <c r="E2188" s="961" t="s">
        <v>41</v>
      </c>
      <c r="F2188" s="970">
        <v>1</v>
      </c>
      <c r="G2188" s="970">
        <v>345.33</v>
      </c>
      <c r="H2188" s="962">
        <f t="shared" si="169"/>
        <v>345.33</v>
      </c>
      <c r="I2188" s="963">
        <f t="shared" si="168"/>
        <v>0</v>
      </c>
      <c r="J2188" s="964">
        <f t="shared" si="168"/>
        <v>0</v>
      </c>
      <c r="K2188" s="964">
        <f t="shared" si="168"/>
        <v>0</v>
      </c>
      <c r="L2188" s="964">
        <f t="shared" si="168"/>
        <v>0</v>
      </c>
      <c r="M2188" s="964">
        <f t="shared" si="168"/>
        <v>0</v>
      </c>
      <c r="N2188" s="964">
        <f t="shared" si="168"/>
        <v>345.33</v>
      </c>
      <c r="O2188" s="964">
        <f t="shared" si="168"/>
        <v>0</v>
      </c>
      <c r="P2188" s="964">
        <f t="shared" si="168"/>
        <v>0</v>
      </c>
      <c r="Q2188" s="962">
        <f t="shared" si="168"/>
        <v>0</v>
      </c>
      <c r="R2188" s="843"/>
    </row>
    <row r="2189" spans="2:18" s="842" customFormat="1" ht="12.4" customHeight="1">
      <c r="B2189" s="968" t="s">
        <v>2042</v>
      </c>
      <c r="C2189" s="959"/>
      <c r="D2189" s="969" t="s">
        <v>2722</v>
      </c>
      <c r="E2189" s="961" t="s">
        <v>41</v>
      </c>
      <c r="F2189" s="970">
        <v>1</v>
      </c>
      <c r="G2189" s="970">
        <v>1286.6200000000001</v>
      </c>
      <c r="H2189" s="962">
        <f t="shared" si="169"/>
        <v>1286.6199999999999</v>
      </c>
      <c r="I2189" s="963">
        <f t="shared" si="168"/>
        <v>0</v>
      </c>
      <c r="J2189" s="964">
        <f t="shared" si="168"/>
        <v>0</v>
      </c>
      <c r="K2189" s="964">
        <f t="shared" si="168"/>
        <v>0</v>
      </c>
      <c r="L2189" s="964">
        <f t="shared" si="168"/>
        <v>0</v>
      </c>
      <c r="M2189" s="964">
        <f t="shared" si="168"/>
        <v>0</v>
      </c>
      <c r="N2189" s="964">
        <f t="shared" si="168"/>
        <v>1286.6199999999999</v>
      </c>
      <c r="O2189" s="964">
        <f t="shared" si="168"/>
        <v>0</v>
      </c>
      <c r="P2189" s="964">
        <f t="shared" si="168"/>
        <v>0</v>
      </c>
      <c r="Q2189" s="962">
        <f t="shared" si="168"/>
        <v>0</v>
      </c>
      <c r="R2189" s="843"/>
    </row>
    <row r="2190" spans="2:18" s="842" customFormat="1" ht="12.4" customHeight="1">
      <c r="B2190" s="968" t="s">
        <v>2043</v>
      </c>
      <c r="C2190" s="959"/>
      <c r="D2190" s="969" t="s">
        <v>2723</v>
      </c>
      <c r="E2190" s="961" t="s">
        <v>41</v>
      </c>
      <c r="F2190" s="970">
        <v>1</v>
      </c>
      <c r="G2190" s="970">
        <v>684.88</v>
      </c>
      <c r="H2190" s="962">
        <f t="shared" si="169"/>
        <v>684.88</v>
      </c>
      <c r="I2190" s="963">
        <f t="shared" si="168"/>
        <v>0</v>
      </c>
      <c r="J2190" s="964">
        <f t="shared" si="168"/>
        <v>0</v>
      </c>
      <c r="K2190" s="964">
        <f t="shared" si="168"/>
        <v>0</v>
      </c>
      <c r="L2190" s="964">
        <f t="shared" si="168"/>
        <v>0</v>
      </c>
      <c r="M2190" s="964">
        <f t="shared" si="168"/>
        <v>0</v>
      </c>
      <c r="N2190" s="964">
        <f t="shared" si="168"/>
        <v>166.08</v>
      </c>
      <c r="O2190" s="964">
        <f t="shared" si="168"/>
        <v>518.79999999999995</v>
      </c>
      <c r="P2190" s="964">
        <f t="shared" si="168"/>
        <v>0</v>
      </c>
      <c r="Q2190" s="962">
        <f t="shared" si="168"/>
        <v>0</v>
      </c>
      <c r="R2190" s="843"/>
    </row>
    <row r="2191" spans="2:18" s="842" customFormat="1" ht="12.4" customHeight="1">
      <c r="B2191" s="968" t="s">
        <v>2044</v>
      </c>
      <c r="C2191" s="959"/>
      <c r="D2191" s="969" t="s">
        <v>2724</v>
      </c>
      <c r="E2191" s="961" t="s">
        <v>53</v>
      </c>
      <c r="F2191" s="970">
        <v>1</v>
      </c>
      <c r="G2191" s="970">
        <v>331.15000000000003</v>
      </c>
      <c r="H2191" s="962">
        <f t="shared" si="169"/>
        <v>331.15</v>
      </c>
      <c r="I2191" s="963">
        <f t="shared" ref="I2191:Q2206" si="170">+IF($E2191="","",I6081)</f>
        <v>0</v>
      </c>
      <c r="J2191" s="964">
        <f t="shared" si="170"/>
        <v>0</v>
      </c>
      <c r="K2191" s="964">
        <f t="shared" si="170"/>
        <v>0</v>
      </c>
      <c r="L2191" s="964">
        <f t="shared" si="170"/>
        <v>0</v>
      </c>
      <c r="M2191" s="964">
        <f t="shared" si="170"/>
        <v>0</v>
      </c>
      <c r="N2191" s="964">
        <f t="shared" si="170"/>
        <v>0</v>
      </c>
      <c r="O2191" s="964">
        <f t="shared" si="170"/>
        <v>331.15</v>
      </c>
      <c r="P2191" s="964">
        <f t="shared" si="170"/>
        <v>0</v>
      </c>
      <c r="Q2191" s="962">
        <f t="shared" si="170"/>
        <v>0</v>
      </c>
      <c r="R2191" s="843"/>
    </row>
    <row r="2192" spans="2:18" s="842" customFormat="1" ht="12.4" customHeight="1">
      <c r="B2192" s="974" t="s">
        <v>2045</v>
      </c>
      <c r="C2192" s="959"/>
      <c r="D2192" s="975" t="s">
        <v>2725</v>
      </c>
      <c r="E2192" s="961"/>
      <c r="F2192" s="961"/>
      <c r="G2192" s="961"/>
      <c r="H2192" s="962" t="str">
        <f t="shared" si="169"/>
        <v/>
      </c>
      <c r="I2192" s="963" t="str">
        <f t="shared" si="170"/>
        <v/>
      </c>
      <c r="J2192" s="964" t="str">
        <f t="shared" si="170"/>
        <v/>
      </c>
      <c r="K2192" s="964" t="str">
        <f t="shared" si="170"/>
        <v/>
      </c>
      <c r="L2192" s="964" t="str">
        <f t="shared" si="170"/>
        <v/>
      </c>
      <c r="M2192" s="964" t="str">
        <f t="shared" si="170"/>
        <v/>
      </c>
      <c r="N2192" s="964" t="str">
        <f t="shared" si="170"/>
        <v/>
      </c>
      <c r="O2192" s="964" t="str">
        <f t="shared" si="170"/>
        <v/>
      </c>
      <c r="P2192" s="964" t="str">
        <f t="shared" si="170"/>
        <v/>
      </c>
      <c r="Q2192" s="962" t="str">
        <f t="shared" si="170"/>
        <v/>
      </c>
      <c r="R2192" s="843"/>
    </row>
    <row r="2193" spans="2:18" s="842" customFormat="1" ht="12.4" customHeight="1">
      <c r="B2193" s="968" t="s">
        <v>2046</v>
      </c>
      <c r="C2193" s="959"/>
      <c r="D2193" s="969" t="s">
        <v>2726</v>
      </c>
      <c r="E2193" s="961" t="s">
        <v>41</v>
      </c>
      <c r="F2193" s="970">
        <v>1</v>
      </c>
      <c r="G2193" s="970">
        <v>715.03</v>
      </c>
      <c r="H2193" s="962">
        <f t="shared" si="169"/>
        <v>715.03</v>
      </c>
      <c r="I2193" s="963">
        <f t="shared" si="170"/>
        <v>0</v>
      </c>
      <c r="J2193" s="964">
        <f t="shared" si="170"/>
        <v>0</v>
      </c>
      <c r="K2193" s="964">
        <f t="shared" si="170"/>
        <v>0</v>
      </c>
      <c r="L2193" s="964">
        <f t="shared" si="170"/>
        <v>0</v>
      </c>
      <c r="M2193" s="964">
        <f t="shared" si="170"/>
        <v>0</v>
      </c>
      <c r="N2193" s="964">
        <f t="shared" si="170"/>
        <v>0</v>
      </c>
      <c r="O2193" s="964">
        <f t="shared" si="170"/>
        <v>715.03</v>
      </c>
      <c r="P2193" s="964">
        <f t="shared" si="170"/>
        <v>0</v>
      </c>
      <c r="Q2193" s="962">
        <f t="shared" si="170"/>
        <v>0</v>
      </c>
      <c r="R2193" s="843"/>
    </row>
    <row r="2194" spans="2:18" s="842" customFormat="1" ht="12.4" customHeight="1">
      <c r="B2194" s="968" t="s">
        <v>2047</v>
      </c>
      <c r="C2194" s="959"/>
      <c r="D2194" s="969" t="s">
        <v>2727</v>
      </c>
      <c r="E2194" s="961" t="s">
        <v>53</v>
      </c>
      <c r="F2194" s="970">
        <v>1</v>
      </c>
      <c r="G2194" s="970">
        <v>551.21</v>
      </c>
      <c r="H2194" s="962">
        <f t="shared" si="169"/>
        <v>551.21</v>
      </c>
      <c r="I2194" s="963">
        <f t="shared" si="170"/>
        <v>0</v>
      </c>
      <c r="J2194" s="964">
        <f t="shared" si="170"/>
        <v>0</v>
      </c>
      <c r="K2194" s="964">
        <f t="shared" si="170"/>
        <v>0</v>
      </c>
      <c r="L2194" s="964">
        <f t="shared" si="170"/>
        <v>0</v>
      </c>
      <c r="M2194" s="964">
        <f t="shared" si="170"/>
        <v>0</v>
      </c>
      <c r="N2194" s="964">
        <f t="shared" si="170"/>
        <v>0</v>
      </c>
      <c r="O2194" s="964">
        <f t="shared" si="170"/>
        <v>551.21</v>
      </c>
      <c r="P2194" s="964">
        <f t="shared" si="170"/>
        <v>0</v>
      </c>
      <c r="Q2194" s="962">
        <f t="shared" si="170"/>
        <v>0</v>
      </c>
      <c r="R2194" s="843"/>
    </row>
    <row r="2195" spans="2:18" s="842" customFormat="1" ht="12.4" customHeight="1">
      <c r="B2195" s="972" t="s">
        <v>2048</v>
      </c>
      <c r="C2195" s="959"/>
      <c r="D2195" s="973" t="s">
        <v>2963</v>
      </c>
      <c r="E2195" s="961"/>
      <c r="F2195" s="961"/>
      <c r="G2195" s="961"/>
      <c r="H2195" s="962" t="str">
        <f t="shared" si="169"/>
        <v/>
      </c>
      <c r="I2195" s="963" t="str">
        <f t="shared" si="170"/>
        <v/>
      </c>
      <c r="J2195" s="964" t="str">
        <f t="shared" si="170"/>
        <v/>
      </c>
      <c r="K2195" s="964" t="str">
        <f t="shared" si="170"/>
        <v/>
      </c>
      <c r="L2195" s="964" t="str">
        <f t="shared" si="170"/>
        <v/>
      </c>
      <c r="M2195" s="964" t="str">
        <f t="shared" si="170"/>
        <v/>
      </c>
      <c r="N2195" s="964" t="str">
        <f t="shared" si="170"/>
        <v/>
      </c>
      <c r="O2195" s="964" t="str">
        <f t="shared" si="170"/>
        <v/>
      </c>
      <c r="P2195" s="964" t="str">
        <f t="shared" si="170"/>
        <v/>
      </c>
      <c r="Q2195" s="962" t="str">
        <f t="shared" si="170"/>
        <v/>
      </c>
      <c r="R2195" s="843"/>
    </row>
    <row r="2196" spans="2:18" s="842" customFormat="1" ht="12.4" customHeight="1">
      <c r="B2196" s="974" t="s">
        <v>2049</v>
      </c>
      <c r="C2196" s="959"/>
      <c r="D2196" s="975" t="s">
        <v>52</v>
      </c>
      <c r="E2196" s="961"/>
      <c r="F2196" s="961"/>
      <c r="G2196" s="961"/>
      <c r="H2196" s="962" t="str">
        <f t="shared" si="169"/>
        <v/>
      </c>
      <c r="I2196" s="963" t="str">
        <f t="shared" si="170"/>
        <v/>
      </c>
      <c r="J2196" s="964" t="str">
        <f t="shared" si="170"/>
        <v/>
      </c>
      <c r="K2196" s="964" t="str">
        <f t="shared" si="170"/>
        <v/>
      </c>
      <c r="L2196" s="964" t="str">
        <f t="shared" si="170"/>
        <v/>
      </c>
      <c r="M2196" s="964" t="str">
        <f t="shared" si="170"/>
        <v/>
      </c>
      <c r="N2196" s="964" t="str">
        <f t="shared" si="170"/>
        <v/>
      </c>
      <c r="O2196" s="964" t="str">
        <f t="shared" si="170"/>
        <v/>
      </c>
      <c r="P2196" s="964" t="str">
        <f t="shared" si="170"/>
        <v/>
      </c>
      <c r="Q2196" s="962" t="str">
        <f t="shared" si="170"/>
        <v/>
      </c>
      <c r="R2196" s="843"/>
    </row>
    <row r="2197" spans="2:18" s="842" customFormat="1" ht="12.4" customHeight="1">
      <c r="B2197" s="968" t="s">
        <v>2050</v>
      </c>
      <c r="C2197" s="959"/>
      <c r="D2197" s="969" t="s">
        <v>334</v>
      </c>
      <c r="E2197" s="961" t="s">
        <v>385</v>
      </c>
      <c r="F2197" s="970">
        <v>1.8800000000000001</v>
      </c>
      <c r="G2197" s="970">
        <v>1.22</v>
      </c>
      <c r="H2197" s="962">
        <f t="shared" si="169"/>
        <v>2.29</v>
      </c>
      <c r="I2197" s="963">
        <f t="shared" si="170"/>
        <v>0</v>
      </c>
      <c r="J2197" s="964">
        <f t="shared" si="170"/>
        <v>0</v>
      </c>
      <c r="K2197" s="964">
        <f t="shared" si="170"/>
        <v>0</v>
      </c>
      <c r="L2197" s="964">
        <f t="shared" si="170"/>
        <v>0</v>
      </c>
      <c r="M2197" s="964">
        <f t="shared" si="170"/>
        <v>0</v>
      </c>
      <c r="N2197" s="964">
        <f t="shared" si="170"/>
        <v>2.29</v>
      </c>
      <c r="O2197" s="964">
        <f t="shared" si="170"/>
        <v>0</v>
      </c>
      <c r="P2197" s="964">
        <f t="shared" si="170"/>
        <v>0</v>
      </c>
      <c r="Q2197" s="962">
        <f t="shared" si="170"/>
        <v>0</v>
      </c>
      <c r="R2197" s="843"/>
    </row>
    <row r="2198" spans="2:18" s="842" customFormat="1" ht="12.4" customHeight="1">
      <c r="B2198" s="974" t="s">
        <v>2051</v>
      </c>
      <c r="C2198" s="959"/>
      <c r="D2198" s="975" t="s">
        <v>54</v>
      </c>
      <c r="E2198" s="961"/>
      <c r="F2198" s="961"/>
      <c r="G2198" s="961"/>
      <c r="H2198" s="962" t="str">
        <f t="shared" si="169"/>
        <v/>
      </c>
      <c r="I2198" s="963" t="str">
        <f t="shared" si="170"/>
        <v/>
      </c>
      <c r="J2198" s="964" t="str">
        <f t="shared" si="170"/>
        <v/>
      </c>
      <c r="K2198" s="964" t="str">
        <f t="shared" si="170"/>
        <v/>
      </c>
      <c r="L2198" s="964" t="str">
        <f t="shared" si="170"/>
        <v/>
      </c>
      <c r="M2198" s="964" t="str">
        <f t="shared" si="170"/>
        <v/>
      </c>
      <c r="N2198" s="964" t="str">
        <f t="shared" si="170"/>
        <v/>
      </c>
      <c r="O2198" s="964" t="str">
        <f t="shared" si="170"/>
        <v/>
      </c>
      <c r="P2198" s="964" t="str">
        <f t="shared" si="170"/>
        <v/>
      </c>
      <c r="Q2198" s="962" t="str">
        <f t="shared" si="170"/>
        <v/>
      </c>
      <c r="R2198" s="843"/>
    </row>
    <row r="2199" spans="2:18" s="842" customFormat="1" ht="12.4" customHeight="1">
      <c r="B2199" s="968" t="s">
        <v>2052</v>
      </c>
      <c r="C2199" s="959"/>
      <c r="D2199" s="969" t="s">
        <v>365</v>
      </c>
      <c r="E2199" s="961" t="s">
        <v>386</v>
      </c>
      <c r="F2199" s="970">
        <v>1.41</v>
      </c>
      <c r="G2199" s="970">
        <v>30.76</v>
      </c>
      <c r="H2199" s="962">
        <f t="shared" si="169"/>
        <v>43.37</v>
      </c>
      <c r="I2199" s="963">
        <f t="shared" si="170"/>
        <v>0</v>
      </c>
      <c r="J2199" s="964">
        <f t="shared" si="170"/>
        <v>0</v>
      </c>
      <c r="K2199" s="964">
        <f t="shared" si="170"/>
        <v>0</v>
      </c>
      <c r="L2199" s="964">
        <f t="shared" si="170"/>
        <v>0</v>
      </c>
      <c r="M2199" s="964">
        <f t="shared" si="170"/>
        <v>0</v>
      </c>
      <c r="N2199" s="964">
        <f t="shared" si="170"/>
        <v>43.37</v>
      </c>
      <c r="O2199" s="964">
        <f t="shared" si="170"/>
        <v>0</v>
      </c>
      <c r="P2199" s="964">
        <f t="shared" si="170"/>
        <v>0</v>
      </c>
      <c r="Q2199" s="962">
        <f t="shared" si="170"/>
        <v>0</v>
      </c>
      <c r="R2199" s="843"/>
    </row>
    <row r="2200" spans="2:18" s="842" customFormat="1" ht="12.4" customHeight="1">
      <c r="B2200" s="968" t="s">
        <v>2053</v>
      </c>
      <c r="C2200" s="959"/>
      <c r="D2200" s="969" t="s">
        <v>2729</v>
      </c>
      <c r="E2200" s="961" t="s">
        <v>51</v>
      </c>
      <c r="F2200" s="970">
        <v>1.8800000000000001</v>
      </c>
      <c r="G2200" s="970">
        <v>41</v>
      </c>
      <c r="H2200" s="962">
        <f t="shared" si="169"/>
        <v>77.08</v>
      </c>
      <c r="I2200" s="963">
        <f t="shared" si="170"/>
        <v>0</v>
      </c>
      <c r="J2200" s="964">
        <f t="shared" si="170"/>
        <v>0</v>
      </c>
      <c r="K2200" s="964">
        <f t="shared" si="170"/>
        <v>0</v>
      </c>
      <c r="L2200" s="964">
        <f t="shared" si="170"/>
        <v>0</v>
      </c>
      <c r="M2200" s="964">
        <f t="shared" si="170"/>
        <v>0</v>
      </c>
      <c r="N2200" s="964">
        <f t="shared" si="170"/>
        <v>77.08</v>
      </c>
      <c r="O2200" s="964">
        <f t="shared" si="170"/>
        <v>0</v>
      </c>
      <c r="P2200" s="964">
        <f t="shared" si="170"/>
        <v>0</v>
      </c>
      <c r="Q2200" s="962">
        <f t="shared" si="170"/>
        <v>0</v>
      </c>
      <c r="R2200" s="843"/>
    </row>
    <row r="2201" spans="2:18" s="842" customFormat="1" ht="12.4" customHeight="1">
      <c r="B2201" s="968" t="s">
        <v>2054</v>
      </c>
      <c r="C2201" s="959"/>
      <c r="D2201" s="969" t="s">
        <v>336</v>
      </c>
      <c r="E2201" s="961" t="s">
        <v>386</v>
      </c>
      <c r="F2201" s="970">
        <v>1.76</v>
      </c>
      <c r="G2201" s="970">
        <v>20.51</v>
      </c>
      <c r="H2201" s="962">
        <f t="shared" si="169"/>
        <v>36.1</v>
      </c>
      <c r="I2201" s="963">
        <f t="shared" si="170"/>
        <v>0</v>
      </c>
      <c r="J2201" s="964">
        <f t="shared" si="170"/>
        <v>0</v>
      </c>
      <c r="K2201" s="964">
        <f t="shared" si="170"/>
        <v>0</v>
      </c>
      <c r="L2201" s="964">
        <f t="shared" si="170"/>
        <v>0</v>
      </c>
      <c r="M2201" s="964">
        <f t="shared" si="170"/>
        <v>0</v>
      </c>
      <c r="N2201" s="964">
        <f t="shared" si="170"/>
        <v>36.1</v>
      </c>
      <c r="O2201" s="964">
        <f t="shared" si="170"/>
        <v>0</v>
      </c>
      <c r="P2201" s="964">
        <f t="shared" si="170"/>
        <v>0</v>
      </c>
      <c r="Q2201" s="962">
        <f t="shared" si="170"/>
        <v>0</v>
      </c>
      <c r="R2201" s="843"/>
    </row>
    <row r="2202" spans="2:18" s="842" customFormat="1" ht="12.4" customHeight="1">
      <c r="B2202" s="974" t="s">
        <v>2055</v>
      </c>
      <c r="C2202" s="959"/>
      <c r="D2202" s="975" t="s">
        <v>340</v>
      </c>
      <c r="E2202" s="961"/>
      <c r="F2202" s="961"/>
      <c r="G2202" s="961"/>
      <c r="H2202" s="962" t="str">
        <f t="shared" si="169"/>
        <v/>
      </c>
      <c r="I2202" s="963" t="str">
        <f t="shared" si="170"/>
        <v/>
      </c>
      <c r="J2202" s="964" t="str">
        <f t="shared" si="170"/>
        <v/>
      </c>
      <c r="K2202" s="964" t="str">
        <f t="shared" si="170"/>
        <v/>
      </c>
      <c r="L2202" s="964" t="str">
        <f t="shared" si="170"/>
        <v/>
      </c>
      <c r="M2202" s="964" t="str">
        <f t="shared" si="170"/>
        <v/>
      </c>
      <c r="N2202" s="964" t="str">
        <f t="shared" si="170"/>
        <v/>
      </c>
      <c r="O2202" s="964" t="str">
        <f t="shared" si="170"/>
        <v/>
      </c>
      <c r="P2202" s="964" t="str">
        <f t="shared" si="170"/>
        <v/>
      </c>
      <c r="Q2202" s="962" t="str">
        <f t="shared" si="170"/>
        <v/>
      </c>
      <c r="R2202" s="843"/>
    </row>
    <row r="2203" spans="2:18" s="842" customFormat="1" ht="12.4" customHeight="1">
      <c r="B2203" s="968" t="s">
        <v>2056</v>
      </c>
      <c r="C2203" s="959"/>
      <c r="D2203" s="969" t="s">
        <v>2669</v>
      </c>
      <c r="E2203" s="961" t="s">
        <v>385</v>
      </c>
      <c r="F2203" s="970">
        <v>5.28</v>
      </c>
      <c r="G2203" s="970">
        <v>43.85</v>
      </c>
      <c r="H2203" s="962">
        <f t="shared" si="169"/>
        <v>231.53</v>
      </c>
      <c r="I2203" s="963">
        <f t="shared" si="170"/>
        <v>0</v>
      </c>
      <c r="J2203" s="964">
        <f t="shared" si="170"/>
        <v>0</v>
      </c>
      <c r="K2203" s="964">
        <f t="shared" si="170"/>
        <v>0</v>
      </c>
      <c r="L2203" s="964">
        <f t="shared" si="170"/>
        <v>0</v>
      </c>
      <c r="M2203" s="964">
        <f t="shared" si="170"/>
        <v>0</v>
      </c>
      <c r="N2203" s="964">
        <f t="shared" si="170"/>
        <v>231.53</v>
      </c>
      <c r="O2203" s="964">
        <f t="shared" si="170"/>
        <v>0</v>
      </c>
      <c r="P2203" s="964">
        <f t="shared" si="170"/>
        <v>0</v>
      </c>
      <c r="Q2203" s="962">
        <f t="shared" si="170"/>
        <v>0</v>
      </c>
      <c r="R2203" s="843"/>
    </row>
    <row r="2204" spans="2:18" s="842" customFormat="1" ht="12.4" customHeight="1">
      <c r="B2204" s="968" t="s">
        <v>2057</v>
      </c>
      <c r="C2204" s="959"/>
      <c r="D2204" s="969" t="s">
        <v>2730</v>
      </c>
      <c r="E2204" s="961" t="s">
        <v>386</v>
      </c>
      <c r="F2204" s="970">
        <v>0.57999999999999996</v>
      </c>
      <c r="G2204" s="970">
        <v>426.55</v>
      </c>
      <c r="H2204" s="962">
        <f t="shared" si="169"/>
        <v>247.4</v>
      </c>
      <c r="I2204" s="963">
        <f t="shared" si="170"/>
        <v>0</v>
      </c>
      <c r="J2204" s="964">
        <f t="shared" si="170"/>
        <v>0</v>
      </c>
      <c r="K2204" s="964">
        <f t="shared" si="170"/>
        <v>0</v>
      </c>
      <c r="L2204" s="964">
        <f t="shared" si="170"/>
        <v>0</v>
      </c>
      <c r="M2204" s="964">
        <f t="shared" si="170"/>
        <v>0</v>
      </c>
      <c r="N2204" s="964">
        <f t="shared" si="170"/>
        <v>247.4</v>
      </c>
      <c r="O2204" s="964">
        <f t="shared" si="170"/>
        <v>0</v>
      </c>
      <c r="P2204" s="964">
        <f t="shared" si="170"/>
        <v>0</v>
      </c>
      <c r="Q2204" s="962">
        <f t="shared" si="170"/>
        <v>0</v>
      </c>
      <c r="R2204" s="843"/>
    </row>
    <row r="2205" spans="2:18" s="842" customFormat="1" ht="12.4" customHeight="1">
      <c r="B2205" s="968" t="s">
        <v>2058</v>
      </c>
      <c r="C2205" s="959"/>
      <c r="D2205" s="969" t="s">
        <v>2670</v>
      </c>
      <c r="E2205" s="961" t="s">
        <v>385</v>
      </c>
      <c r="F2205" s="970">
        <v>1.48</v>
      </c>
      <c r="G2205" s="970">
        <v>45.08</v>
      </c>
      <c r="H2205" s="962">
        <f t="shared" si="169"/>
        <v>66.72</v>
      </c>
      <c r="I2205" s="963">
        <f t="shared" si="170"/>
        <v>0</v>
      </c>
      <c r="J2205" s="964">
        <f t="shared" si="170"/>
        <v>0</v>
      </c>
      <c r="K2205" s="964">
        <f t="shared" si="170"/>
        <v>0</v>
      </c>
      <c r="L2205" s="964">
        <f t="shared" si="170"/>
        <v>0</v>
      </c>
      <c r="M2205" s="964">
        <f t="shared" si="170"/>
        <v>0</v>
      </c>
      <c r="N2205" s="964">
        <f t="shared" si="170"/>
        <v>66.72</v>
      </c>
      <c r="O2205" s="964">
        <f t="shared" si="170"/>
        <v>0</v>
      </c>
      <c r="P2205" s="964">
        <f t="shared" si="170"/>
        <v>0</v>
      </c>
      <c r="Q2205" s="962">
        <f t="shared" si="170"/>
        <v>0</v>
      </c>
      <c r="R2205" s="843"/>
    </row>
    <row r="2206" spans="2:18" s="842" customFormat="1" ht="12.4" customHeight="1">
      <c r="B2206" s="968" t="s">
        <v>2059</v>
      </c>
      <c r="C2206" s="959"/>
      <c r="D2206" s="969" t="s">
        <v>2731</v>
      </c>
      <c r="E2206" s="961" t="s">
        <v>386</v>
      </c>
      <c r="F2206" s="970">
        <v>0.16</v>
      </c>
      <c r="G2206" s="970">
        <v>479.77</v>
      </c>
      <c r="H2206" s="962">
        <f t="shared" si="169"/>
        <v>76.760000000000005</v>
      </c>
      <c r="I2206" s="963">
        <f t="shared" si="170"/>
        <v>0</v>
      </c>
      <c r="J2206" s="964">
        <f t="shared" si="170"/>
        <v>0</v>
      </c>
      <c r="K2206" s="964">
        <f t="shared" si="170"/>
        <v>0</v>
      </c>
      <c r="L2206" s="964">
        <f t="shared" si="170"/>
        <v>0</v>
      </c>
      <c r="M2206" s="964">
        <f t="shared" si="170"/>
        <v>0</v>
      </c>
      <c r="N2206" s="964">
        <f t="shared" si="170"/>
        <v>76.760000000000005</v>
      </c>
      <c r="O2206" s="964">
        <f t="shared" si="170"/>
        <v>0</v>
      </c>
      <c r="P2206" s="964">
        <f t="shared" si="170"/>
        <v>0</v>
      </c>
      <c r="Q2206" s="962">
        <f t="shared" si="170"/>
        <v>0</v>
      </c>
      <c r="R2206" s="843"/>
    </row>
    <row r="2207" spans="2:18" s="842" customFormat="1" ht="12.4" customHeight="1">
      <c r="B2207" s="968" t="s">
        <v>2060</v>
      </c>
      <c r="C2207" s="959"/>
      <c r="D2207" s="969" t="s">
        <v>341</v>
      </c>
      <c r="E2207" s="961" t="s">
        <v>55</v>
      </c>
      <c r="F2207" s="970">
        <v>19.91</v>
      </c>
      <c r="G2207" s="970">
        <v>4.2</v>
      </c>
      <c r="H2207" s="962">
        <f t="shared" si="169"/>
        <v>83.62</v>
      </c>
      <c r="I2207" s="963">
        <f t="shared" ref="I2207:Q2222" si="171">+IF($E2207="","",I6097)</f>
        <v>0</v>
      </c>
      <c r="J2207" s="964">
        <f t="shared" si="171"/>
        <v>0</v>
      </c>
      <c r="K2207" s="964">
        <f t="shared" si="171"/>
        <v>0</v>
      </c>
      <c r="L2207" s="964">
        <f t="shared" si="171"/>
        <v>0</v>
      </c>
      <c r="M2207" s="964">
        <f t="shared" si="171"/>
        <v>0</v>
      </c>
      <c r="N2207" s="964">
        <f t="shared" si="171"/>
        <v>83.62</v>
      </c>
      <c r="O2207" s="964">
        <f t="shared" si="171"/>
        <v>0</v>
      </c>
      <c r="P2207" s="964">
        <f t="shared" si="171"/>
        <v>0</v>
      </c>
      <c r="Q2207" s="962">
        <f t="shared" si="171"/>
        <v>0</v>
      </c>
      <c r="R2207" s="843"/>
    </row>
    <row r="2208" spans="2:18" s="842" customFormat="1" ht="12.4" customHeight="1">
      <c r="B2208" s="974" t="s">
        <v>2061</v>
      </c>
      <c r="C2208" s="959"/>
      <c r="D2208" s="975" t="s">
        <v>343</v>
      </c>
      <c r="E2208" s="961"/>
      <c r="F2208" s="961"/>
      <c r="G2208" s="961"/>
      <c r="H2208" s="962" t="str">
        <f t="shared" si="169"/>
        <v/>
      </c>
      <c r="I2208" s="963" t="str">
        <f t="shared" si="171"/>
        <v/>
      </c>
      <c r="J2208" s="964" t="str">
        <f t="shared" si="171"/>
        <v/>
      </c>
      <c r="K2208" s="964" t="str">
        <f t="shared" si="171"/>
        <v/>
      </c>
      <c r="L2208" s="964" t="str">
        <f t="shared" si="171"/>
        <v/>
      </c>
      <c r="M2208" s="964" t="str">
        <f t="shared" si="171"/>
        <v/>
      </c>
      <c r="N2208" s="964" t="str">
        <f t="shared" si="171"/>
        <v/>
      </c>
      <c r="O2208" s="964" t="str">
        <f t="shared" si="171"/>
        <v/>
      </c>
      <c r="P2208" s="964" t="str">
        <f t="shared" si="171"/>
        <v/>
      </c>
      <c r="Q2208" s="962" t="str">
        <f t="shared" si="171"/>
        <v/>
      </c>
      <c r="R2208" s="843"/>
    </row>
    <row r="2209" spans="2:18" s="842" customFormat="1" ht="12.4" customHeight="1">
      <c r="B2209" s="968" t="s">
        <v>2062</v>
      </c>
      <c r="C2209" s="959"/>
      <c r="D2209" s="969" t="s">
        <v>2732</v>
      </c>
      <c r="E2209" s="961" t="s">
        <v>51</v>
      </c>
      <c r="F2209" s="970">
        <v>8.4</v>
      </c>
      <c r="G2209" s="970">
        <v>15.51</v>
      </c>
      <c r="H2209" s="962">
        <f t="shared" si="169"/>
        <v>130.28</v>
      </c>
      <c r="I2209" s="963">
        <f t="shared" si="171"/>
        <v>0</v>
      </c>
      <c r="J2209" s="964">
        <f t="shared" si="171"/>
        <v>0</v>
      </c>
      <c r="K2209" s="964">
        <f t="shared" si="171"/>
        <v>0</v>
      </c>
      <c r="L2209" s="964">
        <f t="shared" si="171"/>
        <v>0</v>
      </c>
      <c r="M2209" s="964">
        <f t="shared" si="171"/>
        <v>0</v>
      </c>
      <c r="N2209" s="964">
        <f t="shared" si="171"/>
        <v>13.84</v>
      </c>
      <c r="O2209" s="964">
        <f t="shared" si="171"/>
        <v>116.44</v>
      </c>
      <c r="P2209" s="964">
        <f t="shared" si="171"/>
        <v>0</v>
      </c>
      <c r="Q2209" s="962">
        <f t="shared" si="171"/>
        <v>0</v>
      </c>
      <c r="R2209" s="843"/>
    </row>
    <row r="2210" spans="2:18" s="842" customFormat="1" ht="12.4" customHeight="1">
      <c r="B2210" s="974" t="s">
        <v>2063</v>
      </c>
      <c r="C2210" s="959"/>
      <c r="D2210" s="975" t="s">
        <v>64</v>
      </c>
      <c r="E2210" s="961"/>
      <c r="F2210" s="961"/>
      <c r="G2210" s="961"/>
      <c r="H2210" s="962" t="str">
        <f t="shared" si="169"/>
        <v/>
      </c>
      <c r="I2210" s="963" t="str">
        <f t="shared" si="171"/>
        <v/>
      </c>
      <c r="J2210" s="964" t="str">
        <f t="shared" si="171"/>
        <v/>
      </c>
      <c r="K2210" s="964" t="str">
        <f t="shared" si="171"/>
        <v/>
      </c>
      <c r="L2210" s="964" t="str">
        <f t="shared" si="171"/>
        <v/>
      </c>
      <c r="M2210" s="964" t="str">
        <f t="shared" si="171"/>
        <v/>
      </c>
      <c r="N2210" s="964" t="str">
        <f t="shared" si="171"/>
        <v/>
      </c>
      <c r="O2210" s="964" t="str">
        <f t="shared" si="171"/>
        <v/>
      </c>
      <c r="P2210" s="964" t="str">
        <f t="shared" si="171"/>
        <v/>
      </c>
      <c r="Q2210" s="962" t="str">
        <f t="shared" si="171"/>
        <v/>
      </c>
      <c r="R2210" s="843"/>
    </row>
    <row r="2211" spans="2:18" s="842" customFormat="1" ht="12.4" customHeight="1">
      <c r="B2211" s="968" t="s">
        <v>2064</v>
      </c>
      <c r="C2211" s="959"/>
      <c r="D2211" s="969" t="s">
        <v>2733</v>
      </c>
      <c r="E2211" s="961" t="s">
        <v>51</v>
      </c>
      <c r="F2211" s="970">
        <v>6</v>
      </c>
      <c r="G2211" s="970">
        <v>11.11</v>
      </c>
      <c r="H2211" s="962">
        <f t="shared" si="169"/>
        <v>66.66</v>
      </c>
      <c r="I2211" s="963">
        <f t="shared" si="171"/>
        <v>0</v>
      </c>
      <c r="J2211" s="964">
        <f t="shared" si="171"/>
        <v>0</v>
      </c>
      <c r="K2211" s="964">
        <f t="shared" si="171"/>
        <v>0</v>
      </c>
      <c r="L2211" s="964">
        <f t="shared" si="171"/>
        <v>0</v>
      </c>
      <c r="M2211" s="964">
        <f t="shared" si="171"/>
        <v>0</v>
      </c>
      <c r="N2211" s="964">
        <f t="shared" si="171"/>
        <v>0</v>
      </c>
      <c r="O2211" s="964">
        <f t="shared" si="171"/>
        <v>66.66</v>
      </c>
      <c r="P2211" s="964">
        <f t="shared" si="171"/>
        <v>0</v>
      </c>
      <c r="Q2211" s="962">
        <f t="shared" si="171"/>
        <v>0</v>
      </c>
      <c r="R2211" s="843"/>
    </row>
    <row r="2212" spans="2:18" s="842" customFormat="1" ht="12.4" customHeight="1">
      <c r="B2212" s="968" t="s">
        <v>2065</v>
      </c>
      <c r="C2212" s="959"/>
      <c r="D2212" s="969" t="s">
        <v>351</v>
      </c>
      <c r="E2212" s="961" t="s">
        <v>51</v>
      </c>
      <c r="F2212" s="970">
        <v>0.72</v>
      </c>
      <c r="G2212" s="970">
        <v>20.48</v>
      </c>
      <c r="H2212" s="962">
        <f t="shared" si="169"/>
        <v>14.75</v>
      </c>
      <c r="I2212" s="963">
        <f t="shared" si="171"/>
        <v>0</v>
      </c>
      <c r="J2212" s="964">
        <f t="shared" si="171"/>
        <v>0</v>
      </c>
      <c r="K2212" s="964">
        <f t="shared" si="171"/>
        <v>0</v>
      </c>
      <c r="L2212" s="964">
        <f t="shared" si="171"/>
        <v>0</v>
      </c>
      <c r="M2212" s="964">
        <f t="shared" si="171"/>
        <v>0</v>
      </c>
      <c r="N2212" s="964">
        <f t="shared" si="171"/>
        <v>0</v>
      </c>
      <c r="O2212" s="964">
        <f t="shared" si="171"/>
        <v>14.75</v>
      </c>
      <c r="P2212" s="964">
        <f t="shared" si="171"/>
        <v>0</v>
      </c>
      <c r="Q2212" s="962">
        <f t="shared" si="171"/>
        <v>0</v>
      </c>
      <c r="R2212" s="843"/>
    </row>
    <row r="2213" spans="2:18" s="842" customFormat="1" ht="12.4" customHeight="1">
      <c r="B2213" s="974" t="s">
        <v>2066</v>
      </c>
      <c r="C2213" s="959"/>
      <c r="D2213" s="975" t="s">
        <v>344</v>
      </c>
      <c r="E2213" s="961"/>
      <c r="F2213" s="961"/>
      <c r="G2213" s="961"/>
      <c r="H2213" s="962" t="str">
        <f t="shared" si="169"/>
        <v/>
      </c>
      <c r="I2213" s="963" t="str">
        <f t="shared" si="171"/>
        <v/>
      </c>
      <c r="J2213" s="964" t="str">
        <f t="shared" si="171"/>
        <v/>
      </c>
      <c r="K2213" s="964" t="str">
        <f t="shared" si="171"/>
        <v/>
      </c>
      <c r="L2213" s="964" t="str">
        <f t="shared" si="171"/>
        <v/>
      </c>
      <c r="M2213" s="964" t="str">
        <f t="shared" si="171"/>
        <v/>
      </c>
      <c r="N2213" s="964" t="str">
        <f t="shared" si="171"/>
        <v/>
      </c>
      <c r="O2213" s="964" t="str">
        <f t="shared" si="171"/>
        <v/>
      </c>
      <c r="P2213" s="964" t="str">
        <f t="shared" si="171"/>
        <v/>
      </c>
      <c r="Q2213" s="962" t="str">
        <f t="shared" si="171"/>
        <v/>
      </c>
      <c r="R2213" s="843"/>
    </row>
    <row r="2214" spans="2:18" s="842" customFormat="1" ht="12.4" customHeight="1">
      <c r="B2214" s="978" t="s">
        <v>2067</v>
      </c>
      <c r="C2214" s="959"/>
      <c r="D2214" s="979" t="s">
        <v>2964</v>
      </c>
      <c r="E2214" s="961" t="s">
        <v>53</v>
      </c>
      <c r="F2214" s="970">
        <v>1</v>
      </c>
      <c r="G2214" s="970">
        <v>1122.96</v>
      </c>
      <c r="H2214" s="980">
        <f t="shared" si="169"/>
        <v>1122.96</v>
      </c>
      <c r="I2214" s="981">
        <f t="shared" si="171"/>
        <v>0</v>
      </c>
      <c r="J2214" s="982">
        <f t="shared" si="171"/>
        <v>0</v>
      </c>
      <c r="K2214" s="982">
        <f t="shared" si="171"/>
        <v>0</v>
      </c>
      <c r="L2214" s="982">
        <f t="shared" si="171"/>
        <v>0</v>
      </c>
      <c r="M2214" s="982">
        <f t="shared" si="171"/>
        <v>0</v>
      </c>
      <c r="N2214" s="982">
        <f t="shared" si="171"/>
        <v>1122.96</v>
      </c>
      <c r="O2214" s="982">
        <f t="shared" si="171"/>
        <v>0</v>
      </c>
      <c r="P2214" s="982">
        <f t="shared" si="171"/>
        <v>0</v>
      </c>
      <c r="Q2214" s="980">
        <f t="shared" si="171"/>
        <v>0</v>
      </c>
      <c r="R2214" s="843"/>
    </row>
    <row r="2215" spans="2:18" s="842" customFormat="1" ht="12.4" customHeight="1">
      <c r="B2215" s="974" t="s">
        <v>2068</v>
      </c>
      <c r="C2215" s="959"/>
      <c r="D2215" s="975" t="s">
        <v>2681</v>
      </c>
      <c r="E2215" s="961"/>
      <c r="F2215" s="961"/>
      <c r="G2215" s="961"/>
      <c r="H2215" s="962" t="str">
        <f t="shared" si="169"/>
        <v/>
      </c>
      <c r="I2215" s="963" t="str">
        <f t="shared" si="171"/>
        <v/>
      </c>
      <c r="J2215" s="964" t="str">
        <f t="shared" si="171"/>
        <v/>
      </c>
      <c r="K2215" s="964" t="str">
        <f t="shared" si="171"/>
        <v/>
      </c>
      <c r="L2215" s="964" t="str">
        <f t="shared" si="171"/>
        <v/>
      </c>
      <c r="M2215" s="964" t="str">
        <f t="shared" si="171"/>
        <v/>
      </c>
      <c r="N2215" s="964" t="str">
        <f t="shared" si="171"/>
        <v/>
      </c>
      <c r="O2215" s="964" t="str">
        <f t="shared" si="171"/>
        <v/>
      </c>
      <c r="P2215" s="964" t="str">
        <f t="shared" si="171"/>
        <v/>
      </c>
      <c r="Q2215" s="962" t="str">
        <f t="shared" si="171"/>
        <v/>
      </c>
      <c r="R2215" s="843"/>
    </row>
    <row r="2216" spans="2:18" s="842" customFormat="1" ht="12.4" customHeight="1">
      <c r="B2216" s="968" t="s">
        <v>2069</v>
      </c>
      <c r="C2216" s="959"/>
      <c r="D2216" s="969" t="s">
        <v>2710</v>
      </c>
      <c r="E2216" s="961" t="s">
        <v>41</v>
      </c>
      <c r="F2216" s="970">
        <v>1</v>
      </c>
      <c r="G2216" s="970">
        <v>163.59</v>
      </c>
      <c r="H2216" s="962">
        <f t="shared" si="169"/>
        <v>163.59</v>
      </c>
      <c r="I2216" s="963">
        <f t="shared" si="171"/>
        <v>0</v>
      </c>
      <c r="J2216" s="964">
        <f t="shared" si="171"/>
        <v>0</v>
      </c>
      <c r="K2216" s="964">
        <f t="shared" si="171"/>
        <v>0</v>
      </c>
      <c r="L2216" s="964">
        <f t="shared" si="171"/>
        <v>0</v>
      </c>
      <c r="M2216" s="964">
        <f t="shared" si="171"/>
        <v>0</v>
      </c>
      <c r="N2216" s="964">
        <f t="shared" si="171"/>
        <v>163.59</v>
      </c>
      <c r="O2216" s="964">
        <f t="shared" si="171"/>
        <v>0</v>
      </c>
      <c r="P2216" s="964">
        <f t="shared" si="171"/>
        <v>0</v>
      </c>
      <c r="Q2216" s="962">
        <f t="shared" si="171"/>
        <v>0</v>
      </c>
      <c r="R2216" s="843"/>
    </row>
    <row r="2217" spans="2:18" s="842" customFormat="1" ht="12.4" customHeight="1">
      <c r="B2217" s="972" t="s">
        <v>2070</v>
      </c>
      <c r="C2217" s="959"/>
      <c r="D2217" s="973" t="s">
        <v>2965</v>
      </c>
      <c r="E2217" s="961"/>
      <c r="F2217" s="961"/>
      <c r="G2217" s="961"/>
      <c r="H2217" s="962" t="str">
        <f t="shared" si="169"/>
        <v/>
      </c>
      <c r="I2217" s="963" t="str">
        <f t="shared" si="171"/>
        <v/>
      </c>
      <c r="J2217" s="964" t="str">
        <f t="shared" si="171"/>
        <v/>
      </c>
      <c r="K2217" s="964" t="str">
        <f t="shared" si="171"/>
        <v/>
      </c>
      <c r="L2217" s="964" t="str">
        <f t="shared" si="171"/>
        <v/>
      </c>
      <c r="M2217" s="964" t="str">
        <f t="shared" si="171"/>
        <v/>
      </c>
      <c r="N2217" s="964" t="str">
        <f t="shared" si="171"/>
        <v/>
      </c>
      <c r="O2217" s="964" t="str">
        <f t="shared" si="171"/>
        <v/>
      </c>
      <c r="P2217" s="964" t="str">
        <f t="shared" si="171"/>
        <v/>
      </c>
      <c r="Q2217" s="962" t="str">
        <f t="shared" si="171"/>
        <v/>
      </c>
      <c r="R2217" s="843"/>
    </row>
    <row r="2218" spans="2:18" s="842" customFormat="1" ht="12.4" customHeight="1">
      <c r="B2218" s="974" t="s">
        <v>2071</v>
      </c>
      <c r="C2218" s="959"/>
      <c r="D2218" s="975" t="s">
        <v>52</v>
      </c>
      <c r="E2218" s="961"/>
      <c r="F2218" s="961"/>
      <c r="G2218" s="961"/>
      <c r="H2218" s="962" t="str">
        <f t="shared" si="169"/>
        <v/>
      </c>
      <c r="I2218" s="963" t="str">
        <f t="shared" si="171"/>
        <v/>
      </c>
      <c r="J2218" s="964" t="str">
        <f t="shared" si="171"/>
        <v/>
      </c>
      <c r="K2218" s="964" t="str">
        <f t="shared" si="171"/>
        <v/>
      </c>
      <c r="L2218" s="964" t="str">
        <f t="shared" si="171"/>
        <v/>
      </c>
      <c r="M2218" s="964" t="str">
        <f t="shared" si="171"/>
        <v/>
      </c>
      <c r="N2218" s="964" t="str">
        <f t="shared" si="171"/>
        <v/>
      </c>
      <c r="O2218" s="964" t="str">
        <f t="shared" si="171"/>
        <v/>
      </c>
      <c r="P2218" s="964" t="str">
        <f t="shared" si="171"/>
        <v/>
      </c>
      <c r="Q2218" s="962" t="str">
        <f t="shared" si="171"/>
        <v/>
      </c>
      <c r="R2218" s="843"/>
    </row>
    <row r="2219" spans="2:18" s="842" customFormat="1" ht="12.4" customHeight="1">
      <c r="B2219" s="968" t="s">
        <v>2072</v>
      </c>
      <c r="C2219" s="959"/>
      <c r="D2219" s="969" t="s">
        <v>334</v>
      </c>
      <c r="E2219" s="961" t="s">
        <v>385</v>
      </c>
      <c r="F2219" s="970">
        <v>4</v>
      </c>
      <c r="G2219" s="970">
        <v>1.22</v>
      </c>
      <c r="H2219" s="962">
        <f t="shared" si="169"/>
        <v>4.88</v>
      </c>
      <c r="I2219" s="963">
        <f t="shared" si="171"/>
        <v>0</v>
      </c>
      <c r="J2219" s="964">
        <f t="shared" si="171"/>
        <v>0</v>
      </c>
      <c r="K2219" s="964">
        <f t="shared" si="171"/>
        <v>0</v>
      </c>
      <c r="L2219" s="964">
        <f t="shared" si="171"/>
        <v>0</v>
      </c>
      <c r="M2219" s="964">
        <f t="shared" si="171"/>
        <v>0</v>
      </c>
      <c r="N2219" s="964">
        <f t="shared" si="171"/>
        <v>0</v>
      </c>
      <c r="O2219" s="964">
        <f t="shared" si="171"/>
        <v>4.88</v>
      </c>
      <c r="P2219" s="964">
        <f t="shared" si="171"/>
        <v>0</v>
      </c>
      <c r="Q2219" s="962">
        <f t="shared" si="171"/>
        <v>0</v>
      </c>
      <c r="R2219" s="843"/>
    </row>
    <row r="2220" spans="2:18" s="842" customFormat="1" ht="12.4" customHeight="1">
      <c r="B2220" s="974" t="s">
        <v>2073</v>
      </c>
      <c r="C2220" s="959"/>
      <c r="D2220" s="975" t="s">
        <v>54</v>
      </c>
      <c r="E2220" s="961"/>
      <c r="F2220" s="961"/>
      <c r="G2220" s="961"/>
      <c r="H2220" s="962" t="str">
        <f t="shared" si="169"/>
        <v/>
      </c>
      <c r="I2220" s="963" t="str">
        <f t="shared" si="171"/>
        <v/>
      </c>
      <c r="J2220" s="964" t="str">
        <f t="shared" si="171"/>
        <v/>
      </c>
      <c r="K2220" s="964" t="str">
        <f t="shared" si="171"/>
        <v/>
      </c>
      <c r="L2220" s="964" t="str">
        <f t="shared" si="171"/>
        <v/>
      </c>
      <c r="M2220" s="964" t="str">
        <f t="shared" si="171"/>
        <v/>
      </c>
      <c r="N2220" s="964" t="str">
        <f t="shared" si="171"/>
        <v/>
      </c>
      <c r="O2220" s="964" t="str">
        <f t="shared" si="171"/>
        <v/>
      </c>
      <c r="P2220" s="964" t="str">
        <f t="shared" si="171"/>
        <v/>
      </c>
      <c r="Q2220" s="962" t="str">
        <f t="shared" si="171"/>
        <v/>
      </c>
      <c r="R2220" s="843"/>
    </row>
    <row r="2221" spans="2:18" s="842" customFormat="1" ht="12.4" customHeight="1">
      <c r="B2221" s="968" t="s">
        <v>2074</v>
      </c>
      <c r="C2221" s="959"/>
      <c r="D2221" s="969" t="s">
        <v>2696</v>
      </c>
      <c r="E2221" s="961" t="s">
        <v>386</v>
      </c>
      <c r="F2221" s="970">
        <v>1.96</v>
      </c>
      <c r="G2221" s="970">
        <v>30.76</v>
      </c>
      <c r="H2221" s="962">
        <f t="shared" si="169"/>
        <v>60.29</v>
      </c>
      <c r="I2221" s="963">
        <f t="shared" si="171"/>
        <v>0</v>
      </c>
      <c r="J2221" s="964">
        <f t="shared" si="171"/>
        <v>0</v>
      </c>
      <c r="K2221" s="964">
        <f t="shared" si="171"/>
        <v>0</v>
      </c>
      <c r="L2221" s="964">
        <f t="shared" si="171"/>
        <v>0</v>
      </c>
      <c r="M2221" s="964">
        <f t="shared" si="171"/>
        <v>0</v>
      </c>
      <c r="N2221" s="964">
        <f t="shared" si="171"/>
        <v>0</v>
      </c>
      <c r="O2221" s="964">
        <f t="shared" si="171"/>
        <v>60.29</v>
      </c>
      <c r="P2221" s="964">
        <f t="shared" si="171"/>
        <v>0</v>
      </c>
      <c r="Q2221" s="962">
        <f t="shared" si="171"/>
        <v>0</v>
      </c>
      <c r="R2221" s="843"/>
    </row>
    <row r="2222" spans="2:18" s="842" customFormat="1" ht="12.4" customHeight="1">
      <c r="B2222" s="968" t="s">
        <v>2075</v>
      </c>
      <c r="C2222" s="959"/>
      <c r="D2222" s="969" t="s">
        <v>336</v>
      </c>
      <c r="E2222" s="961" t="s">
        <v>386</v>
      </c>
      <c r="F2222" s="970">
        <v>2.4500000000000002</v>
      </c>
      <c r="G2222" s="970">
        <v>20.51</v>
      </c>
      <c r="H2222" s="962">
        <f t="shared" si="169"/>
        <v>50.25</v>
      </c>
      <c r="I2222" s="963">
        <f t="shared" si="171"/>
        <v>0</v>
      </c>
      <c r="J2222" s="964">
        <f t="shared" si="171"/>
        <v>0</v>
      </c>
      <c r="K2222" s="964">
        <f t="shared" si="171"/>
        <v>0</v>
      </c>
      <c r="L2222" s="964">
        <f t="shared" si="171"/>
        <v>0</v>
      </c>
      <c r="M2222" s="964">
        <f t="shared" si="171"/>
        <v>0</v>
      </c>
      <c r="N2222" s="964">
        <f t="shared" si="171"/>
        <v>0</v>
      </c>
      <c r="O2222" s="964">
        <f t="shared" si="171"/>
        <v>50.25</v>
      </c>
      <c r="P2222" s="964">
        <f t="shared" si="171"/>
        <v>0</v>
      </c>
      <c r="Q2222" s="962">
        <f t="shared" si="171"/>
        <v>0</v>
      </c>
      <c r="R2222" s="843"/>
    </row>
    <row r="2223" spans="2:18" s="842" customFormat="1" ht="12.4" customHeight="1">
      <c r="B2223" s="968" t="s">
        <v>2076</v>
      </c>
      <c r="C2223" s="959"/>
      <c r="D2223" s="969" t="s">
        <v>2697</v>
      </c>
      <c r="E2223" s="961" t="s">
        <v>51</v>
      </c>
      <c r="F2223" s="970">
        <v>4</v>
      </c>
      <c r="G2223" s="970">
        <v>2.5300000000000002</v>
      </c>
      <c r="H2223" s="962">
        <f t="shared" si="169"/>
        <v>10.119999999999999</v>
      </c>
      <c r="I2223" s="963">
        <f t="shared" ref="I2223:Q2238" si="172">+IF($E2223="","",I6113)</f>
        <v>0</v>
      </c>
      <c r="J2223" s="964">
        <f t="shared" si="172"/>
        <v>0</v>
      </c>
      <c r="K2223" s="964">
        <f t="shared" si="172"/>
        <v>0</v>
      </c>
      <c r="L2223" s="964">
        <f t="shared" si="172"/>
        <v>0</v>
      </c>
      <c r="M2223" s="964">
        <f t="shared" si="172"/>
        <v>0</v>
      </c>
      <c r="N2223" s="964">
        <f t="shared" si="172"/>
        <v>0</v>
      </c>
      <c r="O2223" s="964">
        <f t="shared" si="172"/>
        <v>10.119999999999999</v>
      </c>
      <c r="P2223" s="964">
        <f t="shared" si="172"/>
        <v>0</v>
      </c>
      <c r="Q2223" s="962">
        <f t="shared" si="172"/>
        <v>0</v>
      </c>
      <c r="R2223" s="843"/>
    </row>
    <row r="2224" spans="2:18" s="842" customFormat="1" ht="12.4" customHeight="1">
      <c r="B2224" s="968" t="s">
        <v>2077</v>
      </c>
      <c r="C2224" s="959"/>
      <c r="D2224" s="969" t="s">
        <v>2698</v>
      </c>
      <c r="E2224" s="961" t="s">
        <v>386</v>
      </c>
      <c r="F2224" s="970">
        <v>0.91</v>
      </c>
      <c r="G2224" s="970">
        <v>49.07</v>
      </c>
      <c r="H2224" s="962">
        <f t="shared" si="169"/>
        <v>44.65</v>
      </c>
      <c r="I2224" s="963">
        <f t="shared" si="172"/>
        <v>0</v>
      </c>
      <c r="J2224" s="964">
        <f t="shared" si="172"/>
        <v>0</v>
      </c>
      <c r="K2224" s="964">
        <f t="shared" si="172"/>
        <v>0</v>
      </c>
      <c r="L2224" s="964">
        <f t="shared" si="172"/>
        <v>0</v>
      </c>
      <c r="M2224" s="964">
        <f t="shared" si="172"/>
        <v>0</v>
      </c>
      <c r="N2224" s="964">
        <f t="shared" si="172"/>
        <v>0</v>
      </c>
      <c r="O2224" s="964">
        <f t="shared" si="172"/>
        <v>44.65</v>
      </c>
      <c r="P2224" s="964">
        <f t="shared" si="172"/>
        <v>0</v>
      </c>
      <c r="Q2224" s="962">
        <f t="shared" si="172"/>
        <v>0</v>
      </c>
      <c r="R2224" s="843"/>
    </row>
    <row r="2225" spans="2:18" s="842" customFormat="1" ht="12.4" customHeight="1">
      <c r="B2225" s="968" t="s">
        <v>2078</v>
      </c>
      <c r="C2225" s="959"/>
      <c r="D2225" s="969" t="s">
        <v>2699</v>
      </c>
      <c r="E2225" s="961" t="s">
        <v>386</v>
      </c>
      <c r="F2225" s="970">
        <v>0.45</v>
      </c>
      <c r="G2225" s="970">
        <v>56.57</v>
      </c>
      <c r="H2225" s="962">
        <f t="shared" si="169"/>
        <v>25.46</v>
      </c>
      <c r="I2225" s="963">
        <f t="shared" si="172"/>
        <v>0</v>
      </c>
      <c r="J2225" s="964">
        <f t="shared" si="172"/>
        <v>0</v>
      </c>
      <c r="K2225" s="964">
        <f t="shared" si="172"/>
        <v>0</v>
      </c>
      <c r="L2225" s="964">
        <f t="shared" si="172"/>
        <v>0</v>
      </c>
      <c r="M2225" s="964">
        <f t="shared" si="172"/>
        <v>0</v>
      </c>
      <c r="N2225" s="964">
        <f t="shared" si="172"/>
        <v>0</v>
      </c>
      <c r="O2225" s="964">
        <f t="shared" si="172"/>
        <v>25.46</v>
      </c>
      <c r="P2225" s="964">
        <f t="shared" si="172"/>
        <v>0</v>
      </c>
      <c r="Q2225" s="962">
        <f t="shared" si="172"/>
        <v>0</v>
      </c>
      <c r="R2225" s="843"/>
    </row>
    <row r="2226" spans="2:18" s="842" customFormat="1" ht="12.4" customHeight="1">
      <c r="B2226" s="974" t="s">
        <v>2079</v>
      </c>
      <c r="C2226" s="959"/>
      <c r="D2226" s="975" t="s">
        <v>2700</v>
      </c>
      <c r="E2226" s="961"/>
      <c r="F2226" s="961"/>
      <c r="G2226" s="961"/>
      <c r="H2226" s="962" t="str">
        <f t="shared" si="169"/>
        <v/>
      </c>
      <c r="I2226" s="963" t="str">
        <f t="shared" si="172"/>
        <v/>
      </c>
      <c r="J2226" s="964" t="str">
        <f t="shared" si="172"/>
        <v/>
      </c>
      <c r="K2226" s="964" t="str">
        <f t="shared" si="172"/>
        <v/>
      </c>
      <c r="L2226" s="964" t="str">
        <f t="shared" si="172"/>
        <v/>
      </c>
      <c r="M2226" s="964" t="str">
        <f t="shared" si="172"/>
        <v/>
      </c>
      <c r="N2226" s="964" t="str">
        <f t="shared" si="172"/>
        <v/>
      </c>
      <c r="O2226" s="964" t="str">
        <f t="shared" si="172"/>
        <v/>
      </c>
      <c r="P2226" s="964" t="str">
        <f t="shared" si="172"/>
        <v/>
      </c>
      <c r="Q2226" s="962" t="str">
        <f t="shared" si="172"/>
        <v/>
      </c>
      <c r="R2226" s="843"/>
    </row>
    <row r="2227" spans="2:18" s="842" customFormat="1" ht="12.4" customHeight="1">
      <c r="B2227" s="968" t="s">
        <v>2080</v>
      </c>
      <c r="C2227" s="959"/>
      <c r="D2227" s="969" t="s">
        <v>339</v>
      </c>
      <c r="E2227" s="961" t="s">
        <v>51</v>
      </c>
      <c r="F2227" s="970">
        <v>0.4</v>
      </c>
      <c r="G2227" s="970">
        <v>29.97</v>
      </c>
      <c r="H2227" s="962">
        <f t="shared" si="169"/>
        <v>11.99</v>
      </c>
      <c r="I2227" s="963">
        <f t="shared" si="172"/>
        <v>0</v>
      </c>
      <c r="J2227" s="964">
        <f t="shared" si="172"/>
        <v>0</v>
      </c>
      <c r="K2227" s="964">
        <f t="shared" si="172"/>
        <v>0</v>
      </c>
      <c r="L2227" s="964">
        <f t="shared" si="172"/>
        <v>0</v>
      </c>
      <c r="M2227" s="964">
        <f t="shared" si="172"/>
        <v>0</v>
      </c>
      <c r="N2227" s="964">
        <f t="shared" si="172"/>
        <v>0</v>
      </c>
      <c r="O2227" s="964">
        <f t="shared" si="172"/>
        <v>11.99</v>
      </c>
      <c r="P2227" s="964">
        <f t="shared" si="172"/>
        <v>0</v>
      </c>
      <c r="Q2227" s="962">
        <f t="shared" si="172"/>
        <v>0</v>
      </c>
      <c r="R2227" s="843"/>
    </row>
    <row r="2228" spans="2:18" s="842" customFormat="1" ht="12.4" customHeight="1">
      <c r="B2228" s="974" t="s">
        <v>2081</v>
      </c>
      <c r="C2228" s="959"/>
      <c r="D2228" s="975" t="s">
        <v>340</v>
      </c>
      <c r="E2228" s="961"/>
      <c r="F2228" s="961"/>
      <c r="G2228" s="961"/>
      <c r="H2228" s="962" t="str">
        <f t="shared" si="169"/>
        <v/>
      </c>
      <c r="I2228" s="963" t="str">
        <f t="shared" si="172"/>
        <v/>
      </c>
      <c r="J2228" s="964" t="str">
        <f t="shared" si="172"/>
        <v/>
      </c>
      <c r="K2228" s="964" t="str">
        <f t="shared" si="172"/>
        <v/>
      </c>
      <c r="L2228" s="964" t="str">
        <f t="shared" si="172"/>
        <v/>
      </c>
      <c r="M2228" s="964" t="str">
        <f t="shared" si="172"/>
        <v/>
      </c>
      <c r="N2228" s="964" t="str">
        <f t="shared" si="172"/>
        <v/>
      </c>
      <c r="O2228" s="964" t="str">
        <f t="shared" si="172"/>
        <v/>
      </c>
      <c r="P2228" s="964" t="str">
        <f t="shared" si="172"/>
        <v/>
      </c>
      <c r="Q2228" s="962" t="str">
        <f t="shared" si="172"/>
        <v/>
      </c>
      <c r="R2228" s="843"/>
    </row>
    <row r="2229" spans="2:18" s="842" customFormat="1" ht="12.4" customHeight="1">
      <c r="B2229" s="968" t="s">
        <v>2082</v>
      </c>
      <c r="C2229" s="959"/>
      <c r="D2229" s="969" t="s">
        <v>342</v>
      </c>
      <c r="E2229" s="961" t="s">
        <v>51</v>
      </c>
      <c r="F2229" s="970">
        <v>20.059999999999999</v>
      </c>
      <c r="G2229" s="970">
        <v>43.65</v>
      </c>
      <c r="H2229" s="962">
        <f t="shared" si="169"/>
        <v>875.62</v>
      </c>
      <c r="I2229" s="963">
        <f t="shared" si="172"/>
        <v>0</v>
      </c>
      <c r="J2229" s="964">
        <f t="shared" si="172"/>
        <v>0</v>
      </c>
      <c r="K2229" s="964">
        <f t="shared" si="172"/>
        <v>0</v>
      </c>
      <c r="L2229" s="964">
        <f t="shared" si="172"/>
        <v>0</v>
      </c>
      <c r="M2229" s="964">
        <f t="shared" si="172"/>
        <v>0</v>
      </c>
      <c r="N2229" s="964">
        <f t="shared" si="172"/>
        <v>0</v>
      </c>
      <c r="O2229" s="964">
        <f t="shared" si="172"/>
        <v>875.62</v>
      </c>
      <c r="P2229" s="964">
        <f t="shared" si="172"/>
        <v>0</v>
      </c>
      <c r="Q2229" s="962">
        <f t="shared" si="172"/>
        <v>0</v>
      </c>
      <c r="R2229" s="843"/>
    </row>
    <row r="2230" spans="2:18" s="842" customFormat="1" ht="12.4" customHeight="1">
      <c r="B2230" s="968" t="s">
        <v>2083</v>
      </c>
      <c r="C2230" s="959"/>
      <c r="D2230" s="969" t="s">
        <v>2701</v>
      </c>
      <c r="E2230" s="961" t="s">
        <v>386</v>
      </c>
      <c r="F2230" s="970">
        <v>2.19</v>
      </c>
      <c r="G2230" s="970">
        <v>503.22</v>
      </c>
      <c r="H2230" s="962">
        <f t="shared" si="169"/>
        <v>1102.05</v>
      </c>
      <c r="I2230" s="963">
        <f t="shared" si="172"/>
        <v>0</v>
      </c>
      <c r="J2230" s="964">
        <f t="shared" si="172"/>
        <v>0</v>
      </c>
      <c r="K2230" s="964">
        <f t="shared" si="172"/>
        <v>0</v>
      </c>
      <c r="L2230" s="964">
        <f t="shared" si="172"/>
        <v>0</v>
      </c>
      <c r="M2230" s="964">
        <f t="shared" si="172"/>
        <v>0</v>
      </c>
      <c r="N2230" s="964">
        <f t="shared" si="172"/>
        <v>0</v>
      </c>
      <c r="O2230" s="964">
        <f t="shared" si="172"/>
        <v>1102.05</v>
      </c>
      <c r="P2230" s="964">
        <f t="shared" si="172"/>
        <v>0</v>
      </c>
      <c r="Q2230" s="962">
        <f t="shared" si="172"/>
        <v>0</v>
      </c>
      <c r="R2230" s="843"/>
    </row>
    <row r="2231" spans="2:18" s="842" customFormat="1" ht="12.4" customHeight="1">
      <c r="B2231" s="968" t="s">
        <v>2084</v>
      </c>
      <c r="C2231" s="959"/>
      <c r="D2231" s="969" t="s">
        <v>2702</v>
      </c>
      <c r="E2231" s="961" t="s">
        <v>55</v>
      </c>
      <c r="F2231" s="970">
        <v>94.48</v>
      </c>
      <c r="G2231" s="970">
        <v>4.2</v>
      </c>
      <c r="H2231" s="962">
        <f t="shared" si="169"/>
        <v>396.82</v>
      </c>
      <c r="I2231" s="963">
        <f t="shared" si="172"/>
        <v>0</v>
      </c>
      <c r="J2231" s="964">
        <f t="shared" si="172"/>
        <v>0</v>
      </c>
      <c r="K2231" s="964">
        <f t="shared" si="172"/>
        <v>0</v>
      </c>
      <c r="L2231" s="964">
        <f t="shared" si="172"/>
        <v>0</v>
      </c>
      <c r="M2231" s="964">
        <f t="shared" si="172"/>
        <v>0</v>
      </c>
      <c r="N2231" s="964">
        <f t="shared" si="172"/>
        <v>0</v>
      </c>
      <c r="O2231" s="964">
        <f t="shared" si="172"/>
        <v>396.82</v>
      </c>
      <c r="P2231" s="964">
        <f t="shared" si="172"/>
        <v>0</v>
      </c>
      <c r="Q2231" s="962">
        <f t="shared" si="172"/>
        <v>0</v>
      </c>
      <c r="R2231" s="843"/>
    </row>
    <row r="2232" spans="2:18" s="842" customFormat="1" ht="12.4" customHeight="1">
      <c r="B2232" s="974" t="s">
        <v>2085</v>
      </c>
      <c r="C2232" s="959"/>
      <c r="D2232" s="975" t="s">
        <v>343</v>
      </c>
      <c r="E2232" s="961"/>
      <c r="F2232" s="961"/>
      <c r="G2232" s="961"/>
      <c r="H2232" s="962" t="str">
        <f t="shared" si="169"/>
        <v/>
      </c>
      <c r="I2232" s="963" t="str">
        <f t="shared" si="172"/>
        <v/>
      </c>
      <c r="J2232" s="964" t="str">
        <f t="shared" si="172"/>
        <v/>
      </c>
      <c r="K2232" s="964" t="str">
        <f t="shared" si="172"/>
        <v/>
      </c>
      <c r="L2232" s="964" t="str">
        <f t="shared" si="172"/>
        <v/>
      </c>
      <c r="M2232" s="964" t="str">
        <f t="shared" si="172"/>
        <v/>
      </c>
      <c r="N2232" s="964" t="str">
        <f t="shared" si="172"/>
        <v/>
      </c>
      <c r="O2232" s="964" t="str">
        <f t="shared" si="172"/>
        <v/>
      </c>
      <c r="P2232" s="964" t="str">
        <f t="shared" si="172"/>
        <v/>
      </c>
      <c r="Q2232" s="962" t="str">
        <f t="shared" si="172"/>
        <v/>
      </c>
      <c r="R2232" s="843"/>
    </row>
    <row r="2233" spans="2:18" s="842" customFormat="1" ht="12.4" customHeight="1">
      <c r="B2233" s="968" t="s">
        <v>2086</v>
      </c>
      <c r="C2233" s="959"/>
      <c r="D2233" s="969" t="s">
        <v>2671</v>
      </c>
      <c r="E2233" s="961" t="s">
        <v>51</v>
      </c>
      <c r="F2233" s="970">
        <v>9.36</v>
      </c>
      <c r="G2233" s="970">
        <v>27.810000000000002</v>
      </c>
      <c r="H2233" s="962">
        <f t="shared" si="169"/>
        <v>260.3</v>
      </c>
      <c r="I2233" s="963">
        <f t="shared" si="172"/>
        <v>0</v>
      </c>
      <c r="J2233" s="964">
        <f t="shared" si="172"/>
        <v>0</v>
      </c>
      <c r="K2233" s="964">
        <f t="shared" si="172"/>
        <v>0</v>
      </c>
      <c r="L2233" s="964">
        <f t="shared" si="172"/>
        <v>0</v>
      </c>
      <c r="M2233" s="964">
        <f t="shared" si="172"/>
        <v>0</v>
      </c>
      <c r="N2233" s="964">
        <f t="shared" si="172"/>
        <v>0</v>
      </c>
      <c r="O2233" s="964">
        <f t="shared" si="172"/>
        <v>260.3</v>
      </c>
      <c r="P2233" s="964">
        <f t="shared" si="172"/>
        <v>0</v>
      </c>
      <c r="Q2233" s="962">
        <f t="shared" si="172"/>
        <v>0</v>
      </c>
      <c r="R2233" s="843"/>
    </row>
    <row r="2234" spans="2:18" s="842" customFormat="1" ht="12.4" customHeight="1">
      <c r="B2234" s="968" t="s">
        <v>2087</v>
      </c>
      <c r="C2234" s="959"/>
      <c r="D2234" s="969" t="s">
        <v>2703</v>
      </c>
      <c r="E2234" s="961" t="s">
        <v>51</v>
      </c>
      <c r="F2234" s="970">
        <v>17.13</v>
      </c>
      <c r="G2234" s="970">
        <v>23.39</v>
      </c>
      <c r="H2234" s="962">
        <f t="shared" si="169"/>
        <v>400.67</v>
      </c>
      <c r="I2234" s="963">
        <f t="shared" si="172"/>
        <v>0</v>
      </c>
      <c r="J2234" s="964">
        <f t="shared" si="172"/>
        <v>0</v>
      </c>
      <c r="K2234" s="964">
        <f t="shared" si="172"/>
        <v>0</v>
      </c>
      <c r="L2234" s="964">
        <f t="shared" si="172"/>
        <v>0</v>
      </c>
      <c r="M2234" s="964">
        <f t="shared" si="172"/>
        <v>0</v>
      </c>
      <c r="N2234" s="964">
        <f t="shared" si="172"/>
        <v>0</v>
      </c>
      <c r="O2234" s="964">
        <f t="shared" si="172"/>
        <v>400.67</v>
      </c>
      <c r="P2234" s="964">
        <f t="shared" si="172"/>
        <v>0</v>
      </c>
      <c r="Q2234" s="962">
        <f t="shared" si="172"/>
        <v>0</v>
      </c>
      <c r="R2234" s="843"/>
    </row>
    <row r="2235" spans="2:18" s="842" customFormat="1" ht="12.4" customHeight="1">
      <c r="B2235" s="968" t="s">
        <v>2088</v>
      </c>
      <c r="C2235" s="959"/>
      <c r="D2235" s="969" t="s">
        <v>2673</v>
      </c>
      <c r="E2235" s="961" t="s">
        <v>385</v>
      </c>
      <c r="F2235" s="970">
        <v>1.69</v>
      </c>
      <c r="G2235" s="970">
        <v>24.78</v>
      </c>
      <c r="H2235" s="962">
        <f t="shared" si="169"/>
        <v>41.88</v>
      </c>
      <c r="I2235" s="963">
        <f t="shared" si="172"/>
        <v>0</v>
      </c>
      <c r="J2235" s="964">
        <f t="shared" si="172"/>
        <v>0</v>
      </c>
      <c r="K2235" s="964">
        <f t="shared" si="172"/>
        <v>0</v>
      </c>
      <c r="L2235" s="964">
        <f t="shared" si="172"/>
        <v>0</v>
      </c>
      <c r="M2235" s="964">
        <f t="shared" si="172"/>
        <v>0</v>
      </c>
      <c r="N2235" s="964">
        <f t="shared" si="172"/>
        <v>0</v>
      </c>
      <c r="O2235" s="964">
        <f t="shared" si="172"/>
        <v>41.88</v>
      </c>
      <c r="P2235" s="964">
        <f t="shared" si="172"/>
        <v>0</v>
      </c>
      <c r="Q2235" s="962">
        <f t="shared" si="172"/>
        <v>0</v>
      </c>
      <c r="R2235" s="843"/>
    </row>
    <row r="2236" spans="2:18" s="842" customFormat="1" ht="12.4" customHeight="1">
      <c r="B2236" s="974" t="s">
        <v>2089</v>
      </c>
      <c r="C2236" s="959"/>
      <c r="D2236" s="975" t="s">
        <v>58</v>
      </c>
      <c r="E2236" s="961"/>
      <c r="F2236" s="961"/>
      <c r="G2236" s="961"/>
      <c r="H2236" s="962" t="str">
        <f t="shared" si="169"/>
        <v/>
      </c>
      <c r="I2236" s="963" t="str">
        <f t="shared" si="172"/>
        <v/>
      </c>
      <c r="J2236" s="964" t="str">
        <f t="shared" si="172"/>
        <v/>
      </c>
      <c r="K2236" s="964" t="str">
        <f t="shared" si="172"/>
        <v/>
      </c>
      <c r="L2236" s="964" t="str">
        <f t="shared" si="172"/>
        <v/>
      </c>
      <c r="M2236" s="964" t="str">
        <f t="shared" si="172"/>
        <v/>
      </c>
      <c r="N2236" s="964" t="str">
        <f t="shared" si="172"/>
        <v/>
      </c>
      <c r="O2236" s="964" t="str">
        <f t="shared" si="172"/>
        <v/>
      </c>
      <c r="P2236" s="964" t="str">
        <f t="shared" si="172"/>
        <v/>
      </c>
      <c r="Q2236" s="962" t="str">
        <f t="shared" si="172"/>
        <v/>
      </c>
      <c r="R2236" s="843"/>
    </row>
    <row r="2237" spans="2:18" s="842" customFormat="1" ht="12.4" customHeight="1">
      <c r="B2237" s="968" t="s">
        <v>2090</v>
      </c>
      <c r="C2237" s="959"/>
      <c r="D2237" s="969" t="s">
        <v>2704</v>
      </c>
      <c r="E2237" s="961" t="s">
        <v>41</v>
      </c>
      <c r="F2237" s="970">
        <v>1</v>
      </c>
      <c r="G2237" s="970">
        <v>33.72</v>
      </c>
      <c r="H2237" s="962">
        <f t="shared" si="169"/>
        <v>33.72</v>
      </c>
      <c r="I2237" s="963">
        <f t="shared" si="172"/>
        <v>0</v>
      </c>
      <c r="J2237" s="964">
        <f t="shared" si="172"/>
        <v>0</v>
      </c>
      <c r="K2237" s="964">
        <f t="shared" si="172"/>
        <v>0</v>
      </c>
      <c r="L2237" s="964">
        <f t="shared" si="172"/>
        <v>0</v>
      </c>
      <c r="M2237" s="964">
        <f t="shared" si="172"/>
        <v>0</v>
      </c>
      <c r="N2237" s="964">
        <f t="shared" si="172"/>
        <v>0</v>
      </c>
      <c r="O2237" s="964">
        <f t="shared" si="172"/>
        <v>33.72</v>
      </c>
      <c r="P2237" s="964">
        <f t="shared" si="172"/>
        <v>0</v>
      </c>
      <c r="Q2237" s="962">
        <f t="shared" si="172"/>
        <v>0</v>
      </c>
      <c r="R2237" s="843"/>
    </row>
    <row r="2238" spans="2:18" s="842" customFormat="1" ht="12.4" customHeight="1">
      <c r="B2238" s="968" t="s">
        <v>2091</v>
      </c>
      <c r="C2238" s="959"/>
      <c r="D2238" s="969" t="s">
        <v>2705</v>
      </c>
      <c r="E2238" s="961" t="s">
        <v>53</v>
      </c>
      <c r="F2238" s="970">
        <v>1</v>
      </c>
      <c r="G2238" s="970">
        <v>197.13</v>
      </c>
      <c r="H2238" s="962">
        <f t="shared" si="169"/>
        <v>197.13</v>
      </c>
      <c r="I2238" s="963">
        <f t="shared" si="172"/>
        <v>0</v>
      </c>
      <c r="J2238" s="964">
        <f t="shared" si="172"/>
        <v>0</v>
      </c>
      <c r="K2238" s="964">
        <f t="shared" si="172"/>
        <v>0</v>
      </c>
      <c r="L2238" s="964">
        <f t="shared" si="172"/>
        <v>0</v>
      </c>
      <c r="M2238" s="964">
        <f t="shared" si="172"/>
        <v>0</v>
      </c>
      <c r="N2238" s="964">
        <f t="shared" si="172"/>
        <v>0</v>
      </c>
      <c r="O2238" s="964">
        <f t="shared" si="172"/>
        <v>197.13</v>
      </c>
      <c r="P2238" s="964">
        <f t="shared" si="172"/>
        <v>0</v>
      </c>
      <c r="Q2238" s="962">
        <f t="shared" si="172"/>
        <v>0</v>
      </c>
      <c r="R2238" s="843"/>
    </row>
    <row r="2239" spans="2:18" s="842" customFormat="1" ht="12.4" customHeight="1">
      <c r="B2239" s="978" t="s">
        <v>2092</v>
      </c>
      <c r="C2239" s="959"/>
      <c r="D2239" s="979" t="s">
        <v>2966</v>
      </c>
      <c r="E2239" s="961" t="s">
        <v>53</v>
      </c>
      <c r="F2239" s="970">
        <v>1</v>
      </c>
      <c r="G2239" s="970">
        <v>580.27</v>
      </c>
      <c r="H2239" s="980">
        <f t="shared" si="169"/>
        <v>580.27</v>
      </c>
      <c r="I2239" s="981">
        <f t="shared" ref="I2239:Q2254" si="173">+IF($E2239="","",I6129)</f>
        <v>0</v>
      </c>
      <c r="J2239" s="982">
        <f t="shared" si="173"/>
        <v>0</v>
      </c>
      <c r="K2239" s="982">
        <f t="shared" si="173"/>
        <v>0</v>
      </c>
      <c r="L2239" s="982">
        <f t="shared" si="173"/>
        <v>0</v>
      </c>
      <c r="M2239" s="982">
        <f t="shared" si="173"/>
        <v>0</v>
      </c>
      <c r="N2239" s="982">
        <f t="shared" si="173"/>
        <v>0</v>
      </c>
      <c r="O2239" s="982">
        <f t="shared" si="173"/>
        <v>580.27</v>
      </c>
      <c r="P2239" s="982">
        <f t="shared" si="173"/>
        <v>0</v>
      </c>
      <c r="Q2239" s="980">
        <f t="shared" si="173"/>
        <v>0</v>
      </c>
      <c r="R2239" s="843"/>
    </row>
    <row r="2240" spans="2:18" s="842" customFormat="1" ht="12.4" customHeight="1">
      <c r="B2240" s="974" t="s">
        <v>2093</v>
      </c>
      <c r="C2240" s="959"/>
      <c r="D2240" s="975" t="s">
        <v>2706</v>
      </c>
      <c r="E2240" s="961"/>
      <c r="F2240" s="961"/>
      <c r="G2240" s="961"/>
      <c r="H2240" s="962" t="str">
        <f t="shared" si="169"/>
        <v/>
      </c>
      <c r="I2240" s="963" t="str">
        <f t="shared" si="173"/>
        <v/>
      </c>
      <c r="J2240" s="964" t="str">
        <f t="shared" si="173"/>
        <v/>
      </c>
      <c r="K2240" s="964" t="str">
        <f t="shared" si="173"/>
        <v/>
      </c>
      <c r="L2240" s="964" t="str">
        <f t="shared" si="173"/>
        <v/>
      </c>
      <c r="M2240" s="964" t="str">
        <f t="shared" si="173"/>
        <v/>
      </c>
      <c r="N2240" s="964" t="str">
        <f t="shared" si="173"/>
        <v/>
      </c>
      <c r="O2240" s="964" t="str">
        <f t="shared" si="173"/>
        <v/>
      </c>
      <c r="P2240" s="964" t="str">
        <f t="shared" si="173"/>
        <v/>
      </c>
      <c r="Q2240" s="962" t="str">
        <f t="shared" si="173"/>
        <v/>
      </c>
      <c r="R2240" s="843"/>
    </row>
    <row r="2241" spans="2:18" s="842" customFormat="1" ht="12.4" customHeight="1">
      <c r="B2241" s="968" t="s">
        <v>2094</v>
      </c>
      <c r="C2241" s="959"/>
      <c r="D2241" s="969" t="s">
        <v>2707</v>
      </c>
      <c r="E2241" s="961" t="s">
        <v>50</v>
      </c>
      <c r="F2241" s="970">
        <v>5.8100000000000005</v>
      </c>
      <c r="G2241" s="970">
        <v>32.57</v>
      </c>
      <c r="H2241" s="962">
        <f t="shared" si="169"/>
        <v>189.23</v>
      </c>
      <c r="I2241" s="963">
        <f t="shared" si="173"/>
        <v>0</v>
      </c>
      <c r="J2241" s="964">
        <f t="shared" si="173"/>
        <v>0</v>
      </c>
      <c r="K2241" s="964">
        <f t="shared" si="173"/>
        <v>0</v>
      </c>
      <c r="L2241" s="964">
        <f t="shared" si="173"/>
        <v>0</v>
      </c>
      <c r="M2241" s="964">
        <f t="shared" si="173"/>
        <v>0</v>
      </c>
      <c r="N2241" s="964">
        <f t="shared" si="173"/>
        <v>0</v>
      </c>
      <c r="O2241" s="964">
        <f t="shared" si="173"/>
        <v>189.23</v>
      </c>
      <c r="P2241" s="964">
        <f t="shared" si="173"/>
        <v>0</v>
      </c>
      <c r="Q2241" s="962">
        <f t="shared" si="173"/>
        <v>0</v>
      </c>
      <c r="R2241" s="843"/>
    </row>
    <row r="2242" spans="2:18" s="842" customFormat="1" ht="12.4" customHeight="1">
      <c r="B2242" s="974" t="s">
        <v>2095</v>
      </c>
      <c r="C2242" s="959"/>
      <c r="D2242" s="975" t="s">
        <v>359</v>
      </c>
      <c r="E2242" s="961"/>
      <c r="F2242" s="961"/>
      <c r="G2242" s="961"/>
      <c r="H2242" s="962" t="str">
        <f t="shared" si="169"/>
        <v/>
      </c>
      <c r="I2242" s="963" t="str">
        <f t="shared" si="173"/>
        <v/>
      </c>
      <c r="J2242" s="964" t="str">
        <f t="shared" si="173"/>
        <v/>
      </c>
      <c r="K2242" s="964" t="str">
        <f t="shared" si="173"/>
        <v/>
      </c>
      <c r="L2242" s="964" t="str">
        <f t="shared" si="173"/>
        <v/>
      </c>
      <c r="M2242" s="964" t="str">
        <f t="shared" si="173"/>
        <v/>
      </c>
      <c r="N2242" s="964" t="str">
        <f t="shared" si="173"/>
        <v/>
      </c>
      <c r="O2242" s="964" t="str">
        <f t="shared" si="173"/>
        <v/>
      </c>
      <c r="P2242" s="964" t="str">
        <f t="shared" si="173"/>
        <v/>
      </c>
      <c r="Q2242" s="962" t="str">
        <f t="shared" si="173"/>
        <v/>
      </c>
      <c r="R2242" s="843"/>
    </row>
    <row r="2243" spans="2:18" s="842" customFormat="1" ht="12.4" customHeight="1">
      <c r="B2243" s="968" t="s">
        <v>2096</v>
      </c>
      <c r="C2243" s="959"/>
      <c r="D2243" s="969" t="s">
        <v>2710</v>
      </c>
      <c r="E2243" s="961" t="s">
        <v>41</v>
      </c>
      <c r="F2243" s="970">
        <v>1</v>
      </c>
      <c r="G2243" s="970">
        <v>163.59</v>
      </c>
      <c r="H2243" s="962">
        <f t="shared" si="169"/>
        <v>163.59</v>
      </c>
      <c r="I2243" s="963">
        <f t="shared" si="173"/>
        <v>0</v>
      </c>
      <c r="J2243" s="964">
        <f t="shared" si="173"/>
        <v>0</v>
      </c>
      <c r="K2243" s="964">
        <f t="shared" si="173"/>
        <v>0</v>
      </c>
      <c r="L2243" s="964">
        <f t="shared" si="173"/>
        <v>0</v>
      </c>
      <c r="M2243" s="964">
        <f t="shared" si="173"/>
        <v>0</v>
      </c>
      <c r="N2243" s="964">
        <f t="shared" si="173"/>
        <v>0</v>
      </c>
      <c r="O2243" s="964">
        <f t="shared" si="173"/>
        <v>163.59</v>
      </c>
      <c r="P2243" s="964">
        <f t="shared" si="173"/>
        <v>0</v>
      </c>
      <c r="Q2243" s="962">
        <f t="shared" si="173"/>
        <v>0</v>
      </c>
      <c r="R2243" s="843"/>
    </row>
    <row r="2244" spans="2:18" s="842" customFormat="1" ht="12.4" customHeight="1">
      <c r="B2244" s="974" t="s">
        <v>2097</v>
      </c>
      <c r="C2244" s="959"/>
      <c r="D2244" s="975" t="s">
        <v>64</v>
      </c>
      <c r="E2244" s="961"/>
      <c r="F2244" s="961"/>
      <c r="G2244" s="961"/>
      <c r="H2244" s="962" t="str">
        <f t="shared" si="169"/>
        <v/>
      </c>
      <c r="I2244" s="963" t="str">
        <f t="shared" si="173"/>
        <v/>
      </c>
      <c r="J2244" s="964" t="str">
        <f t="shared" si="173"/>
        <v/>
      </c>
      <c r="K2244" s="964" t="str">
        <f t="shared" si="173"/>
        <v/>
      </c>
      <c r="L2244" s="964" t="str">
        <f t="shared" si="173"/>
        <v/>
      </c>
      <c r="M2244" s="964" t="str">
        <f t="shared" si="173"/>
        <v/>
      </c>
      <c r="N2244" s="964" t="str">
        <f t="shared" si="173"/>
        <v/>
      </c>
      <c r="O2244" s="964" t="str">
        <f t="shared" si="173"/>
        <v/>
      </c>
      <c r="P2244" s="964" t="str">
        <f t="shared" si="173"/>
        <v/>
      </c>
      <c r="Q2244" s="962" t="str">
        <f t="shared" si="173"/>
        <v/>
      </c>
      <c r="R2244" s="843"/>
    </row>
    <row r="2245" spans="2:18" s="842" customFormat="1" ht="12.4" customHeight="1">
      <c r="B2245" s="968" t="s">
        <v>2098</v>
      </c>
      <c r="C2245" s="959"/>
      <c r="D2245" s="969" t="s">
        <v>2711</v>
      </c>
      <c r="E2245" s="961" t="s">
        <v>51</v>
      </c>
      <c r="F2245" s="970">
        <v>22.11</v>
      </c>
      <c r="G2245" s="970">
        <v>11.85</v>
      </c>
      <c r="H2245" s="962">
        <f t="shared" si="169"/>
        <v>262</v>
      </c>
      <c r="I2245" s="963">
        <f t="shared" si="173"/>
        <v>0</v>
      </c>
      <c r="J2245" s="964">
        <f t="shared" si="173"/>
        <v>0</v>
      </c>
      <c r="K2245" s="964">
        <f t="shared" si="173"/>
        <v>0</v>
      </c>
      <c r="L2245" s="964">
        <f t="shared" si="173"/>
        <v>0</v>
      </c>
      <c r="M2245" s="964">
        <f t="shared" si="173"/>
        <v>0</v>
      </c>
      <c r="N2245" s="964">
        <f t="shared" si="173"/>
        <v>0</v>
      </c>
      <c r="O2245" s="964">
        <f t="shared" si="173"/>
        <v>262</v>
      </c>
      <c r="P2245" s="964">
        <f t="shared" si="173"/>
        <v>0</v>
      </c>
      <c r="Q2245" s="962">
        <f t="shared" si="173"/>
        <v>0</v>
      </c>
      <c r="R2245" s="843"/>
    </row>
    <row r="2246" spans="2:18" s="842" customFormat="1" ht="12.4" customHeight="1">
      <c r="B2246" s="968" t="s">
        <v>2099</v>
      </c>
      <c r="C2246" s="959"/>
      <c r="D2246" s="969" t="s">
        <v>351</v>
      </c>
      <c r="E2246" s="961" t="s">
        <v>51</v>
      </c>
      <c r="F2246" s="970">
        <v>0.72</v>
      </c>
      <c r="G2246" s="970">
        <v>20.48</v>
      </c>
      <c r="H2246" s="962">
        <f t="shared" si="169"/>
        <v>14.75</v>
      </c>
      <c r="I2246" s="963">
        <f t="shared" si="173"/>
        <v>0</v>
      </c>
      <c r="J2246" s="964">
        <f t="shared" si="173"/>
        <v>0</v>
      </c>
      <c r="K2246" s="964">
        <f t="shared" si="173"/>
        <v>0</v>
      </c>
      <c r="L2246" s="964">
        <f t="shared" si="173"/>
        <v>0</v>
      </c>
      <c r="M2246" s="964">
        <f t="shared" si="173"/>
        <v>0</v>
      </c>
      <c r="N2246" s="964">
        <f t="shared" si="173"/>
        <v>0</v>
      </c>
      <c r="O2246" s="964">
        <f t="shared" si="173"/>
        <v>14.75</v>
      </c>
      <c r="P2246" s="964">
        <f t="shared" si="173"/>
        <v>0</v>
      </c>
      <c r="Q2246" s="962">
        <f t="shared" si="173"/>
        <v>0</v>
      </c>
      <c r="R2246" s="843"/>
    </row>
    <row r="2247" spans="2:18" s="842" customFormat="1" ht="12.4" customHeight="1">
      <c r="B2247" s="974" t="s">
        <v>2100</v>
      </c>
      <c r="C2247" s="959"/>
      <c r="D2247" s="975" t="s">
        <v>2822</v>
      </c>
      <c r="E2247" s="961"/>
      <c r="F2247" s="961"/>
      <c r="G2247" s="961"/>
      <c r="H2247" s="962" t="str">
        <f t="shared" si="169"/>
        <v/>
      </c>
      <c r="I2247" s="963" t="str">
        <f t="shared" si="173"/>
        <v/>
      </c>
      <c r="J2247" s="964" t="str">
        <f t="shared" si="173"/>
        <v/>
      </c>
      <c r="K2247" s="964" t="str">
        <f t="shared" si="173"/>
        <v/>
      </c>
      <c r="L2247" s="964" t="str">
        <f t="shared" si="173"/>
        <v/>
      </c>
      <c r="M2247" s="964" t="str">
        <f t="shared" si="173"/>
        <v/>
      </c>
      <c r="N2247" s="964" t="str">
        <f t="shared" si="173"/>
        <v/>
      </c>
      <c r="O2247" s="964" t="str">
        <f t="shared" si="173"/>
        <v/>
      </c>
      <c r="P2247" s="964" t="str">
        <f t="shared" si="173"/>
        <v/>
      </c>
      <c r="Q2247" s="962" t="str">
        <f t="shared" si="173"/>
        <v/>
      </c>
      <c r="R2247" s="843"/>
    </row>
    <row r="2248" spans="2:18" s="842" customFormat="1" ht="12.4" customHeight="1">
      <c r="B2248" s="968" t="s">
        <v>2101</v>
      </c>
      <c r="C2248" s="959"/>
      <c r="D2248" s="969" t="s">
        <v>2793</v>
      </c>
      <c r="E2248" s="961" t="s">
        <v>41</v>
      </c>
      <c r="F2248" s="970">
        <v>1</v>
      </c>
      <c r="G2248" s="970">
        <v>64.19</v>
      </c>
      <c r="H2248" s="962">
        <f t="shared" si="169"/>
        <v>64.19</v>
      </c>
      <c r="I2248" s="963">
        <f t="shared" si="173"/>
        <v>0</v>
      </c>
      <c r="J2248" s="964">
        <f t="shared" si="173"/>
        <v>0</v>
      </c>
      <c r="K2248" s="964">
        <f t="shared" si="173"/>
        <v>0</v>
      </c>
      <c r="L2248" s="964">
        <f t="shared" si="173"/>
        <v>0</v>
      </c>
      <c r="M2248" s="964">
        <f t="shared" si="173"/>
        <v>0</v>
      </c>
      <c r="N2248" s="964">
        <f t="shared" si="173"/>
        <v>0</v>
      </c>
      <c r="O2248" s="964">
        <f t="shared" si="173"/>
        <v>64.19</v>
      </c>
      <c r="P2248" s="964">
        <f t="shared" si="173"/>
        <v>0</v>
      </c>
      <c r="Q2248" s="962">
        <f t="shared" si="173"/>
        <v>0</v>
      </c>
      <c r="R2248" s="843"/>
    </row>
    <row r="2249" spans="2:18" s="842" customFormat="1" ht="12.4" customHeight="1">
      <c r="B2249" s="974" t="s">
        <v>2102</v>
      </c>
      <c r="C2249" s="959"/>
      <c r="D2249" s="975" t="s">
        <v>2712</v>
      </c>
      <c r="E2249" s="961"/>
      <c r="F2249" s="961"/>
      <c r="G2249" s="961"/>
      <c r="H2249" s="962" t="str">
        <f t="shared" ref="H2249:H2312" si="174">+IF(E2249="","",ROUND(F2249*G2249,2))</f>
        <v/>
      </c>
      <c r="I2249" s="963" t="str">
        <f t="shared" si="173"/>
        <v/>
      </c>
      <c r="J2249" s="964" t="str">
        <f t="shared" si="173"/>
        <v/>
      </c>
      <c r="K2249" s="964" t="str">
        <f t="shared" si="173"/>
        <v/>
      </c>
      <c r="L2249" s="964" t="str">
        <f t="shared" si="173"/>
        <v/>
      </c>
      <c r="M2249" s="964" t="str">
        <f t="shared" si="173"/>
        <v/>
      </c>
      <c r="N2249" s="964" t="str">
        <f t="shared" si="173"/>
        <v/>
      </c>
      <c r="O2249" s="964" t="str">
        <f t="shared" si="173"/>
        <v/>
      </c>
      <c r="P2249" s="964" t="str">
        <f t="shared" si="173"/>
        <v/>
      </c>
      <c r="Q2249" s="962" t="str">
        <f t="shared" si="173"/>
        <v/>
      </c>
      <c r="R2249" s="843"/>
    </row>
    <row r="2250" spans="2:18" s="842" customFormat="1" ht="12.4" customHeight="1">
      <c r="B2250" s="976" t="s">
        <v>2103</v>
      </c>
      <c r="C2250" s="959"/>
      <c r="D2250" s="977" t="s">
        <v>52</v>
      </c>
      <c r="E2250" s="961"/>
      <c r="F2250" s="961"/>
      <c r="G2250" s="961"/>
      <c r="H2250" s="962" t="str">
        <f t="shared" si="174"/>
        <v/>
      </c>
      <c r="I2250" s="963" t="str">
        <f t="shared" si="173"/>
        <v/>
      </c>
      <c r="J2250" s="964" t="str">
        <f t="shared" si="173"/>
        <v/>
      </c>
      <c r="K2250" s="964" t="str">
        <f t="shared" si="173"/>
        <v/>
      </c>
      <c r="L2250" s="964" t="str">
        <f t="shared" si="173"/>
        <v/>
      </c>
      <c r="M2250" s="964" t="str">
        <f t="shared" si="173"/>
        <v/>
      </c>
      <c r="N2250" s="964" t="str">
        <f t="shared" si="173"/>
        <v/>
      </c>
      <c r="O2250" s="964" t="str">
        <f t="shared" si="173"/>
        <v/>
      </c>
      <c r="P2250" s="964" t="str">
        <f t="shared" si="173"/>
        <v/>
      </c>
      <c r="Q2250" s="962" t="str">
        <f t="shared" si="173"/>
        <v/>
      </c>
      <c r="R2250" s="843"/>
    </row>
    <row r="2251" spans="2:18" s="842" customFormat="1" ht="12.4" customHeight="1">
      <c r="B2251" s="968" t="s">
        <v>2104</v>
      </c>
      <c r="C2251" s="959"/>
      <c r="D2251" s="969" t="s">
        <v>334</v>
      </c>
      <c r="E2251" s="961" t="s">
        <v>385</v>
      </c>
      <c r="F2251" s="970">
        <v>16.28</v>
      </c>
      <c r="G2251" s="970">
        <v>1.22</v>
      </c>
      <c r="H2251" s="962">
        <f t="shared" si="174"/>
        <v>19.86</v>
      </c>
      <c r="I2251" s="963">
        <f t="shared" si="173"/>
        <v>0</v>
      </c>
      <c r="J2251" s="964">
        <f t="shared" si="173"/>
        <v>0</v>
      </c>
      <c r="K2251" s="964">
        <f t="shared" si="173"/>
        <v>0</v>
      </c>
      <c r="L2251" s="964">
        <f t="shared" si="173"/>
        <v>0</v>
      </c>
      <c r="M2251" s="964">
        <f t="shared" si="173"/>
        <v>0</v>
      </c>
      <c r="N2251" s="964">
        <f t="shared" si="173"/>
        <v>0</v>
      </c>
      <c r="O2251" s="964">
        <f t="shared" si="173"/>
        <v>19.86</v>
      </c>
      <c r="P2251" s="964">
        <f t="shared" si="173"/>
        <v>0</v>
      </c>
      <c r="Q2251" s="962">
        <f t="shared" si="173"/>
        <v>0</v>
      </c>
      <c r="R2251" s="843"/>
    </row>
    <row r="2252" spans="2:18" s="842" customFormat="1" ht="12.4" customHeight="1">
      <c r="B2252" s="976" t="s">
        <v>2105</v>
      </c>
      <c r="C2252" s="959"/>
      <c r="D2252" s="977" t="s">
        <v>54</v>
      </c>
      <c r="E2252" s="961"/>
      <c r="F2252" s="961"/>
      <c r="G2252" s="961"/>
      <c r="H2252" s="962" t="str">
        <f t="shared" si="174"/>
        <v/>
      </c>
      <c r="I2252" s="963" t="str">
        <f t="shared" si="173"/>
        <v/>
      </c>
      <c r="J2252" s="964" t="str">
        <f t="shared" si="173"/>
        <v/>
      </c>
      <c r="K2252" s="964" t="str">
        <f t="shared" si="173"/>
        <v/>
      </c>
      <c r="L2252" s="964" t="str">
        <f t="shared" si="173"/>
        <v/>
      </c>
      <c r="M2252" s="964" t="str">
        <f t="shared" si="173"/>
        <v/>
      </c>
      <c r="N2252" s="964" t="str">
        <f t="shared" si="173"/>
        <v/>
      </c>
      <c r="O2252" s="964" t="str">
        <f t="shared" si="173"/>
        <v/>
      </c>
      <c r="P2252" s="964" t="str">
        <f t="shared" si="173"/>
        <v/>
      </c>
      <c r="Q2252" s="962" t="str">
        <f t="shared" si="173"/>
        <v/>
      </c>
      <c r="R2252" s="843"/>
    </row>
    <row r="2253" spans="2:18" s="842" customFormat="1" ht="12.4" customHeight="1">
      <c r="B2253" s="968" t="s">
        <v>2106</v>
      </c>
      <c r="C2253" s="959"/>
      <c r="D2253" s="969" t="s">
        <v>2696</v>
      </c>
      <c r="E2253" s="961" t="s">
        <v>386</v>
      </c>
      <c r="F2253" s="970">
        <v>1.41</v>
      </c>
      <c r="G2253" s="970">
        <v>30.76</v>
      </c>
      <c r="H2253" s="962">
        <f t="shared" si="174"/>
        <v>43.37</v>
      </c>
      <c r="I2253" s="963">
        <f t="shared" si="173"/>
        <v>0</v>
      </c>
      <c r="J2253" s="964">
        <f t="shared" si="173"/>
        <v>0</v>
      </c>
      <c r="K2253" s="964">
        <f t="shared" si="173"/>
        <v>0</v>
      </c>
      <c r="L2253" s="964">
        <f t="shared" si="173"/>
        <v>0</v>
      </c>
      <c r="M2253" s="964">
        <f t="shared" si="173"/>
        <v>0</v>
      </c>
      <c r="N2253" s="964">
        <f t="shared" si="173"/>
        <v>0</v>
      </c>
      <c r="O2253" s="964">
        <f t="shared" si="173"/>
        <v>43.37</v>
      </c>
      <c r="P2253" s="964">
        <f t="shared" si="173"/>
        <v>0</v>
      </c>
      <c r="Q2253" s="962">
        <f t="shared" si="173"/>
        <v>0</v>
      </c>
      <c r="R2253" s="843"/>
    </row>
    <row r="2254" spans="2:18" s="842" customFormat="1" ht="12.4" customHeight="1">
      <c r="B2254" s="968" t="s">
        <v>2107</v>
      </c>
      <c r="C2254" s="959"/>
      <c r="D2254" s="969" t="s">
        <v>336</v>
      </c>
      <c r="E2254" s="961" t="s">
        <v>386</v>
      </c>
      <c r="F2254" s="970">
        <v>1.97</v>
      </c>
      <c r="G2254" s="970">
        <v>20.51</v>
      </c>
      <c r="H2254" s="962">
        <f t="shared" si="174"/>
        <v>40.4</v>
      </c>
      <c r="I2254" s="963">
        <f t="shared" si="173"/>
        <v>0</v>
      </c>
      <c r="J2254" s="964">
        <f t="shared" si="173"/>
        <v>0</v>
      </c>
      <c r="K2254" s="964">
        <f t="shared" si="173"/>
        <v>0</v>
      </c>
      <c r="L2254" s="964">
        <f t="shared" si="173"/>
        <v>0</v>
      </c>
      <c r="M2254" s="964">
        <f t="shared" si="173"/>
        <v>0</v>
      </c>
      <c r="N2254" s="964">
        <f t="shared" si="173"/>
        <v>0</v>
      </c>
      <c r="O2254" s="964">
        <f t="shared" si="173"/>
        <v>40.4</v>
      </c>
      <c r="P2254" s="964">
        <f t="shared" si="173"/>
        <v>0</v>
      </c>
      <c r="Q2254" s="962">
        <f t="shared" si="173"/>
        <v>0</v>
      </c>
      <c r="R2254" s="843"/>
    </row>
    <row r="2255" spans="2:18" s="842" customFormat="1" ht="12.4" customHeight="1">
      <c r="B2255" s="976" t="s">
        <v>2108</v>
      </c>
      <c r="C2255" s="959"/>
      <c r="D2255" s="977" t="s">
        <v>2700</v>
      </c>
      <c r="E2255" s="961"/>
      <c r="F2255" s="961"/>
      <c r="G2255" s="961"/>
      <c r="H2255" s="962" t="str">
        <f t="shared" si="174"/>
        <v/>
      </c>
      <c r="I2255" s="963" t="str">
        <f t="shared" ref="I2255:Q2270" si="175">+IF($E2255="","",I6145)</f>
        <v/>
      </c>
      <c r="J2255" s="964" t="str">
        <f t="shared" si="175"/>
        <v/>
      </c>
      <c r="K2255" s="964" t="str">
        <f t="shared" si="175"/>
        <v/>
      </c>
      <c r="L2255" s="964" t="str">
        <f t="shared" si="175"/>
        <v/>
      </c>
      <c r="M2255" s="964" t="str">
        <f t="shared" si="175"/>
        <v/>
      </c>
      <c r="N2255" s="964" t="str">
        <f t="shared" si="175"/>
        <v/>
      </c>
      <c r="O2255" s="964" t="str">
        <f t="shared" si="175"/>
        <v/>
      </c>
      <c r="P2255" s="964" t="str">
        <f t="shared" si="175"/>
        <v/>
      </c>
      <c r="Q2255" s="962" t="str">
        <f t="shared" si="175"/>
        <v/>
      </c>
      <c r="R2255" s="843"/>
    </row>
    <row r="2256" spans="2:18" s="842" customFormat="1" ht="12.4" customHeight="1">
      <c r="B2256" s="968" t="s">
        <v>2109</v>
      </c>
      <c r="C2256" s="959"/>
      <c r="D2256" s="969" t="s">
        <v>2713</v>
      </c>
      <c r="E2256" s="961" t="s">
        <v>51</v>
      </c>
      <c r="F2256" s="970">
        <v>8.2799999999999994</v>
      </c>
      <c r="G2256" s="970">
        <v>47.49</v>
      </c>
      <c r="H2256" s="962">
        <f t="shared" si="174"/>
        <v>393.22</v>
      </c>
      <c r="I2256" s="963">
        <f t="shared" si="175"/>
        <v>0</v>
      </c>
      <c r="J2256" s="964">
        <f t="shared" si="175"/>
        <v>0</v>
      </c>
      <c r="K2256" s="964">
        <f t="shared" si="175"/>
        <v>0</v>
      </c>
      <c r="L2256" s="964">
        <f t="shared" si="175"/>
        <v>0</v>
      </c>
      <c r="M2256" s="964">
        <f t="shared" si="175"/>
        <v>0</v>
      </c>
      <c r="N2256" s="964">
        <f t="shared" si="175"/>
        <v>0</v>
      </c>
      <c r="O2256" s="964">
        <f t="shared" si="175"/>
        <v>393.22</v>
      </c>
      <c r="P2256" s="964">
        <f t="shared" si="175"/>
        <v>0</v>
      </c>
      <c r="Q2256" s="962">
        <f t="shared" si="175"/>
        <v>0</v>
      </c>
      <c r="R2256" s="843"/>
    </row>
    <row r="2257" spans="2:18" s="842" customFormat="1" ht="12.4" customHeight="1">
      <c r="B2257" s="968" t="s">
        <v>2110</v>
      </c>
      <c r="C2257" s="959"/>
      <c r="D2257" s="969" t="s">
        <v>2714</v>
      </c>
      <c r="E2257" s="961" t="s">
        <v>386</v>
      </c>
      <c r="F2257" s="970">
        <v>1.41</v>
      </c>
      <c r="G2257" s="970">
        <v>320.05</v>
      </c>
      <c r="H2257" s="962">
        <f t="shared" si="174"/>
        <v>451.27</v>
      </c>
      <c r="I2257" s="963">
        <f t="shared" si="175"/>
        <v>0</v>
      </c>
      <c r="J2257" s="964">
        <f t="shared" si="175"/>
        <v>0</v>
      </c>
      <c r="K2257" s="964">
        <f t="shared" si="175"/>
        <v>0</v>
      </c>
      <c r="L2257" s="964">
        <f t="shared" si="175"/>
        <v>0</v>
      </c>
      <c r="M2257" s="964">
        <f t="shared" si="175"/>
        <v>0</v>
      </c>
      <c r="N2257" s="964">
        <f t="shared" si="175"/>
        <v>0</v>
      </c>
      <c r="O2257" s="964">
        <f t="shared" si="175"/>
        <v>451.27</v>
      </c>
      <c r="P2257" s="964">
        <f t="shared" si="175"/>
        <v>0</v>
      </c>
      <c r="Q2257" s="962">
        <f t="shared" si="175"/>
        <v>0</v>
      </c>
      <c r="R2257" s="843"/>
    </row>
    <row r="2258" spans="2:18" s="842" customFormat="1" ht="12.4" customHeight="1">
      <c r="B2258" s="976" t="s">
        <v>2111</v>
      </c>
      <c r="C2258" s="959"/>
      <c r="D2258" s="977" t="s">
        <v>359</v>
      </c>
      <c r="E2258" s="961"/>
      <c r="F2258" s="961"/>
      <c r="G2258" s="961"/>
      <c r="H2258" s="962" t="str">
        <f t="shared" si="174"/>
        <v/>
      </c>
      <c r="I2258" s="963" t="str">
        <f t="shared" si="175"/>
        <v/>
      </c>
      <c r="J2258" s="964" t="str">
        <f t="shared" si="175"/>
        <v/>
      </c>
      <c r="K2258" s="964" t="str">
        <f t="shared" si="175"/>
        <v/>
      </c>
      <c r="L2258" s="964" t="str">
        <f t="shared" si="175"/>
        <v/>
      </c>
      <c r="M2258" s="964" t="str">
        <f t="shared" si="175"/>
        <v/>
      </c>
      <c r="N2258" s="964" t="str">
        <f t="shared" si="175"/>
        <v/>
      </c>
      <c r="O2258" s="964" t="str">
        <f t="shared" si="175"/>
        <v/>
      </c>
      <c r="P2258" s="964" t="str">
        <f t="shared" si="175"/>
        <v/>
      </c>
      <c r="Q2258" s="962" t="str">
        <f t="shared" si="175"/>
        <v/>
      </c>
      <c r="R2258" s="843"/>
    </row>
    <row r="2259" spans="2:18" s="842" customFormat="1" ht="12.4" customHeight="1">
      <c r="B2259" s="968" t="s">
        <v>2112</v>
      </c>
      <c r="C2259" s="959"/>
      <c r="D2259" s="969" t="s">
        <v>2685</v>
      </c>
      <c r="E2259" s="961" t="s">
        <v>41</v>
      </c>
      <c r="F2259" s="970">
        <v>12</v>
      </c>
      <c r="G2259" s="970">
        <v>115.57000000000001</v>
      </c>
      <c r="H2259" s="962">
        <f t="shared" si="174"/>
        <v>1386.84</v>
      </c>
      <c r="I2259" s="963">
        <f t="shared" si="175"/>
        <v>0</v>
      </c>
      <c r="J2259" s="964">
        <f t="shared" si="175"/>
        <v>0</v>
      </c>
      <c r="K2259" s="964">
        <f t="shared" si="175"/>
        <v>0</v>
      </c>
      <c r="L2259" s="964">
        <f t="shared" si="175"/>
        <v>0</v>
      </c>
      <c r="M2259" s="964">
        <f t="shared" si="175"/>
        <v>0</v>
      </c>
      <c r="N2259" s="964">
        <f t="shared" si="175"/>
        <v>0</v>
      </c>
      <c r="O2259" s="964">
        <f t="shared" si="175"/>
        <v>1386.84</v>
      </c>
      <c r="P2259" s="964">
        <f t="shared" si="175"/>
        <v>0</v>
      </c>
      <c r="Q2259" s="962">
        <f t="shared" si="175"/>
        <v>0</v>
      </c>
      <c r="R2259" s="843"/>
    </row>
    <row r="2260" spans="2:18" s="842" customFormat="1" ht="12.4" customHeight="1">
      <c r="B2260" s="968" t="s">
        <v>2113</v>
      </c>
      <c r="C2260" s="959"/>
      <c r="D2260" s="969" t="s">
        <v>2715</v>
      </c>
      <c r="E2260" s="961" t="s">
        <v>51</v>
      </c>
      <c r="F2260" s="970">
        <v>30.29</v>
      </c>
      <c r="G2260" s="970">
        <v>64.81</v>
      </c>
      <c r="H2260" s="962">
        <f t="shared" si="174"/>
        <v>1963.09</v>
      </c>
      <c r="I2260" s="963">
        <f t="shared" si="175"/>
        <v>0</v>
      </c>
      <c r="J2260" s="964">
        <f t="shared" si="175"/>
        <v>0</v>
      </c>
      <c r="K2260" s="964">
        <f t="shared" si="175"/>
        <v>0</v>
      </c>
      <c r="L2260" s="964">
        <f t="shared" si="175"/>
        <v>0</v>
      </c>
      <c r="M2260" s="964">
        <f t="shared" si="175"/>
        <v>0</v>
      </c>
      <c r="N2260" s="964">
        <f t="shared" si="175"/>
        <v>0</v>
      </c>
      <c r="O2260" s="964">
        <f t="shared" si="175"/>
        <v>1963.09</v>
      </c>
      <c r="P2260" s="964">
        <f t="shared" si="175"/>
        <v>0</v>
      </c>
      <c r="Q2260" s="962">
        <f t="shared" si="175"/>
        <v>0</v>
      </c>
      <c r="R2260" s="843"/>
    </row>
    <row r="2261" spans="2:18" s="842" customFormat="1" ht="12.4" customHeight="1">
      <c r="B2261" s="968" t="s">
        <v>2114</v>
      </c>
      <c r="C2261" s="959"/>
      <c r="D2261" s="969" t="s">
        <v>2716</v>
      </c>
      <c r="E2261" s="961" t="s">
        <v>50</v>
      </c>
      <c r="F2261" s="970">
        <v>75.3</v>
      </c>
      <c r="G2261" s="970">
        <v>19.07</v>
      </c>
      <c r="H2261" s="962">
        <f t="shared" si="174"/>
        <v>1435.97</v>
      </c>
      <c r="I2261" s="963">
        <f t="shared" si="175"/>
        <v>0</v>
      </c>
      <c r="J2261" s="964">
        <f t="shared" si="175"/>
        <v>0</v>
      </c>
      <c r="K2261" s="964">
        <f t="shared" si="175"/>
        <v>0</v>
      </c>
      <c r="L2261" s="964">
        <f t="shared" si="175"/>
        <v>0</v>
      </c>
      <c r="M2261" s="964">
        <f t="shared" si="175"/>
        <v>0</v>
      </c>
      <c r="N2261" s="964">
        <f t="shared" si="175"/>
        <v>0</v>
      </c>
      <c r="O2261" s="964">
        <f t="shared" si="175"/>
        <v>1435.97</v>
      </c>
      <c r="P2261" s="964">
        <f t="shared" si="175"/>
        <v>0</v>
      </c>
      <c r="Q2261" s="962">
        <f t="shared" si="175"/>
        <v>0</v>
      </c>
      <c r="R2261" s="843"/>
    </row>
    <row r="2262" spans="2:18" s="842" customFormat="1" ht="12.4" customHeight="1">
      <c r="B2262" s="968" t="s">
        <v>2115</v>
      </c>
      <c r="C2262" s="959"/>
      <c r="D2262" s="969" t="s">
        <v>349</v>
      </c>
      <c r="E2262" s="961" t="s">
        <v>50</v>
      </c>
      <c r="F2262" s="970">
        <v>64.8</v>
      </c>
      <c r="G2262" s="970">
        <v>3.47</v>
      </c>
      <c r="H2262" s="962">
        <f t="shared" si="174"/>
        <v>224.86</v>
      </c>
      <c r="I2262" s="963">
        <f t="shared" si="175"/>
        <v>0</v>
      </c>
      <c r="J2262" s="964">
        <f t="shared" si="175"/>
        <v>0</v>
      </c>
      <c r="K2262" s="964">
        <f t="shared" si="175"/>
        <v>0</v>
      </c>
      <c r="L2262" s="964">
        <f t="shared" si="175"/>
        <v>0</v>
      </c>
      <c r="M2262" s="964">
        <f t="shared" si="175"/>
        <v>0</v>
      </c>
      <c r="N2262" s="964">
        <f t="shared" si="175"/>
        <v>0</v>
      </c>
      <c r="O2262" s="964">
        <f t="shared" si="175"/>
        <v>224.86</v>
      </c>
      <c r="P2262" s="964">
        <f t="shared" si="175"/>
        <v>0</v>
      </c>
      <c r="Q2262" s="962">
        <f t="shared" si="175"/>
        <v>0</v>
      </c>
      <c r="R2262" s="843"/>
    </row>
    <row r="2263" spans="2:18" s="842" customFormat="1" ht="12.4" customHeight="1">
      <c r="B2263" s="978" t="s">
        <v>2116</v>
      </c>
      <c r="C2263" s="959"/>
      <c r="D2263" s="979" t="s">
        <v>2717</v>
      </c>
      <c r="E2263" s="961" t="s">
        <v>41</v>
      </c>
      <c r="F2263" s="970">
        <v>1</v>
      </c>
      <c r="G2263" s="970">
        <v>212.69</v>
      </c>
      <c r="H2263" s="980">
        <f t="shared" si="174"/>
        <v>212.69</v>
      </c>
      <c r="I2263" s="981">
        <f t="shared" si="175"/>
        <v>0</v>
      </c>
      <c r="J2263" s="982">
        <f t="shared" si="175"/>
        <v>0</v>
      </c>
      <c r="K2263" s="982">
        <f t="shared" si="175"/>
        <v>0</v>
      </c>
      <c r="L2263" s="982">
        <f t="shared" si="175"/>
        <v>0</v>
      </c>
      <c r="M2263" s="982">
        <f t="shared" si="175"/>
        <v>0</v>
      </c>
      <c r="N2263" s="982">
        <f t="shared" si="175"/>
        <v>0</v>
      </c>
      <c r="O2263" s="982">
        <f t="shared" si="175"/>
        <v>212.69</v>
      </c>
      <c r="P2263" s="982">
        <f t="shared" si="175"/>
        <v>0</v>
      </c>
      <c r="Q2263" s="980">
        <f t="shared" si="175"/>
        <v>0</v>
      </c>
      <c r="R2263" s="843"/>
    </row>
    <row r="2264" spans="2:18" s="842" customFormat="1" ht="12.4" customHeight="1">
      <c r="B2264" s="976" t="s">
        <v>2117</v>
      </c>
      <c r="C2264" s="959"/>
      <c r="D2264" s="977" t="s">
        <v>2718</v>
      </c>
      <c r="E2264" s="961"/>
      <c r="F2264" s="961"/>
      <c r="G2264" s="961"/>
      <c r="H2264" s="962" t="str">
        <f t="shared" si="174"/>
        <v/>
      </c>
      <c r="I2264" s="963" t="str">
        <f t="shared" si="175"/>
        <v/>
      </c>
      <c r="J2264" s="964" t="str">
        <f t="shared" si="175"/>
        <v/>
      </c>
      <c r="K2264" s="964" t="str">
        <f t="shared" si="175"/>
        <v/>
      </c>
      <c r="L2264" s="964" t="str">
        <f t="shared" si="175"/>
        <v/>
      </c>
      <c r="M2264" s="964" t="str">
        <f t="shared" si="175"/>
        <v/>
      </c>
      <c r="N2264" s="964" t="str">
        <f t="shared" si="175"/>
        <v/>
      </c>
      <c r="O2264" s="964" t="str">
        <f t="shared" si="175"/>
        <v/>
      </c>
      <c r="P2264" s="964" t="str">
        <f t="shared" si="175"/>
        <v/>
      </c>
      <c r="Q2264" s="962" t="str">
        <f t="shared" si="175"/>
        <v/>
      </c>
      <c r="R2264" s="843"/>
    </row>
    <row r="2265" spans="2:18" s="842" customFormat="1" ht="12.4" customHeight="1">
      <c r="B2265" s="968" t="s">
        <v>2118</v>
      </c>
      <c r="C2265" s="959"/>
      <c r="D2265" s="969" t="s">
        <v>2719</v>
      </c>
      <c r="E2265" s="961" t="s">
        <v>51</v>
      </c>
      <c r="F2265" s="970">
        <v>34.020000000000003</v>
      </c>
      <c r="G2265" s="970">
        <v>11.56</v>
      </c>
      <c r="H2265" s="962">
        <f t="shared" si="174"/>
        <v>393.27</v>
      </c>
      <c r="I2265" s="963">
        <f t="shared" si="175"/>
        <v>0</v>
      </c>
      <c r="J2265" s="964">
        <f t="shared" si="175"/>
        <v>0</v>
      </c>
      <c r="K2265" s="964">
        <f t="shared" si="175"/>
        <v>0</v>
      </c>
      <c r="L2265" s="964">
        <f t="shared" si="175"/>
        <v>0</v>
      </c>
      <c r="M2265" s="964">
        <f t="shared" si="175"/>
        <v>0</v>
      </c>
      <c r="N2265" s="964">
        <f t="shared" si="175"/>
        <v>0</v>
      </c>
      <c r="O2265" s="964">
        <f t="shared" si="175"/>
        <v>393.27</v>
      </c>
      <c r="P2265" s="964">
        <f t="shared" si="175"/>
        <v>0</v>
      </c>
      <c r="Q2265" s="962">
        <f t="shared" si="175"/>
        <v>0</v>
      </c>
      <c r="R2265" s="843"/>
    </row>
    <row r="2266" spans="2:18" s="842" customFormat="1" ht="12.4" customHeight="1">
      <c r="B2266" s="972" t="s">
        <v>2119</v>
      </c>
      <c r="C2266" s="959"/>
      <c r="D2266" s="973" t="s">
        <v>2735</v>
      </c>
      <c r="E2266" s="961"/>
      <c r="F2266" s="961"/>
      <c r="G2266" s="961"/>
      <c r="H2266" s="962" t="str">
        <f t="shared" si="174"/>
        <v/>
      </c>
      <c r="I2266" s="963" t="str">
        <f t="shared" si="175"/>
        <v/>
      </c>
      <c r="J2266" s="964" t="str">
        <f t="shared" si="175"/>
        <v/>
      </c>
      <c r="K2266" s="964" t="str">
        <f t="shared" si="175"/>
        <v/>
      </c>
      <c r="L2266" s="964" t="str">
        <f t="shared" si="175"/>
        <v/>
      </c>
      <c r="M2266" s="964" t="str">
        <f t="shared" si="175"/>
        <v/>
      </c>
      <c r="N2266" s="964" t="str">
        <f t="shared" si="175"/>
        <v/>
      </c>
      <c r="O2266" s="964" t="str">
        <f t="shared" si="175"/>
        <v/>
      </c>
      <c r="P2266" s="964" t="str">
        <f t="shared" si="175"/>
        <v/>
      </c>
      <c r="Q2266" s="962" t="str">
        <f t="shared" si="175"/>
        <v/>
      </c>
      <c r="R2266" s="843"/>
    </row>
    <row r="2267" spans="2:18" s="842" customFormat="1" ht="12.4" customHeight="1">
      <c r="B2267" s="974" t="s">
        <v>2120</v>
      </c>
      <c r="C2267" s="959"/>
      <c r="D2267" s="975" t="s">
        <v>52</v>
      </c>
      <c r="E2267" s="961"/>
      <c r="F2267" s="961"/>
      <c r="G2267" s="961"/>
      <c r="H2267" s="962" t="str">
        <f t="shared" si="174"/>
        <v/>
      </c>
      <c r="I2267" s="963" t="str">
        <f t="shared" si="175"/>
        <v/>
      </c>
      <c r="J2267" s="964" t="str">
        <f t="shared" si="175"/>
        <v/>
      </c>
      <c r="K2267" s="964" t="str">
        <f t="shared" si="175"/>
        <v/>
      </c>
      <c r="L2267" s="964" t="str">
        <f t="shared" si="175"/>
        <v/>
      </c>
      <c r="M2267" s="964" t="str">
        <f t="shared" si="175"/>
        <v/>
      </c>
      <c r="N2267" s="964" t="str">
        <f t="shared" si="175"/>
        <v/>
      </c>
      <c r="O2267" s="964" t="str">
        <f t="shared" si="175"/>
        <v/>
      </c>
      <c r="P2267" s="964" t="str">
        <f t="shared" si="175"/>
        <v/>
      </c>
      <c r="Q2267" s="962" t="str">
        <f t="shared" si="175"/>
        <v/>
      </c>
      <c r="R2267" s="843"/>
    </row>
    <row r="2268" spans="2:18" s="842" customFormat="1" ht="12.4" customHeight="1">
      <c r="B2268" s="968" t="s">
        <v>2121</v>
      </c>
      <c r="C2268" s="959"/>
      <c r="D2268" s="969" t="s">
        <v>2689</v>
      </c>
      <c r="E2268" s="961" t="s">
        <v>387</v>
      </c>
      <c r="F2268" s="970">
        <v>8657.6</v>
      </c>
      <c r="G2268" s="970">
        <v>0.70000000000000007</v>
      </c>
      <c r="H2268" s="962">
        <f t="shared" si="174"/>
        <v>6060.32</v>
      </c>
      <c r="I2268" s="963">
        <f t="shared" si="175"/>
        <v>0</v>
      </c>
      <c r="J2268" s="964">
        <f t="shared" si="175"/>
        <v>0</v>
      </c>
      <c r="K2268" s="964">
        <f t="shared" si="175"/>
        <v>0</v>
      </c>
      <c r="L2268" s="964">
        <f t="shared" si="175"/>
        <v>0</v>
      </c>
      <c r="M2268" s="964">
        <f t="shared" si="175"/>
        <v>0</v>
      </c>
      <c r="N2268" s="964">
        <f t="shared" si="175"/>
        <v>0</v>
      </c>
      <c r="O2268" s="964">
        <f t="shared" si="175"/>
        <v>2811.1</v>
      </c>
      <c r="P2268" s="964">
        <f t="shared" si="175"/>
        <v>3249.22</v>
      </c>
      <c r="Q2268" s="962">
        <f t="shared" si="175"/>
        <v>0</v>
      </c>
      <c r="R2268" s="843"/>
    </row>
    <row r="2269" spans="2:18" s="842" customFormat="1" ht="12.4" customHeight="1">
      <c r="B2269" s="974" t="s">
        <v>2122</v>
      </c>
      <c r="C2269" s="959"/>
      <c r="D2269" s="975" t="s">
        <v>54</v>
      </c>
      <c r="E2269" s="961"/>
      <c r="F2269" s="961"/>
      <c r="G2269" s="961"/>
      <c r="H2269" s="962" t="str">
        <f t="shared" si="174"/>
        <v/>
      </c>
      <c r="I2269" s="963" t="str">
        <f t="shared" si="175"/>
        <v/>
      </c>
      <c r="J2269" s="964" t="str">
        <f t="shared" si="175"/>
        <v/>
      </c>
      <c r="K2269" s="964" t="str">
        <f t="shared" si="175"/>
        <v/>
      </c>
      <c r="L2269" s="964" t="str">
        <f t="shared" si="175"/>
        <v/>
      </c>
      <c r="M2269" s="964" t="str">
        <f t="shared" si="175"/>
        <v/>
      </c>
      <c r="N2269" s="964" t="str">
        <f t="shared" si="175"/>
        <v/>
      </c>
      <c r="O2269" s="964" t="str">
        <f t="shared" si="175"/>
        <v/>
      </c>
      <c r="P2269" s="964" t="str">
        <f t="shared" si="175"/>
        <v/>
      </c>
      <c r="Q2269" s="962" t="str">
        <f t="shared" si="175"/>
        <v/>
      </c>
      <c r="R2269" s="843"/>
    </row>
    <row r="2270" spans="2:18" s="842" customFormat="1" ht="12.4" customHeight="1">
      <c r="B2270" s="968" t="s">
        <v>2123</v>
      </c>
      <c r="C2270" s="959"/>
      <c r="D2270" s="969" t="s">
        <v>2690</v>
      </c>
      <c r="E2270" s="961" t="s">
        <v>387</v>
      </c>
      <c r="F2270" s="970">
        <v>7829.99</v>
      </c>
      <c r="G2270" s="970">
        <v>9.85</v>
      </c>
      <c r="H2270" s="962">
        <f t="shared" si="174"/>
        <v>77125.399999999994</v>
      </c>
      <c r="I2270" s="963">
        <f t="shared" si="175"/>
        <v>0</v>
      </c>
      <c r="J2270" s="964">
        <f t="shared" si="175"/>
        <v>0</v>
      </c>
      <c r="K2270" s="964">
        <f t="shared" si="175"/>
        <v>0</v>
      </c>
      <c r="L2270" s="964">
        <f t="shared" si="175"/>
        <v>0</v>
      </c>
      <c r="M2270" s="964">
        <f t="shared" si="175"/>
        <v>0</v>
      </c>
      <c r="N2270" s="964">
        <f t="shared" si="175"/>
        <v>0</v>
      </c>
      <c r="O2270" s="964">
        <f t="shared" si="175"/>
        <v>18708.27</v>
      </c>
      <c r="P2270" s="964">
        <f t="shared" si="175"/>
        <v>58417.13</v>
      </c>
      <c r="Q2270" s="962">
        <f t="shared" si="175"/>
        <v>0</v>
      </c>
      <c r="R2270" s="843"/>
    </row>
    <row r="2271" spans="2:18" s="842" customFormat="1" ht="12.4" customHeight="1">
      <c r="B2271" s="968" t="s">
        <v>2124</v>
      </c>
      <c r="C2271" s="959"/>
      <c r="D2271" s="969" t="s">
        <v>2736</v>
      </c>
      <c r="E2271" s="961" t="s">
        <v>387</v>
      </c>
      <c r="F2271" s="970">
        <v>692.61</v>
      </c>
      <c r="G2271" s="970">
        <v>19.68</v>
      </c>
      <c r="H2271" s="962">
        <f t="shared" si="174"/>
        <v>13630.56</v>
      </c>
      <c r="I2271" s="963">
        <f t="shared" ref="I2271:Q2286" si="176">+IF($E2271="","",I6161)</f>
        <v>0</v>
      </c>
      <c r="J2271" s="964">
        <f t="shared" si="176"/>
        <v>0</v>
      </c>
      <c r="K2271" s="964">
        <f t="shared" si="176"/>
        <v>0</v>
      </c>
      <c r="L2271" s="964">
        <f t="shared" si="176"/>
        <v>0</v>
      </c>
      <c r="M2271" s="964">
        <f t="shared" si="176"/>
        <v>0</v>
      </c>
      <c r="N2271" s="964">
        <f t="shared" si="176"/>
        <v>0</v>
      </c>
      <c r="O2271" s="964">
        <f t="shared" si="176"/>
        <v>164.21</v>
      </c>
      <c r="P2271" s="964">
        <f t="shared" si="176"/>
        <v>13466.35</v>
      </c>
      <c r="Q2271" s="962">
        <f t="shared" si="176"/>
        <v>0</v>
      </c>
      <c r="R2271" s="843"/>
    </row>
    <row r="2272" spans="2:18" s="842" customFormat="1" ht="12.4" customHeight="1">
      <c r="B2272" s="968" t="s">
        <v>2125</v>
      </c>
      <c r="C2272" s="959"/>
      <c r="D2272" s="969" t="s">
        <v>2737</v>
      </c>
      <c r="E2272" s="961" t="s">
        <v>387</v>
      </c>
      <c r="F2272" s="970">
        <v>135</v>
      </c>
      <c r="G2272" s="970">
        <v>29.5</v>
      </c>
      <c r="H2272" s="962">
        <f t="shared" si="174"/>
        <v>3982.5</v>
      </c>
      <c r="I2272" s="963">
        <f t="shared" si="176"/>
        <v>0</v>
      </c>
      <c r="J2272" s="964">
        <f t="shared" si="176"/>
        <v>0</v>
      </c>
      <c r="K2272" s="964">
        <f t="shared" si="176"/>
        <v>0</v>
      </c>
      <c r="L2272" s="964">
        <f t="shared" si="176"/>
        <v>0</v>
      </c>
      <c r="M2272" s="964">
        <f t="shared" si="176"/>
        <v>0</v>
      </c>
      <c r="N2272" s="964">
        <f t="shared" si="176"/>
        <v>0</v>
      </c>
      <c r="O2272" s="964">
        <f t="shared" si="176"/>
        <v>0</v>
      </c>
      <c r="P2272" s="964">
        <f t="shared" si="176"/>
        <v>3982.5</v>
      </c>
      <c r="Q2272" s="962">
        <f t="shared" si="176"/>
        <v>0</v>
      </c>
      <c r="R2272" s="843"/>
    </row>
    <row r="2273" spans="2:18" s="842" customFormat="1" ht="12.4" customHeight="1">
      <c r="B2273" s="968" t="s">
        <v>2126</v>
      </c>
      <c r="C2273" s="959"/>
      <c r="D2273" s="969" t="s">
        <v>2691</v>
      </c>
      <c r="E2273" s="961" t="s">
        <v>387</v>
      </c>
      <c r="F2273" s="970">
        <v>8522.6</v>
      </c>
      <c r="G2273" s="970">
        <v>2.0499999999999998</v>
      </c>
      <c r="H2273" s="962">
        <f t="shared" si="174"/>
        <v>17471.330000000002</v>
      </c>
      <c r="I2273" s="963">
        <f t="shared" si="176"/>
        <v>0</v>
      </c>
      <c r="J2273" s="964">
        <f t="shared" si="176"/>
        <v>0</v>
      </c>
      <c r="K2273" s="964">
        <f t="shared" si="176"/>
        <v>0</v>
      </c>
      <c r="L2273" s="964">
        <f t="shared" si="176"/>
        <v>0</v>
      </c>
      <c r="M2273" s="964">
        <f t="shared" si="176"/>
        <v>0</v>
      </c>
      <c r="N2273" s="964">
        <f t="shared" si="176"/>
        <v>0</v>
      </c>
      <c r="O2273" s="964">
        <f t="shared" si="176"/>
        <v>0</v>
      </c>
      <c r="P2273" s="964">
        <f t="shared" si="176"/>
        <v>17471.330000000002</v>
      </c>
      <c r="Q2273" s="962">
        <f t="shared" si="176"/>
        <v>0</v>
      </c>
      <c r="R2273" s="843"/>
    </row>
    <row r="2274" spans="2:18" s="842" customFormat="1" ht="12.4" customHeight="1">
      <c r="B2274" s="968" t="s">
        <v>2127</v>
      </c>
      <c r="C2274" s="959"/>
      <c r="D2274" s="969" t="s">
        <v>2738</v>
      </c>
      <c r="E2274" s="961" t="s">
        <v>387</v>
      </c>
      <c r="F2274" s="970">
        <v>135</v>
      </c>
      <c r="G2274" s="970">
        <v>2.46</v>
      </c>
      <c r="H2274" s="962">
        <f t="shared" si="174"/>
        <v>332.1</v>
      </c>
      <c r="I2274" s="963">
        <f t="shared" si="176"/>
        <v>0</v>
      </c>
      <c r="J2274" s="964">
        <f t="shared" si="176"/>
        <v>0</v>
      </c>
      <c r="K2274" s="964">
        <f t="shared" si="176"/>
        <v>0</v>
      </c>
      <c r="L2274" s="964">
        <f t="shared" si="176"/>
        <v>0</v>
      </c>
      <c r="M2274" s="964">
        <f t="shared" si="176"/>
        <v>0</v>
      </c>
      <c r="N2274" s="964">
        <f t="shared" si="176"/>
        <v>0</v>
      </c>
      <c r="O2274" s="964">
        <f t="shared" si="176"/>
        <v>0</v>
      </c>
      <c r="P2274" s="964">
        <f t="shared" si="176"/>
        <v>332.1</v>
      </c>
      <c r="Q2274" s="962">
        <f t="shared" si="176"/>
        <v>0</v>
      </c>
      <c r="R2274" s="843"/>
    </row>
    <row r="2275" spans="2:18" s="842" customFormat="1" ht="12.4" customHeight="1">
      <c r="B2275" s="968" t="s">
        <v>2128</v>
      </c>
      <c r="C2275" s="959"/>
      <c r="D2275" s="969" t="s">
        <v>354</v>
      </c>
      <c r="E2275" s="961" t="s">
        <v>387</v>
      </c>
      <c r="F2275" s="970">
        <v>8522.6</v>
      </c>
      <c r="G2275" s="970">
        <v>4.33</v>
      </c>
      <c r="H2275" s="962">
        <f t="shared" si="174"/>
        <v>36902.86</v>
      </c>
      <c r="I2275" s="963">
        <f t="shared" si="176"/>
        <v>0</v>
      </c>
      <c r="J2275" s="964">
        <f t="shared" si="176"/>
        <v>0</v>
      </c>
      <c r="K2275" s="964">
        <f t="shared" si="176"/>
        <v>0</v>
      </c>
      <c r="L2275" s="964">
        <f t="shared" si="176"/>
        <v>0</v>
      </c>
      <c r="M2275" s="964">
        <f t="shared" si="176"/>
        <v>0</v>
      </c>
      <c r="N2275" s="964">
        <f t="shared" si="176"/>
        <v>0</v>
      </c>
      <c r="O2275" s="964">
        <f t="shared" si="176"/>
        <v>0</v>
      </c>
      <c r="P2275" s="964">
        <f t="shared" si="176"/>
        <v>36902.86</v>
      </c>
      <c r="Q2275" s="962">
        <f t="shared" si="176"/>
        <v>0</v>
      </c>
      <c r="R2275" s="843"/>
    </row>
    <row r="2276" spans="2:18" s="842" customFormat="1" ht="12.4" customHeight="1">
      <c r="B2276" s="968" t="s">
        <v>2129</v>
      </c>
      <c r="C2276" s="959"/>
      <c r="D2276" s="969" t="s">
        <v>2739</v>
      </c>
      <c r="E2276" s="961" t="s">
        <v>387</v>
      </c>
      <c r="F2276" s="970">
        <v>135</v>
      </c>
      <c r="G2276" s="970">
        <v>5.15</v>
      </c>
      <c r="H2276" s="962">
        <f t="shared" si="174"/>
        <v>695.25</v>
      </c>
      <c r="I2276" s="963">
        <f t="shared" si="176"/>
        <v>0</v>
      </c>
      <c r="J2276" s="964">
        <f t="shared" si="176"/>
        <v>0</v>
      </c>
      <c r="K2276" s="964">
        <f t="shared" si="176"/>
        <v>0</v>
      </c>
      <c r="L2276" s="964">
        <f t="shared" si="176"/>
        <v>0</v>
      </c>
      <c r="M2276" s="964">
        <f t="shared" si="176"/>
        <v>0</v>
      </c>
      <c r="N2276" s="964">
        <f t="shared" si="176"/>
        <v>0</v>
      </c>
      <c r="O2276" s="964">
        <f t="shared" si="176"/>
        <v>0</v>
      </c>
      <c r="P2276" s="964">
        <f t="shared" si="176"/>
        <v>695.25</v>
      </c>
      <c r="Q2276" s="962">
        <f t="shared" si="176"/>
        <v>0</v>
      </c>
      <c r="R2276" s="843"/>
    </row>
    <row r="2277" spans="2:18" s="842" customFormat="1" ht="12.4" customHeight="1">
      <c r="B2277" s="968" t="s">
        <v>2130</v>
      </c>
      <c r="C2277" s="959"/>
      <c r="D2277" s="969" t="s">
        <v>2692</v>
      </c>
      <c r="E2277" s="961" t="s">
        <v>386</v>
      </c>
      <c r="F2277" s="970">
        <v>681.81000000000006</v>
      </c>
      <c r="G2277" s="970">
        <v>30.76</v>
      </c>
      <c r="H2277" s="962">
        <f t="shared" si="174"/>
        <v>20972.48</v>
      </c>
      <c r="I2277" s="963">
        <f t="shared" si="176"/>
        <v>0</v>
      </c>
      <c r="J2277" s="964">
        <f t="shared" si="176"/>
        <v>0</v>
      </c>
      <c r="K2277" s="964">
        <f t="shared" si="176"/>
        <v>0</v>
      </c>
      <c r="L2277" s="964">
        <f t="shared" si="176"/>
        <v>0</v>
      </c>
      <c r="M2277" s="964">
        <f t="shared" si="176"/>
        <v>0</v>
      </c>
      <c r="N2277" s="964">
        <f t="shared" si="176"/>
        <v>0</v>
      </c>
      <c r="O2277" s="964">
        <f t="shared" si="176"/>
        <v>0</v>
      </c>
      <c r="P2277" s="964">
        <f t="shared" si="176"/>
        <v>2813.81</v>
      </c>
      <c r="Q2277" s="962">
        <f t="shared" si="176"/>
        <v>18158.669999999998</v>
      </c>
      <c r="R2277" s="843"/>
    </row>
    <row r="2278" spans="2:18" s="842" customFormat="1" ht="12.4" customHeight="1">
      <c r="B2278" s="968" t="s">
        <v>2131</v>
      </c>
      <c r="C2278" s="959"/>
      <c r="D2278" s="969" t="s">
        <v>2740</v>
      </c>
      <c r="E2278" s="961" t="s">
        <v>386</v>
      </c>
      <c r="F2278" s="970">
        <v>32.4</v>
      </c>
      <c r="G2278" s="970">
        <v>35.15</v>
      </c>
      <c r="H2278" s="962">
        <f t="shared" si="174"/>
        <v>1138.8599999999999</v>
      </c>
      <c r="I2278" s="963">
        <f t="shared" si="176"/>
        <v>0</v>
      </c>
      <c r="J2278" s="964">
        <f t="shared" si="176"/>
        <v>0</v>
      </c>
      <c r="K2278" s="964">
        <f t="shared" si="176"/>
        <v>0</v>
      </c>
      <c r="L2278" s="964">
        <f t="shared" si="176"/>
        <v>0</v>
      </c>
      <c r="M2278" s="964">
        <f t="shared" si="176"/>
        <v>0</v>
      </c>
      <c r="N2278" s="964">
        <f t="shared" si="176"/>
        <v>0</v>
      </c>
      <c r="O2278" s="964">
        <f t="shared" si="176"/>
        <v>0</v>
      </c>
      <c r="P2278" s="964">
        <f t="shared" si="176"/>
        <v>109.14</v>
      </c>
      <c r="Q2278" s="962">
        <f t="shared" si="176"/>
        <v>1029.72</v>
      </c>
      <c r="R2278" s="843"/>
    </row>
    <row r="2279" spans="2:18" s="842" customFormat="1" ht="12.4" customHeight="1">
      <c r="B2279" s="968" t="s">
        <v>2132</v>
      </c>
      <c r="C2279" s="959"/>
      <c r="D2279" s="969" t="s">
        <v>2693</v>
      </c>
      <c r="E2279" s="961" t="s">
        <v>386</v>
      </c>
      <c r="F2279" s="970">
        <v>1704.52</v>
      </c>
      <c r="G2279" s="970">
        <v>24.61</v>
      </c>
      <c r="H2279" s="962">
        <f t="shared" si="174"/>
        <v>41948.24</v>
      </c>
      <c r="I2279" s="963">
        <f t="shared" si="176"/>
        <v>0</v>
      </c>
      <c r="J2279" s="964">
        <f t="shared" si="176"/>
        <v>0</v>
      </c>
      <c r="K2279" s="964">
        <f t="shared" si="176"/>
        <v>0</v>
      </c>
      <c r="L2279" s="964">
        <f t="shared" si="176"/>
        <v>0</v>
      </c>
      <c r="M2279" s="964">
        <f t="shared" si="176"/>
        <v>0</v>
      </c>
      <c r="N2279" s="964">
        <f t="shared" si="176"/>
        <v>0</v>
      </c>
      <c r="O2279" s="964">
        <f t="shared" si="176"/>
        <v>0</v>
      </c>
      <c r="P2279" s="964">
        <f t="shared" si="176"/>
        <v>0</v>
      </c>
      <c r="Q2279" s="962">
        <f t="shared" si="176"/>
        <v>41948.24</v>
      </c>
      <c r="R2279" s="843"/>
    </row>
    <row r="2280" spans="2:18" s="842" customFormat="1" ht="12.4" customHeight="1">
      <c r="B2280" s="968" t="s">
        <v>2133</v>
      </c>
      <c r="C2280" s="959"/>
      <c r="D2280" s="969" t="s">
        <v>2741</v>
      </c>
      <c r="E2280" s="961" t="s">
        <v>386</v>
      </c>
      <c r="F2280" s="970">
        <v>16.2</v>
      </c>
      <c r="G2280" s="970">
        <v>17.57</v>
      </c>
      <c r="H2280" s="962">
        <f t="shared" si="174"/>
        <v>284.63</v>
      </c>
      <c r="I2280" s="963">
        <f t="shared" si="176"/>
        <v>0</v>
      </c>
      <c r="J2280" s="964">
        <f t="shared" si="176"/>
        <v>0</v>
      </c>
      <c r="K2280" s="964">
        <f t="shared" si="176"/>
        <v>0</v>
      </c>
      <c r="L2280" s="964">
        <f t="shared" si="176"/>
        <v>0</v>
      </c>
      <c r="M2280" s="964">
        <f t="shared" si="176"/>
        <v>0</v>
      </c>
      <c r="N2280" s="964">
        <f t="shared" si="176"/>
        <v>0</v>
      </c>
      <c r="O2280" s="964">
        <f t="shared" si="176"/>
        <v>0</v>
      </c>
      <c r="P2280" s="964">
        <f t="shared" si="176"/>
        <v>0</v>
      </c>
      <c r="Q2280" s="962">
        <f t="shared" si="176"/>
        <v>284.63</v>
      </c>
      <c r="R2280" s="843"/>
    </row>
    <row r="2281" spans="2:18" s="842" customFormat="1" ht="12.4" customHeight="1">
      <c r="B2281" s="968" t="s">
        <v>2134</v>
      </c>
      <c r="C2281" s="959"/>
      <c r="D2281" s="969" t="s">
        <v>2742</v>
      </c>
      <c r="E2281" s="961" t="s">
        <v>386</v>
      </c>
      <c r="F2281" s="970">
        <v>24.3</v>
      </c>
      <c r="G2281" s="970">
        <v>20.51</v>
      </c>
      <c r="H2281" s="962">
        <f t="shared" si="174"/>
        <v>498.39</v>
      </c>
      <c r="I2281" s="963">
        <f t="shared" si="176"/>
        <v>0</v>
      </c>
      <c r="J2281" s="964">
        <f t="shared" si="176"/>
        <v>0</v>
      </c>
      <c r="K2281" s="964">
        <f t="shared" si="176"/>
        <v>0</v>
      </c>
      <c r="L2281" s="964">
        <f t="shared" si="176"/>
        <v>0</v>
      </c>
      <c r="M2281" s="964">
        <f t="shared" si="176"/>
        <v>0</v>
      </c>
      <c r="N2281" s="964">
        <f t="shared" si="176"/>
        <v>0</v>
      </c>
      <c r="O2281" s="964">
        <f t="shared" si="176"/>
        <v>0</v>
      </c>
      <c r="P2281" s="964">
        <f t="shared" si="176"/>
        <v>182.95</v>
      </c>
      <c r="Q2281" s="962">
        <f t="shared" si="176"/>
        <v>315.44</v>
      </c>
      <c r="R2281" s="843"/>
    </row>
    <row r="2282" spans="2:18" s="842" customFormat="1" ht="12.4" customHeight="1">
      <c r="B2282" s="974" t="s">
        <v>2135</v>
      </c>
      <c r="C2282" s="959"/>
      <c r="D2282" s="975" t="s">
        <v>355</v>
      </c>
      <c r="E2282" s="961"/>
      <c r="F2282" s="961"/>
      <c r="G2282" s="961"/>
      <c r="H2282" s="962" t="str">
        <f t="shared" si="174"/>
        <v/>
      </c>
      <c r="I2282" s="963" t="str">
        <f t="shared" si="176"/>
        <v/>
      </c>
      <c r="J2282" s="964" t="str">
        <f t="shared" si="176"/>
        <v/>
      </c>
      <c r="K2282" s="964" t="str">
        <f t="shared" si="176"/>
        <v/>
      </c>
      <c r="L2282" s="964" t="str">
        <f t="shared" si="176"/>
        <v/>
      </c>
      <c r="M2282" s="964" t="str">
        <f t="shared" si="176"/>
        <v/>
      </c>
      <c r="N2282" s="964" t="str">
        <f t="shared" si="176"/>
        <v/>
      </c>
      <c r="O2282" s="964" t="str">
        <f t="shared" si="176"/>
        <v/>
      </c>
      <c r="P2282" s="964" t="str">
        <f t="shared" si="176"/>
        <v/>
      </c>
      <c r="Q2282" s="962" t="str">
        <f t="shared" si="176"/>
        <v/>
      </c>
      <c r="R2282" s="843"/>
    </row>
    <row r="2283" spans="2:18" s="842" customFormat="1" ht="12.4" customHeight="1">
      <c r="B2283" s="968" t="s">
        <v>2136</v>
      </c>
      <c r="C2283" s="959"/>
      <c r="D2283" s="969" t="s">
        <v>2743</v>
      </c>
      <c r="E2283" s="961" t="s">
        <v>387</v>
      </c>
      <c r="F2283" s="970">
        <v>228.5</v>
      </c>
      <c r="G2283" s="970">
        <v>23.22</v>
      </c>
      <c r="H2283" s="962">
        <f t="shared" si="174"/>
        <v>5305.77</v>
      </c>
      <c r="I2283" s="963">
        <f t="shared" si="176"/>
        <v>0</v>
      </c>
      <c r="J2283" s="964">
        <f t="shared" si="176"/>
        <v>0</v>
      </c>
      <c r="K2283" s="964">
        <f t="shared" si="176"/>
        <v>0</v>
      </c>
      <c r="L2283" s="964">
        <f t="shared" si="176"/>
        <v>0</v>
      </c>
      <c r="M2283" s="964">
        <f t="shared" si="176"/>
        <v>0</v>
      </c>
      <c r="N2283" s="964">
        <f t="shared" si="176"/>
        <v>0</v>
      </c>
      <c r="O2283" s="964">
        <f t="shared" si="176"/>
        <v>0</v>
      </c>
      <c r="P2283" s="964">
        <f t="shared" si="176"/>
        <v>5305.77</v>
      </c>
      <c r="Q2283" s="962">
        <f t="shared" si="176"/>
        <v>0</v>
      </c>
      <c r="R2283" s="843"/>
    </row>
    <row r="2284" spans="2:18" s="842" customFormat="1" ht="12.4" customHeight="1">
      <c r="B2284" s="968" t="s">
        <v>2137</v>
      </c>
      <c r="C2284" s="959"/>
      <c r="D2284" s="969" t="s">
        <v>2825</v>
      </c>
      <c r="E2284" s="961" t="s">
        <v>387</v>
      </c>
      <c r="F2284" s="970">
        <v>294.40000000000003</v>
      </c>
      <c r="G2284" s="970">
        <v>16.11</v>
      </c>
      <c r="H2284" s="962">
        <f t="shared" si="174"/>
        <v>4742.78</v>
      </c>
      <c r="I2284" s="963">
        <f t="shared" si="176"/>
        <v>0</v>
      </c>
      <c r="J2284" s="964">
        <f t="shared" si="176"/>
        <v>0</v>
      </c>
      <c r="K2284" s="964">
        <f t="shared" si="176"/>
        <v>0</v>
      </c>
      <c r="L2284" s="964">
        <f t="shared" si="176"/>
        <v>0</v>
      </c>
      <c r="M2284" s="964">
        <f t="shared" si="176"/>
        <v>0</v>
      </c>
      <c r="N2284" s="964">
        <f t="shared" si="176"/>
        <v>0</v>
      </c>
      <c r="O2284" s="964">
        <f t="shared" si="176"/>
        <v>0</v>
      </c>
      <c r="P2284" s="964">
        <f t="shared" si="176"/>
        <v>4742.78</v>
      </c>
      <c r="Q2284" s="962">
        <f t="shared" si="176"/>
        <v>0</v>
      </c>
      <c r="R2284" s="843"/>
    </row>
    <row r="2285" spans="2:18" s="842" customFormat="1" ht="12.4" customHeight="1">
      <c r="B2285" s="968" t="s">
        <v>2138</v>
      </c>
      <c r="C2285" s="959"/>
      <c r="D2285" s="969" t="s">
        <v>2744</v>
      </c>
      <c r="E2285" s="961" t="s">
        <v>387</v>
      </c>
      <c r="F2285" s="970">
        <v>516.70000000000005</v>
      </c>
      <c r="G2285" s="970">
        <v>12.540000000000001</v>
      </c>
      <c r="H2285" s="962">
        <f t="shared" si="174"/>
        <v>6479.42</v>
      </c>
      <c r="I2285" s="963">
        <f t="shared" si="176"/>
        <v>0</v>
      </c>
      <c r="J2285" s="964">
        <f t="shared" si="176"/>
        <v>0</v>
      </c>
      <c r="K2285" s="964">
        <f t="shared" si="176"/>
        <v>0</v>
      </c>
      <c r="L2285" s="964">
        <f t="shared" si="176"/>
        <v>0</v>
      </c>
      <c r="M2285" s="964">
        <f t="shared" si="176"/>
        <v>0</v>
      </c>
      <c r="N2285" s="964">
        <f t="shared" si="176"/>
        <v>0</v>
      </c>
      <c r="O2285" s="964">
        <f t="shared" si="176"/>
        <v>0</v>
      </c>
      <c r="P2285" s="964">
        <f t="shared" si="176"/>
        <v>6479.42</v>
      </c>
      <c r="Q2285" s="962">
        <f t="shared" si="176"/>
        <v>0</v>
      </c>
      <c r="R2285" s="843"/>
    </row>
    <row r="2286" spans="2:18" s="842" customFormat="1" ht="12.4" customHeight="1">
      <c r="B2286" s="968" t="s">
        <v>2139</v>
      </c>
      <c r="C2286" s="959"/>
      <c r="D2286" s="969" t="s">
        <v>2745</v>
      </c>
      <c r="E2286" s="961" t="s">
        <v>387</v>
      </c>
      <c r="F2286" s="970">
        <v>248.70000000000002</v>
      </c>
      <c r="G2286" s="970">
        <v>11.21</v>
      </c>
      <c r="H2286" s="962">
        <f t="shared" si="174"/>
        <v>2787.93</v>
      </c>
      <c r="I2286" s="963">
        <f t="shared" si="176"/>
        <v>0</v>
      </c>
      <c r="J2286" s="964">
        <f t="shared" si="176"/>
        <v>0</v>
      </c>
      <c r="K2286" s="964">
        <f t="shared" si="176"/>
        <v>0</v>
      </c>
      <c r="L2286" s="964">
        <f t="shared" si="176"/>
        <v>0</v>
      </c>
      <c r="M2286" s="964">
        <f t="shared" si="176"/>
        <v>0</v>
      </c>
      <c r="N2286" s="964">
        <f t="shared" si="176"/>
        <v>0</v>
      </c>
      <c r="O2286" s="964">
        <f t="shared" si="176"/>
        <v>0</v>
      </c>
      <c r="P2286" s="964">
        <f t="shared" si="176"/>
        <v>2787.93</v>
      </c>
      <c r="Q2286" s="962">
        <f t="shared" si="176"/>
        <v>0</v>
      </c>
      <c r="R2286" s="843"/>
    </row>
    <row r="2287" spans="2:18" s="842" customFormat="1" ht="12.4" customHeight="1">
      <c r="B2287" s="968" t="s">
        <v>2140</v>
      </c>
      <c r="C2287" s="959"/>
      <c r="D2287" s="969" t="s">
        <v>2746</v>
      </c>
      <c r="E2287" s="961" t="s">
        <v>387</v>
      </c>
      <c r="F2287" s="970">
        <v>147</v>
      </c>
      <c r="G2287" s="970">
        <v>8.1</v>
      </c>
      <c r="H2287" s="962">
        <f t="shared" si="174"/>
        <v>1190.7</v>
      </c>
      <c r="I2287" s="963">
        <f t="shared" ref="I2287:Q2302" si="177">+IF($E2287="","",I6177)</f>
        <v>0</v>
      </c>
      <c r="J2287" s="964">
        <f t="shared" si="177"/>
        <v>0</v>
      </c>
      <c r="K2287" s="964">
        <f t="shared" si="177"/>
        <v>0</v>
      </c>
      <c r="L2287" s="964">
        <f t="shared" si="177"/>
        <v>0</v>
      </c>
      <c r="M2287" s="964">
        <f t="shared" si="177"/>
        <v>0</v>
      </c>
      <c r="N2287" s="964">
        <f t="shared" si="177"/>
        <v>0</v>
      </c>
      <c r="O2287" s="964">
        <f t="shared" si="177"/>
        <v>0</v>
      </c>
      <c r="P2287" s="964">
        <f t="shared" si="177"/>
        <v>1190.7</v>
      </c>
      <c r="Q2287" s="962">
        <f t="shared" si="177"/>
        <v>0</v>
      </c>
      <c r="R2287" s="843"/>
    </row>
    <row r="2288" spans="2:18" s="842" customFormat="1" ht="12.4" customHeight="1">
      <c r="B2288" s="968" t="s">
        <v>2141</v>
      </c>
      <c r="C2288" s="959"/>
      <c r="D2288" s="969" t="s">
        <v>2694</v>
      </c>
      <c r="E2288" s="961" t="s">
        <v>387</v>
      </c>
      <c r="F2288" s="970">
        <v>489.5</v>
      </c>
      <c r="G2288" s="970">
        <v>6.7700000000000005</v>
      </c>
      <c r="H2288" s="962">
        <f t="shared" si="174"/>
        <v>3313.92</v>
      </c>
      <c r="I2288" s="963">
        <f t="shared" si="177"/>
        <v>0</v>
      </c>
      <c r="J2288" s="964">
        <f t="shared" si="177"/>
        <v>0</v>
      </c>
      <c r="K2288" s="964">
        <f t="shared" si="177"/>
        <v>0</v>
      </c>
      <c r="L2288" s="964">
        <f t="shared" si="177"/>
        <v>0</v>
      </c>
      <c r="M2288" s="964">
        <f t="shared" si="177"/>
        <v>0</v>
      </c>
      <c r="N2288" s="964">
        <f t="shared" si="177"/>
        <v>0</v>
      </c>
      <c r="O2288" s="964">
        <f t="shared" si="177"/>
        <v>0</v>
      </c>
      <c r="P2288" s="964">
        <f t="shared" si="177"/>
        <v>3313.92</v>
      </c>
      <c r="Q2288" s="962">
        <f t="shared" si="177"/>
        <v>0</v>
      </c>
      <c r="R2288" s="843"/>
    </row>
    <row r="2289" spans="2:18" s="842" customFormat="1" ht="12.4" customHeight="1">
      <c r="B2289" s="968" t="s">
        <v>2142</v>
      </c>
      <c r="C2289" s="959"/>
      <c r="D2289" s="969" t="s">
        <v>2747</v>
      </c>
      <c r="E2289" s="961" t="s">
        <v>387</v>
      </c>
      <c r="F2289" s="970">
        <v>3635.7000000000003</v>
      </c>
      <c r="G2289" s="970">
        <v>5.88</v>
      </c>
      <c r="H2289" s="962">
        <f t="shared" si="174"/>
        <v>21377.919999999998</v>
      </c>
      <c r="I2289" s="963">
        <f t="shared" si="177"/>
        <v>0</v>
      </c>
      <c r="J2289" s="964">
        <f t="shared" si="177"/>
        <v>0</v>
      </c>
      <c r="K2289" s="964">
        <f t="shared" si="177"/>
        <v>0</v>
      </c>
      <c r="L2289" s="964">
        <f t="shared" si="177"/>
        <v>0</v>
      </c>
      <c r="M2289" s="964">
        <f t="shared" si="177"/>
        <v>0</v>
      </c>
      <c r="N2289" s="964">
        <f t="shared" si="177"/>
        <v>0</v>
      </c>
      <c r="O2289" s="964">
        <f t="shared" si="177"/>
        <v>0</v>
      </c>
      <c r="P2289" s="964">
        <f t="shared" si="177"/>
        <v>21377.919999999998</v>
      </c>
      <c r="Q2289" s="962">
        <f t="shared" si="177"/>
        <v>0</v>
      </c>
      <c r="R2289" s="843"/>
    </row>
    <row r="2290" spans="2:18" s="842" customFormat="1" ht="12.4" customHeight="1">
      <c r="B2290" s="968" t="s">
        <v>2143</v>
      </c>
      <c r="C2290" s="959"/>
      <c r="D2290" s="969" t="s">
        <v>2748</v>
      </c>
      <c r="E2290" s="961" t="s">
        <v>387</v>
      </c>
      <c r="F2290" s="970">
        <v>3236.4</v>
      </c>
      <c r="G2290" s="970">
        <v>5.08</v>
      </c>
      <c r="H2290" s="962">
        <f t="shared" si="174"/>
        <v>16440.91</v>
      </c>
      <c r="I2290" s="963">
        <f t="shared" si="177"/>
        <v>0</v>
      </c>
      <c r="J2290" s="964">
        <f t="shared" si="177"/>
        <v>0</v>
      </c>
      <c r="K2290" s="964">
        <f t="shared" si="177"/>
        <v>0</v>
      </c>
      <c r="L2290" s="964">
        <f t="shared" si="177"/>
        <v>0</v>
      </c>
      <c r="M2290" s="964">
        <f t="shared" si="177"/>
        <v>0</v>
      </c>
      <c r="N2290" s="964">
        <f t="shared" si="177"/>
        <v>0</v>
      </c>
      <c r="O2290" s="964">
        <f t="shared" si="177"/>
        <v>0</v>
      </c>
      <c r="P2290" s="964">
        <f t="shared" si="177"/>
        <v>16440.91</v>
      </c>
      <c r="Q2290" s="962">
        <f t="shared" si="177"/>
        <v>0</v>
      </c>
      <c r="R2290" s="843"/>
    </row>
    <row r="2291" spans="2:18" s="842" customFormat="1" ht="12.4" customHeight="1">
      <c r="B2291" s="968" t="s">
        <v>2144</v>
      </c>
      <c r="C2291" s="959"/>
      <c r="D2291" s="969" t="s">
        <v>2809</v>
      </c>
      <c r="E2291" s="961" t="s">
        <v>387</v>
      </c>
      <c r="F2291" s="970">
        <v>18.400000000000002</v>
      </c>
      <c r="G2291" s="970">
        <v>7.91</v>
      </c>
      <c r="H2291" s="962">
        <f t="shared" si="174"/>
        <v>145.54</v>
      </c>
      <c r="I2291" s="963">
        <f t="shared" si="177"/>
        <v>0</v>
      </c>
      <c r="J2291" s="964">
        <f t="shared" si="177"/>
        <v>0</v>
      </c>
      <c r="K2291" s="964">
        <f t="shared" si="177"/>
        <v>0</v>
      </c>
      <c r="L2291" s="964">
        <f t="shared" si="177"/>
        <v>0</v>
      </c>
      <c r="M2291" s="964">
        <f t="shared" si="177"/>
        <v>0</v>
      </c>
      <c r="N2291" s="964">
        <f t="shared" si="177"/>
        <v>0</v>
      </c>
      <c r="O2291" s="964">
        <f t="shared" si="177"/>
        <v>0</v>
      </c>
      <c r="P2291" s="964">
        <f t="shared" si="177"/>
        <v>145.54</v>
      </c>
      <c r="Q2291" s="962">
        <f t="shared" si="177"/>
        <v>0</v>
      </c>
      <c r="R2291" s="843"/>
    </row>
    <row r="2292" spans="2:18" s="842" customFormat="1" ht="12.4" customHeight="1">
      <c r="B2292" s="968" t="s">
        <v>2145</v>
      </c>
      <c r="C2292" s="959"/>
      <c r="D2292" s="969" t="s">
        <v>2810</v>
      </c>
      <c r="E2292" s="961" t="s">
        <v>387</v>
      </c>
      <c r="F2292" s="970">
        <v>105.5</v>
      </c>
      <c r="G2292" s="970">
        <v>6.76</v>
      </c>
      <c r="H2292" s="962">
        <f t="shared" si="174"/>
        <v>713.18</v>
      </c>
      <c r="I2292" s="963">
        <f t="shared" si="177"/>
        <v>0</v>
      </c>
      <c r="J2292" s="964">
        <f t="shared" si="177"/>
        <v>0</v>
      </c>
      <c r="K2292" s="964">
        <f t="shared" si="177"/>
        <v>0</v>
      </c>
      <c r="L2292" s="964">
        <f t="shared" si="177"/>
        <v>0</v>
      </c>
      <c r="M2292" s="964">
        <f t="shared" si="177"/>
        <v>0</v>
      </c>
      <c r="N2292" s="964">
        <f t="shared" si="177"/>
        <v>0</v>
      </c>
      <c r="O2292" s="964">
        <f t="shared" si="177"/>
        <v>0</v>
      </c>
      <c r="P2292" s="964">
        <f t="shared" si="177"/>
        <v>713.18</v>
      </c>
      <c r="Q2292" s="962">
        <f t="shared" si="177"/>
        <v>0</v>
      </c>
      <c r="R2292" s="843"/>
    </row>
    <row r="2293" spans="2:18" s="842" customFormat="1" ht="12.4" customHeight="1">
      <c r="B2293" s="968" t="s">
        <v>2146</v>
      </c>
      <c r="C2293" s="959"/>
      <c r="D2293" s="969" t="s">
        <v>2828</v>
      </c>
      <c r="E2293" s="961" t="s">
        <v>387</v>
      </c>
      <c r="F2293" s="970">
        <v>15.4</v>
      </c>
      <c r="G2293" s="970">
        <v>6.74</v>
      </c>
      <c r="H2293" s="962">
        <f t="shared" si="174"/>
        <v>103.8</v>
      </c>
      <c r="I2293" s="963">
        <f t="shared" si="177"/>
        <v>0</v>
      </c>
      <c r="J2293" s="964">
        <f t="shared" si="177"/>
        <v>0</v>
      </c>
      <c r="K2293" s="964">
        <f t="shared" si="177"/>
        <v>0</v>
      </c>
      <c r="L2293" s="964">
        <f t="shared" si="177"/>
        <v>0</v>
      </c>
      <c r="M2293" s="964">
        <f t="shared" si="177"/>
        <v>0</v>
      </c>
      <c r="N2293" s="964">
        <f t="shared" si="177"/>
        <v>0</v>
      </c>
      <c r="O2293" s="964">
        <f t="shared" si="177"/>
        <v>0</v>
      </c>
      <c r="P2293" s="964">
        <f t="shared" si="177"/>
        <v>103.8</v>
      </c>
      <c r="Q2293" s="962">
        <f t="shared" si="177"/>
        <v>0</v>
      </c>
      <c r="R2293" s="843"/>
    </row>
    <row r="2294" spans="2:18" s="842" customFormat="1" ht="12.4" customHeight="1">
      <c r="B2294" s="968" t="s">
        <v>2147</v>
      </c>
      <c r="C2294" s="959"/>
      <c r="D2294" s="969" t="s">
        <v>356</v>
      </c>
      <c r="E2294" s="961" t="s">
        <v>387</v>
      </c>
      <c r="F2294" s="970">
        <v>8796.9</v>
      </c>
      <c r="G2294" s="970">
        <v>1.06</v>
      </c>
      <c r="H2294" s="962">
        <f t="shared" si="174"/>
        <v>9324.7099999999991</v>
      </c>
      <c r="I2294" s="963">
        <f t="shared" si="177"/>
        <v>0</v>
      </c>
      <c r="J2294" s="964">
        <f t="shared" si="177"/>
        <v>0</v>
      </c>
      <c r="K2294" s="964">
        <f t="shared" si="177"/>
        <v>0</v>
      </c>
      <c r="L2294" s="964">
        <f t="shared" si="177"/>
        <v>0</v>
      </c>
      <c r="M2294" s="964">
        <f t="shared" si="177"/>
        <v>0</v>
      </c>
      <c r="N2294" s="964">
        <f t="shared" si="177"/>
        <v>0</v>
      </c>
      <c r="O2294" s="964">
        <f t="shared" si="177"/>
        <v>0</v>
      </c>
      <c r="P2294" s="964">
        <f t="shared" si="177"/>
        <v>9324.7099999999991</v>
      </c>
      <c r="Q2294" s="962">
        <f t="shared" si="177"/>
        <v>0</v>
      </c>
      <c r="R2294" s="843"/>
    </row>
    <row r="2295" spans="2:18" s="842" customFormat="1" ht="12.4" customHeight="1">
      <c r="B2295" s="974" t="s">
        <v>2148</v>
      </c>
      <c r="C2295" s="959"/>
      <c r="D2295" s="975" t="s">
        <v>2749</v>
      </c>
      <c r="E2295" s="961"/>
      <c r="F2295" s="961"/>
      <c r="G2295" s="961"/>
      <c r="H2295" s="962" t="str">
        <f t="shared" si="174"/>
        <v/>
      </c>
      <c r="I2295" s="963" t="str">
        <f t="shared" si="177"/>
        <v/>
      </c>
      <c r="J2295" s="964" t="str">
        <f t="shared" si="177"/>
        <v/>
      </c>
      <c r="K2295" s="964" t="str">
        <f t="shared" si="177"/>
        <v/>
      </c>
      <c r="L2295" s="964" t="str">
        <f t="shared" si="177"/>
        <v/>
      </c>
      <c r="M2295" s="964" t="str">
        <f t="shared" si="177"/>
        <v/>
      </c>
      <c r="N2295" s="964" t="str">
        <f t="shared" si="177"/>
        <v/>
      </c>
      <c r="O2295" s="964" t="str">
        <f t="shared" si="177"/>
        <v/>
      </c>
      <c r="P2295" s="964" t="str">
        <f t="shared" si="177"/>
        <v/>
      </c>
      <c r="Q2295" s="962" t="str">
        <f t="shared" si="177"/>
        <v/>
      </c>
      <c r="R2295" s="843"/>
    </row>
    <row r="2296" spans="2:18" s="842" customFormat="1" ht="12.4" customHeight="1">
      <c r="B2296" s="968" t="s">
        <v>2149</v>
      </c>
      <c r="C2296" s="959"/>
      <c r="D2296" s="969" t="s">
        <v>2750</v>
      </c>
      <c r="E2296" s="961" t="s">
        <v>53</v>
      </c>
      <c r="F2296" s="970">
        <v>1</v>
      </c>
      <c r="G2296" s="970">
        <v>2066.36</v>
      </c>
      <c r="H2296" s="962">
        <f t="shared" si="174"/>
        <v>2066.36</v>
      </c>
      <c r="I2296" s="963">
        <f t="shared" si="177"/>
        <v>0</v>
      </c>
      <c r="J2296" s="964">
        <f t="shared" si="177"/>
        <v>0</v>
      </c>
      <c r="K2296" s="964">
        <f t="shared" si="177"/>
        <v>0</v>
      </c>
      <c r="L2296" s="964">
        <f t="shared" si="177"/>
        <v>0</v>
      </c>
      <c r="M2296" s="964">
        <f t="shared" si="177"/>
        <v>0</v>
      </c>
      <c r="N2296" s="964">
        <f t="shared" si="177"/>
        <v>0</v>
      </c>
      <c r="O2296" s="964">
        <f t="shared" si="177"/>
        <v>0</v>
      </c>
      <c r="P2296" s="964">
        <f t="shared" si="177"/>
        <v>2066.36</v>
      </c>
      <c r="Q2296" s="962">
        <f t="shared" si="177"/>
        <v>0</v>
      </c>
      <c r="R2296" s="843"/>
    </row>
    <row r="2297" spans="2:18" s="842" customFormat="1" ht="12.4" customHeight="1">
      <c r="B2297" s="968" t="s">
        <v>2150</v>
      </c>
      <c r="C2297" s="959"/>
      <c r="D2297" s="969" t="s">
        <v>2829</v>
      </c>
      <c r="E2297" s="961" t="s">
        <v>53</v>
      </c>
      <c r="F2297" s="970">
        <v>1</v>
      </c>
      <c r="G2297" s="970">
        <v>365.51</v>
      </c>
      <c r="H2297" s="962">
        <f t="shared" si="174"/>
        <v>365.51</v>
      </c>
      <c r="I2297" s="963">
        <f t="shared" si="177"/>
        <v>0</v>
      </c>
      <c r="J2297" s="964">
        <f t="shared" si="177"/>
        <v>0</v>
      </c>
      <c r="K2297" s="964">
        <f t="shared" si="177"/>
        <v>0</v>
      </c>
      <c r="L2297" s="964">
        <f t="shared" si="177"/>
        <v>0</v>
      </c>
      <c r="M2297" s="964">
        <f t="shared" si="177"/>
        <v>0</v>
      </c>
      <c r="N2297" s="964">
        <f t="shared" si="177"/>
        <v>0</v>
      </c>
      <c r="O2297" s="964">
        <f t="shared" si="177"/>
        <v>0</v>
      </c>
      <c r="P2297" s="964">
        <f t="shared" si="177"/>
        <v>365.51</v>
      </c>
      <c r="Q2297" s="962">
        <f t="shared" si="177"/>
        <v>0</v>
      </c>
      <c r="R2297" s="843"/>
    </row>
    <row r="2298" spans="2:18" s="842" customFormat="1" ht="12.4" customHeight="1">
      <c r="B2298" s="972" t="s">
        <v>2151</v>
      </c>
      <c r="C2298" s="959"/>
      <c r="D2298" s="973" t="s">
        <v>2967</v>
      </c>
      <c r="E2298" s="961"/>
      <c r="F2298" s="961"/>
      <c r="G2298" s="961"/>
      <c r="H2298" s="962" t="str">
        <f t="shared" si="174"/>
        <v/>
      </c>
      <c r="I2298" s="963" t="str">
        <f t="shared" si="177"/>
        <v/>
      </c>
      <c r="J2298" s="964" t="str">
        <f t="shared" si="177"/>
        <v/>
      </c>
      <c r="K2298" s="964" t="str">
        <f t="shared" si="177"/>
        <v/>
      </c>
      <c r="L2298" s="964" t="str">
        <f t="shared" si="177"/>
        <v/>
      </c>
      <c r="M2298" s="964" t="str">
        <f t="shared" si="177"/>
        <v/>
      </c>
      <c r="N2298" s="964" t="str">
        <f t="shared" si="177"/>
        <v/>
      </c>
      <c r="O2298" s="964" t="str">
        <f t="shared" si="177"/>
        <v/>
      </c>
      <c r="P2298" s="964" t="str">
        <f t="shared" si="177"/>
        <v/>
      </c>
      <c r="Q2298" s="962" t="str">
        <f t="shared" si="177"/>
        <v/>
      </c>
      <c r="R2298" s="843"/>
    </row>
    <row r="2299" spans="2:18" s="842" customFormat="1" ht="12.4" customHeight="1">
      <c r="B2299" s="974" t="s">
        <v>2152</v>
      </c>
      <c r="C2299" s="959"/>
      <c r="D2299" s="975" t="s">
        <v>52</v>
      </c>
      <c r="E2299" s="961"/>
      <c r="F2299" s="961"/>
      <c r="G2299" s="961"/>
      <c r="H2299" s="962" t="str">
        <f t="shared" si="174"/>
        <v/>
      </c>
      <c r="I2299" s="963" t="str">
        <f t="shared" si="177"/>
        <v/>
      </c>
      <c r="J2299" s="964" t="str">
        <f t="shared" si="177"/>
        <v/>
      </c>
      <c r="K2299" s="964" t="str">
        <f t="shared" si="177"/>
        <v/>
      </c>
      <c r="L2299" s="964" t="str">
        <f t="shared" si="177"/>
        <v/>
      </c>
      <c r="M2299" s="964" t="str">
        <f t="shared" si="177"/>
        <v/>
      </c>
      <c r="N2299" s="964" t="str">
        <f t="shared" si="177"/>
        <v/>
      </c>
      <c r="O2299" s="964" t="str">
        <f t="shared" si="177"/>
        <v/>
      </c>
      <c r="P2299" s="964" t="str">
        <f t="shared" si="177"/>
        <v/>
      </c>
      <c r="Q2299" s="962" t="str">
        <f t="shared" si="177"/>
        <v/>
      </c>
      <c r="R2299" s="843"/>
    </row>
    <row r="2300" spans="2:18" s="842" customFormat="1" ht="12.4" customHeight="1">
      <c r="B2300" s="968" t="s">
        <v>2153</v>
      </c>
      <c r="C2300" s="959"/>
      <c r="D2300" s="969" t="s">
        <v>334</v>
      </c>
      <c r="E2300" s="961" t="s">
        <v>385</v>
      </c>
      <c r="F2300" s="970">
        <v>24.240000000000002</v>
      </c>
      <c r="G2300" s="970">
        <v>1.22</v>
      </c>
      <c r="H2300" s="962">
        <f t="shared" si="174"/>
        <v>29.57</v>
      </c>
      <c r="I2300" s="963">
        <f t="shared" si="177"/>
        <v>0</v>
      </c>
      <c r="J2300" s="964">
        <f t="shared" si="177"/>
        <v>0</v>
      </c>
      <c r="K2300" s="964">
        <f t="shared" si="177"/>
        <v>0</v>
      </c>
      <c r="L2300" s="964">
        <f t="shared" si="177"/>
        <v>0</v>
      </c>
      <c r="M2300" s="964">
        <f t="shared" si="177"/>
        <v>0</v>
      </c>
      <c r="N2300" s="964">
        <f t="shared" si="177"/>
        <v>0</v>
      </c>
      <c r="O2300" s="964">
        <f t="shared" si="177"/>
        <v>29.57</v>
      </c>
      <c r="P2300" s="964">
        <f t="shared" si="177"/>
        <v>0</v>
      </c>
      <c r="Q2300" s="962">
        <f t="shared" si="177"/>
        <v>0</v>
      </c>
      <c r="R2300" s="843"/>
    </row>
    <row r="2301" spans="2:18" s="842" customFormat="1" ht="12.4" customHeight="1">
      <c r="B2301" s="974" t="s">
        <v>2154</v>
      </c>
      <c r="C2301" s="959"/>
      <c r="D2301" s="975" t="s">
        <v>54</v>
      </c>
      <c r="E2301" s="961"/>
      <c r="F2301" s="961"/>
      <c r="G2301" s="961"/>
      <c r="H2301" s="962" t="str">
        <f t="shared" si="174"/>
        <v/>
      </c>
      <c r="I2301" s="963" t="str">
        <f t="shared" si="177"/>
        <v/>
      </c>
      <c r="J2301" s="964" t="str">
        <f t="shared" si="177"/>
        <v/>
      </c>
      <c r="K2301" s="964" t="str">
        <f t="shared" si="177"/>
        <v/>
      </c>
      <c r="L2301" s="964" t="str">
        <f t="shared" si="177"/>
        <v/>
      </c>
      <c r="M2301" s="964" t="str">
        <f t="shared" si="177"/>
        <v/>
      </c>
      <c r="N2301" s="964" t="str">
        <f t="shared" si="177"/>
        <v/>
      </c>
      <c r="O2301" s="964" t="str">
        <f t="shared" si="177"/>
        <v/>
      </c>
      <c r="P2301" s="964" t="str">
        <f t="shared" si="177"/>
        <v/>
      </c>
      <c r="Q2301" s="962" t="str">
        <f t="shared" si="177"/>
        <v/>
      </c>
      <c r="R2301" s="843"/>
    </row>
    <row r="2302" spans="2:18" s="842" customFormat="1" ht="12.4" customHeight="1">
      <c r="B2302" s="968" t="s">
        <v>2155</v>
      </c>
      <c r="C2302" s="959"/>
      <c r="D2302" s="969" t="s">
        <v>365</v>
      </c>
      <c r="E2302" s="961" t="s">
        <v>386</v>
      </c>
      <c r="F2302" s="970">
        <v>15.76</v>
      </c>
      <c r="G2302" s="970">
        <v>30.76</v>
      </c>
      <c r="H2302" s="962">
        <f t="shared" si="174"/>
        <v>484.78</v>
      </c>
      <c r="I2302" s="963">
        <f t="shared" si="177"/>
        <v>0</v>
      </c>
      <c r="J2302" s="964">
        <f t="shared" si="177"/>
        <v>0</v>
      </c>
      <c r="K2302" s="964">
        <f t="shared" si="177"/>
        <v>0</v>
      </c>
      <c r="L2302" s="964">
        <f t="shared" si="177"/>
        <v>0</v>
      </c>
      <c r="M2302" s="964">
        <f t="shared" si="177"/>
        <v>0</v>
      </c>
      <c r="N2302" s="964">
        <f t="shared" si="177"/>
        <v>0</v>
      </c>
      <c r="O2302" s="964">
        <f t="shared" si="177"/>
        <v>484.78</v>
      </c>
      <c r="P2302" s="964">
        <f t="shared" si="177"/>
        <v>0</v>
      </c>
      <c r="Q2302" s="962">
        <f t="shared" si="177"/>
        <v>0</v>
      </c>
      <c r="R2302" s="843"/>
    </row>
    <row r="2303" spans="2:18" s="842" customFormat="1" ht="12.4" customHeight="1">
      <c r="B2303" s="968" t="s">
        <v>2156</v>
      </c>
      <c r="C2303" s="959"/>
      <c r="D2303" s="969" t="s">
        <v>336</v>
      </c>
      <c r="E2303" s="961" t="s">
        <v>386</v>
      </c>
      <c r="F2303" s="970">
        <v>19.7</v>
      </c>
      <c r="G2303" s="970">
        <v>20.51</v>
      </c>
      <c r="H2303" s="962">
        <f t="shared" si="174"/>
        <v>404.05</v>
      </c>
      <c r="I2303" s="963">
        <f t="shared" ref="I2303:Q2318" si="178">+IF($E2303="","",I6193)</f>
        <v>0</v>
      </c>
      <c r="J2303" s="964">
        <f t="shared" si="178"/>
        <v>0</v>
      </c>
      <c r="K2303" s="964">
        <f t="shared" si="178"/>
        <v>0</v>
      </c>
      <c r="L2303" s="964">
        <f t="shared" si="178"/>
        <v>0</v>
      </c>
      <c r="M2303" s="964">
        <f t="shared" si="178"/>
        <v>0</v>
      </c>
      <c r="N2303" s="964">
        <f t="shared" si="178"/>
        <v>0</v>
      </c>
      <c r="O2303" s="964">
        <f t="shared" si="178"/>
        <v>404.05</v>
      </c>
      <c r="P2303" s="964">
        <f t="shared" si="178"/>
        <v>0</v>
      </c>
      <c r="Q2303" s="962">
        <f t="shared" si="178"/>
        <v>0</v>
      </c>
      <c r="R2303" s="843"/>
    </row>
    <row r="2304" spans="2:18" s="842" customFormat="1" ht="12.4" customHeight="1">
      <c r="B2304" s="968" t="s">
        <v>2157</v>
      </c>
      <c r="C2304" s="959"/>
      <c r="D2304" s="969" t="s">
        <v>2752</v>
      </c>
      <c r="E2304" s="961" t="s">
        <v>51</v>
      </c>
      <c r="F2304" s="970">
        <v>24.240000000000002</v>
      </c>
      <c r="G2304" s="970">
        <v>2.5500000000000003</v>
      </c>
      <c r="H2304" s="962">
        <f t="shared" si="174"/>
        <v>61.81</v>
      </c>
      <c r="I2304" s="963">
        <f t="shared" si="178"/>
        <v>0</v>
      </c>
      <c r="J2304" s="964">
        <f t="shared" si="178"/>
        <v>0</v>
      </c>
      <c r="K2304" s="964">
        <f t="shared" si="178"/>
        <v>0</v>
      </c>
      <c r="L2304" s="964">
        <f t="shared" si="178"/>
        <v>0</v>
      </c>
      <c r="M2304" s="964">
        <f t="shared" si="178"/>
        <v>0</v>
      </c>
      <c r="N2304" s="964">
        <f t="shared" si="178"/>
        <v>0</v>
      </c>
      <c r="O2304" s="964">
        <f t="shared" si="178"/>
        <v>61.81</v>
      </c>
      <c r="P2304" s="964">
        <f t="shared" si="178"/>
        <v>0</v>
      </c>
      <c r="Q2304" s="962">
        <f t="shared" si="178"/>
        <v>0</v>
      </c>
      <c r="R2304" s="843"/>
    </row>
    <row r="2305" spans="2:18" s="842" customFormat="1" ht="12.4" customHeight="1">
      <c r="B2305" s="974" t="s">
        <v>2158</v>
      </c>
      <c r="C2305" s="959"/>
      <c r="D2305" s="975" t="s">
        <v>340</v>
      </c>
      <c r="E2305" s="961"/>
      <c r="F2305" s="961"/>
      <c r="G2305" s="961"/>
      <c r="H2305" s="962" t="str">
        <f t="shared" si="174"/>
        <v/>
      </c>
      <c r="I2305" s="963" t="str">
        <f t="shared" si="178"/>
        <v/>
      </c>
      <c r="J2305" s="964" t="str">
        <f t="shared" si="178"/>
        <v/>
      </c>
      <c r="K2305" s="964" t="str">
        <f t="shared" si="178"/>
        <v/>
      </c>
      <c r="L2305" s="964" t="str">
        <f t="shared" si="178"/>
        <v/>
      </c>
      <c r="M2305" s="964" t="str">
        <f t="shared" si="178"/>
        <v/>
      </c>
      <c r="N2305" s="964" t="str">
        <f t="shared" si="178"/>
        <v/>
      </c>
      <c r="O2305" s="964" t="str">
        <f t="shared" si="178"/>
        <v/>
      </c>
      <c r="P2305" s="964" t="str">
        <f t="shared" si="178"/>
        <v/>
      </c>
      <c r="Q2305" s="962" t="str">
        <f t="shared" si="178"/>
        <v/>
      </c>
      <c r="R2305" s="843"/>
    </row>
    <row r="2306" spans="2:18" s="842" customFormat="1" ht="12.4" customHeight="1">
      <c r="B2306" s="968" t="s">
        <v>2159</v>
      </c>
      <c r="C2306" s="959"/>
      <c r="D2306" s="969" t="s">
        <v>342</v>
      </c>
      <c r="E2306" s="961" t="s">
        <v>51</v>
      </c>
      <c r="F2306" s="970">
        <v>125.9</v>
      </c>
      <c r="G2306" s="970">
        <v>43.65</v>
      </c>
      <c r="H2306" s="962">
        <f t="shared" si="174"/>
        <v>5495.54</v>
      </c>
      <c r="I2306" s="963">
        <f t="shared" si="178"/>
        <v>0</v>
      </c>
      <c r="J2306" s="964">
        <f t="shared" si="178"/>
        <v>0</v>
      </c>
      <c r="K2306" s="964">
        <f t="shared" si="178"/>
        <v>0</v>
      </c>
      <c r="L2306" s="964">
        <f t="shared" si="178"/>
        <v>0</v>
      </c>
      <c r="M2306" s="964">
        <f t="shared" si="178"/>
        <v>0</v>
      </c>
      <c r="N2306" s="964">
        <f t="shared" si="178"/>
        <v>0</v>
      </c>
      <c r="O2306" s="964">
        <f t="shared" si="178"/>
        <v>701.83</v>
      </c>
      <c r="P2306" s="964">
        <f t="shared" si="178"/>
        <v>4793.71</v>
      </c>
      <c r="Q2306" s="962">
        <f t="shared" si="178"/>
        <v>0</v>
      </c>
      <c r="R2306" s="843"/>
    </row>
    <row r="2307" spans="2:18" s="842" customFormat="1" ht="12.4" customHeight="1">
      <c r="B2307" s="968" t="s">
        <v>2160</v>
      </c>
      <c r="C2307" s="959"/>
      <c r="D2307" s="969" t="s">
        <v>364</v>
      </c>
      <c r="E2307" s="961" t="s">
        <v>386</v>
      </c>
      <c r="F2307" s="970">
        <v>9.4</v>
      </c>
      <c r="G2307" s="970">
        <v>370.51</v>
      </c>
      <c r="H2307" s="962">
        <f t="shared" si="174"/>
        <v>3482.79</v>
      </c>
      <c r="I2307" s="963">
        <f t="shared" si="178"/>
        <v>0</v>
      </c>
      <c r="J2307" s="964">
        <f t="shared" si="178"/>
        <v>0</v>
      </c>
      <c r="K2307" s="964">
        <f t="shared" si="178"/>
        <v>0</v>
      </c>
      <c r="L2307" s="964">
        <f t="shared" si="178"/>
        <v>0</v>
      </c>
      <c r="M2307" s="964">
        <f t="shared" si="178"/>
        <v>0</v>
      </c>
      <c r="N2307" s="964">
        <f t="shared" si="178"/>
        <v>0</v>
      </c>
      <c r="O2307" s="964">
        <f t="shared" si="178"/>
        <v>0</v>
      </c>
      <c r="P2307" s="964">
        <f t="shared" si="178"/>
        <v>3482.79</v>
      </c>
      <c r="Q2307" s="962">
        <f t="shared" si="178"/>
        <v>0</v>
      </c>
      <c r="R2307" s="843"/>
    </row>
    <row r="2308" spans="2:18" s="842" customFormat="1" ht="12.4" customHeight="1">
      <c r="B2308" s="968" t="s">
        <v>2161</v>
      </c>
      <c r="C2308" s="959"/>
      <c r="D2308" s="969" t="s">
        <v>2702</v>
      </c>
      <c r="E2308" s="961" t="s">
        <v>55</v>
      </c>
      <c r="F2308" s="970">
        <v>479.78000000000003</v>
      </c>
      <c r="G2308" s="970">
        <v>4.2</v>
      </c>
      <c r="H2308" s="962">
        <f t="shared" si="174"/>
        <v>2015.08</v>
      </c>
      <c r="I2308" s="963">
        <f t="shared" si="178"/>
        <v>0</v>
      </c>
      <c r="J2308" s="964">
        <f t="shared" si="178"/>
        <v>0</v>
      </c>
      <c r="K2308" s="964">
        <f t="shared" si="178"/>
        <v>0</v>
      </c>
      <c r="L2308" s="964">
        <f t="shared" si="178"/>
        <v>0</v>
      </c>
      <c r="M2308" s="964">
        <f t="shared" si="178"/>
        <v>0</v>
      </c>
      <c r="N2308" s="964">
        <f t="shared" si="178"/>
        <v>0</v>
      </c>
      <c r="O2308" s="964">
        <f t="shared" si="178"/>
        <v>861.87</v>
      </c>
      <c r="P2308" s="964">
        <f t="shared" si="178"/>
        <v>1153.21</v>
      </c>
      <c r="Q2308" s="962">
        <f t="shared" si="178"/>
        <v>0</v>
      </c>
      <c r="R2308" s="843"/>
    </row>
    <row r="2309" spans="2:18" s="842" customFormat="1" ht="12.4" customHeight="1">
      <c r="B2309" s="974" t="s">
        <v>2162</v>
      </c>
      <c r="C2309" s="959"/>
      <c r="D2309" s="975" t="s">
        <v>343</v>
      </c>
      <c r="E2309" s="961"/>
      <c r="F2309" s="961"/>
      <c r="G2309" s="961"/>
      <c r="H2309" s="962" t="str">
        <f t="shared" si="174"/>
        <v/>
      </c>
      <c r="I2309" s="963" t="str">
        <f t="shared" si="178"/>
        <v/>
      </c>
      <c r="J2309" s="964" t="str">
        <f t="shared" si="178"/>
        <v/>
      </c>
      <c r="K2309" s="964" t="str">
        <f t="shared" si="178"/>
        <v/>
      </c>
      <c r="L2309" s="964" t="str">
        <f t="shared" si="178"/>
        <v/>
      </c>
      <c r="M2309" s="964" t="str">
        <f t="shared" si="178"/>
        <v/>
      </c>
      <c r="N2309" s="964" t="str">
        <f t="shared" si="178"/>
        <v/>
      </c>
      <c r="O2309" s="964" t="str">
        <f t="shared" si="178"/>
        <v/>
      </c>
      <c r="P2309" s="964" t="str">
        <f t="shared" si="178"/>
        <v/>
      </c>
      <c r="Q2309" s="962" t="str">
        <f t="shared" si="178"/>
        <v/>
      </c>
      <c r="R2309" s="843"/>
    </row>
    <row r="2310" spans="2:18" s="842" customFormat="1" ht="12.4" customHeight="1">
      <c r="B2310" s="968" t="s">
        <v>2163</v>
      </c>
      <c r="C2310" s="959"/>
      <c r="D2310" s="969" t="s">
        <v>2671</v>
      </c>
      <c r="E2310" s="961" t="s">
        <v>51</v>
      </c>
      <c r="F2310" s="970">
        <v>54.01</v>
      </c>
      <c r="G2310" s="970">
        <v>27.810000000000002</v>
      </c>
      <c r="H2310" s="962">
        <f t="shared" si="174"/>
        <v>1502.02</v>
      </c>
      <c r="I2310" s="963">
        <f t="shared" si="178"/>
        <v>0</v>
      </c>
      <c r="J2310" s="964">
        <f t="shared" si="178"/>
        <v>0</v>
      </c>
      <c r="K2310" s="964">
        <f t="shared" si="178"/>
        <v>0</v>
      </c>
      <c r="L2310" s="964">
        <f t="shared" si="178"/>
        <v>0</v>
      </c>
      <c r="M2310" s="964">
        <f t="shared" si="178"/>
        <v>0</v>
      </c>
      <c r="N2310" s="964">
        <f t="shared" si="178"/>
        <v>0</v>
      </c>
      <c r="O2310" s="964">
        <f t="shared" si="178"/>
        <v>0</v>
      </c>
      <c r="P2310" s="964">
        <f t="shared" si="178"/>
        <v>1502.02</v>
      </c>
      <c r="Q2310" s="962">
        <f t="shared" si="178"/>
        <v>0</v>
      </c>
      <c r="R2310" s="843"/>
    </row>
    <row r="2311" spans="2:18" s="842" customFormat="1" ht="12.4" customHeight="1">
      <c r="B2311" s="968" t="s">
        <v>2164</v>
      </c>
      <c r="C2311" s="959"/>
      <c r="D2311" s="969" t="s">
        <v>2703</v>
      </c>
      <c r="E2311" s="961" t="s">
        <v>51</v>
      </c>
      <c r="F2311" s="970">
        <v>85.25</v>
      </c>
      <c r="G2311" s="970">
        <v>23.39</v>
      </c>
      <c r="H2311" s="962">
        <f t="shared" si="174"/>
        <v>1994</v>
      </c>
      <c r="I2311" s="963">
        <f t="shared" si="178"/>
        <v>0</v>
      </c>
      <c r="J2311" s="964">
        <f t="shared" si="178"/>
        <v>0</v>
      </c>
      <c r="K2311" s="964">
        <f t="shared" si="178"/>
        <v>0</v>
      </c>
      <c r="L2311" s="964">
        <f t="shared" si="178"/>
        <v>0</v>
      </c>
      <c r="M2311" s="964">
        <f t="shared" si="178"/>
        <v>0</v>
      </c>
      <c r="N2311" s="964">
        <f t="shared" si="178"/>
        <v>0</v>
      </c>
      <c r="O2311" s="964">
        <f t="shared" si="178"/>
        <v>0</v>
      </c>
      <c r="P2311" s="964">
        <f t="shared" si="178"/>
        <v>1994</v>
      </c>
      <c r="Q2311" s="962">
        <f t="shared" si="178"/>
        <v>0</v>
      </c>
      <c r="R2311" s="843"/>
    </row>
    <row r="2312" spans="2:18" s="842" customFormat="1" ht="12.4" customHeight="1">
      <c r="B2312" s="974" t="s">
        <v>2165</v>
      </c>
      <c r="C2312" s="959"/>
      <c r="D2312" s="975" t="s">
        <v>2676</v>
      </c>
      <c r="E2312" s="961"/>
      <c r="F2312" s="961"/>
      <c r="G2312" s="961"/>
      <c r="H2312" s="962" t="str">
        <f t="shared" si="174"/>
        <v/>
      </c>
      <c r="I2312" s="963" t="str">
        <f t="shared" si="178"/>
        <v/>
      </c>
      <c r="J2312" s="964" t="str">
        <f t="shared" si="178"/>
        <v/>
      </c>
      <c r="K2312" s="964" t="str">
        <f t="shared" si="178"/>
        <v/>
      </c>
      <c r="L2312" s="964" t="str">
        <f t="shared" si="178"/>
        <v/>
      </c>
      <c r="M2312" s="964" t="str">
        <f t="shared" si="178"/>
        <v/>
      </c>
      <c r="N2312" s="964" t="str">
        <f t="shared" si="178"/>
        <v/>
      </c>
      <c r="O2312" s="964" t="str">
        <f t="shared" si="178"/>
        <v/>
      </c>
      <c r="P2312" s="964" t="str">
        <f t="shared" si="178"/>
        <v/>
      </c>
      <c r="Q2312" s="962" t="str">
        <f t="shared" si="178"/>
        <v/>
      </c>
      <c r="R2312" s="843"/>
    </row>
    <row r="2313" spans="2:18" s="842" customFormat="1" ht="12.4" customHeight="1">
      <c r="B2313" s="968" t="s">
        <v>2166</v>
      </c>
      <c r="C2313" s="959"/>
      <c r="D2313" s="969" t="s">
        <v>2677</v>
      </c>
      <c r="E2313" s="961" t="s">
        <v>386</v>
      </c>
      <c r="F2313" s="970">
        <v>0.21</v>
      </c>
      <c r="G2313" s="970">
        <v>358.91</v>
      </c>
      <c r="H2313" s="962">
        <f t="shared" ref="H2313:H2376" si="179">+IF(E2313="","",ROUND(F2313*G2313,2))</f>
        <v>75.37</v>
      </c>
      <c r="I2313" s="963">
        <f t="shared" si="178"/>
        <v>0</v>
      </c>
      <c r="J2313" s="964">
        <f t="shared" si="178"/>
        <v>0</v>
      </c>
      <c r="K2313" s="964">
        <f t="shared" si="178"/>
        <v>0</v>
      </c>
      <c r="L2313" s="964">
        <f t="shared" si="178"/>
        <v>0</v>
      </c>
      <c r="M2313" s="964">
        <f t="shared" si="178"/>
        <v>0</v>
      </c>
      <c r="N2313" s="964">
        <f t="shared" si="178"/>
        <v>0</v>
      </c>
      <c r="O2313" s="964">
        <f t="shared" si="178"/>
        <v>0</v>
      </c>
      <c r="P2313" s="964">
        <f t="shared" si="178"/>
        <v>75.37</v>
      </c>
      <c r="Q2313" s="962">
        <f t="shared" si="178"/>
        <v>0</v>
      </c>
      <c r="R2313" s="843"/>
    </row>
    <row r="2314" spans="2:18" s="842" customFormat="1" ht="12.4" customHeight="1">
      <c r="B2314" s="974" t="s">
        <v>2167</v>
      </c>
      <c r="C2314" s="959"/>
      <c r="D2314" s="975" t="s">
        <v>344</v>
      </c>
      <c r="E2314" s="961"/>
      <c r="F2314" s="961"/>
      <c r="G2314" s="961"/>
      <c r="H2314" s="962" t="str">
        <f t="shared" si="179"/>
        <v/>
      </c>
      <c r="I2314" s="963" t="str">
        <f t="shared" si="178"/>
        <v/>
      </c>
      <c r="J2314" s="964" t="str">
        <f t="shared" si="178"/>
        <v/>
      </c>
      <c r="K2314" s="964" t="str">
        <f t="shared" si="178"/>
        <v/>
      </c>
      <c r="L2314" s="964" t="str">
        <f t="shared" si="178"/>
        <v/>
      </c>
      <c r="M2314" s="964" t="str">
        <f t="shared" si="178"/>
        <v/>
      </c>
      <c r="N2314" s="964" t="str">
        <f t="shared" si="178"/>
        <v/>
      </c>
      <c r="O2314" s="964" t="str">
        <f t="shared" si="178"/>
        <v/>
      </c>
      <c r="P2314" s="964" t="str">
        <f t="shared" si="178"/>
        <v/>
      </c>
      <c r="Q2314" s="962" t="str">
        <f t="shared" si="178"/>
        <v/>
      </c>
      <c r="R2314" s="843"/>
    </row>
    <row r="2315" spans="2:18" s="842" customFormat="1" ht="12.4" customHeight="1">
      <c r="B2315" s="968" t="s">
        <v>2168</v>
      </c>
      <c r="C2315" s="959"/>
      <c r="D2315" s="969" t="s">
        <v>2753</v>
      </c>
      <c r="E2315" s="961" t="s">
        <v>41</v>
      </c>
      <c r="F2315" s="970">
        <v>8</v>
      </c>
      <c r="G2315" s="970">
        <v>220.31</v>
      </c>
      <c r="H2315" s="962">
        <f t="shared" si="179"/>
        <v>1762.48</v>
      </c>
      <c r="I2315" s="963">
        <f t="shared" si="178"/>
        <v>0</v>
      </c>
      <c r="J2315" s="964">
        <f t="shared" si="178"/>
        <v>0</v>
      </c>
      <c r="K2315" s="964">
        <f t="shared" si="178"/>
        <v>0</v>
      </c>
      <c r="L2315" s="964">
        <f t="shared" si="178"/>
        <v>0</v>
      </c>
      <c r="M2315" s="964">
        <f t="shared" si="178"/>
        <v>0</v>
      </c>
      <c r="N2315" s="964">
        <f t="shared" si="178"/>
        <v>0</v>
      </c>
      <c r="O2315" s="964">
        <f t="shared" si="178"/>
        <v>0</v>
      </c>
      <c r="P2315" s="964">
        <f t="shared" si="178"/>
        <v>1762.48</v>
      </c>
      <c r="Q2315" s="962">
        <f t="shared" si="178"/>
        <v>0</v>
      </c>
      <c r="R2315" s="843"/>
    </row>
    <row r="2316" spans="2:18" s="842" customFormat="1" ht="12.4" customHeight="1">
      <c r="B2316" s="968" t="s">
        <v>2169</v>
      </c>
      <c r="C2316" s="959"/>
      <c r="D2316" s="969" t="s">
        <v>2831</v>
      </c>
      <c r="E2316" s="961" t="s">
        <v>41</v>
      </c>
      <c r="F2316" s="970">
        <v>1</v>
      </c>
      <c r="G2316" s="970">
        <v>194.99</v>
      </c>
      <c r="H2316" s="962">
        <f t="shared" si="179"/>
        <v>194.99</v>
      </c>
      <c r="I2316" s="963">
        <f t="shared" si="178"/>
        <v>0</v>
      </c>
      <c r="J2316" s="964">
        <f t="shared" si="178"/>
        <v>0</v>
      </c>
      <c r="K2316" s="964">
        <f t="shared" si="178"/>
        <v>0</v>
      </c>
      <c r="L2316" s="964">
        <f t="shared" si="178"/>
        <v>0</v>
      </c>
      <c r="M2316" s="964">
        <f t="shared" si="178"/>
        <v>0</v>
      </c>
      <c r="N2316" s="964">
        <f t="shared" si="178"/>
        <v>0</v>
      </c>
      <c r="O2316" s="964">
        <f t="shared" si="178"/>
        <v>0</v>
      </c>
      <c r="P2316" s="964">
        <f t="shared" si="178"/>
        <v>194.99</v>
      </c>
      <c r="Q2316" s="962">
        <f t="shared" si="178"/>
        <v>0</v>
      </c>
      <c r="R2316" s="843"/>
    </row>
    <row r="2317" spans="2:18" s="842" customFormat="1" ht="12.4" customHeight="1">
      <c r="B2317" s="968" t="s">
        <v>2170</v>
      </c>
      <c r="C2317" s="959"/>
      <c r="D2317" s="969" t="s">
        <v>2935</v>
      </c>
      <c r="E2317" s="961" t="s">
        <v>41</v>
      </c>
      <c r="F2317" s="970">
        <v>1</v>
      </c>
      <c r="G2317" s="970">
        <v>901.81000000000006</v>
      </c>
      <c r="H2317" s="962">
        <f t="shared" si="179"/>
        <v>901.81</v>
      </c>
      <c r="I2317" s="963">
        <f t="shared" si="178"/>
        <v>0</v>
      </c>
      <c r="J2317" s="964">
        <f t="shared" si="178"/>
        <v>0</v>
      </c>
      <c r="K2317" s="964">
        <f t="shared" si="178"/>
        <v>0</v>
      </c>
      <c r="L2317" s="964">
        <f t="shared" si="178"/>
        <v>0</v>
      </c>
      <c r="M2317" s="964">
        <f t="shared" si="178"/>
        <v>0</v>
      </c>
      <c r="N2317" s="964">
        <f t="shared" si="178"/>
        <v>0</v>
      </c>
      <c r="O2317" s="964">
        <f t="shared" si="178"/>
        <v>0</v>
      </c>
      <c r="P2317" s="964">
        <f t="shared" si="178"/>
        <v>901.81</v>
      </c>
      <c r="Q2317" s="962">
        <f t="shared" si="178"/>
        <v>0</v>
      </c>
      <c r="R2317" s="843"/>
    </row>
    <row r="2318" spans="2:18" s="842" customFormat="1" ht="12.4" customHeight="1">
      <c r="B2318" s="968" t="s">
        <v>2171</v>
      </c>
      <c r="C2318" s="959"/>
      <c r="D2318" s="969" t="s">
        <v>2832</v>
      </c>
      <c r="E2318" s="961" t="s">
        <v>41</v>
      </c>
      <c r="F2318" s="970">
        <v>1</v>
      </c>
      <c r="G2318" s="970">
        <v>252.44</v>
      </c>
      <c r="H2318" s="962">
        <f t="shared" si="179"/>
        <v>252.44</v>
      </c>
      <c r="I2318" s="963">
        <f t="shared" si="178"/>
        <v>0</v>
      </c>
      <c r="J2318" s="964">
        <f t="shared" si="178"/>
        <v>0</v>
      </c>
      <c r="K2318" s="964">
        <f t="shared" si="178"/>
        <v>0</v>
      </c>
      <c r="L2318" s="964">
        <f t="shared" si="178"/>
        <v>0</v>
      </c>
      <c r="M2318" s="964">
        <f t="shared" si="178"/>
        <v>0</v>
      </c>
      <c r="N2318" s="964">
        <f t="shared" si="178"/>
        <v>0</v>
      </c>
      <c r="O2318" s="964">
        <f t="shared" si="178"/>
        <v>0</v>
      </c>
      <c r="P2318" s="964">
        <f t="shared" si="178"/>
        <v>252.44</v>
      </c>
      <c r="Q2318" s="962">
        <f t="shared" si="178"/>
        <v>0</v>
      </c>
      <c r="R2318" s="843"/>
    </row>
    <row r="2319" spans="2:18" s="842" customFormat="1" ht="12.4" customHeight="1">
      <c r="B2319" s="974" t="s">
        <v>2172</v>
      </c>
      <c r="C2319" s="959"/>
      <c r="D2319" s="975" t="s">
        <v>2679</v>
      </c>
      <c r="E2319" s="961"/>
      <c r="F2319" s="961"/>
      <c r="G2319" s="961"/>
      <c r="H2319" s="962" t="str">
        <f t="shared" si="179"/>
        <v/>
      </c>
      <c r="I2319" s="963" t="str">
        <f t="shared" ref="I2319:Q2334" si="180">+IF($E2319="","",I6209)</f>
        <v/>
      </c>
      <c r="J2319" s="964" t="str">
        <f t="shared" si="180"/>
        <v/>
      </c>
      <c r="K2319" s="964" t="str">
        <f t="shared" si="180"/>
        <v/>
      </c>
      <c r="L2319" s="964" t="str">
        <f t="shared" si="180"/>
        <v/>
      </c>
      <c r="M2319" s="964" t="str">
        <f t="shared" si="180"/>
        <v/>
      </c>
      <c r="N2319" s="964" t="str">
        <f t="shared" si="180"/>
        <v/>
      </c>
      <c r="O2319" s="964" t="str">
        <f t="shared" si="180"/>
        <v/>
      </c>
      <c r="P2319" s="964" t="str">
        <f t="shared" si="180"/>
        <v/>
      </c>
      <c r="Q2319" s="962" t="str">
        <f t="shared" si="180"/>
        <v/>
      </c>
      <c r="R2319" s="843"/>
    </row>
    <row r="2320" spans="2:18" s="842" customFormat="1" ht="12.4" customHeight="1">
      <c r="B2320" s="968" t="s">
        <v>2173</v>
      </c>
      <c r="C2320" s="959"/>
      <c r="D2320" s="969" t="s">
        <v>2680</v>
      </c>
      <c r="E2320" s="961" t="s">
        <v>41</v>
      </c>
      <c r="F2320" s="970">
        <v>11</v>
      </c>
      <c r="G2320" s="970">
        <v>71.180000000000007</v>
      </c>
      <c r="H2320" s="962">
        <f t="shared" si="179"/>
        <v>782.98</v>
      </c>
      <c r="I2320" s="963">
        <f t="shared" si="180"/>
        <v>0</v>
      </c>
      <c r="J2320" s="964">
        <f t="shared" si="180"/>
        <v>0</v>
      </c>
      <c r="K2320" s="964">
        <f t="shared" si="180"/>
        <v>0</v>
      </c>
      <c r="L2320" s="964">
        <f t="shared" si="180"/>
        <v>0</v>
      </c>
      <c r="M2320" s="964">
        <f t="shared" si="180"/>
        <v>0</v>
      </c>
      <c r="N2320" s="964">
        <f t="shared" si="180"/>
        <v>0</v>
      </c>
      <c r="O2320" s="964">
        <f t="shared" si="180"/>
        <v>0</v>
      </c>
      <c r="P2320" s="964">
        <f t="shared" si="180"/>
        <v>0</v>
      </c>
      <c r="Q2320" s="962">
        <f t="shared" si="180"/>
        <v>782.98</v>
      </c>
      <c r="R2320" s="843"/>
    </row>
    <row r="2321" spans="2:18" s="842" customFormat="1" ht="12.4" customHeight="1">
      <c r="B2321" s="974" t="s">
        <v>2174</v>
      </c>
      <c r="C2321" s="959"/>
      <c r="D2321" s="975" t="s">
        <v>2754</v>
      </c>
      <c r="E2321" s="961"/>
      <c r="F2321" s="961"/>
      <c r="G2321" s="961"/>
      <c r="H2321" s="962" t="str">
        <f t="shared" si="179"/>
        <v/>
      </c>
      <c r="I2321" s="963" t="str">
        <f t="shared" si="180"/>
        <v/>
      </c>
      <c r="J2321" s="964" t="str">
        <f t="shared" si="180"/>
        <v/>
      </c>
      <c r="K2321" s="964" t="str">
        <f t="shared" si="180"/>
        <v/>
      </c>
      <c r="L2321" s="964" t="str">
        <f t="shared" si="180"/>
        <v/>
      </c>
      <c r="M2321" s="964" t="str">
        <f t="shared" si="180"/>
        <v/>
      </c>
      <c r="N2321" s="964" t="str">
        <f t="shared" si="180"/>
        <v/>
      </c>
      <c r="O2321" s="964" t="str">
        <f t="shared" si="180"/>
        <v/>
      </c>
      <c r="P2321" s="964" t="str">
        <f t="shared" si="180"/>
        <v/>
      </c>
      <c r="Q2321" s="962" t="str">
        <f t="shared" si="180"/>
        <v/>
      </c>
      <c r="R2321" s="843"/>
    </row>
    <row r="2322" spans="2:18" s="842" customFormat="1" ht="12.4" customHeight="1">
      <c r="B2322" s="968" t="s">
        <v>2175</v>
      </c>
      <c r="C2322" s="959"/>
      <c r="D2322" s="969" t="s">
        <v>334</v>
      </c>
      <c r="E2322" s="961" t="s">
        <v>385</v>
      </c>
      <c r="F2322" s="970">
        <v>84.76</v>
      </c>
      <c r="G2322" s="970">
        <v>1.22</v>
      </c>
      <c r="H2322" s="962">
        <f t="shared" si="179"/>
        <v>103.41</v>
      </c>
      <c r="I2322" s="963">
        <f t="shared" si="180"/>
        <v>0</v>
      </c>
      <c r="J2322" s="964">
        <f t="shared" si="180"/>
        <v>0</v>
      </c>
      <c r="K2322" s="964">
        <f t="shared" si="180"/>
        <v>0</v>
      </c>
      <c r="L2322" s="964">
        <f t="shared" si="180"/>
        <v>0</v>
      </c>
      <c r="M2322" s="964">
        <f t="shared" si="180"/>
        <v>0</v>
      </c>
      <c r="N2322" s="964">
        <f t="shared" si="180"/>
        <v>0</v>
      </c>
      <c r="O2322" s="964">
        <f t="shared" si="180"/>
        <v>0</v>
      </c>
      <c r="P2322" s="964">
        <f t="shared" si="180"/>
        <v>103.41</v>
      </c>
      <c r="Q2322" s="962">
        <f t="shared" si="180"/>
        <v>0</v>
      </c>
      <c r="R2322" s="843"/>
    </row>
    <row r="2323" spans="2:18" s="842" customFormat="1" ht="12.4" customHeight="1">
      <c r="B2323" s="968" t="s">
        <v>2176</v>
      </c>
      <c r="C2323" s="959"/>
      <c r="D2323" s="969" t="s">
        <v>365</v>
      </c>
      <c r="E2323" s="961" t="s">
        <v>386</v>
      </c>
      <c r="F2323" s="970">
        <v>9.68</v>
      </c>
      <c r="G2323" s="970">
        <v>30.76</v>
      </c>
      <c r="H2323" s="962">
        <f t="shared" si="179"/>
        <v>297.76</v>
      </c>
      <c r="I2323" s="963">
        <f t="shared" si="180"/>
        <v>0</v>
      </c>
      <c r="J2323" s="964">
        <f t="shared" si="180"/>
        <v>0</v>
      </c>
      <c r="K2323" s="964">
        <f t="shared" si="180"/>
        <v>0</v>
      </c>
      <c r="L2323" s="964">
        <f t="shared" si="180"/>
        <v>0</v>
      </c>
      <c r="M2323" s="964">
        <f t="shared" si="180"/>
        <v>0</v>
      </c>
      <c r="N2323" s="964">
        <f t="shared" si="180"/>
        <v>0</v>
      </c>
      <c r="O2323" s="964">
        <f t="shared" si="180"/>
        <v>0</v>
      </c>
      <c r="P2323" s="964">
        <f t="shared" si="180"/>
        <v>297.76</v>
      </c>
      <c r="Q2323" s="962">
        <f t="shared" si="180"/>
        <v>0</v>
      </c>
      <c r="R2323" s="843"/>
    </row>
    <row r="2324" spans="2:18" s="842" customFormat="1" ht="12.4" customHeight="1">
      <c r="B2324" s="968" t="s">
        <v>2177</v>
      </c>
      <c r="C2324" s="959"/>
      <c r="D2324" s="969" t="s">
        <v>336</v>
      </c>
      <c r="E2324" s="961" t="s">
        <v>386</v>
      </c>
      <c r="F2324" s="970">
        <v>12.1</v>
      </c>
      <c r="G2324" s="970">
        <v>20.51</v>
      </c>
      <c r="H2324" s="962">
        <f t="shared" si="179"/>
        <v>248.17</v>
      </c>
      <c r="I2324" s="963">
        <f t="shared" si="180"/>
        <v>0</v>
      </c>
      <c r="J2324" s="964">
        <f t="shared" si="180"/>
        <v>0</v>
      </c>
      <c r="K2324" s="964">
        <f t="shared" si="180"/>
        <v>0</v>
      </c>
      <c r="L2324" s="964">
        <f t="shared" si="180"/>
        <v>0</v>
      </c>
      <c r="M2324" s="964">
        <f t="shared" si="180"/>
        <v>0</v>
      </c>
      <c r="N2324" s="964">
        <f t="shared" si="180"/>
        <v>0</v>
      </c>
      <c r="O2324" s="964">
        <f t="shared" si="180"/>
        <v>0</v>
      </c>
      <c r="P2324" s="964">
        <f t="shared" si="180"/>
        <v>248.17</v>
      </c>
      <c r="Q2324" s="962">
        <f t="shared" si="180"/>
        <v>0</v>
      </c>
      <c r="R2324" s="843"/>
    </row>
    <row r="2325" spans="2:18" s="842" customFormat="1" ht="12.4" customHeight="1">
      <c r="B2325" s="968" t="s">
        <v>2178</v>
      </c>
      <c r="C2325" s="959"/>
      <c r="D2325" s="969" t="s">
        <v>2755</v>
      </c>
      <c r="E2325" s="961" t="s">
        <v>386</v>
      </c>
      <c r="F2325" s="970">
        <v>9.68</v>
      </c>
      <c r="G2325" s="970">
        <v>276.94</v>
      </c>
      <c r="H2325" s="962">
        <f t="shared" si="179"/>
        <v>2680.78</v>
      </c>
      <c r="I2325" s="963">
        <f t="shared" si="180"/>
        <v>0</v>
      </c>
      <c r="J2325" s="964">
        <f t="shared" si="180"/>
        <v>0</v>
      </c>
      <c r="K2325" s="964">
        <f t="shared" si="180"/>
        <v>0</v>
      </c>
      <c r="L2325" s="964">
        <f t="shared" si="180"/>
        <v>0</v>
      </c>
      <c r="M2325" s="964">
        <f t="shared" si="180"/>
        <v>0</v>
      </c>
      <c r="N2325" s="964">
        <f t="shared" si="180"/>
        <v>0</v>
      </c>
      <c r="O2325" s="964">
        <f t="shared" si="180"/>
        <v>0</v>
      </c>
      <c r="P2325" s="964">
        <f t="shared" si="180"/>
        <v>2092.5</v>
      </c>
      <c r="Q2325" s="962">
        <f t="shared" si="180"/>
        <v>588.28</v>
      </c>
      <c r="R2325" s="843"/>
    </row>
    <row r="2326" spans="2:18" s="842" customFormat="1" ht="12.4" customHeight="1">
      <c r="B2326" s="968" t="s">
        <v>2179</v>
      </c>
      <c r="C2326" s="959"/>
      <c r="D2326" s="969" t="s">
        <v>2756</v>
      </c>
      <c r="E2326" s="961" t="s">
        <v>41</v>
      </c>
      <c r="F2326" s="970">
        <v>121</v>
      </c>
      <c r="G2326" s="970">
        <v>24.310000000000002</v>
      </c>
      <c r="H2326" s="962">
        <f t="shared" si="179"/>
        <v>2941.51</v>
      </c>
      <c r="I2326" s="963">
        <f t="shared" si="180"/>
        <v>0</v>
      </c>
      <c r="J2326" s="964">
        <f t="shared" si="180"/>
        <v>0</v>
      </c>
      <c r="K2326" s="964">
        <f t="shared" si="180"/>
        <v>0</v>
      </c>
      <c r="L2326" s="964">
        <f t="shared" si="180"/>
        <v>0</v>
      </c>
      <c r="M2326" s="964">
        <f t="shared" si="180"/>
        <v>0</v>
      </c>
      <c r="N2326" s="964">
        <f t="shared" si="180"/>
        <v>0</v>
      </c>
      <c r="O2326" s="964">
        <f t="shared" si="180"/>
        <v>0</v>
      </c>
      <c r="P2326" s="964">
        <f t="shared" si="180"/>
        <v>2296.0100000000002</v>
      </c>
      <c r="Q2326" s="962">
        <f t="shared" si="180"/>
        <v>645.5</v>
      </c>
      <c r="R2326" s="843"/>
    </row>
    <row r="2327" spans="2:18" s="842" customFormat="1" ht="12.4" customHeight="1">
      <c r="B2327" s="968" t="s">
        <v>2180</v>
      </c>
      <c r="C2327" s="959"/>
      <c r="D2327" s="969" t="s">
        <v>349</v>
      </c>
      <c r="E2327" s="961" t="s">
        <v>50</v>
      </c>
      <c r="F2327" s="970">
        <v>870.1</v>
      </c>
      <c r="G2327" s="970">
        <v>3.47</v>
      </c>
      <c r="H2327" s="962">
        <f t="shared" si="179"/>
        <v>3019.25</v>
      </c>
      <c r="I2327" s="963">
        <f t="shared" si="180"/>
        <v>0</v>
      </c>
      <c r="J2327" s="964">
        <f t="shared" si="180"/>
        <v>0</v>
      </c>
      <c r="K2327" s="964">
        <f t="shared" si="180"/>
        <v>0</v>
      </c>
      <c r="L2327" s="964">
        <f t="shared" si="180"/>
        <v>0</v>
      </c>
      <c r="M2327" s="964">
        <f t="shared" si="180"/>
        <v>0</v>
      </c>
      <c r="N2327" s="964">
        <f t="shared" si="180"/>
        <v>0</v>
      </c>
      <c r="O2327" s="964">
        <f t="shared" si="180"/>
        <v>0</v>
      </c>
      <c r="P2327" s="964">
        <f t="shared" si="180"/>
        <v>0</v>
      </c>
      <c r="Q2327" s="962">
        <f t="shared" si="180"/>
        <v>3019.25</v>
      </c>
      <c r="R2327" s="843"/>
    </row>
    <row r="2328" spans="2:18" s="842" customFormat="1" ht="12.4" customHeight="1">
      <c r="B2328" s="968" t="s">
        <v>2181</v>
      </c>
      <c r="C2328" s="959"/>
      <c r="D2328" s="969" t="s">
        <v>2757</v>
      </c>
      <c r="E2328" s="961" t="s">
        <v>41</v>
      </c>
      <c r="F2328" s="970">
        <v>11</v>
      </c>
      <c r="G2328" s="970">
        <v>175.04</v>
      </c>
      <c r="H2328" s="962">
        <f t="shared" si="179"/>
        <v>1925.44</v>
      </c>
      <c r="I2328" s="963">
        <f t="shared" si="180"/>
        <v>0</v>
      </c>
      <c r="J2328" s="964">
        <f t="shared" si="180"/>
        <v>0</v>
      </c>
      <c r="K2328" s="964">
        <f t="shared" si="180"/>
        <v>0</v>
      </c>
      <c r="L2328" s="964">
        <f t="shared" si="180"/>
        <v>0</v>
      </c>
      <c r="M2328" s="964">
        <f t="shared" si="180"/>
        <v>0</v>
      </c>
      <c r="N2328" s="964">
        <f t="shared" si="180"/>
        <v>0</v>
      </c>
      <c r="O2328" s="964">
        <f t="shared" si="180"/>
        <v>0</v>
      </c>
      <c r="P2328" s="964">
        <f t="shared" si="180"/>
        <v>0</v>
      </c>
      <c r="Q2328" s="962">
        <f t="shared" si="180"/>
        <v>1925.44</v>
      </c>
      <c r="R2328" s="843"/>
    </row>
    <row r="2329" spans="2:18" s="842" customFormat="1" ht="12.4" customHeight="1">
      <c r="B2329" s="974" t="s">
        <v>2182</v>
      </c>
      <c r="C2329" s="959"/>
      <c r="D2329" s="975" t="s">
        <v>2681</v>
      </c>
      <c r="E2329" s="961"/>
      <c r="F2329" s="961"/>
      <c r="G2329" s="961"/>
      <c r="H2329" s="962" t="str">
        <f t="shared" si="179"/>
        <v/>
      </c>
      <c r="I2329" s="963" t="str">
        <f t="shared" si="180"/>
        <v/>
      </c>
      <c r="J2329" s="964" t="str">
        <f t="shared" si="180"/>
        <v/>
      </c>
      <c r="K2329" s="964" t="str">
        <f t="shared" si="180"/>
        <v/>
      </c>
      <c r="L2329" s="964" t="str">
        <f t="shared" si="180"/>
        <v/>
      </c>
      <c r="M2329" s="964" t="str">
        <f t="shared" si="180"/>
        <v/>
      </c>
      <c r="N2329" s="964" t="str">
        <f t="shared" si="180"/>
        <v/>
      </c>
      <c r="O2329" s="964" t="str">
        <f t="shared" si="180"/>
        <v/>
      </c>
      <c r="P2329" s="964" t="str">
        <f t="shared" si="180"/>
        <v/>
      </c>
      <c r="Q2329" s="962" t="str">
        <f t="shared" si="180"/>
        <v/>
      </c>
      <c r="R2329" s="843"/>
    </row>
    <row r="2330" spans="2:18" s="842" customFormat="1" ht="12.4" customHeight="1">
      <c r="B2330" s="968" t="s">
        <v>2183</v>
      </c>
      <c r="C2330" s="959"/>
      <c r="D2330" s="969" t="s">
        <v>2758</v>
      </c>
      <c r="E2330" s="961" t="s">
        <v>41</v>
      </c>
      <c r="F2330" s="970">
        <v>11</v>
      </c>
      <c r="G2330" s="970">
        <v>162.58000000000001</v>
      </c>
      <c r="H2330" s="962">
        <f t="shared" si="179"/>
        <v>1788.38</v>
      </c>
      <c r="I2330" s="963">
        <f t="shared" si="180"/>
        <v>0</v>
      </c>
      <c r="J2330" s="964">
        <f t="shared" si="180"/>
        <v>0</v>
      </c>
      <c r="K2330" s="964">
        <f t="shared" si="180"/>
        <v>0</v>
      </c>
      <c r="L2330" s="964">
        <f t="shared" si="180"/>
        <v>0</v>
      </c>
      <c r="M2330" s="964">
        <f t="shared" si="180"/>
        <v>0</v>
      </c>
      <c r="N2330" s="964">
        <f t="shared" si="180"/>
        <v>0</v>
      </c>
      <c r="O2330" s="964">
        <f t="shared" si="180"/>
        <v>0</v>
      </c>
      <c r="P2330" s="964">
        <f t="shared" si="180"/>
        <v>1788.38</v>
      </c>
      <c r="Q2330" s="962">
        <f t="shared" si="180"/>
        <v>0</v>
      </c>
      <c r="R2330" s="843"/>
    </row>
    <row r="2331" spans="2:18" s="842" customFormat="1" ht="12.4" customHeight="1">
      <c r="B2331" s="968" t="s">
        <v>2184</v>
      </c>
      <c r="C2331" s="959"/>
      <c r="D2331" s="969" t="s">
        <v>2759</v>
      </c>
      <c r="E2331" s="961" t="s">
        <v>41</v>
      </c>
      <c r="F2331" s="970">
        <v>11</v>
      </c>
      <c r="G2331" s="970">
        <v>107.59</v>
      </c>
      <c r="H2331" s="962">
        <f t="shared" si="179"/>
        <v>1183.49</v>
      </c>
      <c r="I2331" s="963">
        <f t="shared" si="180"/>
        <v>0</v>
      </c>
      <c r="J2331" s="964">
        <f t="shared" si="180"/>
        <v>0</v>
      </c>
      <c r="K2331" s="964">
        <f t="shared" si="180"/>
        <v>0</v>
      </c>
      <c r="L2331" s="964">
        <f t="shared" si="180"/>
        <v>0</v>
      </c>
      <c r="M2331" s="964">
        <f t="shared" si="180"/>
        <v>0</v>
      </c>
      <c r="N2331" s="964">
        <f t="shared" si="180"/>
        <v>0</v>
      </c>
      <c r="O2331" s="964">
        <f t="shared" si="180"/>
        <v>0</v>
      </c>
      <c r="P2331" s="964">
        <f t="shared" si="180"/>
        <v>1183.49</v>
      </c>
      <c r="Q2331" s="962">
        <f t="shared" si="180"/>
        <v>0</v>
      </c>
      <c r="R2331" s="843"/>
    </row>
    <row r="2332" spans="2:18" s="842" customFormat="1" ht="12.4" customHeight="1">
      <c r="B2332" s="974" t="s">
        <v>2185</v>
      </c>
      <c r="C2332" s="959"/>
      <c r="D2332" s="975" t="s">
        <v>64</v>
      </c>
      <c r="E2332" s="961"/>
      <c r="F2332" s="961"/>
      <c r="G2332" s="961"/>
      <c r="H2332" s="962" t="str">
        <f t="shared" si="179"/>
        <v/>
      </c>
      <c r="I2332" s="963" t="str">
        <f t="shared" si="180"/>
        <v/>
      </c>
      <c r="J2332" s="964" t="str">
        <f t="shared" si="180"/>
        <v/>
      </c>
      <c r="K2332" s="964" t="str">
        <f t="shared" si="180"/>
        <v/>
      </c>
      <c r="L2332" s="964" t="str">
        <f t="shared" si="180"/>
        <v/>
      </c>
      <c r="M2332" s="964" t="str">
        <f t="shared" si="180"/>
        <v/>
      </c>
      <c r="N2332" s="964" t="str">
        <f t="shared" si="180"/>
        <v/>
      </c>
      <c r="O2332" s="964" t="str">
        <f t="shared" si="180"/>
        <v/>
      </c>
      <c r="P2332" s="964" t="str">
        <f t="shared" si="180"/>
        <v/>
      </c>
      <c r="Q2332" s="962" t="str">
        <f t="shared" si="180"/>
        <v/>
      </c>
      <c r="R2332" s="843"/>
    </row>
    <row r="2333" spans="2:18" s="842" customFormat="1" ht="12.4" customHeight="1">
      <c r="B2333" s="968" t="s">
        <v>2186</v>
      </c>
      <c r="C2333" s="959"/>
      <c r="D2333" s="969" t="s">
        <v>350</v>
      </c>
      <c r="E2333" s="961" t="s">
        <v>51</v>
      </c>
      <c r="F2333" s="970">
        <v>85.25</v>
      </c>
      <c r="G2333" s="970">
        <v>11.85</v>
      </c>
      <c r="H2333" s="962">
        <f t="shared" si="179"/>
        <v>1010.21</v>
      </c>
      <c r="I2333" s="963">
        <f t="shared" si="180"/>
        <v>0</v>
      </c>
      <c r="J2333" s="964">
        <f t="shared" si="180"/>
        <v>0</v>
      </c>
      <c r="K2333" s="964">
        <f t="shared" si="180"/>
        <v>0</v>
      </c>
      <c r="L2333" s="964">
        <f t="shared" si="180"/>
        <v>0</v>
      </c>
      <c r="M2333" s="964">
        <f t="shared" si="180"/>
        <v>0</v>
      </c>
      <c r="N2333" s="964">
        <f t="shared" si="180"/>
        <v>0</v>
      </c>
      <c r="O2333" s="964">
        <f t="shared" si="180"/>
        <v>0</v>
      </c>
      <c r="P2333" s="964">
        <f t="shared" si="180"/>
        <v>0</v>
      </c>
      <c r="Q2333" s="962">
        <f t="shared" si="180"/>
        <v>1010.21</v>
      </c>
      <c r="R2333" s="843"/>
    </row>
    <row r="2334" spans="2:18" s="842" customFormat="1" ht="12.4" customHeight="1">
      <c r="B2334" s="968" t="s">
        <v>2187</v>
      </c>
      <c r="C2334" s="959"/>
      <c r="D2334" s="969" t="s">
        <v>351</v>
      </c>
      <c r="E2334" s="961" t="s">
        <v>51</v>
      </c>
      <c r="F2334" s="970">
        <v>12.82</v>
      </c>
      <c r="G2334" s="970">
        <v>20.48</v>
      </c>
      <c r="H2334" s="962">
        <f t="shared" si="179"/>
        <v>262.55</v>
      </c>
      <c r="I2334" s="963">
        <f t="shared" si="180"/>
        <v>0</v>
      </c>
      <c r="J2334" s="964">
        <f t="shared" si="180"/>
        <v>0</v>
      </c>
      <c r="K2334" s="964">
        <f t="shared" si="180"/>
        <v>0</v>
      </c>
      <c r="L2334" s="964">
        <f t="shared" si="180"/>
        <v>0</v>
      </c>
      <c r="M2334" s="964">
        <f t="shared" si="180"/>
        <v>0</v>
      </c>
      <c r="N2334" s="964">
        <f t="shared" si="180"/>
        <v>0</v>
      </c>
      <c r="O2334" s="964">
        <f t="shared" si="180"/>
        <v>0</v>
      </c>
      <c r="P2334" s="964">
        <f t="shared" si="180"/>
        <v>0</v>
      </c>
      <c r="Q2334" s="962">
        <f t="shared" si="180"/>
        <v>262.55</v>
      </c>
      <c r="R2334" s="843"/>
    </row>
    <row r="2335" spans="2:18" s="842" customFormat="1" ht="12.4" customHeight="1">
      <c r="B2335" s="974" t="s">
        <v>2188</v>
      </c>
      <c r="C2335" s="959"/>
      <c r="D2335" s="975" t="s">
        <v>65</v>
      </c>
      <c r="E2335" s="961"/>
      <c r="F2335" s="961"/>
      <c r="G2335" s="961"/>
      <c r="H2335" s="962" t="str">
        <f t="shared" si="179"/>
        <v/>
      </c>
      <c r="I2335" s="963" t="str">
        <f t="shared" ref="I2335:Q2350" si="181">+IF($E2335="","",I6225)</f>
        <v/>
      </c>
      <c r="J2335" s="964" t="str">
        <f t="shared" si="181"/>
        <v/>
      </c>
      <c r="K2335" s="964" t="str">
        <f t="shared" si="181"/>
        <v/>
      </c>
      <c r="L2335" s="964" t="str">
        <f t="shared" si="181"/>
        <v/>
      </c>
      <c r="M2335" s="964" t="str">
        <f t="shared" si="181"/>
        <v/>
      </c>
      <c r="N2335" s="964" t="str">
        <f t="shared" si="181"/>
        <v/>
      </c>
      <c r="O2335" s="964" t="str">
        <f t="shared" si="181"/>
        <v/>
      </c>
      <c r="P2335" s="964" t="str">
        <f t="shared" si="181"/>
        <v/>
      </c>
      <c r="Q2335" s="962" t="str">
        <f t="shared" si="181"/>
        <v/>
      </c>
      <c r="R2335" s="843"/>
    </row>
    <row r="2336" spans="2:18" s="842" customFormat="1" ht="12.4" customHeight="1">
      <c r="B2336" s="968" t="s">
        <v>2189</v>
      </c>
      <c r="C2336" s="959"/>
      <c r="D2336" s="969" t="s">
        <v>2760</v>
      </c>
      <c r="E2336" s="961" t="s">
        <v>51</v>
      </c>
      <c r="F2336" s="970">
        <v>60.72</v>
      </c>
      <c r="G2336" s="970">
        <v>8.6</v>
      </c>
      <c r="H2336" s="962">
        <f t="shared" si="179"/>
        <v>522.19000000000005</v>
      </c>
      <c r="I2336" s="963">
        <f t="shared" si="181"/>
        <v>0</v>
      </c>
      <c r="J2336" s="964">
        <f t="shared" si="181"/>
        <v>0</v>
      </c>
      <c r="K2336" s="964">
        <f t="shared" si="181"/>
        <v>0</v>
      </c>
      <c r="L2336" s="964">
        <f t="shared" si="181"/>
        <v>0</v>
      </c>
      <c r="M2336" s="964">
        <f t="shared" si="181"/>
        <v>0</v>
      </c>
      <c r="N2336" s="964">
        <f t="shared" si="181"/>
        <v>0</v>
      </c>
      <c r="O2336" s="964">
        <f t="shared" si="181"/>
        <v>0</v>
      </c>
      <c r="P2336" s="964">
        <f t="shared" si="181"/>
        <v>522.19000000000005</v>
      </c>
      <c r="Q2336" s="962">
        <f t="shared" si="181"/>
        <v>0</v>
      </c>
      <c r="R2336" s="843"/>
    </row>
    <row r="2337" spans="2:18" s="842" customFormat="1" ht="12.4" customHeight="1">
      <c r="B2337" s="972" t="s">
        <v>2190</v>
      </c>
      <c r="C2337" s="959"/>
      <c r="D2337" s="973" t="s">
        <v>2952</v>
      </c>
      <c r="E2337" s="961"/>
      <c r="F2337" s="961"/>
      <c r="G2337" s="961"/>
      <c r="H2337" s="962" t="str">
        <f t="shared" si="179"/>
        <v/>
      </c>
      <c r="I2337" s="963" t="str">
        <f t="shared" si="181"/>
        <v/>
      </c>
      <c r="J2337" s="964" t="str">
        <f t="shared" si="181"/>
        <v/>
      </c>
      <c r="K2337" s="964" t="str">
        <f t="shared" si="181"/>
        <v/>
      </c>
      <c r="L2337" s="964" t="str">
        <f t="shared" si="181"/>
        <v/>
      </c>
      <c r="M2337" s="964" t="str">
        <f t="shared" si="181"/>
        <v/>
      </c>
      <c r="N2337" s="964" t="str">
        <f t="shared" si="181"/>
        <v/>
      </c>
      <c r="O2337" s="964" t="str">
        <f t="shared" si="181"/>
        <v/>
      </c>
      <c r="P2337" s="964" t="str">
        <f t="shared" si="181"/>
        <v/>
      </c>
      <c r="Q2337" s="962" t="str">
        <f t="shared" si="181"/>
        <v/>
      </c>
      <c r="R2337" s="843"/>
    </row>
    <row r="2338" spans="2:18" s="842" customFormat="1" ht="12.4" customHeight="1">
      <c r="B2338" s="974" t="s">
        <v>2191</v>
      </c>
      <c r="C2338" s="959"/>
      <c r="D2338" s="975" t="s">
        <v>52</v>
      </c>
      <c r="E2338" s="961"/>
      <c r="F2338" s="961"/>
      <c r="G2338" s="961"/>
      <c r="H2338" s="962" t="str">
        <f t="shared" si="179"/>
        <v/>
      </c>
      <c r="I2338" s="963" t="str">
        <f t="shared" si="181"/>
        <v/>
      </c>
      <c r="J2338" s="964" t="str">
        <f t="shared" si="181"/>
        <v/>
      </c>
      <c r="K2338" s="964" t="str">
        <f t="shared" si="181"/>
        <v/>
      </c>
      <c r="L2338" s="964" t="str">
        <f t="shared" si="181"/>
        <v/>
      </c>
      <c r="M2338" s="964" t="str">
        <f t="shared" si="181"/>
        <v/>
      </c>
      <c r="N2338" s="964" t="str">
        <f t="shared" si="181"/>
        <v/>
      </c>
      <c r="O2338" s="964" t="str">
        <f t="shared" si="181"/>
        <v/>
      </c>
      <c r="P2338" s="964" t="str">
        <f t="shared" si="181"/>
        <v/>
      </c>
      <c r="Q2338" s="962" t="str">
        <f t="shared" si="181"/>
        <v/>
      </c>
      <c r="R2338" s="843"/>
    </row>
    <row r="2339" spans="2:18" s="842" customFormat="1" ht="12.4" customHeight="1">
      <c r="B2339" s="968" t="s">
        <v>2192</v>
      </c>
      <c r="C2339" s="959"/>
      <c r="D2339" s="969" t="s">
        <v>333</v>
      </c>
      <c r="E2339" s="961" t="s">
        <v>385</v>
      </c>
      <c r="F2339" s="970">
        <v>1.92</v>
      </c>
      <c r="G2339" s="970">
        <v>3.5300000000000002</v>
      </c>
      <c r="H2339" s="962">
        <f t="shared" si="179"/>
        <v>6.78</v>
      </c>
      <c r="I2339" s="963">
        <f t="shared" si="181"/>
        <v>0</v>
      </c>
      <c r="J2339" s="964">
        <f t="shared" si="181"/>
        <v>0</v>
      </c>
      <c r="K2339" s="964">
        <f t="shared" si="181"/>
        <v>0</v>
      </c>
      <c r="L2339" s="964">
        <f t="shared" si="181"/>
        <v>0</v>
      </c>
      <c r="M2339" s="964">
        <f t="shared" si="181"/>
        <v>0</v>
      </c>
      <c r="N2339" s="964">
        <f t="shared" si="181"/>
        <v>0</v>
      </c>
      <c r="O2339" s="964">
        <f t="shared" si="181"/>
        <v>6.78</v>
      </c>
      <c r="P2339" s="964">
        <f t="shared" si="181"/>
        <v>0</v>
      </c>
      <c r="Q2339" s="962">
        <f t="shared" si="181"/>
        <v>0</v>
      </c>
      <c r="R2339" s="843"/>
    </row>
    <row r="2340" spans="2:18" s="842" customFormat="1" ht="12.4" customHeight="1">
      <c r="B2340" s="968" t="s">
        <v>2193</v>
      </c>
      <c r="C2340" s="959"/>
      <c r="D2340" s="969" t="s">
        <v>334</v>
      </c>
      <c r="E2340" s="961" t="s">
        <v>385</v>
      </c>
      <c r="F2340" s="970">
        <v>1.26</v>
      </c>
      <c r="G2340" s="970">
        <v>1.22</v>
      </c>
      <c r="H2340" s="962">
        <f t="shared" si="179"/>
        <v>1.54</v>
      </c>
      <c r="I2340" s="963">
        <f t="shared" si="181"/>
        <v>0</v>
      </c>
      <c r="J2340" s="964">
        <f t="shared" si="181"/>
        <v>0</v>
      </c>
      <c r="K2340" s="964">
        <f t="shared" si="181"/>
        <v>0</v>
      </c>
      <c r="L2340" s="964">
        <f t="shared" si="181"/>
        <v>0</v>
      </c>
      <c r="M2340" s="964">
        <f t="shared" si="181"/>
        <v>0</v>
      </c>
      <c r="N2340" s="964">
        <f t="shared" si="181"/>
        <v>0</v>
      </c>
      <c r="O2340" s="964">
        <f t="shared" si="181"/>
        <v>1.54</v>
      </c>
      <c r="P2340" s="964">
        <f t="shared" si="181"/>
        <v>0</v>
      </c>
      <c r="Q2340" s="962">
        <f t="shared" si="181"/>
        <v>0</v>
      </c>
      <c r="R2340" s="843"/>
    </row>
    <row r="2341" spans="2:18" s="842" customFormat="1" ht="12.4" customHeight="1">
      <c r="B2341" s="974" t="s">
        <v>2194</v>
      </c>
      <c r="C2341" s="959"/>
      <c r="D2341" s="975" t="s">
        <v>54</v>
      </c>
      <c r="E2341" s="961"/>
      <c r="F2341" s="961"/>
      <c r="G2341" s="961"/>
      <c r="H2341" s="962" t="str">
        <f t="shared" si="179"/>
        <v/>
      </c>
      <c r="I2341" s="963" t="str">
        <f t="shared" si="181"/>
        <v/>
      </c>
      <c r="J2341" s="964" t="str">
        <f t="shared" si="181"/>
        <v/>
      </c>
      <c r="K2341" s="964" t="str">
        <f t="shared" si="181"/>
        <v/>
      </c>
      <c r="L2341" s="964" t="str">
        <f t="shared" si="181"/>
        <v/>
      </c>
      <c r="M2341" s="964" t="str">
        <f t="shared" si="181"/>
        <v/>
      </c>
      <c r="N2341" s="964" t="str">
        <f t="shared" si="181"/>
        <v/>
      </c>
      <c r="O2341" s="964" t="str">
        <f t="shared" si="181"/>
        <v/>
      </c>
      <c r="P2341" s="964" t="str">
        <f t="shared" si="181"/>
        <v/>
      </c>
      <c r="Q2341" s="962" t="str">
        <f t="shared" si="181"/>
        <v/>
      </c>
      <c r="R2341" s="843"/>
    </row>
    <row r="2342" spans="2:18" s="842" customFormat="1" ht="12.4" customHeight="1">
      <c r="B2342" s="968" t="s">
        <v>2195</v>
      </c>
      <c r="C2342" s="959"/>
      <c r="D2342" s="969" t="s">
        <v>365</v>
      </c>
      <c r="E2342" s="961" t="s">
        <v>386</v>
      </c>
      <c r="F2342" s="970">
        <v>0.82000000000000006</v>
      </c>
      <c r="G2342" s="970">
        <v>30.76</v>
      </c>
      <c r="H2342" s="962">
        <f t="shared" si="179"/>
        <v>25.22</v>
      </c>
      <c r="I2342" s="963">
        <f t="shared" si="181"/>
        <v>0</v>
      </c>
      <c r="J2342" s="964">
        <f t="shared" si="181"/>
        <v>0</v>
      </c>
      <c r="K2342" s="964">
        <f t="shared" si="181"/>
        <v>0</v>
      </c>
      <c r="L2342" s="964">
        <f t="shared" si="181"/>
        <v>0</v>
      </c>
      <c r="M2342" s="964">
        <f t="shared" si="181"/>
        <v>0</v>
      </c>
      <c r="N2342" s="964">
        <f t="shared" si="181"/>
        <v>0</v>
      </c>
      <c r="O2342" s="964">
        <f t="shared" si="181"/>
        <v>25.22</v>
      </c>
      <c r="P2342" s="964">
        <f t="shared" si="181"/>
        <v>0</v>
      </c>
      <c r="Q2342" s="962">
        <f t="shared" si="181"/>
        <v>0</v>
      </c>
      <c r="R2342" s="843"/>
    </row>
    <row r="2343" spans="2:18" s="842" customFormat="1" ht="12.4" customHeight="1">
      <c r="B2343" s="968" t="s">
        <v>2196</v>
      </c>
      <c r="C2343" s="959"/>
      <c r="D2343" s="969" t="s">
        <v>336</v>
      </c>
      <c r="E2343" s="961" t="s">
        <v>386</v>
      </c>
      <c r="F2343" s="970">
        <v>1.02</v>
      </c>
      <c r="G2343" s="970">
        <v>20.51</v>
      </c>
      <c r="H2343" s="962">
        <f t="shared" si="179"/>
        <v>20.92</v>
      </c>
      <c r="I2343" s="963">
        <f t="shared" si="181"/>
        <v>0</v>
      </c>
      <c r="J2343" s="964">
        <f t="shared" si="181"/>
        <v>0</v>
      </c>
      <c r="K2343" s="964">
        <f t="shared" si="181"/>
        <v>0</v>
      </c>
      <c r="L2343" s="964">
        <f t="shared" si="181"/>
        <v>0</v>
      </c>
      <c r="M2343" s="964">
        <f t="shared" si="181"/>
        <v>0</v>
      </c>
      <c r="N2343" s="964">
        <f t="shared" si="181"/>
        <v>0</v>
      </c>
      <c r="O2343" s="964">
        <f t="shared" si="181"/>
        <v>20.92</v>
      </c>
      <c r="P2343" s="964">
        <f t="shared" si="181"/>
        <v>0</v>
      </c>
      <c r="Q2343" s="962">
        <f t="shared" si="181"/>
        <v>0</v>
      </c>
      <c r="R2343" s="843"/>
    </row>
    <row r="2344" spans="2:18" s="842" customFormat="1" ht="12.4" customHeight="1">
      <c r="B2344" s="968" t="s">
        <v>2197</v>
      </c>
      <c r="C2344" s="959"/>
      <c r="D2344" s="969" t="s">
        <v>2762</v>
      </c>
      <c r="E2344" s="961" t="s">
        <v>386</v>
      </c>
      <c r="F2344" s="970">
        <v>0.11</v>
      </c>
      <c r="G2344" s="970">
        <v>31.44</v>
      </c>
      <c r="H2344" s="962">
        <f t="shared" si="179"/>
        <v>3.46</v>
      </c>
      <c r="I2344" s="963">
        <f t="shared" si="181"/>
        <v>0</v>
      </c>
      <c r="J2344" s="964">
        <f t="shared" si="181"/>
        <v>0</v>
      </c>
      <c r="K2344" s="964">
        <f t="shared" si="181"/>
        <v>0</v>
      </c>
      <c r="L2344" s="964">
        <f t="shared" si="181"/>
        <v>0</v>
      </c>
      <c r="M2344" s="964">
        <f t="shared" si="181"/>
        <v>0</v>
      </c>
      <c r="N2344" s="964">
        <f t="shared" si="181"/>
        <v>0</v>
      </c>
      <c r="O2344" s="964">
        <f t="shared" si="181"/>
        <v>3.46</v>
      </c>
      <c r="P2344" s="964">
        <f t="shared" si="181"/>
        <v>0</v>
      </c>
      <c r="Q2344" s="962">
        <f t="shared" si="181"/>
        <v>0</v>
      </c>
      <c r="R2344" s="843"/>
    </row>
    <row r="2345" spans="2:18" s="842" customFormat="1" ht="12.4" customHeight="1">
      <c r="B2345" s="974" t="s">
        <v>2198</v>
      </c>
      <c r="C2345" s="959"/>
      <c r="D2345" s="975" t="s">
        <v>2700</v>
      </c>
      <c r="E2345" s="961"/>
      <c r="F2345" s="961"/>
      <c r="G2345" s="961"/>
      <c r="H2345" s="962" t="str">
        <f t="shared" si="179"/>
        <v/>
      </c>
      <c r="I2345" s="963" t="str">
        <f t="shared" si="181"/>
        <v/>
      </c>
      <c r="J2345" s="964" t="str">
        <f t="shared" si="181"/>
        <v/>
      </c>
      <c r="K2345" s="964" t="str">
        <f t="shared" si="181"/>
        <v/>
      </c>
      <c r="L2345" s="964" t="str">
        <f t="shared" si="181"/>
        <v/>
      </c>
      <c r="M2345" s="964" t="str">
        <f t="shared" si="181"/>
        <v/>
      </c>
      <c r="N2345" s="964" t="str">
        <f t="shared" si="181"/>
        <v/>
      </c>
      <c r="O2345" s="964" t="str">
        <f t="shared" si="181"/>
        <v/>
      </c>
      <c r="P2345" s="964" t="str">
        <f t="shared" si="181"/>
        <v/>
      </c>
      <c r="Q2345" s="962" t="str">
        <f t="shared" si="181"/>
        <v/>
      </c>
      <c r="R2345" s="843"/>
    </row>
    <row r="2346" spans="2:18" s="842" customFormat="1" ht="12.4" customHeight="1">
      <c r="B2346" s="968" t="s">
        <v>2199</v>
      </c>
      <c r="C2346" s="959"/>
      <c r="D2346" s="969" t="s">
        <v>366</v>
      </c>
      <c r="E2346" s="961" t="s">
        <v>386</v>
      </c>
      <c r="F2346" s="970">
        <v>0.33</v>
      </c>
      <c r="G2346" s="970">
        <v>303.99</v>
      </c>
      <c r="H2346" s="962">
        <f t="shared" si="179"/>
        <v>100.32</v>
      </c>
      <c r="I2346" s="963">
        <f t="shared" si="181"/>
        <v>0</v>
      </c>
      <c r="J2346" s="964">
        <f t="shared" si="181"/>
        <v>0</v>
      </c>
      <c r="K2346" s="964">
        <f t="shared" si="181"/>
        <v>0</v>
      </c>
      <c r="L2346" s="964">
        <f t="shared" si="181"/>
        <v>0</v>
      </c>
      <c r="M2346" s="964">
        <f t="shared" si="181"/>
        <v>0</v>
      </c>
      <c r="N2346" s="964">
        <f t="shared" si="181"/>
        <v>0</v>
      </c>
      <c r="O2346" s="964">
        <f t="shared" si="181"/>
        <v>100.32</v>
      </c>
      <c r="P2346" s="964">
        <f t="shared" si="181"/>
        <v>0</v>
      </c>
      <c r="Q2346" s="962">
        <f t="shared" si="181"/>
        <v>0</v>
      </c>
      <c r="R2346" s="843"/>
    </row>
    <row r="2347" spans="2:18" s="842" customFormat="1" ht="12.4" customHeight="1">
      <c r="B2347" s="968" t="s">
        <v>2200</v>
      </c>
      <c r="C2347" s="959"/>
      <c r="D2347" s="969" t="s">
        <v>342</v>
      </c>
      <c r="E2347" s="961" t="s">
        <v>51</v>
      </c>
      <c r="F2347" s="970">
        <v>6.6000000000000005</v>
      </c>
      <c r="G2347" s="970">
        <v>43.65</v>
      </c>
      <c r="H2347" s="962">
        <f t="shared" si="179"/>
        <v>288.08999999999997</v>
      </c>
      <c r="I2347" s="963">
        <f t="shared" si="181"/>
        <v>0</v>
      </c>
      <c r="J2347" s="964">
        <f t="shared" si="181"/>
        <v>0</v>
      </c>
      <c r="K2347" s="964">
        <f t="shared" si="181"/>
        <v>0</v>
      </c>
      <c r="L2347" s="964">
        <f t="shared" si="181"/>
        <v>0</v>
      </c>
      <c r="M2347" s="964">
        <f t="shared" si="181"/>
        <v>0</v>
      </c>
      <c r="N2347" s="964">
        <f t="shared" si="181"/>
        <v>0</v>
      </c>
      <c r="O2347" s="964">
        <f t="shared" si="181"/>
        <v>288.08999999999997</v>
      </c>
      <c r="P2347" s="964">
        <f t="shared" si="181"/>
        <v>0</v>
      </c>
      <c r="Q2347" s="962">
        <f t="shared" si="181"/>
        <v>0</v>
      </c>
      <c r="R2347" s="843"/>
    </row>
    <row r="2348" spans="2:18" s="842" customFormat="1" ht="12.4" customHeight="1">
      <c r="B2348" s="974" t="s">
        <v>2201</v>
      </c>
      <c r="C2348" s="959"/>
      <c r="D2348" s="975" t="s">
        <v>343</v>
      </c>
      <c r="E2348" s="961"/>
      <c r="F2348" s="961"/>
      <c r="G2348" s="961"/>
      <c r="H2348" s="962" t="str">
        <f t="shared" si="179"/>
        <v/>
      </c>
      <c r="I2348" s="963" t="str">
        <f t="shared" si="181"/>
        <v/>
      </c>
      <c r="J2348" s="964" t="str">
        <f t="shared" si="181"/>
        <v/>
      </c>
      <c r="K2348" s="964" t="str">
        <f t="shared" si="181"/>
        <v/>
      </c>
      <c r="L2348" s="964" t="str">
        <f t="shared" si="181"/>
        <v/>
      </c>
      <c r="M2348" s="964" t="str">
        <f t="shared" si="181"/>
        <v/>
      </c>
      <c r="N2348" s="964" t="str">
        <f t="shared" si="181"/>
        <v/>
      </c>
      <c r="O2348" s="964" t="str">
        <f t="shared" si="181"/>
        <v/>
      </c>
      <c r="P2348" s="964" t="str">
        <f t="shared" si="181"/>
        <v/>
      </c>
      <c r="Q2348" s="962" t="str">
        <f t="shared" si="181"/>
        <v/>
      </c>
      <c r="R2348" s="843"/>
    </row>
    <row r="2349" spans="2:18" s="842" customFormat="1" ht="12.4" customHeight="1">
      <c r="B2349" s="968" t="s">
        <v>2202</v>
      </c>
      <c r="C2349" s="959"/>
      <c r="D2349" s="969" t="s">
        <v>367</v>
      </c>
      <c r="E2349" s="961" t="s">
        <v>51</v>
      </c>
      <c r="F2349" s="970">
        <v>6.93</v>
      </c>
      <c r="G2349" s="970">
        <v>23.35</v>
      </c>
      <c r="H2349" s="962">
        <f t="shared" si="179"/>
        <v>161.82</v>
      </c>
      <c r="I2349" s="963">
        <f t="shared" si="181"/>
        <v>0</v>
      </c>
      <c r="J2349" s="964">
        <f t="shared" si="181"/>
        <v>0</v>
      </c>
      <c r="K2349" s="964">
        <f t="shared" si="181"/>
        <v>0</v>
      </c>
      <c r="L2349" s="964">
        <f t="shared" si="181"/>
        <v>0</v>
      </c>
      <c r="M2349" s="964">
        <f t="shared" si="181"/>
        <v>0</v>
      </c>
      <c r="N2349" s="964">
        <f t="shared" si="181"/>
        <v>0</v>
      </c>
      <c r="O2349" s="964">
        <f t="shared" si="181"/>
        <v>161.82</v>
      </c>
      <c r="P2349" s="964">
        <f t="shared" si="181"/>
        <v>0</v>
      </c>
      <c r="Q2349" s="962">
        <f t="shared" si="181"/>
        <v>0</v>
      </c>
      <c r="R2349" s="843"/>
    </row>
    <row r="2350" spans="2:18" s="842" customFormat="1" ht="12.4" customHeight="1">
      <c r="B2350" s="974" t="s">
        <v>2203</v>
      </c>
      <c r="C2350" s="959"/>
      <c r="D2350" s="975" t="s">
        <v>2681</v>
      </c>
      <c r="E2350" s="961"/>
      <c r="F2350" s="961"/>
      <c r="G2350" s="961"/>
      <c r="H2350" s="962" t="str">
        <f t="shared" si="179"/>
        <v/>
      </c>
      <c r="I2350" s="963" t="str">
        <f t="shared" si="181"/>
        <v/>
      </c>
      <c r="J2350" s="964" t="str">
        <f t="shared" si="181"/>
        <v/>
      </c>
      <c r="K2350" s="964" t="str">
        <f t="shared" si="181"/>
        <v/>
      </c>
      <c r="L2350" s="964" t="str">
        <f t="shared" si="181"/>
        <v/>
      </c>
      <c r="M2350" s="964" t="str">
        <f t="shared" si="181"/>
        <v/>
      </c>
      <c r="N2350" s="964" t="str">
        <f t="shared" si="181"/>
        <v/>
      </c>
      <c r="O2350" s="964" t="str">
        <f t="shared" si="181"/>
        <v/>
      </c>
      <c r="P2350" s="964" t="str">
        <f t="shared" si="181"/>
        <v/>
      </c>
      <c r="Q2350" s="962" t="str">
        <f t="shared" si="181"/>
        <v/>
      </c>
      <c r="R2350" s="843"/>
    </row>
    <row r="2351" spans="2:18" s="842" customFormat="1" ht="12.4" customHeight="1">
      <c r="B2351" s="968" t="s">
        <v>2204</v>
      </c>
      <c r="C2351" s="959"/>
      <c r="D2351" s="969" t="s">
        <v>2763</v>
      </c>
      <c r="E2351" s="961" t="s">
        <v>41</v>
      </c>
      <c r="F2351" s="970">
        <v>3</v>
      </c>
      <c r="G2351" s="970">
        <v>107.59</v>
      </c>
      <c r="H2351" s="962">
        <f t="shared" si="179"/>
        <v>322.77</v>
      </c>
      <c r="I2351" s="963">
        <f t="shared" ref="I2351:Q2366" si="182">+IF($E2351="","",I6241)</f>
        <v>0</v>
      </c>
      <c r="J2351" s="964">
        <f t="shared" si="182"/>
        <v>0</v>
      </c>
      <c r="K2351" s="964">
        <f t="shared" si="182"/>
        <v>0</v>
      </c>
      <c r="L2351" s="964">
        <f t="shared" si="182"/>
        <v>0</v>
      </c>
      <c r="M2351" s="964">
        <f t="shared" si="182"/>
        <v>0</v>
      </c>
      <c r="N2351" s="964">
        <f t="shared" si="182"/>
        <v>0</v>
      </c>
      <c r="O2351" s="964">
        <f t="shared" si="182"/>
        <v>322.77</v>
      </c>
      <c r="P2351" s="964">
        <f t="shared" si="182"/>
        <v>0</v>
      </c>
      <c r="Q2351" s="962">
        <f t="shared" si="182"/>
        <v>0</v>
      </c>
      <c r="R2351" s="843"/>
    </row>
    <row r="2352" spans="2:18" s="842" customFormat="1" ht="12.4" customHeight="1">
      <c r="B2352" s="974" t="s">
        <v>2205</v>
      </c>
      <c r="C2352" s="959"/>
      <c r="D2352" s="975" t="s">
        <v>344</v>
      </c>
      <c r="E2352" s="961"/>
      <c r="F2352" s="961"/>
      <c r="G2352" s="961"/>
      <c r="H2352" s="962" t="str">
        <f t="shared" si="179"/>
        <v/>
      </c>
      <c r="I2352" s="963" t="str">
        <f t="shared" si="182"/>
        <v/>
      </c>
      <c r="J2352" s="964" t="str">
        <f t="shared" si="182"/>
        <v/>
      </c>
      <c r="K2352" s="964" t="str">
        <f t="shared" si="182"/>
        <v/>
      </c>
      <c r="L2352" s="964" t="str">
        <f t="shared" si="182"/>
        <v/>
      </c>
      <c r="M2352" s="964" t="str">
        <f t="shared" si="182"/>
        <v/>
      </c>
      <c r="N2352" s="964" t="str">
        <f t="shared" si="182"/>
        <v/>
      </c>
      <c r="O2352" s="964" t="str">
        <f t="shared" si="182"/>
        <v/>
      </c>
      <c r="P2352" s="964" t="str">
        <f t="shared" si="182"/>
        <v/>
      </c>
      <c r="Q2352" s="962" t="str">
        <f t="shared" si="182"/>
        <v/>
      </c>
      <c r="R2352" s="843"/>
    </row>
    <row r="2353" spans="2:18" s="842" customFormat="1" ht="12.4" customHeight="1">
      <c r="B2353" s="968" t="s">
        <v>2206</v>
      </c>
      <c r="C2353" s="959"/>
      <c r="D2353" s="969" t="s">
        <v>2837</v>
      </c>
      <c r="E2353" s="961" t="s">
        <v>41</v>
      </c>
      <c r="F2353" s="970">
        <v>1</v>
      </c>
      <c r="G2353" s="970">
        <v>365.65000000000003</v>
      </c>
      <c r="H2353" s="962">
        <f t="shared" si="179"/>
        <v>365.65</v>
      </c>
      <c r="I2353" s="963">
        <f t="shared" si="182"/>
        <v>0</v>
      </c>
      <c r="J2353" s="964">
        <f t="shared" si="182"/>
        <v>0</v>
      </c>
      <c r="K2353" s="964">
        <f t="shared" si="182"/>
        <v>0</v>
      </c>
      <c r="L2353" s="964">
        <f t="shared" si="182"/>
        <v>0</v>
      </c>
      <c r="M2353" s="964">
        <f t="shared" si="182"/>
        <v>0</v>
      </c>
      <c r="N2353" s="964">
        <f t="shared" si="182"/>
        <v>0</v>
      </c>
      <c r="O2353" s="964">
        <f t="shared" si="182"/>
        <v>101.32</v>
      </c>
      <c r="P2353" s="964">
        <f t="shared" si="182"/>
        <v>264.33</v>
      </c>
      <c r="Q2353" s="962">
        <f t="shared" si="182"/>
        <v>0</v>
      </c>
      <c r="R2353" s="843"/>
    </row>
    <row r="2354" spans="2:18" s="842" customFormat="1" ht="12.4" customHeight="1">
      <c r="B2354" s="968" t="s">
        <v>2207</v>
      </c>
      <c r="C2354" s="959"/>
      <c r="D2354" s="969" t="s">
        <v>2938</v>
      </c>
      <c r="E2354" s="961" t="s">
        <v>41</v>
      </c>
      <c r="F2354" s="970">
        <v>1</v>
      </c>
      <c r="G2354" s="970">
        <v>295.29000000000002</v>
      </c>
      <c r="H2354" s="962">
        <f t="shared" si="179"/>
        <v>295.29000000000002</v>
      </c>
      <c r="I2354" s="963">
        <f t="shared" si="182"/>
        <v>0</v>
      </c>
      <c r="J2354" s="964">
        <f t="shared" si="182"/>
        <v>0</v>
      </c>
      <c r="K2354" s="964">
        <f t="shared" si="182"/>
        <v>0</v>
      </c>
      <c r="L2354" s="964">
        <f t="shared" si="182"/>
        <v>0</v>
      </c>
      <c r="M2354" s="964">
        <f t="shared" si="182"/>
        <v>0</v>
      </c>
      <c r="N2354" s="964">
        <f t="shared" si="182"/>
        <v>0</v>
      </c>
      <c r="O2354" s="964">
        <f t="shared" si="182"/>
        <v>81.819999999999993</v>
      </c>
      <c r="P2354" s="964">
        <f t="shared" si="182"/>
        <v>213.47</v>
      </c>
      <c r="Q2354" s="962">
        <f t="shared" si="182"/>
        <v>0</v>
      </c>
      <c r="R2354" s="843"/>
    </row>
    <row r="2355" spans="2:18" s="842" customFormat="1" ht="12.4" customHeight="1">
      <c r="B2355" s="968" t="s">
        <v>2208</v>
      </c>
      <c r="C2355" s="959"/>
      <c r="D2355" s="969" t="s">
        <v>2678</v>
      </c>
      <c r="E2355" s="961" t="s">
        <v>41</v>
      </c>
      <c r="F2355" s="970">
        <v>1</v>
      </c>
      <c r="G2355" s="970">
        <v>119.32000000000001</v>
      </c>
      <c r="H2355" s="962">
        <f t="shared" si="179"/>
        <v>119.32</v>
      </c>
      <c r="I2355" s="963">
        <f t="shared" si="182"/>
        <v>0</v>
      </c>
      <c r="J2355" s="964">
        <f t="shared" si="182"/>
        <v>0</v>
      </c>
      <c r="K2355" s="964">
        <f t="shared" si="182"/>
        <v>0</v>
      </c>
      <c r="L2355" s="964">
        <f t="shared" si="182"/>
        <v>0</v>
      </c>
      <c r="M2355" s="964">
        <f t="shared" si="182"/>
        <v>0</v>
      </c>
      <c r="N2355" s="964">
        <f t="shared" si="182"/>
        <v>0</v>
      </c>
      <c r="O2355" s="964">
        <f t="shared" si="182"/>
        <v>33.06</v>
      </c>
      <c r="P2355" s="964">
        <f t="shared" si="182"/>
        <v>86.26</v>
      </c>
      <c r="Q2355" s="962">
        <f t="shared" si="182"/>
        <v>0</v>
      </c>
      <c r="R2355" s="843"/>
    </row>
    <row r="2356" spans="2:18" s="842" customFormat="1" ht="12.4" customHeight="1">
      <c r="B2356" s="974" t="s">
        <v>2209</v>
      </c>
      <c r="C2356" s="959"/>
      <c r="D2356" s="975" t="s">
        <v>64</v>
      </c>
      <c r="E2356" s="961"/>
      <c r="F2356" s="961"/>
      <c r="G2356" s="961"/>
      <c r="H2356" s="962" t="str">
        <f t="shared" si="179"/>
        <v/>
      </c>
      <c r="I2356" s="963" t="str">
        <f t="shared" si="182"/>
        <v/>
      </c>
      <c r="J2356" s="964" t="str">
        <f t="shared" si="182"/>
        <v/>
      </c>
      <c r="K2356" s="964" t="str">
        <f t="shared" si="182"/>
        <v/>
      </c>
      <c r="L2356" s="964" t="str">
        <f t="shared" si="182"/>
        <v/>
      </c>
      <c r="M2356" s="964" t="str">
        <f t="shared" si="182"/>
        <v/>
      </c>
      <c r="N2356" s="964" t="str">
        <f t="shared" si="182"/>
        <v/>
      </c>
      <c r="O2356" s="964" t="str">
        <f t="shared" si="182"/>
        <v/>
      </c>
      <c r="P2356" s="964" t="str">
        <f t="shared" si="182"/>
        <v/>
      </c>
      <c r="Q2356" s="962" t="str">
        <f t="shared" si="182"/>
        <v/>
      </c>
      <c r="R2356" s="843"/>
    </row>
    <row r="2357" spans="2:18" s="842" customFormat="1" ht="12.4" customHeight="1">
      <c r="B2357" s="968" t="s">
        <v>2210</v>
      </c>
      <c r="C2357" s="959"/>
      <c r="D2357" s="969" t="s">
        <v>350</v>
      </c>
      <c r="E2357" s="961" t="s">
        <v>51</v>
      </c>
      <c r="F2357" s="970">
        <v>4.5</v>
      </c>
      <c r="G2357" s="970">
        <v>11.85</v>
      </c>
      <c r="H2357" s="962">
        <f t="shared" si="179"/>
        <v>53.33</v>
      </c>
      <c r="I2357" s="963">
        <f t="shared" si="182"/>
        <v>0</v>
      </c>
      <c r="J2357" s="964">
        <f t="shared" si="182"/>
        <v>0</v>
      </c>
      <c r="K2357" s="964">
        <f t="shared" si="182"/>
        <v>0</v>
      </c>
      <c r="L2357" s="964">
        <f t="shared" si="182"/>
        <v>0</v>
      </c>
      <c r="M2357" s="964">
        <f t="shared" si="182"/>
        <v>0</v>
      </c>
      <c r="N2357" s="964">
        <f t="shared" si="182"/>
        <v>0</v>
      </c>
      <c r="O2357" s="964">
        <f t="shared" si="182"/>
        <v>0</v>
      </c>
      <c r="P2357" s="964">
        <f t="shared" si="182"/>
        <v>53.33</v>
      </c>
      <c r="Q2357" s="962">
        <f t="shared" si="182"/>
        <v>0</v>
      </c>
      <c r="R2357" s="843"/>
    </row>
    <row r="2358" spans="2:18" s="842" customFormat="1" ht="12.4" customHeight="1">
      <c r="B2358" s="968" t="s">
        <v>2211</v>
      </c>
      <c r="C2358" s="959"/>
      <c r="D2358" s="969" t="s">
        <v>351</v>
      </c>
      <c r="E2358" s="961" t="s">
        <v>51</v>
      </c>
      <c r="F2358" s="970">
        <v>0.96</v>
      </c>
      <c r="G2358" s="970">
        <v>20.48</v>
      </c>
      <c r="H2358" s="962">
        <f t="shared" si="179"/>
        <v>19.66</v>
      </c>
      <c r="I2358" s="963">
        <f t="shared" si="182"/>
        <v>0</v>
      </c>
      <c r="J2358" s="964">
        <f t="shared" si="182"/>
        <v>0</v>
      </c>
      <c r="K2358" s="964">
        <f t="shared" si="182"/>
        <v>0</v>
      </c>
      <c r="L2358" s="964">
        <f t="shared" si="182"/>
        <v>0</v>
      </c>
      <c r="M2358" s="964">
        <f t="shared" si="182"/>
        <v>0</v>
      </c>
      <c r="N2358" s="964">
        <f t="shared" si="182"/>
        <v>0</v>
      </c>
      <c r="O2358" s="964">
        <f t="shared" si="182"/>
        <v>0</v>
      </c>
      <c r="P2358" s="964">
        <f t="shared" si="182"/>
        <v>19.66</v>
      </c>
      <c r="Q2358" s="962">
        <f t="shared" si="182"/>
        <v>0</v>
      </c>
      <c r="R2358" s="843"/>
    </row>
    <row r="2359" spans="2:18" s="842" customFormat="1" ht="12.4" customHeight="1">
      <c r="B2359" s="972" t="s">
        <v>2212</v>
      </c>
      <c r="C2359" s="959"/>
      <c r="D2359" s="973" t="s">
        <v>2839</v>
      </c>
      <c r="E2359" s="961"/>
      <c r="F2359" s="961"/>
      <c r="G2359" s="961"/>
      <c r="H2359" s="962" t="str">
        <f t="shared" si="179"/>
        <v/>
      </c>
      <c r="I2359" s="963" t="str">
        <f t="shared" si="182"/>
        <v/>
      </c>
      <c r="J2359" s="964" t="str">
        <f t="shared" si="182"/>
        <v/>
      </c>
      <c r="K2359" s="964" t="str">
        <f t="shared" si="182"/>
        <v/>
      </c>
      <c r="L2359" s="964" t="str">
        <f t="shared" si="182"/>
        <v/>
      </c>
      <c r="M2359" s="964" t="str">
        <f t="shared" si="182"/>
        <v/>
      </c>
      <c r="N2359" s="964" t="str">
        <f t="shared" si="182"/>
        <v/>
      </c>
      <c r="O2359" s="964" t="str">
        <f t="shared" si="182"/>
        <v/>
      </c>
      <c r="P2359" s="964" t="str">
        <f t="shared" si="182"/>
        <v/>
      </c>
      <c r="Q2359" s="962" t="str">
        <f t="shared" si="182"/>
        <v/>
      </c>
      <c r="R2359" s="843"/>
    </row>
    <row r="2360" spans="2:18" s="842" customFormat="1" ht="12.4" customHeight="1">
      <c r="B2360" s="974" t="s">
        <v>2213</v>
      </c>
      <c r="C2360" s="959"/>
      <c r="D2360" s="975" t="s">
        <v>52</v>
      </c>
      <c r="E2360" s="961"/>
      <c r="F2360" s="961"/>
      <c r="G2360" s="961"/>
      <c r="H2360" s="962" t="str">
        <f t="shared" si="179"/>
        <v/>
      </c>
      <c r="I2360" s="963" t="str">
        <f t="shared" si="182"/>
        <v/>
      </c>
      <c r="J2360" s="964" t="str">
        <f t="shared" si="182"/>
        <v/>
      </c>
      <c r="K2360" s="964" t="str">
        <f t="shared" si="182"/>
        <v/>
      </c>
      <c r="L2360" s="964" t="str">
        <f t="shared" si="182"/>
        <v/>
      </c>
      <c r="M2360" s="964" t="str">
        <f t="shared" si="182"/>
        <v/>
      </c>
      <c r="N2360" s="964" t="str">
        <f t="shared" si="182"/>
        <v/>
      </c>
      <c r="O2360" s="964" t="str">
        <f t="shared" si="182"/>
        <v/>
      </c>
      <c r="P2360" s="964" t="str">
        <f t="shared" si="182"/>
        <v/>
      </c>
      <c r="Q2360" s="962" t="str">
        <f t="shared" si="182"/>
        <v/>
      </c>
      <c r="R2360" s="843"/>
    </row>
    <row r="2361" spans="2:18" s="842" customFormat="1" ht="12.4" customHeight="1">
      <c r="B2361" s="968" t="s">
        <v>2214</v>
      </c>
      <c r="C2361" s="959"/>
      <c r="D2361" s="969" t="s">
        <v>333</v>
      </c>
      <c r="E2361" s="961" t="s">
        <v>385</v>
      </c>
      <c r="F2361" s="970">
        <v>0.36</v>
      </c>
      <c r="G2361" s="970">
        <v>3.5300000000000002</v>
      </c>
      <c r="H2361" s="962">
        <f t="shared" si="179"/>
        <v>1.27</v>
      </c>
      <c r="I2361" s="963">
        <f t="shared" si="182"/>
        <v>0</v>
      </c>
      <c r="J2361" s="964">
        <f t="shared" si="182"/>
        <v>0</v>
      </c>
      <c r="K2361" s="964">
        <f t="shared" si="182"/>
        <v>0</v>
      </c>
      <c r="L2361" s="964">
        <f t="shared" si="182"/>
        <v>0</v>
      </c>
      <c r="M2361" s="964">
        <f t="shared" si="182"/>
        <v>0</v>
      </c>
      <c r="N2361" s="964">
        <f t="shared" si="182"/>
        <v>0</v>
      </c>
      <c r="O2361" s="964">
        <f t="shared" si="182"/>
        <v>1.27</v>
      </c>
      <c r="P2361" s="964">
        <f t="shared" si="182"/>
        <v>0</v>
      </c>
      <c r="Q2361" s="962">
        <f t="shared" si="182"/>
        <v>0</v>
      </c>
      <c r="R2361" s="843"/>
    </row>
    <row r="2362" spans="2:18" s="842" customFormat="1" ht="12.4" customHeight="1">
      <c r="B2362" s="968" t="s">
        <v>2215</v>
      </c>
      <c r="C2362" s="959"/>
      <c r="D2362" s="969" t="s">
        <v>334</v>
      </c>
      <c r="E2362" s="961" t="s">
        <v>385</v>
      </c>
      <c r="F2362" s="970">
        <v>0.36</v>
      </c>
      <c r="G2362" s="970">
        <v>1.22</v>
      </c>
      <c r="H2362" s="962">
        <f t="shared" si="179"/>
        <v>0.44</v>
      </c>
      <c r="I2362" s="963">
        <f t="shared" si="182"/>
        <v>0</v>
      </c>
      <c r="J2362" s="964">
        <f t="shared" si="182"/>
        <v>0</v>
      </c>
      <c r="K2362" s="964">
        <f t="shared" si="182"/>
        <v>0</v>
      </c>
      <c r="L2362" s="964">
        <f t="shared" si="182"/>
        <v>0</v>
      </c>
      <c r="M2362" s="964">
        <f t="shared" si="182"/>
        <v>0</v>
      </c>
      <c r="N2362" s="964">
        <f t="shared" si="182"/>
        <v>0</v>
      </c>
      <c r="O2362" s="964">
        <f t="shared" si="182"/>
        <v>0.44</v>
      </c>
      <c r="P2362" s="964">
        <f t="shared" si="182"/>
        <v>0</v>
      </c>
      <c r="Q2362" s="962">
        <f t="shared" si="182"/>
        <v>0</v>
      </c>
      <c r="R2362" s="843"/>
    </row>
    <row r="2363" spans="2:18" s="842" customFormat="1" ht="12.4" customHeight="1">
      <c r="B2363" s="974" t="s">
        <v>2216</v>
      </c>
      <c r="C2363" s="959"/>
      <c r="D2363" s="975" t="s">
        <v>54</v>
      </c>
      <c r="E2363" s="961"/>
      <c r="F2363" s="961"/>
      <c r="G2363" s="961"/>
      <c r="H2363" s="962" t="str">
        <f t="shared" si="179"/>
        <v/>
      </c>
      <c r="I2363" s="963" t="str">
        <f t="shared" si="182"/>
        <v/>
      </c>
      <c r="J2363" s="964" t="str">
        <f t="shared" si="182"/>
        <v/>
      </c>
      <c r="K2363" s="964" t="str">
        <f t="shared" si="182"/>
        <v/>
      </c>
      <c r="L2363" s="964" t="str">
        <f t="shared" si="182"/>
        <v/>
      </c>
      <c r="M2363" s="964" t="str">
        <f t="shared" si="182"/>
        <v/>
      </c>
      <c r="N2363" s="964" t="str">
        <f t="shared" si="182"/>
        <v/>
      </c>
      <c r="O2363" s="964" t="str">
        <f t="shared" si="182"/>
        <v/>
      </c>
      <c r="P2363" s="964" t="str">
        <f t="shared" si="182"/>
        <v/>
      </c>
      <c r="Q2363" s="962" t="str">
        <f t="shared" si="182"/>
        <v/>
      </c>
      <c r="R2363" s="843"/>
    </row>
    <row r="2364" spans="2:18" s="842" customFormat="1" ht="12.4" customHeight="1">
      <c r="B2364" s="968" t="s">
        <v>2217</v>
      </c>
      <c r="C2364" s="959"/>
      <c r="D2364" s="969" t="s">
        <v>365</v>
      </c>
      <c r="E2364" s="961" t="s">
        <v>386</v>
      </c>
      <c r="F2364" s="970">
        <v>0.28999999999999998</v>
      </c>
      <c r="G2364" s="970">
        <v>30.76</v>
      </c>
      <c r="H2364" s="962">
        <f t="shared" si="179"/>
        <v>8.92</v>
      </c>
      <c r="I2364" s="963">
        <f t="shared" si="182"/>
        <v>0</v>
      </c>
      <c r="J2364" s="964">
        <f t="shared" si="182"/>
        <v>0</v>
      </c>
      <c r="K2364" s="964">
        <f t="shared" si="182"/>
        <v>0</v>
      </c>
      <c r="L2364" s="964">
        <f t="shared" si="182"/>
        <v>0</v>
      </c>
      <c r="M2364" s="964">
        <f t="shared" si="182"/>
        <v>0</v>
      </c>
      <c r="N2364" s="964">
        <f t="shared" si="182"/>
        <v>0</v>
      </c>
      <c r="O2364" s="964">
        <f t="shared" si="182"/>
        <v>8.92</v>
      </c>
      <c r="P2364" s="964">
        <f t="shared" si="182"/>
        <v>0</v>
      </c>
      <c r="Q2364" s="962">
        <f t="shared" si="182"/>
        <v>0</v>
      </c>
      <c r="R2364" s="843"/>
    </row>
    <row r="2365" spans="2:18" s="842" customFormat="1" ht="12.4" customHeight="1">
      <c r="B2365" s="968" t="s">
        <v>2218</v>
      </c>
      <c r="C2365" s="959"/>
      <c r="D2365" s="969" t="s">
        <v>336</v>
      </c>
      <c r="E2365" s="961" t="s">
        <v>386</v>
      </c>
      <c r="F2365" s="970">
        <v>0.36</v>
      </c>
      <c r="G2365" s="970">
        <v>20.51</v>
      </c>
      <c r="H2365" s="962">
        <f t="shared" si="179"/>
        <v>7.38</v>
      </c>
      <c r="I2365" s="963">
        <f t="shared" si="182"/>
        <v>0</v>
      </c>
      <c r="J2365" s="964">
        <f t="shared" si="182"/>
        <v>0</v>
      </c>
      <c r="K2365" s="964">
        <f t="shared" si="182"/>
        <v>0</v>
      </c>
      <c r="L2365" s="964">
        <f t="shared" si="182"/>
        <v>0</v>
      </c>
      <c r="M2365" s="964">
        <f t="shared" si="182"/>
        <v>0</v>
      </c>
      <c r="N2365" s="964">
        <f t="shared" si="182"/>
        <v>0</v>
      </c>
      <c r="O2365" s="964">
        <f t="shared" si="182"/>
        <v>7.38</v>
      </c>
      <c r="P2365" s="964">
        <f t="shared" si="182"/>
        <v>0</v>
      </c>
      <c r="Q2365" s="962">
        <f t="shared" si="182"/>
        <v>0</v>
      </c>
      <c r="R2365" s="843"/>
    </row>
    <row r="2366" spans="2:18" s="842" customFormat="1" ht="12.4" customHeight="1">
      <c r="B2366" s="968" t="s">
        <v>2219</v>
      </c>
      <c r="C2366" s="959"/>
      <c r="D2366" s="969" t="s">
        <v>2762</v>
      </c>
      <c r="E2366" s="961" t="s">
        <v>386</v>
      </c>
      <c r="F2366" s="970">
        <v>0.02</v>
      </c>
      <c r="G2366" s="970">
        <v>31.44</v>
      </c>
      <c r="H2366" s="962">
        <f t="shared" si="179"/>
        <v>0.63</v>
      </c>
      <c r="I2366" s="963">
        <f t="shared" si="182"/>
        <v>0</v>
      </c>
      <c r="J2366" s="964">
        <f t="shared" si="182"/>
        <v>0</v>
      </c>
      <c r="K2366" s="964">
        <f t="shared" si="182"/>
        <v>0</v>
      </c>
      <c r="L2366" s="964">
        <f t="shared" si="182"/>
        <v>0</v>
      </c>
      <c r="M2366" s="964">
        <f t="shared" si="182"/>
        <v>0</v>
      </c>
      <c r="N2366" s="964">
        <f t="shared" si="182"/>
        <v>0</v>
      </c>
      <c r="O2366" s="964">
        <f t="shared" si="182"/>
        <v>0.63</v>
      </c>
      <c r="P2366" s="964">
        <f t="shared" si="182"/>
        <v>0</v>
      </c>
      <c r="Q2366" s="962">
        <f t="shared" si="182"/>
        <v>0</v>
      </c>
      <c r="R2366" s="843"/>
    </row>
    <row r="2367" spans="2:18" s="842" customFormat="1" ht="12.4" customHeight="1">
      <c r="B2367" s="974" t="s">
        <v>2220</v>
      </c>
      <c r="C2367" s="959"/>
      <c r="D2367" s="975" t="s">
        <v>2700</v>
      </c>
      <c r="E2367" s="961"/>
      <c r="F2367" s="961"/>
      <c r="G2367" s="961"/>
      <c r="H2367" s="962" t="str">
        <f t="shared" si="179"/>
        <v/>
      </c>
      <c r="I2367" s="963" t="str">
        <f t="shared" ref="I2367:Q2382" si="183">+IF($E2367="","",I6257)</f>
        <v/>
      </c>
      <c r="J2367" s="964" t="str">
        <f t="shared" si="183"/>
        <v/>
      </c>
      <c r="K2367" s="964" t="str">
        <f t="shared" si="183"/>
        <v/>
      </c>
      <c r="L2367" s="964" t="str">
        <f t="shared" si="183"/>
        <v/>
      </c>
      <c r="M2367" s="964" t="str">
        <f t="shared" si="183"/>
        <v/>
      </c>
      <c r="N2367" s="964" t="str">
        <f t="shared" si="183"/>
        <v/>
      </c>
      <c r="O2367" s="964" t="str">
        <f t="shared" si="183"/>
        <v/>
      </c>
      <c r="P2367" s="964" t="str">
        <f t="shared" si="183"/>
        <v/>
      </c>
      <c r="Q2367" s="962" t="str">
        <f t="shared" si="183"/>
        <v/>
      </c>
      <c r="R2367" s="843"/>
    </row>
    <row r="2368" spans="2:18" s="842" customFormat="1" ht="12.4" customHeight="1">
      <c r="B2368" s="968" t="s">
        <v>2221</v>
      </c>
      <c r="C2368" s="959"/>
      <c r="D2368" s="969" t="s">
        <v>2840</v>
      </c>
      <c r="E2368" s="961" t="s">
        <v>386</v>
      </c>
      <c r="F2368" s="970">
        <v>0.02</v>
      </c>
      <c r="G2368" s="970">
        <v>268.13</v>
      </c>
      <c r="H2368" s="962">
        <f t="shared" si="179"/>
        <v>5.36</v>
      </c>
      <c r="I2368" s="963">
        <f t="shared" si="183"/>
        <v>0</v>
      </c>
      <c r="J2368" s="964">
        <f t="shared" si="183"/>
        <v>0</v>
      </c>
      <c r="K2368" s="964">
        <f t="shared" si="183"/>
        <v>0</v>
      </c>
      <c r="L2368" s="964">
        <f t="shared" si="183"/>
        <v>0</v>
      </c>
      <c r="M2368" s="964">
        <f t="shared" si="183"/>
        <v>0</v>
      </c>
      <c r="N2368" s="964">
        <f t="shared" si="183"/>
        <v>0</v>
      </c>
      <c r="O2368" s="964">
        <f t="shared" si="183"/>
        <v>1.49</v>
      </c>
      <c r="P2368" s="964">
        <f t="shared" si="183"/>
        <v>3.87</v>
      </c>
      <c r="Q2368" s="962">
        <f t="shared" si="183"/>
        <v>0</v>
      </c>
      <c r="R2368" s="843"/>
    </row>
    <row r="2369" spans="2:18" s="842" customFormat="1" ht="12.4" customHeight="1">
      <c r="B2369" s="968" t="s">
        <v>2222</v>
      </c>
      <c r="C2369" s="959"/>
      <c r="D2369" s="969" t="s">
        <v>366</v>
      </c>
      <c r="E2369" s="961" t="s">
        <v>386</v>
      </c>
      <c r="F2369" s="970">
        <v>0.02</v>
      </c>
      <c r="G2369" s="970">
        <v>303.99</v>
      </c>
      <c r="H2369" s="962">
        <f t="shared" si="179"/>
        <v>6.08</v>
      </c>
      <c r="I2369" s="963">
        <f t="shared" si="183"/>
        <v>0</v>
      </c>
      <c r="J2369" s="964">
        <f t="shared" si="183"/>
        <v>0</v>
      </c>
      <c r="K2369" s="964">
        <f t="shared" si="183"/>
        <v>0</v>
      </c>
      <c r="L2369" s="964">
        <f t="shared" si="183"/>
        <v>0</v>
      </c>
      <c r="M2369" s="964">
        <f t="shared" si="183"/>
        <v>0</v>
      </c>
      <c r="N2369" s="964">
        <f t="shared" si="183"/>
        <v>0</v>
      </c>
      <c r="O2369" s="964">
        <f t="shared" si="183"/>
        <v>1.68</v>
      </c>
      <c r="P2369" s="964">
        <f t="shared" si="183"/>
        <v>4.4000000000000004</v>
      </c>
      <c r="Q2369" s="962">
        <f t="shared" si="183"/>
        <v>0</v>
      </c>
      <c r="R2369" s="843"/>
    </row>
    <row r="2370" spans="2:18" s="842" customFormat="1" ht="12.4" customHeight="1">
      <c r="B2370" s="968" t="s">
        <v>2223</v>
      </c>
      <c r="C2370" s="959"/>
      <c r="D2370" s="969" t="s">
        <v>364</v>
      </c>
      <c r="E2370" s="961" t="s">
        <v>386</v>
      </c>
      <c r="F2370" s="970">
        <v>0.1</v>
      </c>
      <c r="G2370" s="970">
        <v>370.51</v>
      </c>
      <c r="H2370" s="962">
        <f t="shared" si="179"/>
        <v>37.049999999999997</v>
      </c>
      <c r="I2370" s="963">
        <f t="shared" si="183"/>
        <v>0</v>
      </c>
      <c r="J2370" s="964">
        <f t="shared" si="183"/>
        <v>0</v>
      </c>
      <c r="K2370" s="964">
        <f t="shared" si="183"/>
        <v>0</v>
      </c>
      <c r="L2370" s="964">
        <f t="shared" si="183"/>
        <v>0</v>
      </c>
      <c r="M2370" s="964">
        <f t="shared" si="183"/>
        <v>0</v>
      </c>
      <c r="N2370" s="964">
        <f t="shared" si="183"/>
        <v>0</v>
      </c>
      <c r="O2370" s="964">
        <f t="shared" si="183"/>
        <v>37.049999999999997</v>
      </c>
      <c r="P2370" s="964">
        <f t="shared" si="183"/>
        <v>0</v>
      </c>
      <c r="Q2370" s="962">
        <f t="shared" si="183"/>
        <v>0</v>
      </c>
      <c r="R2370" s="843"/>
    </row>
    <row r="2371" spans="2:18" s="842" customFormat="1" ht="12.4" customHeight="1">
      <c r="B2371" s="968" t="s">
        <v>2224</v>
      </c>
      <c r="C2371" s="959"/>
      <c r="D2371" s="969" t="s">
        <v>342</v>
      </c>
      <c r="E2371" s="961" t="s">
        <v>51</v>
      </c>
      <c r="F2371" s="970">
        <v>2</v>
      </c>
      <c r="G2371" s="970">
        <v>43.65</v>
      </c>
      <c r="H2371" s="962">
        <f t="shared" si="179"/>
        <v>87.3</v>
      </c>
      <c r="I2371" s="963">
        <f t="shared" si="183"/>
        <v>0</v>
      </c>
      <c r="J2371" s="964">
        <f t="shared" si="183"/>
        <v>0</v>
      </c>
      <c r="K2371" s="964">
        <f t="shared" si="183"/>
        <v>0</v>
      </c>
      <c r="L2371" s="964">
        <f t="shared" si="183"/>
        <v>0</v>
      </c>
      <c r="M2371" s="964">
        <f t="shared" si="183"/>
        <v>0</v>
      </c>
      <c r="N2371" s="964">
        <f t="shared" si="183"/>
        <v>0</v>
      </c>
      <c r="O2371" s="964">
        <f t="shared" si="183"/>
        <v>87.3</v>
      </c>
      <c r="P2371" s="964">
        <f t="shared" si="183"/>
        <v>0</v>
      </c>
      <c r="Q2371" s="962">
        <f t="shared" si="183"/>
        <v>0</v>
      </c>
      <c r="R2371" s="843"/>
    </row>
    <row r="2372" spans="2:18" s="842" customFormat="1" ht="12.4" customHeight="1">
      <c r="B2372" s="974" t="s">
        <v>2225</v>
      </c>
      <c r="C2372" s="959"/>
      <c r="D2372" s="975" t="s">
        <v>343</v>
      </c>
      <c r="E2372" s="961"/>
      <c r="F2372" s="961"/>
      <c r="G2372" s="961"/>
      <c r="H2372" s="962" t="str">
        <f t="shared" si="179"/>
        <v/>
      </c>
      <c r="I2372" s="963" t="str">
        <f t="shared" si="183"/>
        <v/>
      </c>
      <c r="J2372" s="964" t="str">
        <f t="shared" si="183"/>
        <v/>
      </c>
      <c r="K2372" s="964" t="str">
        <f t="shared" si="183"/>
        <v/>
      </c>
      <c r="L2372" s="964" t="str">
        <f t="shared" si="183"/>
        <v/>
      </c>
      <c r="M2372" s="964" t="str">
        <f t="shared" si="183"/>
        <v/>
      </c>
      <c r="N2372" s="964" t="str">
        <f t="shared" si="183"/>
        <v/>
      </c>
      <c r="O2372" s="964" t="str">
        <f t="shared" si="183"/>
        <v/>
      </c>
      <c r="P2372" s="964" t="str">
        <f t="shared" si="183"/>
        <v/>
      </c>
      <c r="Q2372" s="962" t="str">
        <f t="shared" si="183"/>
        <v/>
      </c>
      <c r="R2372" s="843"/>
    </row>
    <row r="2373" spans="2:18" s="842" customFormat="1" ht="12.4" customHeight="1">
      <c r="B2373" s="968" t="s">
        <v>2226</v>
      </c>
      <c r="C2373" s="959"/>
      <c r="D2373" s="969" t="s">
        <v>367</v>
      </c>
      <c r="E2373" s="961" t="s">
        <v>51</v>
      </c>
      <c r="F2373" s="970">
        <v>2.2000000000000002</v>
      </c>
      <c r="G2373" s="970">
        <v>23.35</v>
      </c>
      <c r="H2373" s="962">
        <f t="shared" si="179"/>
        <v>51.37</v>
      </c>
      <c r="I2373" s="963">
        <f t="shared" si="183"/>
        <v>0</v>
      </c>
      <c r="J2373" s="964">
        <f t="shared" si="183"/>
        <v>0</v>
      </c>
      <c r="K2373" s="964">
        <f t="shared" si="183"/>
        <v>0</v>
      </c>
      <c r="L2373" s="964">
        <f t="shared" si="183"/>
        <v>0</v>
      </c>
      <c r="M2373" s="964">
        <f t="shared" si="183"/>
        <v>0</v>
      </c>
      <c r="N2373" s="964">
        <f t="shared" si="183"/>
        <v>0</v>
      </c>
      <c r="O2373" s="964">
        <f t="shared" si="183"/>
        <v>51.37</v>
      </c>
      <c r="P2373" s="964">
        <f t="shared" si="183"/>
        <v>0</v>
      </c>
      <c r="Q2373" s="962">
        <f t="shared" si="183"/>
        <v>0</v>
      </c>
      <c r="R2373" s="843"/>
    </row>
    <row r="2374" spans="2:18" s="842" customFormat="1" ht="12.4" customHeight="1">
      <c r="B2374" s="974" t="s">
        <v>2227</v>
      </c>
      <c r="C2374" s="959"/>
      <c r="D2374" s="975" t="s">
        <v>2939</v>
      </c>
      <c r="E2374" s="961"/>
      <c r="F2374" s="961"/>
      <c r="G2374" s="961"/>
      <c r="H2374" s="962" t="str">
        <f t="shared" si="179"/>
        <v/>
      </c>
      <c r="I2374" s="963" t="str">
        <f t="shared" si="183"/>
        <v/>
      </c>
      <c r="J2374" s="964" t="str">
        <f t="shared" si="183"/>
        <v/>
      </c>
      <c r="K2374" s="964" t="str">
        <f t="shared" si="183"/>
        <v/>
      </c>
      <c r="L2374" s="964" t="str">
        <f t="shared" si="183"/>
        <v/>
      </c>
      <c r="M2374" s="964" t="str">
        <f t="shared" si="183"/>
        <v/>
      </c>
      <c r="N2374" s="964" t="str">
        <f t="shared" si="183"/>
        <v/>
      </c>
      <c r="O2374" s="964" t="str">
        <f t="shared" si="183"/>
        <v/>
      </c>
      <c r="P2374" s="964" t="str">
        <f t="shared" si="183"/>
        <v/>
      </c>
      <c r="Q2374" s="962" t="str">
        <f t="shared" si="183"/>
        <v/>
      </c>
      <c r="R2374" s="843"/>
    </row>
    <row r="2375" spans="2:18" s="842" customFormat="1" ht="12.4" customHeight="1">
      <c r="B2375" s="968" t="s">
        <v>2228</v>
      </c>
      <c r="C2375" s="959"/>
      <c r="D2375" s="969" t="s">
        <v>2968</v>
      </c>
      <c r="E2375" s="961" t="s">
        <v>41</v>
      </c>
      <c r="F2375" s="970">
        <v>1</v>
      </c>
      <c r="G2375" s="970">
        <v>122.46000000000001</v>
      </c>
      <c r="H2375" s="962">
        <f t="shared" si="179"/>
        <v>122.46</v>
      </c>
      <c r="I2375" s="963">
        <f t="shared" si="183"/>
        <v>0</v>
      </c>
      <c r="J2375" s="964">
        <f t="shared" si="183"/>
        <v>0</v>
      </c>
      <c r="K2375" s="964">
        <f t="shared" si="183"/>
        <v>0</v>
      </c>
      <c r="L2375" s="964">
        <f t="shared" si="183"/>
        <v>0</v>
      </c>
      <c r="M2375" s="964">
        <f t="shared" si="183"/>
        <v>0</v>
      </c>
      <c r="N2375" s="964">
        <f t="shared" si="183"/>
        <v>0</v>
      </c>
      <c r="O2375" s="964">
        <f t="shared" si="183"/>
        <v>0</v>
      </c>
      <c r="P2375" s="964">
        <f t="shared" si="183"/>
        <v>122.46</v>
      </c>
      <c r="Q2375" s="962">
        <f t="shared" si="183"/>
        <v>0</v>
      </c>
      <c r="R2375" s="843"/>
    </row>
    <row r="2376" spans="2:18" s="842" customFormat="1" ht="12.4" customHeight="1">
      <c r="B2376" s="974" t="s">
        <v>2229</v>
      </c>
      <c r="C2376" s="959"/>
      <c r="D2376" s="975" t="s">
        <v>2681</v>
      </c>
      <c r="E2376" s="961"/>
      <c r="F2376" s="961"/>
      <c r="G2376" s="961"/>
      <c r="H2376" s="962" t="str">
        <f t="shared" si="179"/>
        <v/>
      </c>
      <c r="I2376" s="963" t="str">
        <f t="shared" si="183"/>
        <v/>
      </c>
      <c r="J2376" s="964" t="str">
        <f t="shared" si="183"/>
        <v/>
      </c>
      <c r="K2376" s="964" t="str">
        <f t="shared" si="183"/>
        <v/>
      </c>
      <c r="L2376" s="964" t="str">
        <f t="shared" si="183"/>
        <v/>
      </c>
      <c r="M2376" s="964" t="str">
        <f t="shared" si="183"/>
        <v/>
      </c>
      <c r="N2376" s="964" t="str">
        <f t="shared" si="183"/>
        <v/>
      </c>
      <c r="O2376" s="964" t="str">
        <f t="shared" si="183"/>
        <v/>
      </c>
      <c r="P2376" s="964" t="str">
        <f t="shared" si="183"/>
        <v/>
      </c>
      <c r="Q2376" s="962" t="str">
        <f t="shared" si="183"/>
        <v/>
      </c>
      <c r="R2376" s="843"/>
    </row>
    <row r="2377" spans="2:18" s="842" customFormat="1" ht="12.4" customHeight="1">
      <c r="B2377" s="968" t="s">
        <v>2230</v>
      </c>
      <c r="C2377" s="959"/>
      <c r="D2377" s="969" t="s">
        <v>2759</v>
      </c>
      <c r="E2377" s="961" t="s">
        <v>41</v>
      </c>
      <c r="F2377" s="970">
        <v>1</v>
      </c>
      <c r="G2377" s="970">
        <v>107.59</v>
      </c>
      <c r="H2377" s="962">
        <f t="shared" ref="H2377:H2440" si="184">+IF(E2377="","",ROUND(F2377*G2377,2))</f>
        <v>107.59</v>
      </c>
      <c r="I2377" s="963">
        <f t="shared" si="183"/>
        <v>0</v>
      </c>
      <c r="J2377" s="964">
        <f t="shared" si="183"/>
        <v>0</v>
      </c>
      <c r="K2377" s="964">
        <f t="shared" si="183"/>
        <v>0</v>
      </c>
      <c r="L2377" s="964">
        <f t="shared" si="183"/>
        <v>0</v>
      </c>
      <c r="M2377" s="964">
        <f t="shared" si="183"/>
        <v>0</v>
      </c>
      <c r="N2377" s="964">
        <f t="shared" si="183"/>
        <v>0</v>
      </c>
      <c r="O2377" s="964">
        <f t="shared" si="183"/>
        <v>107.59</v>
      </c>
      <c r="P2377" s="964">
        <f t="shared" si="183"/>
        <v>0</v>
      </c>
      <c r="Q2377" s="962">
        <f t="shared" si="183"/>
        <v>0</v>
      </c>
      <c r="R2377" s="843"/>
    </row>
    <row r="2378" spans="2:18" s="842" customFormat="1" ht="12.4" customHeight="1">
      <c r="B2378" s="974" t="s">
        <v>2231</v>
      </c>
      <c r="C2378" s="959"/>
      <c r="D2378" s="975" t="s">
        <v>64</v>
      </c>
      <c r="E2378" s="961"/>
      <c r="F2378" s="961"/>
      <c r="G2378" s="961"/>
      <c r="H2378" s="962" t="str">
        <f t="shared" si="184"/>
        <v/>
      </c>
      <c r="I2378" s="963" t="str">
        <f t="shared" si="183"/>
        <v/>
      </c>
      <c r="J2378" s="964" t="str">
        <f t="shared" si="183"/>
        <v/>
      </c>
      <c r="K2378" s="964" t="str">
        <f t="shared" si="183"/>
        <v/>
      </c>
      <c r="L2378" s="964" t="str">
        <f t="shared" si="183"/>
        <v/>
      </c>
      <c r="M2378" s="964" t="str">
        <f t="shared" si="183"/>
        <v/>
      </c>
      <c r="N2378" s="964" t="str">
        <f t="shared" si="183"/>
        <v/>
      </c>
      <c r="O2378" s="964" t="str">
        <f t="shared" si="183"/>
        <v/>
      </c>
      <c r="P2378" s="964" t="str">
        <f t="shared" si="183"/>
        <v/>
      </c>
      <c r="Q2378" s="962" t="str">
        <f t="shared" si="183"/>
        <v/>
      </c>
      <c r="R2378" s="843"/>
    </row>
    <row r="2379" spans="2:18" s="842" customFormat="1" ht="12.4" customHeight="1">
      <c r="B2379" s="968" t="s">
        <v>2232</v>
      </c>
      <c r="C2379" s="959"/>
      <c r="D2379" s="969" t="s">
        <v>350</v>
      </c>
      <c r="E2379" s="961" t="s">
        <v>51</v>
      </c>
      <c r="F2379" s="970">
        <v>1.3</v>
      </c>
      <c r="G2379" s="970">
        <v>11.85</v>
      </c>
      <c r="H2379" s="962">
        <f t="shared" si="184"/>
        <v>15.41</v>
      </c>
      <c r="I2379" s="963">
        <f t="shared" si="183"/>
        <v>0</v>
      </c>
      <c r="J2379" s="964">
        <f t="shared" si="183"/>
        <v>0</v>
      </c>
      <c r="K2379" s="964">
        <f t="shared" si="183"/>
        <v>0</v>
      </c>
      <c r="L2379" s="964">
        <f t="shared" si="183"/>
        <v>0</v>
      </c>
      <c r="M2379" s="964">
        <f t="shared" si="183"/>
        <v>0</v>
      </c>
      <c r="N2379" s="964">
        <f t="shared" si="183"/>
        <v>0</v>
      </c>
      <c r="O2379" s="964">
        <f t="shared" si="183"/>
        <v>0</v>
      </c>
      <c r="P2379" s="964">
        <f t="shared" si="183"/>
        <v>15.41</v>
      </c>
      <c r="Q2379" s="962">
        <f t="shared" si="183"/>
        <v>0</v>
      </c>
      <c r="R2379" s="843"/>
    </row>
    <row r="2380" spans="2:18" s="842" customFormat="1" ht="12.4" customHeight="1">
      <c r="B2380" s="968" t="s">
        <v>2233</v>
      </c>
      <c r="C2380" s="959"/>
      <c r="D2380" s="969" t="s">
        <v>351</v>
      </c>
      <c r="E2380" s="961" t="s">
        <v>51</v>
      </c>
      <c r="F2380" s="970">
        <v>0.4</v>
      </c>
      <c r="G2380" s="970">
        <v>20.48</v>
      </c>
      <c r="H2380" s="962">
        <f t="shared" si="184"/>
        <v>8.19</v>
      </c>
      <c r="I2380" s="963">
        <f t="shared" si="183"/>
        <v>0</v>
      </c>
      <c r="J2380" s="964">
        <f t="shared" si="183"/>
        <v>0</v>
      </c>
      <c r="K2380" s="964">
        <f t="shared" si="183"/>
        <v>0</v>
      </c>
      <c r="L2380" s="964">
        <f t="shared" si="183"/>
        <v>0</v>
      </c>
      <c r="M2380" s="964">
        <f t="shared" si="183"/>
        <v>0</v>
      </c>
      <c r="N2380" s="964">
        <f t="shared" si="183"/>
        <v>0</v>
      </c>
      <c r="O2380" s="964">
        <f t="shared" si="183"/>
        <v>0</v>
      </c>
      <c r="P2380" s="964">
        <f t="shared" si="183"/>
        <v>8.19</v>
      </c>
      <c r="Q2380" s="962">
        <f t="shared" si="183"/>
        <v>0</v>
      </c>
      <c r="R2380" s="843"/>
    </row>
    <row r="2381" spans="2:18" s="842" customFormat="1" ht="12.4" customHeight="1">
      <c r="B2381" s="1001" t="s">
        <v>2234</v>
      </c>
      <c r="C2381" s="959"/>
      <c r="D2381" s="973" t="s">
        <v>2969</v>
      </c>
      <c r="E2381" s="961"/>
      <c r="F2381" s="961"/>
      <c r="G2381" s="961"/>
      <c r="H2381" s="962" t="str">
        <f t="shared" si="184"/>
        <v/>
      </c>
      <c r="I2381" s="963" t="str">
        <f t="shared" si="183"/>
        <v/>
      </c>
      <c r="J2381" s="964" t="str">
        <f t="shared" si="183"/>
        <v/>
      </c>
      <c r="K2381" s="964" t="str">
        <f t="shared" si="183"/>
        <v/>
      </c>
      <c r="L2381" s="964" t="str">
        <f t="shared" si="183"/>
        <v/>
      </c>
      <c r="M2381" s="964" t="str">
        <f t="shared" si="183"/>
        <v/>
      </c>
      <c r="N2381" s="964" t="str">
        <f t="shared" si="183"/>
        <v/>
      </c>
      <c r="O2381" s="964" t="str">
        <f t="shared" si="183"/>
        <v/>
      </c>
      <c r="P2381" s="964" t="str">
        <f t="shared" si="183"/>
        <v/>
      </c>
      <c r="Q2381" s="962" t="str">
        <f t="shared" si="183"/>
        <v/>
      </c>
      <c r="R2381" s="843"/>
    </row>
    <row r="2382" spans="2:18" s="842" customFormat="1" ht="12.4" customHeight="1">
      <c r="B2382" s="983" t="s">
        <v>2235</v>
      </c>
      <c r="C2382" s="959"/>
      <c r="D2382" s="975" t="s">
        <v>52</v>
      </c>
      <c r="E2382" s="961"/>
      <c r="F2382" s="961"/>
      <c r="G2382" s="961"/>
      <c r="H2382" s="962" t="str">
        <f t="shared" si="184"/>
        <v/>
      </c>
      <c r="I2382" s="963" t="str">
        <f t="shared" si="183"/>
        <v/>
      </c>
      <c r="J2382" s="964" t="str">
        <f t="shared" si="183"/>
        <v/>
      </c>
      <c r="K2382" s="964" t="str">
        <f t="shared" si="183"/>
        <v/>
      </c>
      <c r="L2382" s="964" t="str">
        <f t="shared" si="183"/>
        <v/>
      </c>
      <c r="M2382" s="964" t="str">
        <f t="shared" si="183"/>
        <v/>
      </c>
      <c r="N2382" s="964" t="str">
        <f t="shared" si="183"/>
        <v/>
      </c>
      <c r="O2382" s="964" t="str">
        <f t="shared" si="183"/>
        <v/>
      </c>
      <c r="P2382" s="964" t="str">
        <f t="shared" si="183"/>
        <v/>
      </c>
      <c r="Q2382" s="962" t="str">
        <f t="shared" si="183"/>
        <v/>
      </c>
      <c r="R2382" s="843"/>
    </row>
    <row r="2383" spans="2:18" s="842" customFormat="1" ht="12.4" customHeight="1">
      <c r="B2383" s="968" t="s">
        <v>2236</v>
      </c>
      <c r="C2383" s="959"/>
      <c r="D2383" s="969" t="s">
        <v>333</v>
      </c>
      <c r="E2383" s="961" t="s">
        <v>385</v>
      </c>
      <c r="F2383" s="970">
        <v>1.08</v>
      </c>
      <c r="G2383" s="970">
        <v>3.5300000000000002</v>
      </c>
      <c r="H2383" s="962">
        <f t="shared" si="184"/>
        <v>3.81</v>
      </c>
      <c r="I2383" s="963">
        <f t="shared" ref="I2383:Q2398" si="185">+IF($E2383="","",I6273)</f>
        <v>0</v>
      </c>
      <c r="J2383" s="964">
        <f t="shared" si="185"/>
        <v>0</v>
      </c>
      <c r="K2383" s="964">
        <f t="shared" si="185"/>
        <v>0</v>
      </c>
      <c r="L2383" s="964">
        <f t="shared" si="185"/>
        <v>0</v>
      </c>
      <c r="M2383" s="964">
        <f t="shared" si="185"/>
        <v>0</v>
      </c>
      <c r="N2383" s="964">
        <f t="shared" si="185"/>
        <v>0</v>
      </c>
      <c r="O2383" s="964">
        <f t="shared" si="185"/>
        <v>3.81</v>
      </c>
      <c r="P2383" s="964">
        <f t="shared" si="185"/>
        <v>0</v>
      </c>
      <c r="Q2383" s="962">
        <f t="shared" si="185"/>
        <v>0</v>
      </c>
      <c r="R2383" s="843"/>
    </row>
    <row r="2384" spans="2:18" s="842" customFormat="1" ht="12.4" customHeight="1">
      <c r="B2384" s="968" t="s">
        <v>2237</v>
      </c>
      <c r="C2384" s="959"/>
      <c r="D2384" s="969" t="s">
        <v>334</v>
      </c>
      <c r="E2384" s="961" t="s">
        <v>385</v>
      </c>
      <c r="F2384" s="970">
        <v>1.08</v>
      </c>
      <c r="G2384" s="970">
        <v>1.22</v>
      </c>
      <c r="H2384" s="962">
        <f t="shared" si="184"/>
        <v>1.32</v>
      </c>
      <c r="I2384" s="963">
        <f t="shared" si="185"/>
        <v>0</v>
      </c>
      <c r="J2384" s="964">
        <f t="shared" si="185"/>
        <v>0</v>
      </c>
      <c r="K2384" s="964">
        <f t="shared" si="185"/>
        <v>0</v>
      </c>
      <c r="L2384" s="964">
        <f t="shared" si="185"/>
        <v>0</v>
      </c>
      <c r="M2384" s="964">
        <f t="shared" si="185"/>
        <v>0</v>
      </c>
      <c r="N2384" s="964">
        <f t="shared" si="185"/>
        <v>0</v>
      </c>
      <c r="O2384" s="964">
        <f t="shared" si="185"/>
        <v>1.32</v>
      </c>
      <c r="P2384" s="964">
        <f t="shared" si="185"/>
        <v>0</v>
      </c>
      <c r="Q2384" s="962">
        <f t="shared" si="185"/>
        <v>0</v>
      </c>
      <c r="R2384" s="843"/>
    </row>
    <row r="2385" spans="2:18" s="842" customFormat="1" ht="12.4" customHeight="1">
      <c r="B2385" s="983" t="s">
        <v>2238</v>
      </c>
      <c r="C2385" s="959"/>
      <c r="D2385" s="975" t="s">
        <v>54</v>
      </c>
      <c r="E2385" s="961"/>
      <c r="F2385" s="961"/>
      <c r="G2385" s="961"/>
      <c r="H2385" s="962" t="str">
        <f t="shared" si="184"/>
        <v/>
      </c>
      <c r="I2385" s="963" t="str">
        <f t="shared" si="185"/>
        <v/>
      </c>
      <c r="J2385" s="964" t="str">
        <f t="shared" si="185"/>
        <v/>
      </c>
      <c r="K2385" s="964" t="str">
        <f t="shared" si="185"/>
        <v/>
      </c>
      <c r="L2385" s="964" t="str">
        <f t="shared" si="185"/>
        <v/>
      </c>
      <c r="M2385" s="964" t="str">
        <f t="shared" si="185"/>
        <v/>
      </c>
      <c r="N2385" s="964" t="str">
        <f t="shared" si="185"/>
        <v/>
      </c>
      <c r="O2385" s="964" t="str">
        <f t="shared" si="185"/>
        <v/>
      </c>
      <c r="P2385" s="964" t="str">
        <f t="shared" si="185"/>
        <v/>
      </c>
      <c r="Q2385" s="962" t="str">
        <f t="shared" si="185"/>
        <v/>
      </c>
      <c r="R2385" s="843"/>
    </row>
    <row r="2386" spans="2:18" s="842" customFormat="1" ht="12.4" customHeight="1">
      <c r="B2386" s="968" t="s">
        <v>2239</v>
      </c>
      <c r="C2386" s="959"/>
      <c r="D2386" s="969" t="s">
        <v>365</v>
      </c>
      <c r="E2386" s="961" t="s">
        <v>386</v>
      </c>
      <c r="F2386" s="970">
        <v>0.65</v>
      </c>
      <c r="G2386" s="970">
        <v>30.76</v>
      </c>
      <c r="H2386" s="962">
        <f t="shared" si="184"/>
        <v>19.989999999999998</v>
      </c>
      <c r="I2386" s="963">
        <f t="shared" si="185"/>
        <v>0</v>
      </c>
      <c r="J2386" s="964">
        <f t="shared" si="185"/>
        <v>0</v>
      </c>
      <c r="K2386" s="964">
        <f t="shared" si="185"/>
        <v>0</v>
      </c>
      <c r="L2386" s="964">
        <f t="shared" si="185"/>
        <v>0</v>
      </c>
      <c r="M2386" s="964">
        <f t="shared" si="185"/>
        <v>0</v>
      </c>
      <c r="N2386" s="964">
        <f t="shared" si="185"/>
        <v>0</v>
      </c>
      <c r="O2386" s="964">
        <f t="shared" si="185"/>
        <v>19.989999999999998</v>
      </c>
      <c r="P2386" s="964">
        <f t="shared" si="185"/>
        <v>0</v>
      </c>
      <c r="Q2386" s="962">
        <f t="shared" si="185"/>
        <v>0</v>
      </c>
      <c r="R2386" s="843"/>
    </row>
    <row r="2387" spans="2:18" s="842" customFormat="1" ht="12.4" customHeight="1">
      <c r="B2387" s="968" t="s">
        <v>2240</v>
      </c>
      <c r="C2387" s="959"/>
      <c r="D2387" s="969" t="s">
        <v>336</v>
      </c>
      <c r="E2387" s="961" t="s">
        <v>386</v>
      </c>
      <c r="F2387" s="970">
        <v>2.4300000000000002</v>
      </c>
      <c r="G2387" s="970">
        <v>20.51</v>
      </c>
      <c r="H2387" s="962">
        <f t="shared" si="184"/>
        <v>49.84</v>
      </c>
      <c r="I2387" s="963">
        <f t="shared" si="185"/>
        <v>0</v>
      </c>
      <c r="J2387" s="964">
        <f t="shared" si="185"/>
        <v>0</v>
      </c>
      <c r="K2387" s="964">
        <f t="shared" si="185"/>
        <v>0</v>
      </c>
      <c r="L2387" s="964">
        <f t="shared" si="185"/>
        <v>0</v>
      </c>
      <c r="M2387" s="964">
        <f t="shared" si="185"/>
        <v>0</v>
      </c>
      <c r="N2387" s="964">
        <f t="shared" si="185"/>
        <v>0</v>
      </c>
      <c r="O2387" s="964">
        <f t="shared" si="185"/>
        <v>49.84</v>
      </c>
      <c r="P2387" s="964">
        <f t="shared" si="185"/>
        <v>0</v>
      </c>
      <c r="Q2387" s="962">
        <f t="shared" si="185"/>
        <v>0</v>
      </c>
      <c r="R2387" s="843"/>
    </row>
    <row r="2388" spans="2:18" s="842" customFormat="1" ht="12.4" customHeight="1">
      <c r="B2388" s="968" t="s">
        <v>2241</v>
      </c>
      <c r="C2388" s="959"/>
      <c r="D2388" s="969" t="s">
        <v>2762</v>
      </c>
      <c r="E2388" s="961" t="s">
        <v>386</v>
      </c>
      <c r="F2388" s="970">
        <v>0.05</v>
      </c>
      <c r="G2388" s="970">
        <v>31.44</v>
      </c>
      <c r="H2388" s="962">
        <f t="shared" si="184"/>
        <v>1.57</v>
      </c>
      <c r="I2388" s="963">
        <f t="shared" si="185"/>
        <v>0</v>
      </c>
      <c r="J2388" s="964">
        <f t="shared" si="185"/>
        <v>0</v>
      </c>
      <c r="K2388" s="964">
        <f t="shared" si="185"/>
        <v>0</v>
      </c>
      <c r="L2388" s="964">
        <f t="shared" si="185"/>
        <v>0</v>
      </c>
      <c r="M2388" s="964">
        <f t="shared" si="185"/>
        <v>0</v>
      </c>
      <c r="N2388" s="964">
        <f t="shared" si="185"/>
        <v>0</v>
      </c>
      <c r="O2388" s="964">
        <f t="shared" si="185"/>
        <v>1.57</v>
      </c>
      <c r="P2388" s="964">
        <f t="shared" si="185"/>
        <v>0</v>
      </c>
      <c r="Q2388" s="962">
        <f t="shared" si="185"/>
        <v>0</v>
      </c>
      <c r="R2388" s="843"/>
    </row>
    <row r="2389" spans="2:18" s="842" customFormat="1" ht="12.4" customHeight="1">
      <c r="B2389" s="974" t="s">
        <v>2242</v>
      </c>
      <c r="C2389" s="959"/>
      <c r="D2389" s="975" t="s">
        <v>2700</v>
      </c>
      <c r="E2389" s="961"/>
      <c r="F2389" s="961"/>
      <c r="G2389" s="961"/>
      <c r="H2389" s="962" t="str">
        <f t="shared" si="184"/>
        <v/>
      </c>
      <c r="I2389" s="963" t="str">
        <f t="shared" si="185"/>
        <v/>
      </c>
      <c r="J2389" s="964" t="str">
        <f t="shared" si="185"/>
        <v/>
      </c>
      <c r="K2389" s="964" t="str">
        <f t="shared" si="185"/>
        <v/>
      </c>
      <c r="L2389" s="964" t="str">
        <f t="shared" si="185"/>
        <v/>
      </c>
      <c r="M2389" s="964" t="str">
        <f t="shared" si="185"/>
        <v/>
      </c>
      <c r="N2389" s="964" t="str">
        <f t="shared" si="185"/>
        <v/>
      </c>
      <c r="O2389" s="964" t="str">
        <f t="shared" si="185"/>
        <v/>
      </c>
      <c r="P2389" s="964" t="str">
        <f t="shared" si="185"/>
        <v/>
      </c>
      <c r="Q2389" s="962" t="str">
        <f t="shared" si="185"/>
        <v/>
      </c>
      <c r="R2389" s="843"/>
    </row>
    <row r="2390" spans="2:18" s="842" customFormat="1" ht="12.4" customHeight="1">
      <c r="B2390" s="968" t="s">
        <v>2243</v>
      </c>
      <c r="C2390" s="959"/>
      <c r="D2390" s="969" t="s">
        <v>364</v>
      </c>
      <c r="E2390" s="961" t="s">
        <v>386</v>
      </c>
      <c r="F2390" s="970">
        <v>0.3</v>
      </c>
      <c r="G2390" s="970">
        <v>370.51</v>
      </c>
      <c r="H2390" s="962">
        <f t="shared" si="184"/>
        <v>111.15</v>
      </c>
      <c r="I2390" s="963">
        <f t="shared" si="185"/>
        <v>0</v>
      </c>
      <c r="J2390" s="964">
        <f t="shared" si="185"/>
        <v>0</v>
      </c>
      <c r="K2390" s="964">
        <f t="shared" si="185"/>
        <v>0</v>
      </c>
      <c r="L2390" s="964">
        <f t="shared" si="185"/>
        <v>0</v>
      </c>
      <c r="M2390" s="964">
        <f t="shared" si="185"/>
        <v>0</v>
      </c>
      <c r="N2390" s="964">
        <f t="shared" si="185"/>
        <v>0</v>
      </c>
      <c r="O2390" s="964">
        <f t="shared" si="185"/>
        <v>111.15</v>
      </c>
      <c r="P2390" s="964">
        <f t="shared" si="185"/>
        <v>0</v>
      </c>
      <c r="Q2390" s="962">
        <f t="shared" si="185"/>
        <v>0</v>
      </c>
      <c r="R2390" s="843"/>
    </row>
    <row r="2391" spans="2:18" s="842" customFormat="1" ht="12.4" customHeight="1">
      <c r="B2391" s="968" t="s">
        <v>2244</v>
      </c>
      <c r="C2391" s="959"/>
      <c r="D2391" s="969" t="s">
        <v>342</v>
      </c>
      <c r="E2391" s="961" t="s">
        <v>51</v>
      </c>
      <c r="F2391" s="970">
        <v>6</v>
      </c>
      <c r="G2391" s="970">
        <v>43.65</v>
      </c>
      <c r="H2391" s="962">
        <f t="shared" si="184"/>
        <v>261.89999999999998</v>
      </c>
      <c r="I2391" s="963">
        <f t="shared" si="185"/>
        <v>0</v>
      </c>
      <c r="J2391" s="964">
        <f t="shared" si="185"/>
        <v>0</v>
      </c>
      <c r="K2391" s="964">
        <f t="shared" si="185"/>
        <v>0</v>
      </c>
      <c r="L2391" s="964">
        <f t="shared" si="185"/>
        <v>0</v>
      </c>
      <c r="M2391" s="964">
        <f t="shared" si="185"/>
        <v>0</v>
      </c>
      <c r="N2391" s="964">
        <f t="shared" si="185"/>
        <v>0</v>
      </c>
      <c r="O2391" s="964">
        <f t="shared" si="185"/>
        <v>261.89999999999998</v>
      </c>
      <c r="P2391" s="964">
        <f t="shared" si="185"/>
        <v>0</v>
      </c>
      <c r="Q2391" s="962">
        <f t="shared" si="185"/>
        <v>0</v>
      </c>
      <c r="R2391" s="843"/>
    </row>
    <row r="2392" spans="2:18" s="842" customFormat="1" ht="12.4" customHeight="1">
      <c r="B2392" s="974" t="s">
        <v>2245</v>
      </c>
      <c r="C2392" s="959"/>
      <c r="D2392" s="975" t="s">
        <v>343</v>
      </c>
      <c r="E2392" s="961"/>
      <c r="F2392" s="961"/>
      <c r="G2392" s="961"/>
      <c r="H2392" s="962" t="str">
        <f t="shared" si="184"/>
        <v/>
      </c>
      <c r="I2392" s="963" t="str">
        <f t="shared" si="185"/>
        <v/>
      </c>
      <c r="J2392" s="964" t="str">
        <f t="shared" si="185"/>
        <v/>
      </c>
      <c r="K2392" s="964" t="str">
        <f t="shared" si="185"/>
        <v/>
      </c>
      <c r="L2392" s="964" t="str">
        <f t="shared" si="185"/>
        <v/>
      </c>
      <c r="M2392" s="964" t="str">
        <f t="shared" si="185"/>
        <v/>
      </c>
      <c r="N2392" s="964" t="str">
        <f t="shared" si="185"/>
        <v/>
      </c>
      <c r="O2392" s="964" t="str">
        <f t="shared" si="185"/>
        <v/>
      </c>
      <c r="P2392" s="964" t="str">
        <f t="shared" si="185"/>
        <v/>
      </c>
      <c r="Q2392" s="962" t="str">
        <f t="shared" si="185"/>
        <v/>
      </c>
      <c r="R2392" s="843"/>
    </row>
    <row r="2393" spans="2:18" s="842" customFormat="1" ht="12.4" customHeight="1">
      <c r="B2393" s="968" t="s">
        <v>2246</v>
      </c>
      <c r="C2393" s="959"/>
      <c r="D2393" s="969" t="s">
        <v>367</v>
      </c>
      <c r="E2393" s="961" t="s">
        <v>51</v>
      </c>
      <c r="F2393" s="970">
        <v>6.6000000000000005</v>
      </c>
      <c r="G2393" s="970">
        <v>23.35</v>
      </c>
      <c r="H2393" s="962">
        <f t="shared" si="184"/>
        <v>154.11000000000001</v>
      </c>
      <c r="I2393" s="963">
        <f t="shared" si="185"/>
        <v>0</v>
      </c>
      <c r="J2393" s="964">
        <f t="shared" si="185"/>
        <v>0</v>
      </c>
      <c r="K2393" s="964">
        <f t="shared" si="185"/>
        <v>0</v>
      </c>
      <c r="L2393" s="964">
        <f t="shared" si="185"/>
        <v>0</v>
      </c>
      <c r="M2393" s="964">
        <f t="shared" si="185"/>
        <v>0</v>
      </c>
      <c r="N2393" s="964">
        <f t="shared" si="185"/>
        <v>0</v>
      </c>
      <c r="O2393" s="964">
        <f t="shared" si="185"/>
        <v>42.7</v>
      </c>
      <c r="P2393" s="964">
        <f t="shared" si="185"/>
        <v>111.41</v>
      </c>
      <c r="Q2393" s="962">
        <f t="shared" si="185"/>
        <v>0</v>
      </c>
      <c r="R2393" s="843"/>
    </row>
    <row r="2394" spans="2:18" s="842" customFormat="1" ht="12.4" customHeight="1">
      <c r="B2394" s="974" t="s">
        <v>2247</v>
      </c>
      <c r="C2394" s="959"/>
      <c r="D2394" s="975" t="s">
        <v>344</v>
      </c>
      <c r="E2394" s="961"/>
      <c r="F2394" s="961"/>
      <c r="G2394" s="961"/>
      <c r="H2394" s="962" t="str">
        <f t="shared" si="184"/>
        <v/>
      </c>
      <c r="I2394" s="963" t="str">
        <f t="shared" si="185"/>
        <v/>
      </c>
      <c r="J2394" s="964" t="str">
        <f t="shared" si="185"/>
        <v/>
      </c>
      <c r="K2394" s="964" t="str">
        <f t="shared" si="185"/>
        <v/>
      </c>
      <c r="L2394" s="964" t="str">
        <f t="shared" si="185"/>
        <v/>
      </c>
      <c r="M2394" s="964" t="str">
        <f t="shared" si="185"/>
        <v/>
      </c>
      <c r="N2394" s="964" t="str">
        <f t="shared" si="185"/>
        <v/>
      </c>
      <c r="O2394" s="964" t="str">
        <f t="shared" si="185"/>
        <v/>
      </c>
      <c r="P2394" s="964" t="str">
        <f t="shared" si="185"/>
        <v/>
      </c>
      <c r="Q2394" s="962" t="str">
        <f t="shared" si="185"/>
        <v/>
      </c>
      <c r="R2394" s="843"/>
    </row>
    <row r="2395" spans="2:18" s="842" customFormat="1" ht="12.4" customHeight="1">
      <c r="B2395" s="968" t="s">
        <v>2248</v>
      </c>
      <c r="C2395" s="959"/>
      <c r="D2395" s="969" t="s">
        <v>2843</v>
      </c>
      <c r="E2395" s="961" t="s">
        <v>41</v>
      </c>
      <c r="F2395" s="970">
        <v>1</v>
      </c>
      <c r="G2395" s="970">
        <v>102.31</v>
      </c>
      <c r="H2395" s="962">
        <f t="shared" si="184"/>
        <v>102.31</v>
      </c>
      <c r="I2395" s="963">
        <f t="shared" si="185"/>
        <v>0</v>
      </c>
      <c r="J2395" s="964">
        <f t="shared" si="185"/>
        <v>0</v>
      </c>
      <c r="K2395" s="964">
        <f t="shared" si="185"/>
        <v>0</v>
      </c>
      <c r="L2395" s="964">
        <f t="shared" si="185"/>
        <v>0</v>
      </c>
      <c r="M2395" s="964">
        <f t="shared" si="185"/>
        <v>0</v>
      </c>
      <c r="N2395" s="964">
        <f t="shared" si="185"/>
        <v>0</v>
      </c>
      <c r="O2395" s="964">
        <f t="shared" si="185"/>
        <v>0</v>
      </c>
      <c r="P2395" s="964">
        <f t="shared" si="185"/>
        <v>102.31</v>
      </c>
      <c r="Q2395" s="962">
        <f t="shared" si="185"/>
        <v>0</v>
      </c>
      <c r="R2395" s="843"/>
    </row>
    <row r="2396" spans="2:18" s="842" customFormat="1" ht="12.4" customHeight="1">
      <c r="B2396" s="968" t="s">
        <v>2249</v>
      </c>
      <c r="C2396" s="959"/>
      <c r="D2396" s="969" t="s">
        <v>2937</v>
      </c>
      <c r="E2396" s="961" t="s">
        <v>41</v>
      </c>
      <c r="F2396" s="970">
        <v>1</v>
      </c>
      <c r="G2396" s="970">
        <v>115.81</v>
      </c>
      <c r="H2396" s="962">
        <f t="shared" si="184"/>
        <v>115.81</v>
      </c>
      <c r="I2396" s="963">
        <f t="shared" si="185"/>
        <v>0</v>
      </c>
      <c r="J2396" s="964">
        <f t="shared" si="185"/>
        <v>0</v>
      </c>
      <c r="K2396" s="964">
        <f t="shared" si="185"/>
        <v>0</v>
      </c>
      <c r="L2396" s="964">
        <f t="shared" si="185"/>
        <v>0</v>
      </c>
      <c r="M2396" s="964">
        <f t="shared" si="185"/>
        <v>0</v>
      </c>
      <c r="N2396" s="964">
        <f t="shared" si="185"/>
        <v>0</v>
      </c>
      <c r="O2396" s="964">
        <f t="shared" si="185"/>
        <v>0</v>
      </c>
      <c r="P2396" s="964">
        <f t="shared" si="185"/>
        <v>115.81</v>
      </c>
      <c r="Q2396" s="962">
        <f t="shared" si="185"/>
        <v>0</v>
      </c>
      <c r="R2396" s="843"/>
    </row>
    <row r="2397" spans="2:18" s="842" customFormat="1" ht="12.4" customHeight="1">
      <c r="B2397" s="968" t="s">
        <v>2250</v>
      </c>
      <c r="C2397" s="959"/>
      <c r="D2397" s="969" t="s">
        <v>2970</v>
      </c>
      <c r="E2397" s="961" t="s">
        <v>41</v>
      </c>
      <c r="F2397" s="970">
        <v>1</v>
      </c>
      <c r="G2397" s="970">
        <v>101.11</v>
      </c>
      <c r="H2397" s="962">
        <f t="shared" si="184"/>
        <v>101.11</v>
      </c>
      <c r="I2397" s="963">
        <f t="shared" si="185"/>
        <v>0</v>
      </c>
      <c r="J2397" s="964">
        <f t="shared" si="185"/>
        <v>0</v>
      </c>
      <c r="K2397" s="964">
        <f t="shared" si="185"/>
        <v>0</v>
      </c>
      <c r="L2397" s="964">
        <f t="shared" si="185"/>
        <v>0</v>
      </c>
      <c r="M2397" s="964">
        <f t="shared" si="185"/>
        <v>0</v>
      </c>
      <c r="N2397" s="964">
        <f t="shared" si="185"/>
        <v>0</v>
      </c>
      <c r="O2397" s="964">
        <f t="shared" si="185"/>
        <v>0</v>
      </c>
      <c r="P2397" s="964">
        <f t="shared" si="185"/>
        <v>101.11</v>
      </c>
      <c r="Q2397" s="962">
        <f t="shared" si="185"/>
        <v>0</v>
      </c>
      <c r="R2397" s="843"/>
    </row>
    <row r="2398" spans="2:18" s="842" customFormat="1" ht="12.4" customHeight="1">
      <c r="B2398" s="974" t="s">
        <v>2251</v>
      </c>
      <c r="C2398" s="959"/>
      <c r="D2398" s="975" t="s">
        <v>2681</v>
      </c>
      <c r="E2398" s="961"/>
      <c r="F2398" s="961"/>
      <c r="G2398" s="961"/>
      <c r="H2398" s="962" t="str">
        <f t="shared" si="184"/>
        <v/>
      </c>
      <c r="I2398" s="963" t="str">
        <f t="shared" si="185"/>
        <v/>
      </c>
      <c r="J2398" s="964" t="str">
        <f t="shared" si="185"/>
        <v/>
      </c>
      <c r="K2398" s="964" t="str">
        <f t="shared" si="185"/>
        <v/>
      </c>
      <c r="L2398" s="964" t="str">
        <f t="shared" si="185"/>
        <v/>
      </c>
      <c r="M2398" s="964" t="str">
        <f t="shared" si="185"/>
        <v/>
      </c>
      <c r="N2398" s="964" t="str">
        <f t="shared" si="185"/>
        <v/>
      </c>
      <c r="O2398" s="964" t="str">
        <f t="shared" si="185"/>
        <v/>
      </c>
      <c r="P2398" s="964" t="str">
        <f t="shared" si="185"/>
        <v/>
      </c>
      <c r="Q2398" s="962" t="str">
        <f t="shared" si="185"/>
        <v/>
      </c>
      <c r="R2398" s="843"/>
    </row>
    <row r="2399" spans="2:18" s="842" customFormat="1" ht="12.4" customHeight="1">
      <c r="B2399" s="968" t="s">
        <v>2252</v>
      </c>
      <c r="C2399" s="959"/>
      <c r="D2399" s="969" t="s">
        <v>2759</v>
      </c>
      <c r="E2399" s="961" t="s">
        <v>41</v>
      </c>
      <c r="F2399" s="970">
        <v>3</v>
      </c>
      <c r="G2399" s="970">
        <v>107.59</v>
      </c>
      <c r="H2399" s="962">
        <f t="shared" si="184"/>
        <v>322.77</v>
      </c>
      <c r="I2399" s="963">
        <f t="shared" ref="I2399:Q2414" si="186">+IF($E2399="","",I6289)</f>
        <v>0</v>
      </c>
      <c r="J2399" s="964">
        <f t="shared" si="186"/>
        <v>0</v>
      </c>
      <c r="K2399" s="964">
        <f t="shared" si="186"/>
        <v>0</v>
      </c>
      <c r="L2399" s="964">
        <f t="shared" si="186"/>
        <v>0</v>
      </c>
      <c r="M2399" s="964">
        <f t="shared" si="186"/>
        <v>0</v>
      </c>
      <c r="N2399" s="964">
        <f t="shared" si="186"/>
        <v>0</v>
      </c>
      <c r="O2399" s="964">
        <f t="shared" si="186"/>
        <v>322.77</v>
      </c>
      <c r="P2399" s="964">
        <f t="shared" si="186"/>
        <v>0</v>
      </c>
      <c r="Q2399" s="962">
        <f t="shared" si="186"/>
        <v>0</v>
      </c>
      <c r="R2399" s="843"/>
    </row>
    <row r="2400" spans="2:18" s="842" customFormat="1" ht="12.4" customHeight="1">
      <c r="B2400" s="974" t="s">
        <v>2253</v>
      </c>
      <c r="C2400" s="959"/>
      <c r="D2400" s="975" t="s">
        <v>64</v>
      </c>
      <c r="E2400" s="961"/>
      <c r="F2400" s="961"/>
      <c r="G2400" s="961"/>
      <c r="H2400" s="962" t="str">
        <f t="shared" si="184"/>
        <v/>
      </c>
      <c r="I2400" s="963" t="str">
        <f t="shared" si="186"/>
        <v/>
      </c>
      <c r="J2400" s="964" t="str">
        <f t="shared" si="186"/>
        <v/>
      </c>
      <c r="K2400" s="964" t="str">
        <f t="shared" si="186"/>
        <v/>
      </c>
      <c r="L2400" s="964" t="str">
        <f t="shared" si="186"/>
        <v/>
      </c>
      <c r="M2400" s="964" t="str">
        <f t="shared" si="186"/>
        <v/>
      </c>
      <c r="N2400" s="964" t="str">
        <f t="shared" si="186"/>
        <v/>
      </c>
      <c r="O2400" s="964" t="str">
        <f t="shared" si="186"/>
        <v/>
      </c>
      <c r="P2400" s="964" t="str">
        <f t="shared" si="186"/>
        <v/>
      </c>
      <c r="Q2400" s="962" t="str">
        <f t="shared" si="186"/>
        <v/>
      </c>
      <c r="R2400" s="843"/>
    </row>
    <row r="2401" spans="2:18" s="842" customFormat="1" ht="12.4" customHeight="1">
      <c r="B2401" s="968" t="s">
        <v>2254</v>
      </c>
      <c r="C2401" s="959"/>
      <c r="D2401" s="969" t="s">
        <v>350</v>
      </c>
      <c r="E2401" s="961" t="s">
        <v>51</v>
      </c>
      <c r="F2401" s="970">
        <v>4.2</v>
      </c>
      <c r="G2401" s="970">
        <v>11.85</v>
      </c>
      <c r="H2401" s="962">
        <f t="shared" si="184"/>
        <v>49.77</v>
      </c>
      <c r="I2401" s="963">
        <f t="shared" si="186"/>
        <v>0</v>
      </c>
      <c r="J2401" s="964">
        <f t="shared" si="186"/>
        <v>0</v>
      </c>
      <c r="K2401" s="964">
        <f t="shared" si="186"/>
        <v>0</v>
      </c>
      <c r="L2401" s="964">
        <f t="shared" si="186"/>
        <v>0</v>
      </c>
      <c r="M2401" s="964">
        <f t="shared" si="186"/>
        <v>0</v>
      </c>
      <c r="N2401" s="964">
        <f t="shared" si="186"/>
        <v>0</v>
      </c>
      <c r="O2401" s="964">
        <f t="shared" si="186"/>
        <v>0</v>
      </c>
      <c r="P2401" s="964">
        <f t="shared" si="186"/>
        <v>49.77</v>
      </c>
      <c r="Q2401" s="962">
        <f t="shared" si="186"/>
        <v>0</v>
      </c>
      <c r="R2401" s="843"/>
    </row>
    <row r="2402" spans="2:18" s="842" customFormat="1" ht="12.4" customHeight="1">
      <c r="B2402" s="968" t="s">
        <v>2255</v>
      </c>
      <c r="C2402" s="959"/>
      <c r="D2402" s="969" t="s">
        <v>351</v>
      </c>
      <c r="E2402" s="961" t="s">
        <v>51</v>
      </c>
      <c r="F2402" s="970">
        <v>2.16</v>
      </c>
      <c r="G2402" s="970">
        <v>20.48</v>
      </c>
      <c r="H2402" s="962">
        <f t="shared" si="184"/>
        <v>44.24</v>
      </c>
      <c r="I2402" s="963">
        <f t="shared" si="186"/>
        <v>0</v>
      </c>
      <c r="J2402" s="964">
        <f t="shared" si="186"/>
        <v>0</v>
      </c>
      <c r="K2402" s="964">
        <f t="shared" si="186"/>
        <v>0</v>
      </c>
      <c r="L2402" s="964">
        <f t="shared" si="186"/>
        <v>0</v>
      </c>
      <c r="M2402" s="964">
        <f t="shared" si="186"/>
        <v>0</v>
      </c>
      <c r="N2402" s="964">
        <f t="shared" si="186"/>
        <v>0</v>
      </c>
      <c r="O2402" s="964">
        <f t="shared" si="186"/>
        <v>0</v>
      </c>
      <c r="P2402" s="964">
        <f t="shared" si="186"/>
        <v>44.24</v>
      </c>
      <c r="Q2402" s="962">
        <f t="shared" si="186"/>
        <v>0</v>
      </c>
      <c r="R2402" s="843"/>
    </row>
    <row r="2403" spans="2:18" s="842" customFormat="1" ht="12.4" customHeight="1">
      <c r="B2403" s="972" t="s">
        <v>2256</v>
      </c>
      <c r="C2403" s="959"/>
      <c r="D2403" s="973" t="s">
        <v>2971</v>
      </c>
      <c r="E2403" s="961"/>
      <c r="F2403" s="961"/>
      <c r="G2403" s="961"/>
      <c r="H2403" s="962" t="str">
        <f t="shared" si="184"/>
        <v/>
      </c>
      <c r="I2403" s="963" t="str">
        <f t="shared" si="186"/>
        <v/>
      </c>
      <c r="J2403" s="964" t="str">
        <f t="shared" si="186"/>
        <v/>
      </c>
      <c r="K2403" s="964" t="str">
        <f t="shared" si="186"/>
        <v/>
      </c>
      <c r="L2403" s="964" t="str">
        <f t="shared" si="186"/>
        <v/>
      </c>
      <c r="M2403" s="964" t="str">
        <f t="shared" si="186"/>
        <v/>
      </c>
      <c r="N2403" s="964" t="str">
        <f t="shared" si="186"/>
        <v/>
      </c>
      <c r="O2403" s="964" t="str">
        <f t="shared" si="186"/>
        <v/>
      </c>
      <c r="P2403" s="964" t="str">
        <f t="shared" si="186"/>
        <v/>
      </c>
      <c r="Q2403" s="962" t="str">
        <f t="shared" si="186"/>
        <v/>
      </c>
      <c r="R2403" s="843"/>
    </row>
    <row r="2404" spans="2:18" s="842" customFormat="1" ht="12.4" customHeight="1">
      <c r="B2404" s="974" t="s">
        <v>2257</v>
      </c>
      <c r="C2404" s="959"/>
      <c r="D2404" s="975" t="s">
        <v>52</v>
      </c>
      <c r="E2404" s="961"/>
      <c r="F2404" s="961"/>
      <c r="G2404" s="961"/>
      <c r="H2404" s="962" t="str">
        <f t="shared" si="184"/>
        <v/>
      </c>
      <c r="I2404" s="963" t="str">
        <f t="shared" si="186"/>
        <v/>
      </c>
      <c r="J2404" s="964" t="str">
        <f t="shared" si="186"/>
        <v/>
      </c>
      <c r="K2404" s="964" t="str">
        <f t="shared" si="186"/>
        <v/>
      </c>
      <c r="L2404" s="964" t="str">
        <f t="shared" si="186"/>
        <v/>
      </c>
      <c r="M2404" s="964" t="str">
        <f t="shared" si="186"/>
        <v/>
      </c>
      <c r="N2404" s="964" t="str">
        <f t="shared" si="186"/>
        <v/>
      </c>
      <c r="O2404" s="964" t="str">
        <f t="shared" si="186"/>
        <v/>
      </c>
      <c r="P2404" s="964" t="str">
        <f t="shared" si="186"/>
        <v/>
      </c>
      <c r="Q2404" s="962" t="str">
        <f t="shared" si="186"/>
        <v/>
      </c>
      <c r="R2404" s="843"/>
    </row>
    <row r="2405" spans="2:18" s="842" customFormat="1" ht="12.4" customHeight="1">
      <c r="B2405" s="968" t="s">
        <v>2258</v>
      </c>
      <c r="C2405" s="959"/>
      <c r="D2405" s="969" t="s">
        <v>369</v>
      </c>
      <c r="E2405" s="961" t="s">
        <v>385</v>
      </c>
      <c r="F2405" s="970">
        <v>5.49</v>
      </c>
      <c r="G2405" s="970">
        <v>1.22</v>
      </c>
      <c r="H2405" s="962">
        <f t="shared" si="184"/>
        <v>6.7</v>
      </c>
      <c r="I2405" s="963">
        <f t="shared" si="186"/>
        <v>0</v>
      </c>
      <c r="J2405" s="964">
        <f t="shared" si="186"/>
        <v>0</v>
      </c>
      <c r="K2405" s="964">
        <f t="shared" si="186"/>
        <v>0</v>
      </c>
      <c r="L2405" s="964">
        <f t="shared" si="186"/>
        <v>0</v>
      </c>
      <c r="M2405" s="964">
        <f t="shared" si="186"/>
        <v>0</v>
      </c>
      <c r="N2405" s="964">
        <f t="shared" si="186"/>
        <v>0</v>
      </c>
      <c r="O2405" s="964">
        <f t="shared" si="186"/>
        <v>0</v>
      </c>
      <c r="P2405" s="964">
        <f t="shared" si="186"/>
        <v>6.7</v>
      </c>
      <c r="Q2405" s="962">
        <f t="shared" si="186"/>
        <v>0</v>
      </c>
      <c r="R2405" s="843"/>
    </row>
    <row r="2406" spans="2:18" s="842" customFormat="1" ht="12.4" customHeight="1">
      <c r="B2406" s="974" t="s">
        <v>2259</v>
      </c>
      <c r="C2406" s="959"/>
      <c r="D2406" s="975" t="s">
        <v>54</v>
      </c>
      <c r="E2406" s="961"/>
      <c r="F2406" s="961"/>
      <c r="G2406" s="961"/>
      <c r="H2406" s="962" t="str">
        <f t="shared" si="184"/>
        <v/>
      </c>
      <c r="I2406" s="963" t="str">
        <f t="shared" si="186"/>
        <v/>
      </c>
      <c r="J2406" s="964" t="str">
        <f t="shared" si="186"/>
        <v/>
      </c>
      <c r="K2406" s="964" t="str">
        <f t="shared" si="186"/>
        <v/>
      </c>
      <c r="L2406" s="964" t="str">
        <f t="shared" si="186"/>
        <v/>
      </c>
      <c r="M2406" s="964" t="str">
        <f t="shared" si="186"/>
        <v/>
      </c>
      <c r="N2406" s="964" t="str">
        <f t="shared" si="186"/>
        <v/>
      </c>
      <c r="O2406" s="964" t="str">
        <f t="shared" si="186"/>
        <v/>
      </c>
      <c r="P2406" s="964" t="str">
        <f t="shared" si="186"/>
        <v/>
      </c>
      <c r="Q2406" s="962" t="str">
        <f t="shared" si="186"/>
        <v/>
      </c>
      <c r="R2406" s="843"/>
    </row>
    <row r="2407" spans="2:18" s="842" customFormat="1" ht="12.4" customHeight="1">
      <c r="B2407" s="968" t="s">
        <v>2260</v>
      </c>
      <c r="C2407" s="959"/>
      <c r="D2407" s="969" t="s">
        <v>335</v>
      </c>
      <c r="E2407" s="961" t="s">
        <v>386</v>
      </c>
      <c r="F2407" s="970">
        <v>0.34</v>
      </c>
      <c r="G2407" s="970">
        <v>41</v>
      </c>
      <c r="H2407" s="962">
        <f t="shared" si="184"/>
        <v>13.94</v>
      </c>
      <c r="I2407" s="963">
        <f t="shared" si="186"/>
        <v>0</v>
      </c>
      <c r="J2407" s="964">
        <f t="shared" si="186"/>
        <v>0</v>
      </c>
      <c r="K2407" s="964">
        <f t="shared" si="186"/>
        <v>0</v>
      </c>
      <c r="L2407" s="964">
        <f t="shared" si="186"/>
        <v>0</v>
      </c>
      <c r="M2407" s="964">
        <f t="shared" si="186"/>
        <v>0</v>
      </c>
      <c r="N2407" s="964">
        <f t="shared" si="186"/>
        <v>0</v>
      </c>
      <c r="O2407" s="964">
        <f t="shared" si="186"/>
        <v>0</v>
      </c>
      <c r="P2407" s="964">
        <f t="shared" si="186"/>
        <v>13.94</v>
      </c>
      <c r="Q2407" s="962">
        <f t="shared" si="186"/>
        <v>0</v>
      </c>
      <c r="R2407" s="843"/>
    </row>
    <row r="2408" spans="2:18" s="842" customFormat="1" ht="12.4" customHeight="1">
      <c r="B2408" s="968" t="s">
        <v>2261</v>
      </c>
      <c r="C2408" s="959"/>
      <c r="D2408" s="969" t="s">
        <v>336</v>
      </c>
      <c r="E2408" s="961" t="s">
        <v>386</v>
      </c>
      <c r="F2408" s="970">
        <v>0.43</v>
      </c>
      <c r="G2408" s="970">
        <v>20.51</v>
      </c>
      <c r="H2408" s="962">
        <f t="shared" si="184"/>
        <v>8.82</v>
      </c>
      <c r="I2408" s="963">
        <f t="shared" si="186"/>
        <v>0</v>
      </c>
      <c r="J2408" s="964">
        <f t="shared" si="186"/>
        <v>0</v>
      </c>
      <c r="K2408" s="964">
        <f t="shared" si="186"/>
        <v>0</v>
      </c>
      <c r="L2408" s="964">
        <f t="shared" si="186"/>
        <v>0</v>
      </c>
      <c r="M2408" s="964">
        <f t="shared" si="186"/>
        <v>0</v>
      </c>
      <c r="N2408" s="964">
        <f t="shared" si="186"/>
        <v>0</v>
      </c>
      <c r="O2408" s="964">
        <f t="shared" si="186"/>
        <v>0</v>
      </c>
      <c r="P2408" s="964">
        <f t="shared" si="186"/>
        <v>8.82</v>
      </c>
      <c r="Q2408" s="962">
        <f t="shared" si="186"/>
        <v>0</v>
      </c>
      <c r="R2408" s="843"/>
    </row>
    <row r="2409" spans="2:18" s="842" customFormat="1" ht="12.4" customHeight="1">
      <c r="B2409" s="974" t="s">
        <v>2262</v>
      </c>
      <c r="C2409" s="959"/>
      <c r="D2409" s="975" t="s">
        <v>2700</v>
      </c>
      <c r="E2409" s="961"/>
      <c r="F2409" s="961"/>
      <c r="G2409" s="961"/>
      <c r="H2409" s="962" t="str">
        <f t="shared" si="184"/>
        <v/>
      </c>
      <c r="I2409" s="963" t="str">
        <f t="shared" si="186"/>
        <v/>
      </c>
      <c r="J2409" s="964" t="str">
        <f t="shared" si="186"/>
        <v/>
      </c>
      <c r="K2409" s="964" t="str">
        <f t="shared" si="186"/>
        <v/>
      </c>
      <c r="L2409" s="964" t="str">
        <f t="shared" si="186"/>
        <v/>
      </c>
      <c r="M2409" s="964" t="str">
        <f t="shared" si="186"/>
        <v/>
      </c>
      <c r="N2409" s="964" t="str">
        <f t="shared" si="186"/>
        <v/>
      </c>
      <c r="O2409" s="964" t="str">
        <f t="shared" si="186"/>
        <v/>
      </c>
      <c r="P2409" s="964" t="str">
        <f t="shared" si="186"/>
        <v/>
      </c>
      <c r="Q2409" s="962" t="str">
        <f t="shared" si="186"/>
        <v/>
      </c>
      <c r="R2409" s="843"/>
    </row>
    <row r="2410" spans="2:18" s="842" customFormat="1" ht="12.4" customHeight="1">
      <c r="B2410" s="968" t="s">
        <v>2263</v>
      </c>
      <c r="C2410" s="959"/>
      <c r="D2410" s="969" t="s">
        <v>2774</v>
      </c>
      <c r="E2410" s="961" t="s">
        <v>51</v>
      </c>
      <c r="F2410" s="970">
        <v>1.04</v>
      </c>
      <c r="G2410" s="970">
        <v>23.45</v>
      </c>
      <c r="H2410" s="962">
        <f t="shared" si="184"/>
        <v>24.39</v>
      </c>
      <c r="I2410" s="963">
        <f t="shared" si="186"/>
        <v>0</v>
      </c>
      <c r="J2410" s="964">
        <f t="shared" si="186"/>
        <v>0</v>
      </c>
      <c r="K2410" s="964">
        <f t="shared" si="186"/>
        <v>0</v>
      </c>
      <c r="L2410" s="964">
        <f t="shared" si="186"/>
        <v>0</v>
      </c>
      <c r="M2410" s="964">
        <f t="shared" si="186"/>
        <v>0</v>
      </c>
      <c r="N2410" s="964">
        <f t="shared" si="186"/>
        <v>0</v>
      </c>
      <c r="O2410" s="964">
        <f t="shared" si="186"/>
        <v>0</v>
      </c>
      <c r="P2410" s="964">
        <f t="shared" si="186"/>
        <v>24.39</v>
      </c>
      <c r="Q2410" s="962">
        <f t="shared" si="186"/>
        <v>0</v>
      </c>
      <c r="R2410" s="843"/>
    </row>
    <row r="2411" spans="2:18" s="842" customFormat="1" ht="12.4" customHeight="1">
      <c r="B2411" s="974" t="s">
        <v>2264</v>
      </c>
      <c r="C2411" s="959"/>
      <c r="D2411" s="975" t="s">
        <v>2775</v>
      </c>
      <c r="E2411" s="961"/>
      <c r="F2411" s="961"/>
      <c r="G2411" s="961"/>
      <c r="H2411" s="962" t="str">
        <f t="shared" si="184"/>
        <v/>
      </c>
      <c r="I2411" s="963" t="str">
        <f t="shared" si="186"/>
        <v/>
      </c>
      <c r="J2411" s="964" t="str">
        <f t="shared" si="186"/>
        <v/>
      </c>
      <c r="K2411" s="964" t="str">
        <f t="shared" si="186"/>
        <v/>
      </c>
      <c r="L2411" s="964" t="str">
        <f t="shared" si="186"/>
        <v/>
      </c>
      <c r="M2411" s="964" t="str">
        <f t="shared" si="186"/>
        <v/>
      </c>
      <c r="N2411" s="964" t="str">
        <f t="shared" si="186"/>
        <v/>
      </c>
      <c r="O2411" s="964" t="str">
        <f t="shared" si="186"/>
        <v/>
      </c>
      <c r="P2411" s="964" t="str">
        <f t="shared" si="186"/>
        <v/>
      </c>
      <c r="Q2411" s="962" t="str">
        <f t="shared" si="186"/>
        <v/>
      </c>
      <c r="R2411" s="843"/>
    </row>
    <row r="2412" spans="2:18" s="842" customFormat="1" ht="12.4" customHeight="1">
      <c r="B2412" s="968" t="s">
        <v>2265</v>
      </c>
      <c r="C2412" s="959"/>
      <c r="D2412" s="969" t="s">
        <v>2776</v>
      </c>
      <c r="E2412" s="961" t="s">
        <v>51</v>
      </c>
      <c r="F2412" s="970">
        <v>2.9</v>
      </c>
      <c r="G2412" s="970">
        <v>64.67</v>
      </c>
      <c r="H2412" s="962">
        <f t="shared" si="184"/>
        <v>187.54</v>
      </c>
      <c r="I2412" s="963">
        <f t="shared" si="186"/>
        <v>0</v>
      </c>
      <c r="J2412" s="964">
        <f t="shared" si="186"/>
        <v>0</v>
      </c>
      <c r="K2412" s="964">
        <f t="shared" si="186"/>
        <v>0</v>
      </c>
      <c r="L2412" s="964">
        <f t="shared" si="186"/>
        <v>0</v>
      </c>
      <c r="M2412" s="964">
        <f t="shared" si="186"/>
        <v>0</v>
      </c>
      <c r="N2412" s="964">
        <f t="shared" si="186"/>
        <v>0</v>
      </c>
      <c r="O2412" s="964">
        <f t="shared" si="186"/>
        <v>0</v>
      </c>
      <c r="P2412" s="964">
        <f t="shared" si="186"/>
        <v>0</v>
      </c>
      <c r="Q2412" s="962">
        <f t="shared" si="186"/>
        <v>187.54</v>
      </c>
      <c r="R2412" s="843"/>
    </row>
    <row r="2413" spans="2:18" s="842" customFormat="1" ht="12.4" customHeight="1">
      <c r="B2413" s="968" t="s">
        <v>2266</v>
      </c>
      <c r="C2413" s="959"/>
      <c r="D2413" s="969" t="s">
        <v>370</v>
      </c>
      <c r="E2413" s="961" t="s">
        <v>386</v>
      </c>
      <c r="F2413" s="970">
        <v>0.13</v>
      </c>
      <c r="G2413" s="970">
        <v>264.48</v>
      </c>
      <c r="H2413" s="962">
        <f t="shared" si="184"/>
        <v>34.380000000000003</v>
      </c>
      <c r="I2413" s="963">
        <f t="shared" si="186"/>
        <v>0</v>
      </c>
      <c r="J2413" s="964">
        <f t="shared" si="186"/>
        <v>0</v>
      </c>
      <c r="K2413" s="964">
        <f t="shared" si="186"/>
        <v>0</v>
      </c>
      <c r="L2413" s="964">
        <f t="shared" si="186"/>
        <v>0</v>
      </c>
      <c r="M2413" s="964">
        <f t="shared" si="186"/>
        <v>0</v>
      </c>
      <c r="N2413" s="964">
        <f t="shared" si="186"/>
        <v>0</v>
      </c>
      <c r="O2413" s="964">
        <f t="shared" si="186"/>
        <v>0</v>
      </c>
      <c r="P2413" s="964">
        <f t="shared" si="186"/>
        <v>0</v>
      </c>
      <c r="Q2413" s="962">
        <f t="shared" si="186"/>
        <v>34.380000000000003</v>
      </c>
      <c r="R2413" s="843"/>
    </row>
    <row r="2414" spans="2:18" s="842" customFormat="1" ht="12.4" customHeight="1">
      <c r="B2414" s="968" t="s">
        <v>2267</v>
      </c>
      <c r="C2414" s="959"/>
      <c r="D2414" s="969" t="s">
        <v>364</v>
      </c>
      <c r="E2414" s="961" t="s">
        <v>386</v>
      </c>
      <c r="F2414" s="970">
        <v>0.4</v>
      </c>
      <c r="G2414" s="970">
        <v>370.51</v>
      </c>
      <c r="H2414" s="962">
        <f t="shared" si="184"/>
        <v>148.19999999999999</v>
      </c>
      <c r="I2414" s="963">
        <f t="shared" si="186"/>
        <v>0</v>
      </c>
      <c r="J2414" s="964">
        <f t="shared" si="186"/>
        <v>0</v>
      </c>
      <c r="K2414" s="964">
        <f t="shared" si="186"/>
        <v>0</v>
      </c>
      <c r="L2414" s="964">
        <f t="shared" si="186"/>
        <v>0</v>
      </c>
      <c r="M2414" s="964">
        <f t="shared" si="186"/>
        <v>0</v>
      </c>
      <c r="N2414" s="964">
        <f t="shared" si="186"/>
        <v>0</v>
      </c>
      <c r="O2414" s="964">
        <f t="shared" si="186"/>
        <v>0</v>
      </c>
      <c r="P2414" s="964">
        <f t="shared" si="186"/>
        <v>0</v>
      </c>
      <c r="Q2414" s="962">
        <f t="shared" si="186"/>
        <v>148.19999999999999</v>
      </c>
      <c r="R2414" s="843"/>
    </row>
    <row r="2415" spans="2:18" s="842" customFormat="1" ht="12.4" customHeight="1">
      <c r="B2415" s="968" t="s">
        <v>2268</v>
      </c>
      <c r="C2415" s="959"/>
      <c r="D2415" s="969" t="s">
        <v>2702</v>
      </c>
      <c r="E2415" s="961" t="s">
        <v>55</v>
      </c>
      <c r="F2415" s="970">
        <v>30.29</v>
      </c>
      <c r="G2415" s="970">
        <v>4.2</v>
      </c>
      <c r="H2415" s="962">
        <f t="shared" si="184"/>
        <v>127.22</v>
      </c>
      <c r="I2415" s="963">
        <f t="shared" ref="I2415:Q2430" si="187">+IF($E2415="","",I6305)</f>
        <v>0</v>
      </c>
      <c r="J2415" s="964">
        <f t="shared" si="187"/>
        <v>0</v>
      </c>
      <c r="K2415" s="964">
        <f t="shared" si="187"/>
        <v>0</v>
      </c>
      <c r="L2415" s="964">
        <f t="shared" si="187"/>
        <v>0</v>
      </c>
      <c r="M2415" s="964">
        <f t="shared" si="187"/>
        <v>0</v>
      </c>
      <c r="N2415" s="964">
        <f t="shared" si="187"/>
        <v>0</v>
      </c>
      <c r="O2415" s="964">
        <f t="shared" si="187"/>
        <v>0</v>
      </c>
      <c r="P2415" s="964">
        <f t="shared" si="187"/>
        <v>10.87</v>
      </c>
      <c r="Q2415" s="962">
        <f t="shared" si="187"/>
        <v>116.35</v>
      </c>
      <c r="R2415" s="843"/>
    </row>
    <row r="2416" spans="2:18" s="842" customFormat="1" ht="12.4" customHeight="1">
      <c r="B2416" s="974" t="s">
        <v>2269</v>
      </c>
      <c r="C2416" s="959"/>
      <c r="D2416" s="975" t="s">
        <v>343</v>
      </c>
      <c r="E2416" s="961"/>
      <c r="F2416" s="961"/>
      <c r="G2416" s="961"/>
      <c r="H2416" s="962" t="str">
        <f t="shared" si="184"/>
        <v/>
      </c>
      <c r="I2416" s="963" t="str">
        <f t="shared" si="187"/>
        <v/>
      </c>
      <c r="J2416" s="964" t="str">
        <f t="shared" si="187"/>
        <v/>
      </c>
      <c r="K2416" s="964" t="str">
        <f t="shared" si="187"/>
        <v/>
      </c>
      <c r="L2416" s="964" t="str">
        <f t="shared" si="187"/>
        <v/>
      </c>
      <c r="M2416" s="964" t="str">
        <f t="shared" si="187"/>
        <v/>
      </c>
      <c r="N2416" s="964" t="str">
        <f t="shared" si="187"/>
        <v/>
      </c>
      <c r="O2416" s="964" t="str">
        <f t="shared" si="187"/>
        <v/>
      </c>
      <c r="P2416" s="964" t="str">
        <f t="shared" si="187"/>
        <v/>
      </c>
      <c r="Q2416" s="962" t="str">
        <f t="shared" si="187"/>
        <v/>
      </c>
      <c r="R2416" s="843"/>
    </row>
    <row r="2417" spans="2:18" s="842" customFormat="1" ht="12.4" customHeight="1">
      <c r="B2417" s="968" t="s">
        <v>2270</v>
      </c>
      <c r="C2417" s="959"/>
      <c r="D2417" s="969" t="s">
        <v>2777</v>
      </c>
      <c r="E2417" s="961" t="s">
        <v>51</v>
      </c>
      <c r="F2417" s="970">
        <v>3.0300000000000002</v>
      </c>
      <c r="G2417" s="970">
        <v>33.65</v>
      </c>
      <c r="H2417" s="962">
        <f t="shared" si="184"/>
        <v>101.96</v>
      </c>
      <c r="I2417" s="963">
        <f t="shared" si="187"/>
        <v>0</v>
      </c>
      <c r="J2417" s="964">
        <f t="shared" si="187"/>
        <v>0</v>
      </c>
      <c r="K2417" s="964">
        <f t="shared" si="187"/>
        <v>0</v>
      </c>
      <c r="L2417" s="964">
        <f t="shared" si="187"/>
        <v>0</v>
      </c>
      <c r="M2417" s="964">
        <f t="shared" si="187"/>
        <v>0</v>
      </c>
      <c r="N2417" s="964">
        <f t="shared" si="187"/>
        <v>0</v>
      </c>
      <c r="O2417" s="964">
        <f t="shared" si="187"/>
        <v>0</v>
      </c>
      <c r="P2417" s="964">
        <f t="shared" si="187"/>
        <v>0</v>
      </c>
      <c r="Q2417" s="962">
        <f t="shared" si="187"/>
        <v>101.96</v>
      </c>
      <c r="R2417" s="843"/>
    </row>
    <row r="2418" spans="2:18" s="842" customFormat="1" ht="12.4" customHeight="1">
      <c r="B2418" s="974" t="s">
        <v>2271</v>
      </c>
      <c r="C2418" s="959"/>
      <c r="D2418" s="975" t="s">
        <v>64</v>
      </c>
      <c r="E2418" s="961"/>
      <c r="F2418" s="961"/>
      <c r="G2418" s="961"/>
      <c r="H2418" s="962" t="str">
        <f t="shared" si="184"/>
        <v/>
      </c>
      <c r="I2418" s="963" t="str">
        <f t="shared" si="187"/>
        <v/>
      </c>
      <c r="J2418" s="964" t="str">
        <f t="shared" si="187"/>
        <v/>
      </c>
      <c r="K2418" s="964" t="str">
        <f t="shared" si="187"/>
        <v/>
      </c>
      <c r="L2418" s="964" t="str">
        <f t="shared" si="187"/>
        <v/>
      </c>
      <c r="M2418" s="964" t="str">
        <f t="shared" si="187"/>
        <v/>
      </c>
      <c r="N2418" s="964" t="str">
        <f t="shared" si="187"/>
        <v/>
      </c>
      <c r="O2418" s="964" t="str">
        <f t="shared" si="187"/>
        <v/>
      </c>
      <c r="P2418" s="964" t="str">
        <f t="shared" si="187"/>
        <v/>
      </c>
      <c r="Q2418" s="962" t="str">
        <f t="shared" si="187"/>
        <v/>
      </c>
      <c r="R2418" s="843"/>
    </row>
    <row r="2419" spans="2:18" s="842" customFormat="1" ht="12.4" customHeight="1">
      <c r="B2419" s="968" t="s">
        <v>2272</v>
      </c>
      <c r="C2419" s="959"/>
      <c r="D2419" s="969" t="s">
        <v>2778</v>
      </c>
      <c r="E2419" s="961" t="s">
        <v>51</v>
      </c>
      <c r="F2419" s="970">
        <v>3.0300000000000002</v>
      </c>
      <c r="G2419" s="970">
        <v>11.85</v>
      </c>
      <c r="H2419" s="962">
        <f t="shared" si="184"/>
        <v>35.909999999999997</v>
      </c>
      <c r="I2419" s="963">
        <f t="shared" si="187"/>
        <v>0</v>
      </c>
      <c r="J2419" s="964">
        <f t="shared" si="187"/>
        <v>0</v>
      </c>
      <c r="K2419" s="964">
        <f t="shared" si="187"/>
        <v>0</v>
      </c>
      <c r="L2419" s="964">
        <f t="shared" si="187"/>
        <v>0</v>
      </c>
      <c r="M2419" s="964">
        <f t="shared" si="187"/>
        <v>0</v>
      </c>
      <c r="N2419" s="964">
        <f t="shared" si="187"/>
        <v>0</v>
      </c>
      <c r="O2419" s="964">
        <f t="shared" si="187"/>
        <v>0</v>
      </c>
      <c r="P2419" s="964">
        <f t="shared" si="187"/>
        <v>0</v>
      </c>
      <c r="Q2419" s="962">
        <f t="shared" si="187"/>
        <v>35.909999999999997</v>
      </c>
      <c r="R2419" s="843"/>
    </row>
    <row r="2420" spans="2:18" s="842" customFormat="1" ht="12.4" customHeight="1">
      <c r="B2420" s="974" t="s">
        <v>2273</v>
      </c>
      <c r="C2420" s="959"/>
      <c r="D2420" s="975" t="s">
        <v>2779</v>
      </c>
      <c r="E2420" s="961"/>
      <c r="F2420" s="961"/>
      <c r="G2420" s="961"/>
      <c r="H2420" s="962" t="str">
        <f t="shared" si="184"/>
        <v/>
      </c>
      <c r="I2420" s="963" t="str">
        <f t="shared" si="187"/>
        <v/>
      </c>
      <c r="J2420" s="964" t="str">
        <f t="shared" si="187"/>
        <v/>
      </c>
      <c r="K2420" s="964" t="str">
        <f t="shared" si="187"/>
        <v/>
      </c>
      <c r="L2420" s="964" t="str">
        <f t="shared" si="187"/>
        <v/>
      </c>
      <c r="M2420" s="964" t="str">
        <f t="shared" si="187"/>
        <v/>
      </c>
      <c r="N2420" s="964" t="str">
        <f t="shared" si="187"/>
        <v/>
      </c>
      <c r="O2420" s="964" t="str">
        <f t="shared" si="187"/>
        <v/>
      </c>
      <c r="P2420" s="964" t="str">
        <f t="shared" si="187"/>
        <v/>
      </c>
      <c r="Q2420" s="962" t="str">
        <f t="shared" si="187"/>
        <v/>
      </c>
      <c r="R2420" s="843"/>
    </row>
    <row r="2421" spans="2:18" s="842" customFormat="1" ht="12.4" customHeight="1">
      <c r="B2421" s="968" t="s">
        <v>2274</v>
      </c>
      <c r="C2421" s="959"/>
      <c r="D2421" s="969" t="s">
        <v>2780</v>
      </c>
      <c r="E2421" s="961" t="s">
        <v>387</v>
      </c>
      <c r="F2421" s="970">
        <v>12.44</v>
      </c>
      <c r="G2421" s="970">
        <v>61.85</v>
      </c>
      <c r="H2421" s="962">
        <f t="shared" si="184"/>
        <v>769.41</v>
      </c>
      <c r="I2421" s="963">
        <f t="shared" si="187"/>
        <v>0</v>
      </c>
      <c r="J2421" s="964">
        <f t="shared" si="187"/>
        <v>0</v>
      </c>
      <c r="K2421" s="964">
        <f t="shared" si="187"/>
        <v>0</v>
      </c>
      <c r="L2421" s="964">
        <f t="shared" si="187"/>
        <v>0</v>
      </c>
      <c r="M2421" s="964">
        <f t="shared" si="187"/>
        <v>0</v>
      </c>
      <c r="N2421" s="964">
        <f t="shared" si="187"/>
        <v>0</v>
      </c>
      <c r="O2421" s="964">
        <f t="shared" si="187"/>
        <v>0</v>
      </c>
      <c r="P2421" s="964">
        <f t="shared" si="187"/>
        <v>0</v>
      </c>
      <c r="Q2421" s="962">
        <f t="shared" si="187"/>
        <v>769.41</v>
      </c>
      <c r="R2421" s="843"/>
    </row>
    <row r="2422" spans="2:18" s="842" customFormat="1" ht="12.4" customHeight="1">
      <c r="B2422" s="968" t="s">
        <v>2275</v>
      </c>
      <c r="C2422" s="959"/>
      <c r="D2422" s="969" t="s">
        <v>2972</v>
      </c>
      <c r="E2422" s="961" t="s">
        <v>387</v>
      </c>
      <c r="F2422" s="970">
        <v>7.3</v>
      </c>
      <c r="G2422" s="970">
        <v>152.69</v>
      </c>
      <c r="H2422" s="962">
        <f t="shared" si="184"/>
        <v>1114.6400000000001</v>
      </c>
      <c r="I2422" s="963">
        <f t="shared" si="187"/>
        <v>0</v>
      </c>
      <c r="J2422" s="964">
        <f t="shared" si="187"/>
        <v>0</v>
      </c>
      <c r="K2422" s="964">
        <f t="shared" si="187"/>
        <v>0</v>
      </c>
      <c r="L2422" s="964">
        <f t="shared" si="187"/>
        <v>0</v>
      </c>
      <c r="M2422" s="964">
        <f t="shared" si="187"/>
        <v>0</v>
      </c>
      <c r="N2422" s="964">
        <f t="shared" si="187"/>
        <v>0</v>
      </c>
      <c r="O2422" s="964">
        <f t="shared" si="187"/>
        <v>0</v>
      </c>
      <c r="P2422" s="964">
        <f t="shared" si="187"/>
        <v>0</v>
      </c>
      <c r="Q2422" s="962">
        <f t="shared" si="187"/>
        <v>1114.6400000000001</v>
      </c>
      <c r="R2422" s="843"/>
    </row>
    <row r="2423" spans="2:18" s="842" customFormat="1" ht="12.4" customHeight="1">
      <c r="B2423" s="968" t="s">
        <v>2276</v>
      </c>
      <c r="C2423" s="959"/>
      <c r="D2423" s="969" t="s">
        <v>2782</v>
      </c>
      <c r="E2423" s="961" t="s">
        <v>387</v>
      </c>
      <c r="F2423" s="970">
        <v>5</v>
      </c>
      <c r="G2423" s="970">
        <v>71.2</v>
      </c>
      <c r="H2423" s="962">
        <f t="shared" si="184"/>
        <v>356</v>
      </c>
      <c r="I2423" s="963">
        <f t="shared" si="187"/>
        <v>0</v>
      </c>
      <c r="J2423" s="964">
        <f t="shared" si="187"/>
        <v>0</v>
      </c>
      <c r="K2423" s="964">
        <f t="shared" si="187"/>
        <v>0</v>
      </c>
      <c r="L2423" s="964">
        <f t="shared" si="187"/>
        <v>0</v>
      </c>
      <c r="M2423" s="964">
        <f t="shared" si="187"/>
        <v>0</v>
      </c>
      <c r="N2423" s="964">
        <f t="shared" si="187"/>
        <v>0</v>
      </c>
      <c r="O2423" s="964">
        <f t="shared" si="187"/>
        <v>0</v>
      </c>
      <c r="P2423" s="964">
        <f t="shared" si="187"/>
        <v>0</v>
      </c>
      <c r="Q2423" s="962">
        <f t="shared" si="187"/>
        <v>356</v>
      </c>
      <c r="R2423" s="843"/>
    </row>
    <row r="2424" spans="2:18" s="842" customFormat="1" ht="12.4" customHeight="1">
      <c r="B2424" s="968" t="s">
        <v>2277</v>
      </c>
      <c r="C2424" s="959"/>
      <c r="D2424" s="969" t="s">
        <v>2846</v>
      </c>
      <c r="E2424" s="961" t="s">
        <v>41</v>
      </c>
      <c r="F2424" s="970">
        <v>2</v>
      </c>
      <c r="G2424" s="970">
        <v>238.43</v>
      </c>
      <c r="H2424" s="962">
        <f t="shared" si="184"/>
        <v>476.86</v>
      </c>
      <c r="I2424" s="963">
        <f t="shared" si="187"/>
        <v>0</v>
      </c>
      <c r="J2424" s="964">
        <f t="shared" si="187"/>
        <v>0</v>
      </c>
      <c r="K2424" s="964">
        <f t="shared" si="187"/>
        <v>0</v>
      </c>
      <c r="L2424" s="964">
        <f t="shared" si="187"/>
        <v>0</v>
      </c>
      <c r="M2424" s="964">
        <f t="shared" si="187"/>
        <v>0</v>
      </c>
      <c r="N2424" s="964">
        <f t="shared" si="187"/>
        <v>0</v>
      </c>
      <c r="O2424" s="964">
        <f t="shared" si="187"/>
        <v>0</v>
      </c>
      <c r="P2424" s="964">
        <f t="shared" si="187"/>
        <v>0</v>
      </c>
      <c r="Q2424" s="962">
        <f t="shared" si="187"/>
        <v>476.86</v>
      </c>
      <c r="R2424" s="843"/>
    </row>
    <row r="2425" spans="2:18" s="842" customFormat="1" ht="12.4" customHeight="1">
      <c r="B2425" s="972" t="s">
        <v>2278</v>
      </c>
      <c r="C2425" s="959"/>
      <c r="D2425" s="973" t="s">
        <v>2973</v>
      </c>
      <c r="E2425" s="961"/>
      <c r="F2425" s="961"/>
      <c r="G2425" s="961"/>
      <c r="H2425" s="962" t="str">
        <f t="shared" si="184"/>
        <v/>
      </c>
      <c r="I2425" s="963" t="str">
        <f t="shared" si="187"/>
        <v/>
      </c>
      <c r="J2425" s="964" t="str">
        <f t="shared" si="187"/>
        <v/>
      </c>
      <c r="K2425" s="964" t="str">
        <f t="shared" si="187"/>
        <v/>
      </c>
      <c r="L2425" s="964" t="str">
        <f t="shared" si="187"/>
        <v/>
      </c>
      <c r="M2425" s="964" t="str">
        <f t="shared" si="187"/>
        <v/>
      </c>
      <c r="N2425" s="964" t="str">
        <f t="shared" si="187"/>
        <v/>
      </c>
      <c r="O2425" s="964" t="str">
        <f t="shared" si="187"/>
        <v/>
      </c>
      <c r="P2425" s="964" t="str">
        <f t="shared" si="187"/>
        <v/>
      </c>
      <c r="Q2425" s="962" t="str">
        <f t="shared" si="187"/>
        <v/>
      </c>
      <c r="R2425" s="843"/>
    </row>
    <row r="2426" spans="2:18" s="842" customFormat="1" ht="12.4" customHeight="1">
      <c r="B2426" s="974" t="s">
        <v>2279</v>
      </c>
      <c r="C2426" s="959"/>
      <c r="D2426" s="975" t="s">
        <v>52</v>
      </c>
      <c r="E2426" s="961"/>
      <c r="F2426" s="961"/>
      <c r="G2426" s="961"/>
      <c r="H2426" s="962" t="str">
        <f t="shared" si="184"/>
        <v/>
      </c>
      <c r="I2426" s="963" t="str">
        <f t="shared" si="187"/>
        <v/>
      </c>
      <c r="J2426" s="964" t="str">
        <f t="shared" si="187"/>
        <v/>
      </c>
      <c r="K2426" s="964" t="str">
        <f t="shared" si="187"/>
        <v/>
      </c>
      <c r="L2426" s="964" t="str">
        <f t="shared" si="187"/>
        <v/>
      </c>
      <c r="M2426" s="964" t="str">
        <f t="shared" si="187"/>
        <v/>
      </c>
      <c r="N2426" s="964" t="str">
        <f t="shared" si="187"/>
        <v/>
      </c>
      <c r="O2426" s="964" t="str">
        <f t="shared" si="187"/>
        <v/>
      </c>
      <c r="P2426" s="964" t="str">
        <f t="shared" si="187"/>
        <v/>
      </c>
      <c r="Q2426" s="962" t="str">
        <f t="shared" si="187"/>
        <v/>
      </c>
      <c r="R2426" s="843"/>
    </row>
    <row r="2427" spans="2:18" s="842" customFormat="1" ht="12.4" customHeight="1">
      <c r="B2427" s="968" t="s">
        <v>2280</v>
      </c>
      <c r="C2427" s="959"/>
      <c r="D2427" s="969" t="s">
        <v>369</v>
      </c>
      <c r="E2427" s="961" t="s">
        <v>385</v>
      </c>
      <c r="F2427" s="970">
        <v>4.41</v>
      </c>
      <c r="G2427" s="970">
        <v>1.22</v>
      </c>
      <c r="H2427" s="962">
        <f t="shared" si="184"/>
        <v>5.38</v>
      </c>
      <c r="I2427" s="963">
        <f t="shared" si="187"/>
        <v>0</v>
      </c>
      <c r="J2427" s="964">
        <f t="shared" si="187"/>
        <v>0</v>
      </c>
      <c r="K2427" s="964">
        <f t="shared" si="187"/>
        <v>0</v>
      </c>
      <c r="L2427" s="964">
        <f t="shared" si="187"/>
        <v>0</v>
      </c>
      <c r="M2427" s="964">
        <f t="shared" si="187"/>
        <v>0</v>
      </c>
      <c r="N2427" s="964">
        <f t="shared" si="187"/>
        <v>0</v>
      </c>
      <c r="O2427" s="964">
        <f t="shared" si="187"/>
        <v>0</v>
      </c>
      <c r="P2427" s="964">
        <f t="shared" si="187"/>
        <v>1.84</v>
      </c>
      <c r="Q2427" s="962">
        <f t="shared" si="187"/>
        <v>3.54</v>
      </c>
      <c r="R2427" s="843"/>
    </row>
    <row r="2428" spans="2:18" s="842" customFormat="1" ht="12.4" customHeight="1">
      <c r="B2428" s="974" t="s">
        <v>2281</v>
      </c>
      <c r="C2428" s="959"/>
      <c r="D2428" s="975" t="s">
        <v>54</v>
      </c>
      <c r="E2428" s="961"/>
      <c r="F2428" s="961"/>
      <c r="G2428" s="961"/>
      <c r="H2428" s="962" t="str">
        <f t="shared" si="184"/>
        <v/>
      </c>
      <c r="I2428" s="963" t="str">
        <f t="shared" si="187"/>
        <v/>
      </c>
      <c r="J2428" s="964" t="str">
        <f t="shared" si="187"/>
        <v/>
      </c>
      <c r="K2428" s="964" t="str">
        <f t="shared" si="187"/>
        <v/>
      </c>
      <c r="L2428" s="964" t="str">
        <f t="shared" si="187"/>
        <v/>
      </c>
      <c r="M2428" s="964" t="str">
        <f t="shared" si="187"/>
        <v/>
      </c>
      <c r="N2428" s="964" t="str">
        <f t="shared" si="187"/>
        <v/>
      </c>
      <c r="O2428" s="964" t="str">
        <f t="shared" si="187"/>
        <v/>
      </c>
      <c r="P2428" s="964" t="str">
        <f t="shared" si="187"/>
        <v/>
      </c>
      <c r="Q2428" s="962" t="str">
        <f t="shared" si="187"/>
        <v/>
      </c>
      <c r="R2428" s="843"/>
    </row>
    <row r="2429" spans="2:18" s="842" customFormat="1" ht="12.4" customHeight="1">
      <c r="B2429" s="968" t="s">
        <v>2282</v>
      </c>
      <c r="C2429" s="959"/>
      <c r="D2429" s="969" t="s">
        <v>335</v>
      </c>
      <c r="E2429" s="961" t="s">
        <v>386</v>
      </c>
      <c r="F2429" s="970">
        <v>0.34</v>
      </c>
      <c r="G2429" s="970">
        <v>41</v>
      </c>
      <c r="H2429" s="962">
        <f t="shared" si="184"/>
        <v>13.94</v>
      </c>
      <c r="I2429" s="963">
        <f t="shared" si="187"/>
        <v>0</v>
      </c>
      <c r="J2429" s="964">
        <f t="shared" si="187"/>
        <v>0</v>
      </c>
      <c r="K2429" s="964">
        <f t="shared" si="187"/>
        <v>0</v>
      </c>
      <c r="L2429" s="964">
        <f t="shared" si="187"/>
        <v>0</v>
      </c>
      <c r="M2429" s="964">
        <f t="shared" si="187"/>
        <v>0</v>
      </c>
      <c r="N2429" s="964">
        <f t="shared" si="187"/>
        <v>0</v>
      </c>
      <c r="O2429" s="964">
        <f t="shared" si="187"/>
        <v>0</v>
      </c>
      <c r="P2429" s="964">
        <f t="shared" si="187"/>
        <v>2.38</v>
      </c>
      <c r="Q2429" s="962">
        <f t="shared" si="187"/>
        <v>11.56</v>
      </c>
      <c r="R2429" s="843"/>
    </row>
    <row r="2430" spans="2:18" s="842" customFormat="1" ht="12.4" customHeight="1">
      <c r="B2430" s="968" t="s">
        <v>2283</v>
      </c>
      <c r="C2430" s="959"/>
      <c r="D2430" s="969" t="s">
        <v>336</v>
      </c>
      <c r="E2430" s="961" t="s">
        <v>386</v>
      </c>
      <c r="F2430" s="970">
        <v>0.43</v>
      </c>
      <c r="G2430" s="970">
        <v>20.51</v>
      </c>
      <c r="H2430" s="962">
        <f t="shared" si="184"/>
        <v>8.82</v>
      </c>
      <c r="I2430" s="963">
        <f t="shared" si="187"/>
        <v>0</v>
      </c>
      <c r="J2430" s="964">
        <f t="shared" si="187"/>
        <v>0</v>
      </c>
      <c r="K2430" s="964">
        <f t="shared" si="187"/>
        <v>0</v>
      </c>
      <c r="L2430" s="964">
        <f t="shared" si="187"/>
        <v>0</v>
      </c>
      <c r="M2430" s="964">
        <f t="shared" si="187"/>
        <v>0</v>
      </c>
      <c r="N2430" s="964">
        <f t="shared" si="187"/>
        <v>0</v>
      </c>
      <c r="O2430" s="964">
        <f t="shared" si="187"/>
        <v>0</v>
      </c>
      <c r="P2430" s="964">
        <f t="shared" si="187"/>
        <v>1.51</v>
      </c>
      <c r="Q2430" s="962">
        <f t="shared" si="187"/>
        <v>7.31</v>
      </c>
      <c r="R2430" s="843"/>
    </row>
    <row r="2431" spans="2:18" s="842" customFormat="1" ht="12.4" customHeight="1">
      <c r="B2431" s="974" t="s">
        <v>2284</v>
      </c>
      <c r="C2431" s="959"/>
      <c r="D2431" s="975" t="s">
        <v>2700</v>
      </c>
      <c r="E2431" s="961"/>
      <c r="F2431" s="961"/>
      <c r="G2431" s="961"/>
      <c r="H2431" s="962" t="str">
        <f t="shared" si="184"/>
        <v/>
      </c>
      <c r="I2431" s="963" t="str">
        <f t="shared" ref="I2431:Q2446" si="188">+IF($E2431="","",I6321)</f>
        <v/>
      </c>
      <c r="J2431" s="964" t="str">
        <f t="shared" si="188"/>
        <v/>
      </c>
      <c r="K2431" s="964" t="str">
        <f t="shared" si="188"/>
        <v/>
      </c>
      <c r="L2431" s="964" t="str">
        <f t="shared" si="188"/>
        <v/>
      </c>
      <c r="M2431" s="964" t="str">
        <f t="shared" si="188"/>
        <v/>
      </c>
      <c r="N2431" s="964" t="str">
        <f t="shared" si="188"/>
        <v/>
      </c>
      <c r="O2431" s="964" t="str">
        <f t="shared" si="188"/>
        <v/>
      </c>
      <c r="P2431" s="964" t="str">
        <f t="shared" si="188"/>
        <v/>
      </c>
      <c r="Q2431" s="962" t="str">
        <f t="shared" si="188"/>
        <v/>
      </c>
      <c r="R2431" s="843"/>
    </row>
    <row r="2432" spans="2:18" s="842" customFormat="1" ht="12.4" customHeight="1">
      <c r="B2432" s="968" t="s">
        <v>2285</v>
      </c>
      <c r="C2432" s="959"/>
      <c r="D2432" s="969" t="s">
        <v>2774</v>
      </c>
      <c r="E2432" s="961" t="s">
        <v>51</v>
      </c>
      <c r="F2432" s="970">
        <v>1.04</v>
      </c>
      <c r="G2432" s="970">
        <v>23.45</v>
      </c>
      <c r="H2432" s="962">
        <f t="shared" si="184"/>
        <v>24.39</v>
      </c>
      <c r="I2432" s="963">
        <f t="shared" si="188"/>
        <v>0</v>
      </c>
      <c r="J2432" s="964">
        <f t="shared" si="188"/>
        <v>0</v>
      </c>
      <c r="K2432" s="964">
        <f t="shared" si="188"/>
        <v>0</v>
      </c>
      <c r="L2432" s="964">
        <f t="shared" si="188"/>
        <v>0</v>
      </c>
      <c r="M2432" s="964">
        <f t="shared" si="188"/>
        <v>0</v>
      </c>
      <c r="N2432" s="964">
        <f t="shared" si="188"/>
        <v>0</v>
      </c>
      <c r="O2432" s="964">
        <f t="shared" si="188"/>
        <v>0</v>
      </c>
      <c r="P2432" s="964">
        <f t="shared" si="188"/>
        <v>4.17</v>
      </c>
      <c r="Q2432" s="962">
        <f t="shared" si="188"/>
        <v>20.22</v>
      </c>
      <c r="R2432" s="843"/>
    </row>
    <row r="2433" spans="2:18" s="842" customFormat="1" ht="12.4" customHeight="1">
      <c r="B2433" s="974" t="s">
        <v>2286</v>
      </c>
      <c r="C2433" s="959"/>
      <c r="D2433" s="975" t="s">
        <v>2775</v>
      </c>
      <c r="E2433" s="961"/>
      <c r="F2433" s="961"/>
      <c r="G2433" s="961"/>
      <c r="H2433" s="962" t="str">
        <f t="shared" si="184"/>
        <v/>
      </c>
      <c r="I2433" s="963" t="str">
        <f t="shared" si="188"/>
        <v/>
      </c>
      <c r="J2433" s="964" t="str">
        <f t="shared" si="188"/>
        <v/>
      </c>
      <c r="K2433" s="964" t="str">
        <f t="shared" si="188"/>
        <v/>
      </c>
      <c r="L2433" s="964" t="str">
        <f t="shared" si="188"/>
        <v/>
      </c>
      <c r="M2433" s="964" t="str">
        <f t="shared" si="188"/>
        <v/>
      </c>
      <c r="N2433" s="964" t="str">
        <f t="shared" si="188"/>
        <v/>
      </c>
      <c r="O2433" s="964" t="str">
        <f t="shared" si="188"/>
        <v/>
      </c>
      <c r="P2433" s="964" t="str">
        <f t="shared" si="188"/>
        <v/>
      </c>
      <c r="Q2433" s="962" t="str">
        <f t="shared" si="188"/>
        <v/>
      </c>
      <c r="R2433" s="843"/>
    </row>
    <row r="2434" spans="2:18" s="842" customFormat="1" ht="12.4" customHeight="1">
      <c r="B2434" s="968" t="s">
        <v>2287</v>
      </c>
      <c r="C2434" s="959"/>
      <c r="D2434" s="969" t="s">
        <v>2776</v>
      </c>
      <c r="E2434" s="961" t="s">
        <v>51</v>
      </c>
      <c r="F2434" s="970">
        <v>2.6</v>
      </c>
      <c r="G2434" s="970">
        <v>64.67</v>
      </c>
      <c r="H2434" s="962">
        <f t="shared" si="184"/>
        <v>168.14</v>
      </c>
      <c r="I2434" s="963">
        <f t="shared" si="188"/>
        <v>0</v>
      </c>
      <c r="J2434" s="964">
        <f t="shared" si="188"/>
        <v>0</v>
      </c>
      <c r="K2434" s="964">
        <f t="shared" si="188"/>
        <v>0</v>
      </c>
      <c r="L2434" s="964">
        <f t="shared" si="188"/>
        <v>0</v>
      </c>
      <c r="M2434" s="964">
        <f t="shared" si="188"/>
        <v>0</v>
      </c>
      <c r="N2434" s="964">
        <f t="shared" si="188"/>
        <v>0</v>
      </c>
      <c r="O2434" s="964">
        <f t="shared" si="188"/>
        <v>0</v>
      </c>
      <c r="P2434" s="964">
        <f t="shared" si="188"/>
        <v>0</v>
      </c>
      <c r="Q2434" s="962">
        <f t="shared" si="188"/>
        <v>168.14</v>
      </c>
      <c r="R2434" s="843"/>
    </row>
    <row r="2435" spans="2:18" s="842" customFormat="1" ht="12.4" customHeight="1">
      <c r="B2435" s="968" t="s">
        <v>2288</v>
      </c>
      <c r="C2435" s="959"/>
      <c r="D2435" s="969" t="s">
        <v>370</v>
      </c>
      <c r="E2435" s="961" t="s">
        <v>386</v>
      </c>
      <c r="F2435" s="970">
        <v>0.13</v>
      </c>
      <c r="G2435" s="970">
        <v>264.48</v>
      </c>
      <c r="H2435" s="962">
        <f t="shared" si="184"/>
        <v>34.380000000000003</v>
      </c>
      <c r="I2435" s="963">
        <f t="shared" si="188"/>
        <v>0</v>
      </c>
      <c r="J2435" s="964">
        <f t="shared" si="188"/>
        <v>0</v>
      </c>
      <c r="K2435" s="964">
        <f t="shared" si="188"/>
        <v>0</v>
      </c>
      <c r="L2435" s="964">
        <f t="shared" si="188"/>
        <v>0</v>
      </c>
      <c r="M2435" s="964">
        <f t="shared" si="188"/>
        <v>0</v>
      </c>
      <c r="N2435" s="964">
        <f t="shared" si="188"/>
        <v>0</v>
      </c>
      <c r="O2435" s="964">
        <f t="shared" si="188"/>
        <v>0</v>
      </c>
      <c r="P2435" s="964">
        <f t="shared" si="188"/>
        <v>0</v>
      </c>
      <c r="Q2435" s="962">
        <f t="shared" si="188"/>
        <v>34.380000000000003</v>
      </c>
      <c r="R2435" s="843"/>
    </row>
    <row r="2436" spans="2:18" s="842" customFormat="1" ht="12.4" customHeight="1">
      <c r="B2436" s="968" t="s">
        <v>2289</v>
      </c>
      <c r="C2436" s="959"/>
      <c r="D2436" s="969" t="s">
        <v>364</v>
      </c>
      <c r="E2436" s="961" t="s">
        <v>386</v>
      </c>
      <c r="F2436" s="970">
        <v>0.38</v>
      </c>
      <c r="G2436" s="970">
        <v>370.51</v>
      </c>
      <c r="H2436" s="962">
        <f t="shared" si="184"/>
        <v>140.79</v>
      </c>
      <c r="I2436" s="963">
        <f t="shared" si="188"/>
        <v>0</v>
      </c>
      <c r="J2436" s="964">
        <f t="shared" si="188"/>
        <v>0</v>
      </c>
      <c r="K2436" s="964">
        <f t="shared" si="188"/>
        <v>0</v>
      </c>
      <c r="L2436" s="964">
        <f t="shared" si="188"/>
        <v>0</v>
      </c>
      <c r="M2436" s="964">
        <f t="shared" si="188"/>
        <v>0</v>
      </c>
      <c r="N2436" s="964">
        <f t="shared" si="188"/>
        <v>0</v>
      </c>
      <c r="O2436" s="964">
        <f t="shared" si="188"/>
        <v>0</v>
      </c>
      <c r="P2436" s="964">
        <f t="shared" si="188"/>
        <v>0</v>
      </c>
      <c r="Q2436" s="962">
        <f t="shared" si="188"/>
        <v>140.79</v>
      </c>
      <c r="R2436" s="843"/>
    </row>
    <row r="2437" spans="2:18" s="842" customFormat="1" ht="12.4" customHeight="1">
      <c r="B2437" s="968" t="s">
        <v>2290</v>
      </c>
      <c r="C2437" s="959"/>
      <c r="D2437" s="969" t="s">
        <v>2702</v>
      </c>
      <c r="E2437" s="961" t="s">
        <v>55</v>
      </c>
      <c r="F2437" s="970">
        <v>28.63</v>
      </c>
      <c r="G2437" s="970">
        <v>4.2</v>
      </c>
      <c r="H2437" s="962">
        <f t="shared" si="184"/>
        <v>120.25</v>
      </c>
      <c r="I2437" s="963">
        <f t="shared" si="188"/>
        <v>0</v>
      </c>
      <c r="J2437" s="964">
        <f t="shared" si="188"/>
        <v>0</v>
      </c>
      <c r="K2437" s="964">
        <f t="shared" si="188"/>
        <v>0</v>
      </c>
      <c r="L2437" s="964">
        <f t="shared" si="188"/>
        <v>0</v>
      </c>
      <c r="M2437" s="964">
        <f t="shared" si="188"/>
        <v>0</v>
      </c>
      <c r="N2437" s="964">
        <f t="shared" si="188"/>
        <v>0</v>
      </c>
      <c r="O2437" s="964">
        <f t="shared" si="188"/>
        <v>0</v>
      </c>
      <c r="P2437" s="964">
        <f t="shared" si="188"/>
        <v>0</v>
      </c>
      <c r="Q2437" s="962">
        <f t="shared" si="188"/>
        <v>120.25</v>
      </c>
      <c r="R2437" s="843"/>
    </row>
    <row r="2438" spans="2:18" s="842" customFormat="1" ht="12.4" customHeight="1">
      <c r="B2438" s="974" t="s">
        <v>2291</v>
      </c>
      <c r="C2438" s="959"/>
      <c r="D2438" s="975" t="s">
        <v>343</v>
      </c>
      <c r="E2438" s="961"/>
      <c r="F2438" s="961"/>
      <c r="G2438" s="961"/>
      <c r="H2438" s="962" t="str">
        <f t="shared" si="184"/>
        <v/>
      </c>
      <c r="I2438" s="963" t="str">
        <f t="shared" si="188"/>
        <v/>
      </c>
      <c r="J2438" s="964" t="str">
        <f t="shared" si="188"/>
        <v/>
      </c>
      <c r="K2438" s="964" t="str">
        <f t="shared" si="188"/>
        <v/>
      </c>
      <c r="L2438" s="964" t="str">
        <f t="shared" si="188"/>
        <v/>
      </c>
      <c r="M2438" s="964" t="str">
        <f t="shared" si="188"/>
        <v/>
      </c>
      <c r="N2438" s="964" t="str">
        <f t="shared" si="188"/>
        <v/>
      </c>
      <c r="O2438" s="964" t="str">
        <f t="shared" si="188"/>
        <v/>
      </c>
      <c r="P2438" s="964" t="str">
        <f t="shared" si="188"/>
        <v/>
      </c>
      <c r="Q2438" s="962" t="str">
        <f t="shared" si="188"/>
        <v/>
      </c>
      <c r="R2438" s="843"/>
    </row>
    <row r="2439" spans="2:18" s="842" customFormat="1" ht="12.4" customHeight="1">
      <c r="B2439" s="968" t="s">
        <v>2292</v>
      </c>
      <c r="C2439" s="959"/>
      <c r="D2439" s="969" t="s">
        <v>2777</v>
      </c>
      <c r="E2439" s="961" t="s">
        <v>51</v>
      </c>
      <c r="F2439" s="970">
        <v>2.73</v>
      </c>
      <c r="G2439" s="970">
        <v>33.65</v>
      </c>
      <c r="H2439" s="962">
        <f t="shared" si="184"/>
        <v>91.86</v>
      </c>
      <c r="I2439" s="963">
        <f t="shared" si="188"/>
        <v>0</v>
      </c>
      <c r="J2439" s="964">
        <f t="shared" si="188"/>
        <v>0</v>
      </c>
      <c r="K2439" s="964">
        <f t="shared" si="188"/>
        <v>0</v>
      </c>
      <c r="L2439" s="964">
        <f t="shared" si="188"/>
        <v>0</v>
      </c>
      <c r="M2439" s="964">
        <f t="shared" si="188"/>
        <v>0</v>
      </c>
      <c r="N2439" s="964">
        <f t="shared" si="188"/>
        <v>0</v>
      </c>
      <c r="O2439" s="964">
        <f t="shared" si="188"/>
        <v>0</v>
      </c>
      <c r="P2439" s="964">
        <f t="shared" si="188"/>
        <v>0</v>
      </c>
      <c r="Q2439" s="962">
        <f t="shared" si="188"/>
        <v>91.86</v>
      </c>
      <c r="R2439" s="843"/>
    </row>
    <row r="2440" spans="2:18" s="842" customFormat="1" ht="12.4" customHeight="1">
      <c r="B2440" s="974" t="s">
        <v>2293</v>
      </c>
      <c r="C2440" s="959"/>
      <c r="D2440" s="975" t="s">
        <v>64</v>
      </c>
      <c r="E2440" s="961"/>
      <c r="F2440" s="961"/>
      <c r="G2440" s="961"/>
      <c r="H2440" s="962" t="str">
        <f t="shared" si="184"/>
        <v/>
      </c>
      <c r="I2440" s="963" t="str">
        <f t="shared" si="188"/>
        <v/>
      </c>
      <c r="J2440" s="964" t="str">
        <f t="shared" si="188"/>
        <v/>
      </c>
      <c r="K2440" s="964" t="str">
        <f t="shared" si="188"/>
        <v/>
      </c>
      <c r="L2440" s="964" t="str">
        <f t="shared" si="188"/>
        <v/>
      </c>
      <c r="M2440" s="964" t="str">
        <f t="shared" si="188"/>
        <v/>
      </c>
      <c r="N2440" s="964" t="str">
        <f t="shared" si="188"/>
        <v/>
      </c>
      <c r="O2440" s="964" t="str">
        <f t="shared" si="188"/>
        <v/>
      </c>
      <c r="P2440" s="964" t="str">
        <f t="shared" si="188"/>
        <v/>
      </c>
      <c r="Q2440" s="962" t="str">
        <f t="shared" si="188"/>
        <v/>
      </c>
      <c r="R2440" s="843"/>
    </row>
    <row r="2441" spans="2:18" s="842" customFormat="1" ht="12.4" customHeight="1">
      <c r="B2441" s="968" t="s">
        <v>2294</v>
      </c>
      <c r="C2441" s="959"/>
      <c r="D2441" s="969" t="s">
        <v>2778</v>
      </c>
      <c r="E2441" s="961" t="s">
        <v>51</v>
      </c>
      <c r="F2441" s="970">
        <v>2.73</v>
      </c>
      <c r="G2441" s="970">
        <v>11.85</v>
      </c>
      <c r="H2441" s="962">
        <f t="shared" ref="H2441:H2504" si="189">+IF(E2441="","",ROUND(F2441*G2441,2))</f>
        <v>32.35</v>
      </c>
      <c r="I2441" s="963">
        <f t="shared" si="188"/>
        <v>0</v>
      </c>
      <c r="J2441" s="964">
        <f t="shared" si="188"/>
        <v>0</v>
      </c>
      <c r="K2441" s="964">
        <f t="shared" si="188"/>
        <v>0</v>
      </c>
      <c r="L2441" s="964">
        <f t="shared" si="188"/>
        <v>0</v>
      </c>
      <c r="M2441" s="964">
        <f t="shared" si="188"/>
        <v>0</v>
      </c>
      <c r="N2441" s="964">
        <f t="shared" si="188"/>
        <v>0</v>
      </c>
      <c r="O2441" s="964">
        <f t="shared" si="188"/>
        <v>0</v>
      </c>
      <c r="P2441" s="964">
        <f t="shared" si="188"/>
        <v>0</v>
      </c>
      <c r="Q2441" s="962">
        <f t="shared" si="188"/>
        <v>32.35</v>
      </c>
      <c r="R2441" s="843"/>
    </row>
    <row r="2442" spans="2:18" s="842" customFormat="1" ht="12.4" customHeight="1">
      <c r="B2442" s="974" t="s">
        <v>2295</v>
      </c>
      <c r="C2442" s="959"/>
      <c r="D2442" s="975" t="s">
        <v>2779</v>
      </c>
      <c r="E2442" s="961"/>
      <c r="F2442" s="961"/>
      <c r="G2442" s="961"/>
      <c r="H2442" s="962" t="str">
        <f t="shared" si="189"/>
        <v/>
      </c>
      <c r="I2442" s="963" t="str">
        <f t="shared" si="188"/>
        <v/>
      </c>
      <c r="J2442" s="964" t="str">
        <f t="shared" si="188"/>
        <v/>
      </c>
      <c r="K2442" s="964" t="str">
        <f t="shared" si="188"/>
        <v/>
      </c>
      <c r="L2442" s="964" t="str">
        <f t="shared" si="188"/>
        <v/>
      </c>
      <c r="M2442" s="964" t="str">
        <f t="shared" si="188"/>
        <v/>
      </c>
      <c r="N2442" s="964" t="str">
        <f t="shared" si="188"/>
        <v/>
      </c>
      <c r="O2442" s="964" t="str">
        <f t="shared" si="188"/>
        <v/>
      </c>
      <c r="P2442" s="964" t="str">
        <f t="shared" si="188"/>
        <v/>
      </c>
      <c r="Q2442" s="962" t="str">
        <f t="shared" si="188"/>
        <v/>
      </c>
      <c r="R2442" s="843"/>
    </row>
    <row r="2443" spans="2:18" s="842" customFormat="1" ht="12.4" customHeight="1">
      <c r="B2443" s="968" t="s">
        <v>2296</v>
      </c>
      <c r="C2443" s="959"/>
      <c r="D2443" s="969" t="s">
        <v>2780</v>
      </c>
      <c r="E2443" s="961" t="s">
        <v>387</v>
      </c>
      <c r="F2443" s="970">
        <v>9.5400000000000009</v>
      </c>
      <c r="G2443" s="970">
        <v>61.85</v>
      </c>
      <c r="H2443" s="962">
        <f t="shared" si="189"/>
        <v>590.04999999999995</v>
      </c>
      <c r="I2443" s="963">
        <f t="shared" si="188"/>
        <v>0</v>
      </c>
      <c r="J2443" s="964">
        <f t="shared" si="188"/>
        <v>0</v>
      </c>
      <c r="K2443" s="964">
        <f t="shared" si="188"/>
        <v>0</v>
      </c>
      <c r="L2443" s="964">
        <f t="shared" si="188"/>
        <v>0</v>
      </c>
      <c r="M2443" s="964">
        <f t="shared" si="188"/>
        <v>0</v>
      </c>
      <c r="N2443" s="964">
        <f t="shared" si="188"/>
        <v>0</v>
      </c>
      <c r="O2443" s="964">
        <f t="shared" si="188"/>
        <v>0</v>
      </c>
      <c r="P2443" s="964">
        <f t="shared" si="188"/>
        <v>0</v>
      </c>
      <c r="Q2443" s="962">
        <f t="shared" si="188"/>
        <v>590.04999999999995</v>
      </c>
      <c r="R2443" s="843"/>
    </row>
    <row r="2444" spans="2:18" s="842" customFormat="1" ht="12.4" customHeight="1">
      <c r="B2444" s="968" t="s">
        <v>2297</v>
      </c>
      <c r="C2444" s="959"/>
      <c r="D2444" s="969" t="s">
        <v>2974</v>
      </c>
      <c r="E2444" s="961" t="s">
        <v>387</v>
      </c>
      <c r="F2444" s="970">
        <v>5.8</v>
      </c>
      <c r="G2444" s="970">
        <v>83.38</v>
      </c>
      <c r="H2444" s="962">
        <f t="shared" si="189"/>
        <v>483.6</v>
      </c>
      <c r="I2444" s="963">
        <f t="shared" si="188"/>
        <v>0</v>
      </c>
      <c r="J2444" s="964">
        <f t="shared" si="188"/>
        <v>0</v>
      </c>
      <c r="K2444" s="964">
        <f t="shared" si="188"/>
        <v>0</v>
      </c>
      <c r="L2444" s="964">
        <f t="shared" si="188"/>
        <v>0</v>
      </c>
      <c r="M2444" s="964">
        <f t="shared" si="188"/>
        <v>0</v>
      </c>
      <c r="N2444" s="964">
        <f t="shared" si="188"/>
        <v>0</v>
      </c>
      <c r="O2444" s="964">
        <f t="shared" si="188"/>
        <v>0</v>
      </c>
      <c r="P2444" s="964">
        <f t="shared" si="188"/>
        <v>0</v>
      </c>
      <c r="Q2444" s="962">
        <f t="shared" si="188"/>
        <v>483.6</v>
      </c>
      <c r="R2444" s="843"/>
    </row>
    <row r="2445" spans="2:18" s="842" customFormat="1" ht="12.4" customHeight="1">
      <c r="B2445" s="968" t="s">
        <v>2298</v>
      </c>
      <c r="C2445" s="959"/>
      <c r="D2445" s="969" t="s">
        <v>2782</v>
      </c>
      <c r="E2445" s="961" t="s">
        <v>387</v>
      </c>
      <c r="F2445" s="970">
        <v>2.6</v>
      </c>
      <c r="G2445" s="970">
        <v>71.2</v>
      </c>
      <c r="H2445" s="962">
        <f t="shared" si="189"/>
        <v>185.12</v>
      </c>
      <c r="I2445" s="963">
        <f t="shared" si="188"/>
        <v>0</v>
      </c>
      <c r="J2445" s="964">
        <f t="shared" si="188"/>
        <v>0</v>
      </c>
      <c r="K2445" s="964">
        <f t="shared" si="188"/>
        <v>0</v>
      </c>
      <c r="L2445" s="964">
        <f t="shared" si="188"/>
        <v>0</v>
      </c>
      <c r="M2445" s="964">
        <f t="shared" si="188"/>
        <v>0</v>
      </c>
      <c r="N2445" s="964">
        <f t="shared" si="188"/>
        <v>0</v>
      </c>
      <c r="O2445" s="964">
        <f t="shared" si="188"/>
        <v>0</v>
      </c>
      <c r="P2445" s="964">
        <f t="shared" si="188"/>
        <v>0</v>
      </c>
      <c r="Q2445" s="962">
        <f t="shared" si="188"/>
        <v>185.12</v>
      </c>
      <c r="R2445" s="843"/>
    </row>
    <row r="2446" spans="2:18" s="842" customFormat="1" ht="12.4" customHeight="1">
      <c r="B2446" s="968" t="s">
        <v>2299</v>
      </c>
      <c r="C2446" s="959"/>
      <c r="D2446" s="969" t="s">
        <v>2846</v>
      </c>
      <c r="E2446" s="961" t="s">
        <v>41</v>
      </c>
      <c r="F2446" s="970">
        <v>2</v>
      </c>
      <c r="G2446" s="970">
        <v>187.12</v>
      </c>
      <c r="H2446" s="962">
        <f t="shared" si="189"/>
        <v>374.24</v>
      </c>
      <c r="I2446" s="963">
        <f t="shared" si="188"/>
        <v>0</v>
      </c>
      <c r="J2446" s="964">
        <f t="shared" si="188"/>
        <v>0</v>
      </c>
      <c r="K2446" s="964">
        <f t="shared" si="188"/>
        <v>0</v>
      </c>
      <c r="L2446" s="964">
        <f t="shared" si="188"/>
        <v>0</v>
      </c>
      <c r="M2446" s="964">
        <f t="shared" si="188"/>
        <v>0</v>
      </c>
      <c r="N2446" s="964">
        <f t="shared" si="188"/>
        <v>0</v>
      </c>
      <c r="O2446" s="964">
        <f t="shared" si="188"/>
        <v>0</v>
      </c>
      <c r="P2446" s="964">
        <f t="shared" si="188"/>
        <v>0</v>
      </c>
      <c r="Q2446" s="962">
        <f t="shared" si="188"/>
        <v>374.24</v>
      </c>
      <c r="R2446" s="843"/>
    </row>
    <row r="2447" spans="2:18" s="842" customFormat="1" ht="12.4" customHeight="1">
      <c r="B2447" s="972" t="s">
        <v>2300</v>
      </c>
      <c r="C2447" s="959"/>
      <c r="D2447" s="973" t="s">
        <v>2975</v>
      </c>
      <c r="E2447" s="961"/>
      <c r="F2447" s="961"/>
      <c r="G2447" s="961"/>
      <c r="H2447" s="962" t="str">
        <f t="shared" si="189"/>
        <v/>
      </c>
      <c r="I2447" s="963" t="str">
        <f t="shared" ref="I2447:Q2462" si="190">+IF($E2447="","",I6337)</f>
        <v/>
      </c>
      <c r="J2447" s="964" t="str">
        <f t="shared" si="190"/>
        <v/>
      </c>
      <c r="K2447" s="964" t="str">
        <f t="shared" si="190"/>
        <v/>
      </c>
      <c r="L2447" s="964" t="str">
        <f t="shared" si="190"/>
        <v/>
      </c>
      <c r="M2447" s="964" t="str">
        <f t="shared" si="190"/>
        <v/>
      </c>
      <c r="N2447" s="964" t="str">
        <f t="shared" si="190"/>
        <v/>
      </c>
      <c r="O2447" s="964" t="str">
        <f t="shared" si="190"/>
        <v/>
      </c>
      <c r="P2447" s="964" t="str">
        <f t="shared" si="190"/>
        <v/>
      </c>
      <c r="Q2447" s="962" t="str">
        <f t="shared" si="190"/>
        <v/>
      </c>
      <c r="R2447" s="843"/>
    </row>
    <row r="2448" spans="2:18" s="842" customFormat="1" ht="12.4" customHeight="1">
      <c r="B2448" s="974" t="s">
        <v>2301</v>
      </c>
      <c r="C2448" s="959"/>
      <c r="D2448" s="975" t="s">
        <v>52</v>
      </c>
      <c r="E2448" s="961"/>
      <c r="F2448" s="961"/>
      <c r="G2448" s="961"/>
      <c r="H2448" s="962" t="str">
        <f t="shared" si="189"/>
        <v/>
      </c>
      <c r="I2448" s="963" t="str">
        <f t="shared" si="190"/>
        <v/>
      </c>
      <c r="J2448" s="964" t="str">
        <f t="shared" si="190"/>
        <v/>
      </c>
      <c r="K2448" s="964" t="str">
        <f t="shared" si="190"/>
        <v/>
      </c>
      <c r="L2448" s="964" t="str">
        <f t="shared" si="190"/>
        <v/>
      </c>
      <c r="M2448" s="964" t="str">
        <f t="shared" si="190"/>
        <v/>
      </c>
      <c r="N2448" s="964" t="str">
        <f t="shared" si="190"/>
        <v/>
      </c>
      <c r="O2448" s="964" t="str">
        <f t="shared" si="190"/>
        <v/>
      </c>
      <c r="P2448" s="964" t="str">
        <f t="shared" si="190"/>
        <v/>
      </c>
      <c r="Q2448" s="962" t="str">
        <f t="shared" si="190"/>
        <v/>
      </c>
      <c r="R2448" s="843"/>
    </row>
    <row r="2449" spans="2:18" s="842" customFormat="1" ht="12.4" customHeight="1">
      <c r="B2449" s="968" t="s">
        <v>2302</v>
      </c>
      <c r="C2449" s="959"/>
      <c r="D2449" s="969" t="s">
        <v>333</v>
      </c>
      <c r="E2449" s="961" t="s">
        <v>385</v>
      </c>
      <c r="F2449" s="970">
        <v>65.52</v>
      </c>
      <c r="G2449" s="970">
        <v>3.5300000000000002</v>
      </c>
      <c r="H2449" s="962">
        <f t="shared" si="189"/>
        <v>231.29</v>
      </c>
      <c r="I2449" s="963">
        <f t="shared" si="190"/>
        <v>0</v>
      </c>
      <c r="J2449" s="964">
        <f t="shared" si="190"/>
        <v>0</v>
      </c>
      <c r="K2449" s="964">
        <f t="shared" si="190"/>
        <v>33.42</v>
      </c>
      <c r="L2449" s="964">
        <f t="shared" si="190"/>
        <v>197.87</v>
      </c>
      <c r="M2449" s="964">
        <f t="shared" si="190"/>
        <v>0</v>
      </c>
      <c r="N2449" s="964">
        <f t="shared" si="190"/>
        <v>0</v>
      </c>
      <c r="O2449" s="964">
        <f t="shared" si="190"/>
        <v>0</v>
      </c>
      <c r="P2449" s="964">
        <f t="shared" si="190"/>
        <v>0</v>
      </c>
      <c r="Q2449" s="962">
        <f t="shared" si="190"/>
        <v>0</v>
      </c>
      <c r="R2449" s="843"/>
    </row>
    <row r="2450" spans="2:18" s="842" customFormat="1" ht="12.4" customHeight="1">
      <c r="B2450" s="968" t="s">
        <v>2303</v>
      </c>
      <c r="C2450" s="959"/>
      <c r="D2450" s="969" t="s">
        <v>334</v>
      </c>
      <c r="E2450" s="961" t="s">
        <v>385</v>
      </c>
      <c r="F2450" s="970">
        <v>65.52</v>
      </c>
      <c r="G2450" s="970">
        <v>1.22</v>
      </c>
      <c r="H2450" s="962">
        <f t="shared" si="189"/>
        <v>79.930000000000007</v>
      </c>
      <c r="I2450" s="963">
        <f t="shared" si="190"/>
        <v>0</v>
      </c>
      <c r="J2450" s="964">
        <f t="shared" si="190"/>
        <v>0</v>
      </c>
      <c r="K2450" s="964">
        <f t="shared" si="190"/>
        <v>11.55</v>
      </c>
      <c r="L2450" s="964">
        <f t="shared" si="190"/>
        <v>68.38</v>
      </c>
      <c r="M2450" s="964">
        <f t="shared" si="190"/>
        <v>0</v>
      </c>
      <c r="N2450" s="964">
        <f t="shared" si="190"/>
        <v>0</v>
      </c>
      <c r="O2450" s="964">
        <f t="shared" si="190"/>
        <v>0</v>
      </c>
      <c r="P2450" s="964">
        <f t="shared" si="190"/>
        <v>0</v>
      </c>
      <c r="Q2450" s="962">
        <f t="shared" si="190"/>
        <v>0</v>
      </c>
      <c r="R2450" s="843"/>
    </row>
    <row r="2451" spans="2:18" s="842" customFormat="1" ht="12.4" customHeight="1">
      <c r="B2451" s="974" t="s">
        <v>2304</v>
      </c>
      <c r="C2451" s="959"/>
      <c r="D2451" s="975" t="s">
        <v>54</v>
      </c>
      <c r="E2451" s="961"/>
      <c r="F2451" s="961"/>
      <c r="G2451" s="961"/>
      <c r="H2451" s="962" t="str">
        <f t="shared" si="189"/>
        <v/>
      </c>
      <c r="I2451" s="963" t="str">
        <f t="shared" si="190"/>
        <v/>
      </c>
      <c r="J2451" s="964" t="str">
        <f t="shared" si="190"/>
        <v/>
      </c>
      <c r="K2451" s="964" t="str">
        <f t="shared" si="190"/>
        <v/>
      </c>
      <c r="L2451" s="964" t="str">
        <f t="shared" si="190"/>
        <v/>
      </c>
      <c r="M2451" s="964" t="str">
        <f t="shared" si="190"/>
        <v/>
      </c>
      <c r="N2451" s="964" t="str">
        <f t="shared" si="190"/>
        <v/>
      </c>
      <c r="O2451" s="964" t="str">
        <f t="shared" si="190"/>
        <v/>
      </c>
      <c r="P2451" s="964" t="str">
        <f t="shared" si="190"/>
        <v/>
      </c>
      <c r="Q2451" s="962" t="str">
        <f t="shared" si="190"/>
        <v/>
      </c>
      <c r="R2451" s="843"/>
    </row>
    <row r="2452" spans="2:18" s="842" customFormat="1" ht="12.4" customHeight="1">
      <c r="B2452" s="968" t="s">
        <v>2305</v>
      </c>
      <c r="C2452" s="959"/>
      <c r="D2452" s="969" t="s">
        <v>365</v>
      </c>
      <c r="E2452" s="961" t="s">
        <v>386</v>
      </c>
      <c r="F2452" s="970">
        <v>9.31</v>
      </c>
      <c r="G2452" s="970">
        <v>30.76</v>
      </c>
      <c r="H2452" s="962">
        <f t="shared" si="189"/>
        <v>286.38</v>
      </c>
      <c r="I2452" s="963">
        <f t="shared" si="190"/>
        <v>0</v>
      </c>
      <c r="J2452" s="964">
        <f t="shared" si="190"/>
        <v>0</v>
      </c>
      <c r="K2452" s="964">
        <f t="shared" si="190"/>
        <v>34.08</v>
      </c>
      <c r="L2452" s="964">
        <f t="shared" si="190"/>
        <v>252.3</v>
      </c>
      <c r="M2452" s="964">
        <f t="shared" si="190"/>
        <v>0</v>
      </c>
      <c r="N2452" s="964">
        <f t="shared" si="190"/>
        <v>0</v>
      </c>
      <c r="O2452" s="964">
        <f t="shared" si="190"/>
        <v>0</v>
      </c>
      <c r="P2452" s="964">
        <f t="shared" si="190"/>
        <v>0</v>
      </c>
      <c r="Q2452" s="962">
        <f t="shared" si="190"/>
        <v>0</v>
      </c>
      <c r="R2452" s="843"/>
    </row>
    <row r="2453" spans="2:18" s="842" customFormat="1" ht="12.4" customHeight="1">
      <c r="B2453" s="968" t="s">
        <v>2306</v>
      </c>
      <c r="C2453" s="959"/>
      <c r="D2453" s="969" t="s">
        <v>336</v>
      </c>
      <c r="E2453" s="961" t="s">
        <v>386</v>
      </c>
      <c r="F2453" s="970">
        <v>11.63</v>
      </c>
      <c r="G2453" s="970">
        <v>20.51</v>
      </c>
      <c r="H2453" s="962">
        <f t="shared" si="189"/>
        <v>238.53</v>
      </c>
      <c r="I2453" s="963">
        <f t="shared" si="190"/>
        <v>0</v>
      </c>
      <c r="J2453" s="964">
        <f t="shared" si="190"/>
        <v>0</v>
      </c>
      <c r="K2453" s="964">
        <f t="shared" si="190"/>
        <v>14.35</v>
      </c>
      <c r="L2453" s="964">
        <f t="shared" si="190"/>
        <v>224.18</v>
      </c>
      <c r="M2453" s="964">
        <f t="shared" si="190"/>
        <v>0</v>
      </c>
      <c r="N2453" s="964">
        <f t="shared" si="190"/>
        <v>0</v>
      </c>
      <c r="O2453" s="964">
        <f t="shared" si="190"/>
        <v>0</v>
      </c>
      <c r="P2453" s="964">
        <f t="shared" si="190"/>
        <v>0</v>
      </c>
      <c r="Q2453" s="962">
        <f t="shared" si="190"/>
        <v>0</v>
      </c>
      <c r="R2453" s="843"/>
    </row>
    <row r="2454" spans="2:18" s="842" customFormat="1" ht="12.4" customHeight="1">
      <c r="B2454" s="968" t="s">
        <v>2307</v>
      </c>
      <c r="C2454" s="959"/>
      <c r="D2454" s="969" t="s">
        <v>337</v>
      </c>
      <c r="E2454" s="961" t="s">
        <v>51</v>
      </c>
      <c r="F2454" s="970">
        <v>81.72</v>
      </c>
      <c r="G2454" s="970">
        <v>22.990000000000002</v>
      </c>
      <c r="H2454" s="962">
        <f t="shared" si="189"/>
        <v>1878.74</v>
      </c>
      <c r="I2454" s="963">
        <f t="shared" si="190"/>
        <v>0</v>
      </c>
      <c r="J2454" s="964">
        <f t="shared" si="190"/>
        <v>0</v>
      </c>
      <c r="K2454" s="964">
        <f t="shared" si="190"/>
        <v>113.05</v>
      </c>
      <c r="L2454" s="964">
        <f t="shared" si="190"/>
        <v>1765.69</v>
      </c>
      <c r="M2454" s="964">
        <f t="shared" si="190"/>
        <v>0</v>
      </c>
      <c r="N2454" s="964">
        <f t="shared" si="190"/>
        <v>0</v>
      </c>
      <c r="O2454" s="964">
        <f t="shared" si="190"/>
        <v>0</v>
      </c>
      <c r="P2454" s="964">
        <f t="shared" si="190"/>
        <v>0</v>
      </c>
      <c r="Q2454" s="962">
        <f t="shared" si="190"/>
        <v>0</v>
      </c>
      <c r="R2454" s="843"/>
    </row>
    <row r="2455" spans="2:18" s="842" customFormat="1" ht="12.4" customHeight="1">
      <c r="B2455" s="968" t="s">
        <v>2308</v>
      </c>
      <c r="C2455" s="959"/>
      <c r="D2455" s="969" t="s">
        <v>2766</v>
      </c>
      <c r="E2455" s="961" t="s">
        <v>51</v>
      </c>
      <c r="F2455" s="970">
        <v>7.5600000000000005</v>
      </c>
      <c r="G2455" s="970">
        <v>6.94</v>
      </c>
      <c r="H2455" s="962">
        <f t="shared" si="189"/>
        <v>52.47</v>
      </c>
      <c r="I2455" s="963">
        <f t="shared" si="190"/>
        <v>0</v>
      </c>
      <c r="J2455" s="964">
        <f t="shared" si="190"/>
        <v>0</v>
      </c>
      <c r="K2455" s="964">
        <f t="shared" si="190"/>
        <v>0</v>
      </c>
      <c r="L2455" s="964">
        <f t="shared" si="190"/>
        <v>15.31</v>
      </c>
      <c r="M2455" s="964">
        <f t="shared" si="190"/>
        <v>37.159999999999997</v>
      </c>
      <c r="N2455" s="964">
        <f t="shared" si="190"/>
        <v>0</v>
      </c>
      <c r="O2455" s="964">
        <f t="shared" si="190"/>
        <v>0</v>
      </c>
      <c r="P2455" s="964">
        <f t="shared" si="190"/>
        <v>0</v>
      </c>
      <c r="Q2455" s="962">
        <f t="shared" si="190"/>
        <v>0</v>
      </c>
      <c r="R2455" s="843"/>
    </row>
    <row r="2456" spans="2:18" s="842" customFormat="1" ht="12.4" customHeight="1">
      <c r="B2456" s="974" t="s">
        <v>2309</v>
      </c>
      <c r="C2456" s="959"/>
      <c r="D2456" s="975" t="s">
        <v>2767</v>
      </c>
      <c r="E2456" s="961"/>
      <c r="F2456" s="961"/>
      <c r="G2456" s="961"/>
      <c r="H2456" s="962" t="str">
        <f t="shared" si="189"/>
        <v/>
      </c>
      <c r="I2456" s="963" t="str">
        <f t="shared" si="190"/>
        <v/>
      </c>
      <c r="J2456" s="964" t="str">
        <f t="shared" si="190"/>
        <v/>
      </c>
      <c r="K2456" s="964" t="str">
        <f t="shared" si="190"/>
        <v/>
      </c>
      <c r="L2456" s="964" t="str">
        <f t="shared" si="190"/>
        <v/>
      </c>
      <c r="M2456" s="964" t="str">
        <f t="shared" si="190"/>
        <v/>
      </c>
      <c r="N2456" s="964" t="str">
        <f t="shared" si="190"/>
        <v/>
      </c>
      <c r="O2456" s="964" t="str">
        <f t="shared" si="190"/>
        <v/>
      </c>
      <c r="P2456" s="964" t="str">
        <f t="shared" si="190"/>
        <v/>
      </c>
      <c r="Q2456" s="962" t="str">
        <f t="shared" si="190"/>
        <v/>
      </c>
      <c r="R2456" s="843"/>
    </row>
    <row r="2457" spans="2:18" s="842" customFormat="1" ht="12.4" customHeight="1">
      <c r="B2457" s="968" t="s">
        <v>2310</v>
      </c>
      <c r="C2457" s="959"/>
      <c r="D2457" s="969" t="s">
        <v>368</v>
      </c>
      <c r="E2457" s="961" t="s">
        <v>386</v>
      </c>
      <c r="F2457" s="970">
        <v>7.42</v>
      </c>
      <c r="G2457" s="970">
        <v>115.5</v>
      </c>
      <c r="H2457" s="962">
        <f t="shared" si="189"/>
        <v>857.01</v>
      </c>
      <c r="I2457" s="963">
        <f t="shared" si="190"/>
        <v>0</v>
      </c>
      <c r="J2457" s="964">
        <f t="shared" si="190"/>
        <v>0</v>
      </c>
      <c r="K2457" s="964">
        <f t="shared" si="190"/>
        <v>0</v>
      </c>
      <c r="L2457" s="964">
        <f t="shared" si="190"/>
        <v>857.01</v>
      </c>
      <c r="M2457" s="964">
        <f t="shared" si="190"/>
        <v>0</v>
      </c>
      <c r="N2457" s="964">
        <f t="shared" si="190"/>
        <v>0</v>
      </c>
      <c r="O2457" s="964">
        <f t="shared" si="190"/>
        <v>0</v>
      </c>
      <c r="P2457" s="964">
        <f t="shared" si="190"/>
        <v>0</v>
      </c>
      <c r="Q2457" s="962">
        <f t="shared" si="190"/>
        <v>0</v>
      </c>
      <c r="R2457" s="843"/>
    </row>
    <row r="2458" spans="2:18" s="842" customFormat="1" ht="12.4" customHeight="1">
      <c r="B2458" s="968" t="s">
        <v>2311</v>
      </c>
      <c r="C2458" s="959"/>
      <c r="D2458" s="969" t="s">
        <v>364</v>
      </c>
      <c r="E2458" s="961" t="s">
        <v>386</v>
      </c>
      <c r="F2458" s="970">
        <v>15.73</v>
      </c>
      <c r="G2458" s="970">
        <v>370.51</v>
      </c>
      <c r="H2458" s="962">
        <f t="shared" si="189"/>
        <v>5828.12</v>
      </c>
      <c r="I2458" s="963">
        <f t="shared" si="190"/>
        <v>0</v>
      </c>
      <c r="J2458" s="964">
        <f t="shared" si="190"/>
        <v>0</v>
      </c>
      <c r="K2458" s="964">
        <f t="shared" si="190"/>
        <v>0</v>
      </c>
      <c r="L2458" s="964">
        <f t="shared" si="190"/>
        <v>3800.42</v>
      </c>
      <c r="M2458" s="964">
        <f t="shared" si="190"/>
        <v>2027.7</v>
      </c>
      <c r="N2458" s="964">
        <f t="shared" si="190"/>
        <v>0</v>
      </c>
      <c r="O2458" s="964">
        <f t="shared" si="190"/>
        <v>0</v>
      </c>
      <c r="P2458" s="964">
        <f t="shared" si="190"/>
        <v>0</v>
      </c>
      <c r="Q2458" s="962">
        <f t="shared" si="190"/>
        <v>0</v>
      </c>
      <c r="R2458" s="843"/>
    </row>
    <row r="2459" spans="2:18" s="842" customFormat="1" ht="12.4" customHeight="1">
      <c r="B2459" s="968" t="s">
        <v>2312</v>
      </c>
      <c r="C2459" s="959"/>
      <c r="D2459" s="969" t="s">
        <v>2702</v>
      </c>
      <c r="E2459" s="961" t="s">
        <v>55</v>
      </c>
      <c r="F2459" s="970">
        <v>612</v>
      </c>
      <c r="G2459" s="970">
        <v>4.2</v>
      </c>
      <c r="H2459" s="962">
        <f t="shared" si="189"/>
        <v>2570.4</v>
      </c>
      <c r="I2459" s="963">
        <f t="shared" si="190"/>
        <v>0</v>
      </c>
      <c r="J2459" s="964">
        <f t="shared" si="190"/>
        <v>0</v>
      </c>
      <c r="K2459" s="964">
        <f t="shared" si="190"/>
        <v>0</v>
      </c>
      <c r="L2459" s="964">
        <f t="shared" si="190"/>
        <v>2570.4</v>
      </c>
      <c r="M2459" s="964">
        <f t="shared" si="190"/>
        <v>0</v>
      </c>
      <c r="N2459" s="964">
        <f t="shared" si="190"/>
        <v>0</v>
      </c>
      <c r="O2459" s="964">
        <f t="shared" si="190"/>
        <v>0</v>
      </c>
      <c r="P2459" s="964">
        <f t="shared" si="190"/>
        <v>0</v>
      </c>
      <c r="Q2459" s="962">
        <f t="shared" si="190"/>
        <v>0</v>
      </c>
      <c r="R2459" s="843"/>
    </row>
    <row r="2460" spans="2:18" s="842" customFormat="1" ht="12.4" customHeight="1">
      <c r="B2460" s="968" t="s">
        <v>2313</v>
      </c>
      <c r="C2460" s="959"/>
      <c r="D2460" s="969" t="s">
        <v>342</v>
      </c>
      <c r="E2460" s="961" t="s">
        <v>51</v>
      </c>
      <c r="F2460" s="970">
        <v>385.5</v>
      </c>
      <c r="G2460" s="970">
        <v>43.65</v>
      </c>
      <c r="H2460" s="962">
        <f t="shared" si="189"/>
        <v>16827.080000000002</v>
      </c>
      <c r="I2460" s="963">
        <f t="shared" si="190"/>
        <v>0</v>
      </c>
      <c r="J2460" s="964">
        <f t="shared" si="190"/>
        <v>0</v>
      </c>
      <c r="K2460" s="964">
        <f t="shared" si="190"/>
        <v>0</v>
      </c>
      <c r="L2460" s="964">
        <f t="shared" si="190"/>
        <v>16827.080000000002</v>
      </c>
      <c r="M2460" s="964">
        <f t="shared" si="190"/>
        <v>0</v>
      </c>
      <c r="N2460" s="964">
        <f t="shared" si="190"/>
        <v>0</v>
      </c>
      <c r="O2460" s="964">
        <f t="shared" si="190"/>
        <v>0</v>
      </c>
      <c r="P2460" s="964">
        <f t="shared" si="190"/>
        <v>0</v>
      </c>
      <c r="Q2460" s="962">
        <f t="shared" si="190"/>
        <v>0</v>
      </c>
      <c r="R2460" s="843"/>
    </row>
    <row r="2461" spans="2:18" s="842" customFormat="1" ht="12.4" customHeight="1">
      <c r="B2461" s="974" t="s">
        <v>2314</v>
      </c>
      <c r="C2461" s="959"/>
      <c r="D2461" s="975" t="s">
        <v>362</v>
      </c>
      <c r="E2461" s="961"/>
      <c r="F2461" s="961"/>
      <c r="G2461" s="961"/>
      <c r="H2461" s="962" t="str">
        <f t="shared" si="189"/>
        <v/>
      </c>
      <c r="I2461" s="963" t="str">
        <f t="shared" si="190"/>
        <v/>
      </c>
      <c r="J2461" s="964" t="str">
        <f t="shared" si="190"/>
        <v/>
      </c>
      <c r="K2461" s="964" t="str">
        <f t="shared" si="190"/>
        <v/>
      </c>
      <c r="L2461" s="964" t="str">
        <f t="shared" si="190"/>
        <v/>
      </c>
      <c r="M2461" s="964" t="str">
        <f t="shared" si="190"/>
        <v/>
      </c>
      <c r="N2461" s="964" t="str">
        <f t="shared" si="190"/>
        <v/>
      </c>
      <c r="O2461" s="964" t="str">
        <f t="shared" si="190"/>
        <v/>
      </c>
      <c r="P2461" s="964" t="str">
        <f t="shared" si="190"/>
        <v/>
      </c>
      <c r="Q2461" s="962" t="str">
        <f t="shared" si="190"/>
        <v/>
      </c>
      <c r="R2461" s="843"/>
    </row>
    <row r="2462" spans="2:18" s="842" customFormat="1" ht="12.4" customHeight="1">
      <c r="B2462" s="968" t="s">
        <v>2315</v>
      </c>
      <c r="C2462" s="959"/>
      <c r="D2462" s="969" t="s">
        <v>2768</v>
      </c>
      <c r="E2462" s="961" t="s">
        <v>51</v>
      </c>
      <c r="F2462" s="970">
        <v>39.6</v>
      </c>
      <c r="G2462" s="970">
        <v>52.49</v>
      </c>
      <c r="H2462" s="962">
        <f t="shared" si="189"/>
        <v>2078.6</v>
      </c>
      <c r="I2462" s="963">
        <f t="shared" si="190"/>
        <v>0</v>
      </c>
      <c r="J2462" s="964">
        <f t="shared" si="190"/>
        <v>0</v>
      </c>
      <c r="K2462" s="964">
        <f t="shared" si="190"/>
        <v>0</v>
      </c>
      <c r="L2462" s="964">
        <f t="shared" si="190"/>
        <v>2078.6</v>
      </c>
      <c r="M2462" s="964">
        <f t="shared" si="190"/>
        <v>0</v>
      </c>
      <c r="N2462" s="964">
        <f t="shared" si="190"/>
        <v>0</v>
      </c>
      <c r="O2462" s="964">
        <f t="shared" si="190"/>
        <v>0</v>
      </c>
      <c r="P2462" s="964">
        <f t="shared" si="190"/>
        <v>0</v>
      </c>
      <c r="Q2462" s="962">
        <f t="shared" si="190"/>
        <v>0</v>
      </c>
      <c r="R2462" s="843"/>
    </row>
    <row r="2463" spans="2:18" s="842" customFormat="1" ht="12.4" customHeight="1">
      <c r="B2463" s="968" t="s">
        <v>2316</v>
      </c>
      <c r="C2463" s="959"/>
      <c r="D2463" s="969" t="s">
        <v>2769</v>
      </c>
      <c r="E2463" s="961" t="s">
        <v>51</v>
      </c>
      <c r="F2463" s="970">
        <v>91.08</v>
      </c>
      <c r="G2463" s="970">
        <v>48.01</v>
      </c>
      <c r="H2463" s="962">
        <f t="shared" si="189"/>
        <v>4372.75</v>
      </c>
      <c r="I2463" s="963">
        <f t="shared" ref="I2463:Q2478" si="191">+IF($E2463="","",I6353)</f>
        <v>0</v>
      </c>
      <c r="J2463" s="964">
        <f t="shared" si="191"/>
        <v>0</v>
      </c>
      <c r="K2463" s="964">
        <f t="shared" si="191"/>
        <v>0</v>
      </c>
      <c r="L2463" s="964">
        <f t="shared" si="191"/>
        <v>2336.96</v>
      </c>
      <c r="M2463" s="964">
        <f t="shared" si="191"/>
        <v>2035.79</v>
      </c>
      <c r="N2463" s="964">
        <f t="shared" si="191"/>
        <v>0</v>
      </c>
      <c r="O2463" s="964">
        <f t="shared" si="191"/>
        <v>0</v>
      </c>
      <c r="P2463" s="964">
        <f t="shared" si="191"/>
        <v>0</v>
      </c>
      <c r="Q2463" s="962">
        <f t="shared" si="191"/>
        <v>0</v>
      </c>
      <c r="R2463" s="843"/>
    </row>
    <row r="2464" spans="2:18" s="842" customFormat="1" ht="12.4" customHeight="1">
      <c r="B2464" s="974" t="s">
        <v>2317</v>
      </c>
      <c r="C2464" s="959"/>
      <c r="D2464" s="975" t="s">
        <v>343</v>
      </c>
      <c r="E2464" s="961"/>
      <c r="F2464" s="961"/>
      <c r="G2464" s="961"/>
      <c r="H2464" s="962" t="str">
        <f t="shared" si="189"/>
        <v/>
      </c>
      <c r="I2464" s="963" t="str">
        <f t="shared" si="191"/>
        <v/>
      </c>
      <c r="J2464" s="964" t="str">
        <f t="shared" si="191"/>
        <v/>
      </c>
      <c r="K2464" s="964" t="str">
        <f t="shared" si="191"/>
        <v/>
      </c>
      <c r="L2464" s="964" t="str">
        <f t="shared" si="191"/>
        <v/>
      </c>
      <c r="M2464" s="964" t="str">
        <f t="shared" si="191"/>
        <v/>
      </c>
      <c r="N2464" s="964" t="str">
        <f t="shared" si="191"/>
        <v/>
      </c>
      <c r="O2464" s="964" t="str">
        <f t="shared" si="191"/>
        <v/>
      </c>
      <c r="P2464" s="964" t="str">
        <f t="shared" si="191"/>
        <v/>
      </c>
      <c r="Q2464" s="962" t="str">
        <f t="shared" si="191"/>
        <v/>
      </c>
      <c r="R2464" s="843"/>
    </row>
    <row r="2465" spans="2:18" s="842" customFormat="1" ht="12.4" customHeight="1">
      <c r="B2465" s="968" t="s">
        <v>2318</v>
      </c>
      <c r="C2465" s="959"/>
      <c r="D2465" s="969" t="s">
        <v>367</v>
      </c>
      <c r="E2465" s="961" t="s">
        <v>51</v>
      </c>
      <c r="F2465" s="970">
        <v>425.48</v>
      </c>
      <c r="G2465" s="970">
        <v>23.35</v>
      </c>
      <c r="H2465" s="962">
        <f t="shared" si="189"/>
        <v>9934.9599999999991</v>
      </c>
      <c r="I2465" s="963">
        <f t="shared" si="191"/>
        <v>0</v>
      </c>
      <c r="J2465" s="964">
        <f t="shared" si="191"/>
        <v>0</v>
      </c>
      <c r="K2465" s="964">
        <f t="shared" si="191"/>
        <v>0</v>
      </c>
      <c r="L2465" s="964">
        <f t="shared" si="191"/>
        <v>4140.78</v>
      </c>
      <c r="M2465" s="964">
        <f t="shared" si="191"/>
        <v>5794.18</v>
      </c>
      <c r="N2465" s="964">
        <f t="shared" si="191"/>
        <v>0</v>
      </c>
      <c r="O2465" s="964">
        <f t="shared" si="191"/>
        <v>0</v>
      </c>
      <c r="P2465" s="964">
        <f t="shared" si="191"/>
        <v>0</v>
      </c>
      <c r="Q2465" s="962">
        <f t="shared" si="191"/>
        <v>0</v>
      </c>
      <c r="R2465" s="843"/>
    </row>
    <row r="2466" spans="2:18" s="842" customFormat="1" ht="12.4" customHeight="1">
      <c r="B2466" s="974" t="s">
        <v>2319</v>
      </c>
      <c r="C2466" s="959"/>
      <c r="D2466" s="975" t="s">
        <v>344</v>
      </c>
      <c r="E2466" s="961"/>
      <c r="F2466" s="961"/>
      <c r="G2466" s="961"/>
      <c r="H2466" s="962" t="str">
        <f t="shared" si="189"/>
        <v/>
      </c>
      <c r="I2466" s="963" t="str">
        <f t="shared" si="191"/>
        <v/>
      </c>
      <c r="J2466" s="964" t="str">
        <f t="shared" si="191"/>
        <v/>
      </c>
      <c r="K2466" s="964" t="str">
        <f t="shared" si="191"/>
        <v/>
      </c>
      <c r="L2466" s="964" t="str">
        <f t="shared" si="191"/>
        <v/>
      </c>
      <c r="M2466" s="964" t="str">
        <f t="shared" si="191"/>
        <v/>
      </c>
      <c r="N2466" s="964" t="str">
        <f t="shared" si="191"/>
        <v/>
      </c>
      <c r="O2466" s="964" t="str">
        <f t="shared" si="191"/>
        <v/>
      </c>
      <c r="P2466" s="964" t="str">
        <f t="shared" si="191"/>
        <v/>
      </c>
      <c r="Q2466" s="962" t="str">
        <f t="shared" si="191"/>
        <v/>
      </c>
      <c r="R2466" s="843"/>
    </row>
    <row r="2467" spans="2:18" s="842" customFormat="1" ht="12.4" customHeight="1">
      <c r="B2467" s="968" t="s">
        <v>2320</v>
      </c>
      <c r="C2467" s="959"/>
      <c r="D2467" s="969" t="s">
        <v>2770</v>
      </c>
      <c r="E2467" s="961" t="s">
        <v>41</v>
      </c>
      <c r="F2467" s="970">
        <v>72</v>
      </c>
      <c r="G2467" s="970">
        <v>72.44</v>
      </c>
      <c r="H2467" s="962">
        <f t="shared" si="189"/>
        <v>5215.68</v>
      </c>
      <c r="I2467" s="963">
        <f t="shared" si="191"/>
        <v>0</v>
      </c>
      <c r="J2467" s="964">
        <f t="shared" si="191"/>
        <v>0</v>
      </c>
      <c r="K2467" s="964">
        <f t="shared" si="191"/>
        <v>0</v>
      </c>
      <c r="L2467" s="964">
        <f t="shared" si="191"/>
        <v>5215.68</v>
      </c>
      <c r="M2467" s="964">
        <f t="shared" si="191"/>
        <v>0</v>
      </c>
      <c r="N2467" s="964">
        <f t="shared" si="191"/>
        <v>0</v>
      </c>
      <c r="O2467" s="964">
        <f t="shared" si="191"/>
        <v>0</v>
      </c>
      <c r="P2467" s="964">
        <f t="shared" si="191"/>
        <v>0</v>
      </c>
      <c r="Q2467" s="962">
        <f t="shared" si="191"/>
        <v>0</v>
      </c>
      <c r="R2467" s="843"/>
    </row>
    <row r="2468" spans="2:18" s="842" customFormat="1" ht="12.4" customHeight="1">
      <c r="B2468" s="968" t="s">
        <v>2321</v>
      </c>
      <c r="C2468" s="959"/>
      <c r="D2468" s="969" t="s">
        <v>2771</v>
      </c>
      <c r="E2468" s="961" t="s">
        <v>41</v>
      </c>
      <c r="F2468" s="970">
        <v>72</v>
      </c>
      <c r="G2468" s="970">
        <v>32.72</v>
      </c>
      <c r="H2468" s="962">
        <f t="shared" si="189"/>
        <v>2355.84</v>
      </c>
      <c r="I2468" s="963">
        <f t="shared" si="191"/>
        <v>0</v>
      </c>
      <c r="J2468" s="964">
        <f t="shared" si="191"/>
        <v>0</v>
      </c>
      <c r="K2468" s="964">
        <f t="shared" si="191"/>
        <v>0</v>
      </c>
      <c r="L2468" s="964">
        <f t="shared" si="191"/>
        <v>2355.84</v>
      </c>
      <c r="M2468" s="964">
        <f t="shared" si="191"/>
        <v>0</v>
      </c>
      <c r="N2468" s="964">
        <f t="shared" si="191"/>
        <v>0</v>
      </c>
      <c r="O2468" s="964">
        <f t="shared" si="191"/>
        <v>0</v>
      </c>
      <c r="P2468" s="964">
        <f t="shared" si="191"/>
        <v>0</v>
      </c>
      <c r="Q2468" s="962">
        <f t="shared" si="191"/>
        <v>0</v>
      </c>
      <c r="R2468" s="843"/>
    </row>
    <row r="2469" spans="2:18" s="842" customFormat="1" ht="12.4" customHeight="1">
      <c r="B2469" s="968" t="s">
        <v>2322</v>
      </c>
      <c r="C2469" s="959"/>
      <c r="D2469" s="969" t="s">
        <v>2772</v>
      </c>
      <c r="E2469" s="961" t="s">
        <v>41</v>
      </c>
      <c r="F2469" s="970">
        <v>72</v>
      </c>
      <c r="G2469" s="970">
        <v>63.58</v>
      </c>
      <c r="H2469" s="962">
        <f t="shared" si="189"/>
        <v>4577.76</v>
      </c>
      <c r="I2469" s="963">
        <f t="shared" si="191"/>
        <v>0</v>
      </c>
      <c r="J2469" s="964">
        <f t="shared" si="191"/>
        <v>0</v>
      </c>
      <c r="K2469" s="964">
        <f t="shared" si="191"/>
        <v>0</v>
      </c>
      <c r="L2469" s="964">
        <f t="shared" si="191"/>
        <v>4577.76</v>
      </c>
      <c r="M2469" s="964">
        <f t="shared" si="191"/>
        <v>0</v>
      </c>
      <c r="N2469" s="964">
        <f t="shared" si="191"/>
        <v>0</v>
      </c>
      <c r="O2469" s="964">
        <f t="shared" si="191"/>
        <v>0</v>
      </c>
      <c r="P2469" s="964">
        <f t="shared" si="191"/>
        <v>0</v>
      </c>
      <c r="Q2469" s="962">
        <f t="shared" si="191"/>
        <v>0</v>
      </c>
      <c r="R2469" s="843"/>
    </row>
    <row r="2470" spans="2:18" s="842" customFormat="1" ht="12.4" customHeight="1">
      <c r="B2470" s="972" t="s">
        <v>2323</v>
      </c>
      <c r="C2470" s="959"/>
      <c r="D2470" s="973" t="s">
        <v>2976</v>
      </c>
      <c r="E2470" s="961"/>
      <c r="F2470" s="961"/>
      <c r="G2470" s="961"/>
      <c r="H2470" s="962" t="str">
        <f t="shared" si="189"/>
        <v/>
      </c>
      <c r="I2470" s="963" t="str">
        <f t="shared" si="191"/>
        <v/>
      </c>
      <c r="J2470" s="964" t="str">
        <f t="shared" si="191"/>
        <v/>
      </c>
      <c r="K2470" s="964" t="str">
        <f t="shared" si="191"/>
        <v/>
      </c>
      <c r="L2470" s="964" t="str">
        <f t="shared" si="191"/>
        <v/>
      </c>
      <c r="M2470" s="964" t="str">
        <f t="shared" si="191"/>
        <v/>
      </c>
      <c r="N2470" s="964" t="str">
        <f t="shared" si="191"/>
        <v/>
      </c>
      <c r="O2470" s="964" t="str">
        <f t="shared" si="191"/>
        <v/>
      </c>
      <c r="P2470" s="964" t="str">
        <f t="shared" si="191"/>
        <v/>
      </c>
      <c r="Q2470" s="962" t="str">
        <f t="shared" si="191"/>
        <v/>
      </c>
      <c r="R2470" s="843"/>
    </row>
    <row r="2471" spans="2:18" s="842" customFormat="1" ht="12.4" customHeight="1">
      <c r="B2471" s="974" t="s">
        <v>2324</v>
      </c>
      <c r="C2471" s="959"/>
      <c r="D2471" s="975" t="s">
        <v>52</v>
      </c>
      <c r="E2471" s="961"/>
      <c r="F2471" s="961"/>
      <c r="G2471" s="961"/>
      <c r="H2471" s="962" t="str">
        <f t="shared" si="189"/>
        <v/>
      </c>
      <c r="I2471" s="963" t="str">
        <f t="shared" si="191"/>
        <v/>
      </c>
      <c r="J2471" s="964" t="str">
        <f t="shared" si="191"/>
        <v/>
      </c>
      <c r="K2471" s="964" t="str">
        <f t="shared" si="191"/>
        <v/>
      </c>
      <c r="L2471" s="964" t="str">
        <f t="shared" si="191"/>
        <v/>
      </c>
      <c r="M2471" s="964" t="str">
        <f t="shared" si="191"/>
        <v/>
      </c>
      <c r="N2471" s="964" t="str">
        <f t="shared" si="191"/>
        <v/>
      </c>
      <c r="O2471" s="964" t="str">
        <f t="shared" si="191"/>
        <v/>
      </c>
      <c r="P2471" s="964" t="str">
        <f t="shared" si="191"/>
        <v/>
      </c>
      <c r="Q2471" s="962" t="str">
        <f t="shared" si="191"/>
        <v/>
      </c>
      <c r="R2471" s="843"/>
    </row>
    <row r="2472" spans="2:18" s="842" customFormat="1" ht="12.4" customHeight="1">
      <c r="B2472" s="968" t="s">
        <v>2325</v>
      </c>
      <c r="C2472" s="959"/>
      <c r="D2472" s="969" t="s">
        <v>333</v>
      </c>
      <c r="E2472" s="961" t="s">
        <v>385</v>
      </c>
      <c r="F2472" s="970">
        <v>0.66</v>
      </c>
      <c r="G2472" s="970">
        <v>3.5300000000000002</v>
      </c>
      <c r="H2472" s="962">
        <f t="shared" si="189"/>
        <v>2.33</v>
      </c>
      <c r="I2472" s="963">
        <f t="shared" si="191"/>
        <v>0</v>
      </c>
      <c r="J2472" s="964">
        <f t="shared" si="191"/>
        <v>0</v>
      </c>
      <c r="K2472" s="964">
        <f t="shared" si="191"/>
        <v>0</v>
      </c>
      <c r="L2472" s="964">
        <f t="shared" si="191"/>
        <v>0</v>
      </c>
      <c r="M2472" s="964">
        <f t="shared" si="191"/>
        <v>2.33</v>
      </c>
      <c r="N2472" s="964">
        <f t="shared" si="191"/>
        <v>0</v>
      </c>
      <c r="O2472" s="964">
        <f t="shared" si="191"/>
        <v>0</v>
      </c>
      <c r="P2472" s="964">
        <f t="shared" si="191"/>
        <v>0</v>
      </c>
      <c r="Q2472" s="962">
        <f t="shared" si="191"/>
        <v>0</v>
      </c>
      <c r="R2472" s="843"/>
    </row>
    <row r="2473" spans="2:18" s="842" customFormat="1" ht="12.4" customHeight="1">
      <c r="B2473" s="968" t="s">
        <v>2326</v>
      </c>
      <c r="C2473" s="959"/>
      <c r="D2473" s="969" t="s">
        <v>334</v>
      </c>
      <c r="E2473" s="961" t="s">
        <v>385</v>
      </c>
      <c r="F2473" s="970">
        <v>0.66</v>
      </c>
      <c r="G2473" s="970">
        <v>1.22</v>
      </c>
      <c r="H2473" s="962">
        <f t="shared" si="189"/>
        <v>0.81</v>
      </c>
      <c r="I2473" s="963">
        <f t="shared" si="191"/>
        <v>0</v>
      </c>
      <c r="J2473" s="964">
        <f t="shared" si="191"/>
        <v>0</v>
      </c>
      <c r="K2473" s="964">
        <f t="shared" si="191"/>
        <v>0</v>
      </c>
      <c r="L2473" s="964">
        <f t="shared" si="191"/>
        <v>0</v>
      </c>
      <c r="M2473" s="964">
        <f t="shared" si="191"/>
        <v>0.81</v>
      </c>
      <c r="N2473" s="964">
        <f t="shared" si="191"/>
        <v>0</v>
      </c>
      <c r="O2473" s="964">
        <f t="shared" si="191"/>
        <v>0</v>
      </c>
      <c r="P2473" s="964">
        <f t="shared" si="191"/>
        <v>0</v>
      </c>
      <c r="Q2473" s="962">
        <f t="shared" si="191"/>
        <v>0</v>
      </c>
      <c r="R2473" s="843"/>
    </row>
    <row r="2474" spans="2:18" s="842" customFormat="1" ht="12.4" customHeight="1">
      <c r="B2474" s="974" t="s">
        <v>2327</v>
      </c>
      <c r="C2474" s="959"/>
      <c r="D2474" s="975" t="s">
        <v>54</v>
      </c>
      <c r="E2474" s="961"/>
      <c r="F2474" s="961"/>
      <c r="G2474" s="961"/>
      <c r="H2474" s="962" t="str">
        <f t="shared" si="189"/>
        <v/>
      </c>
      <c r="I2474" s="963" t="str">
        <f t="shared" si="191"/>
        <v/>
      </c>
      <c r="J2474" s="964" t="str">
        <f t="shared" si="191"/>
        <v/>
      </c>
      <c r="K2474" s="964" t="str">
        <f t="shared" si="191"/>
        <v/>
      </c>
      <c r="L2474" s="964" t="str">
        <f t="shared" si="191"/>
        <v/>
      </c>
      <c r="M2474" s="964" t="str">
        <f t="shared" si="191"/>
        <v/>
      </c>
      <c r="N2474" s="964" t="str">
        <f t="shared" si="191"/>
        <v/>
      </c>
      <c r="O2474" s="964" t="str">
        <f t="shared" si="191"/>
        <v/>
      </c>
      <c r="P2474" s="964" t="str">
        <f t="shared" si="191"/>
        <v/>
      </c>
      <c r="Q2474" s="962" t="str">
        <f t="shared" si="191"/>
        <v/>
      </c>
      <c r="R2474" s="843"/>
    </row>
    <row r="2475" spans="2:18" s="842" customFormat="1" ht="12.4" customHeight="1">
      <c r="B2475" s="968" t="s">
        <v>2328</v>
      </c>
      <c r="C2475" s="959"/>
      <c r="D2475" s="969" t="s">
        <v>365</v>
      </c>
      <c r="E2475" s="961" t="s">
        <v>386</v>
      </c>
      <c r="F2475" s="970">
        <v>1.32</v>
      </c>
      <c r="G2475" s="970">
        <v>30.76</v>
      </c>
      <c r="H2475" s="962">
        <f t="shared" si="189"/>
        <v>40.6</v>
      </c>
      <c r="I2475" s="963">
        <f t="shared" si="191"/>
        <v>0</v>
      </c>
      <c r="J2475" s="964">
        <f t="shared" si="191"/>
        <v>0</v>
      </c>
      <c r="K2475" s="964">
        <f t="shared" si="191"/>
        <v>0</v>
      </c>
      <c r="L2475" s="964">
        <f t="shared" si="191"/>
        <v>0</v>
      </c>
      <c r="M2475" s="964">
        <f t="shared" si="191"/>
        <v>40.6</v>
      </c>
      <c r="N2475" s="964">
        <f t="shared" si="191"/>
        <v>0</v>
      </c>
      <c r="O2475" s="964">
        <f t="shared" si="191"/>
        <v>0</v>
      </c>
      <c r="P2475" s="964">
        <f t="shared" si="191"/>
        <v>0</v>
      </c>
      <c r="Q2475" s="962">
        <f t="shared" si="191"/>
        <v>0</v>
      </c>
      <c r="R2475" s="843"/>
    </row>
    <row r="2476" spans="2:18" s="842" customFormat="1" ht="12.4" customHeight="1">
      <c r="B2476" s="968" t="s">
        <v>2329</v>
      </c>
      <c r="C2476" s="959"/>
      <c r="D2476" s="969" t="s">
        <v>2697</v>
      </c>
      <c r="E2476" s="961" t="s">
        <v>385</v>
      </c>
      <c r="F2476" s="970">
        <v>0.66</v>
      </c>
      <c r="G2476" s="970">
        <v>3.44</v>
      </c>
      <c r="H2476" s="962">
        <f t="shared" si="189"/>
        <v>2.27</v>
      </c>
      <c r="I2476" s="963">
        <f t="shared" si="191"/>
        <v>0</v>
      </c>
      <c r="J2476" s="964">
        <f t="shared" si="191"/>
        <v>0</v>
      </c>
      <c r="K2476" s="964">
        <f t="shared" si="191"/>
        <v>0</v>
      </c>
      <c r="L2476" s="964">
        <f t="shared" si="191"/>
        <v>0</v>
      </c>
      <c r="M2476" s="964">
        <f t="shared" si="191"/>
        <v>2.27</v>
      </c>
      <c r="N2476" s="964">
        <f t="shared" si="191"/>
        <v>0</v>
      </c>
      <c r="O2476" s="964">
        <f t="shared" si="191"/>
        <v>0</v>
      </c>
      <c r="P2476" s="964">
        <f t="shared" si="191"/>
        <v>0</v>
      </c>
      <c r="Q2476" s="962">
        <f t="shared" si="191"/>
        <v>0</v>
      </c>
      <c r="R2476" s="843"/>
    </row>
    <row r="2477" spans="2:18" s="842" customFormat="1" ht="12.4" customHeight="1">
      <c r="B2477" s="968" t="s">
        <v>2330</v>
      </c>
      <c r="C2477" s="959"/>
      <c r="D2477" s="969" t="s">
        <v>2849</v>
      </c>
      <c r="E2477" s="961" t="s">
        <v>386</v>
      </c>
      <c r="F2477" s="970">
        <v>1.01</v>
      </c>
      <c r="G2477" s="970">
        <v>30.76</v>
      </c>
      <c r="H2477" s="962">
        <f t="shared" si="189"/>
        <v>31.07</v>
      </c>
      <c r="I2477" s="963">
        <f t="shared" si="191"/>
        <v>0</v>
      </c>
      <c r="J2477" s="964">
        <f t="shared" si="191"/>
        <v>0</v>
      </c>
      <c r="K2477" s="964">
        <f t="shared" si="191"/>
        <v>0</v>
      </c>
      <c r="L2477" s="964">
        <f t="shared" si="191"/>
        <v>0</v>
      </c>
      <c r="M2477" s="964">
        <f t="shared" si="191"/>
        <v>31.07</v>
      </c>
      <c r="N2477" s="964">
        <f t="shared" si="191"/>
        <v>0</v>
      </c>
      <c r="O2477" s="964">
        <f t="shared" si="191"/>
        <v>0</v>
      </c>
      <c r="P2477" s="964">
        <f t="shared" si="191"/>
        <v>0</v>
      </c>
      <c r="Q2477" s="962">
        <f t="shared" si="191"/>
        <v>0</v>
      </c>
      <c r="R2477" s="843"/>
    </row>
    <row r="2478" spans="2:18" s="842" customFormat="1" ht="12.4" customHeight="1">
      <c r="B2478" s="968" t="s">
        <v>2331</v>
      </c>
      <c r="C2478" s="959"/>
      <c r="D2478" s="969" t="s">
        <v>2850</v>
      </c>
      <c r="E2478" s="961" t="s">
        <v>386</v>
      </c>
      <c r="F2478" s="970">
        <v>0.2</v>
      </c>
      <c r="G2478" s="970">
        <v>91.06</v>
      </c>
      <c r="H2478" s="962">
        <f t="shared" si="189"/>
        <v>18.21</v>
      </c>
      <c r="I2478" s="963">
        <f t="shared" si="191"/>
        <v>0</v>
      </c>
      <c r="J2478" s="964">
        <f t="shared" si="191"/>
        <v>0</v>
      </c>
      <c r="K2478" s="964">
        <f t="shared" si="191"/>
        <v>0</v>
      </c>
      <c r="L2478" s="964">
        <f t="shared" si="191"/>
        <v>0</v>
      </c>
      <c r="M2478" s="964">
        <f t="shared" si="191"/>
        <v>18.21</v>
      </c>
      <c r="N2478" s="964">
        <f t="shared" si="191"/>
        <v>0</v>
      </c>
      <c r="O2478" s="964">
        <f t="shared" si="191"/>
        <v>0</v>
      </c>
      <c r="P2478" s="964">
        <f t="shared" si="191"/>
        <v>0</v>
      </c>
      <c r="Q2478" s="962">
        <f t="shared" si="191"/>
        <v>0</v>
      </c>
      <c r="R2478" s="843"/>
    </row>
    <row r="2479" spans="2:18" s="842" customFormat="1" ht="12.4" customHeight="1">
      <c r="B2479" s="968" t="s">
        <v>2332</v>
      </c>
      <c r="C2479" s="959"/>
      <c r="D2479" s="969" t="s">
        <v>2788</v>
      </c>
      <c r="E2479" s="961" t="s">
        <v>386</v>
      </c>
      <c r="F2479" s="970">
        <v>0.39</v>
      </c>
      <c r="G2479" s="970">
        <v>15.38</v>
      </c>
      <c r="H2479" s="962">
        <f t="shared" si="189"/>
        <v>6</v>
      </c>
      <c r="I2479" s="963">
        <f t="shared" ref="I2479:Q2494" si="192">+IF($E2479="","",I6369)</f>
        <v>0</v>
      </c>
      <c r="J2479" s="964">
        <f t="shared" si="192"/>
        <v>0</v>
      </c>
      <c r="K2479" s="964">
        <f t="shared" si="192"/>
        <v>0</v>
      </c>
      <c r="L2479" s="964">
        <f t="shared" si="192"/>
        <v>0</v>
      </c>
      <c r="M2479" s="964">
        <f t="shared" si="192"/>
        <v>6</v>
      </c>
      <c r="N2479" s="964">
        <f t="shared" si="192"/>
        <v>0</v>
      </c>
      <c r="O2479" s="964">
        <f t="shared" si="192"/>
        <v>0</v>
      </c>
      <c r="P2479" s="964">
        <f t="shared" si="192"/>
        <v>0</v>
      </c>
      <c r="Q2479" s="962">
        <f t="shared" si="192"/>
        <v>0</v>
      </c>
      <c r="R2479" s="843"/>
    </row>
    <row r="2480" spans="2:18" s="842" customFormat="1" ht="12.4" customHeight="1">
      <c r="B2480" s="974" t="s">
        <v>2333</v>
      </c>
      <c r="C2480" s="959"/>
      <c r="D2480" s="975" t="s">
        <v>338</v>
      </c>
      <c r="E2480" s="961"/>
      <c r="F2480" s="961"/>
      <c r="G2480" s="961"/>
      <c r="H2480" s="962" t="str">
        <f t="shared" si="189"/>
        <v/>
      </c>
      <c r="I2480" s="963" t="str">
        <f t="shared" si="192"/>
        <v/>
      </c>
      <c r="J2480" s="964" t="str">
        <f t="shared" si="192"/>
        <v/>
      </c>
      <c r="K2480" s="964" t="str">
        <f t="shared" si="192"/>
        <v/>
      </c>
      <c r="L2480" s="964" t="str">
        <f t="shared" si="192"/>
        <v/>
      </c>
      <c r="M2480" s="964" t="str">
        <f t="shared" si="192"/>
        <v/>
      </c>
      <c r="N2480" s="964" t="str">
        <f t="shared" si="192"/>
        <v/>
      </c>
      <c r="O2480" s="964" t="str">
        <f t="shared" si="192"/>
        <v/>
      </c>
      <c r="P2480" s="964" t="str">
        <f t="shared" si="192"/>
        <v/>
      </c>
      <c r="Q2480" s="962" t="str">
        <f t="shared" si="192"/>
        <v/>
      </c>
      <c r="R2480" s="843"/>
    </row>
    <row r="2481" spans="2:18" s="842" customFormat="1" ht="12.4" customHeight="1">
      <c r="B2481" s="968" t="s">
        <v>2334</v>
      </c>
      <c r="C2481" s="959"/>
      <c r="D2481" s="969" t="s">
        <v>368</v>
      </c>
      <c r="E2481" s="961" t="s">
        <v>386</v>
      </c>
      <c r="F2481" s="970">
        <v>0.12</v>
      </c>
      <c r="G2481" s="970">
        <v>115.5</v>
      </c>
      <c r="H2481" s="962">
        <f t="shared" si="189"/>
        <v>13.86</v>
      </c>
      <c r="I2481" s="963">
        <f t="shared" si="192"/>
        <v>0</v>
      </c>
      <c r="J2481" s="964">
        <f t="shared" si="192"/>
        <v>0</v>
      </c>
      <c r="K2481" s="964">
        <f t="shared" si="192"/>
        <v>0</v>
      </c>
      <c r="L2481" s="964">
        <f t="shared" si="192"/>
        <v>0</v>
      </c>
      <c r="M2481" s="964">
        <f t="shared" si="192"/>
        <v>13.86</v>
      </c>
      <c r="N2481" s="964">
        <f t="shared" si="192"/>
        <v>0</v>
      </c>
      <c r="O2481" s="964">
        <f t="shared" si="192"/>
        <v>0</v>
      </c>
      <c r="P2481" s="964">
        <f t="shared" si="192"/>
        <v>0</v>
      </c>
      <c r="Q2481" s="962">
        <f t="shared" si="192"/>
        <v>0</v>
      </c>
      <c r="R2481" s="843"/>
    </row>
    <row r="2482" spans="2:18" s="842" customFormat="1" ht="12.4" customHeight="1">
      <c r="B2482" s="974" t="s">
        <v>2335</v>
      </c>
      <c r="C2482" s="959"/>
      <c r="D2482" s="975" t="s">
        <v>340</v>
      </c>
      <c r="E2482" s="961"/>
      <c r="F2482" s="961"/>
      <c r="G2482" s="961"/>
      <c r="H2482" s="962" t="str">
        <f t="shared" si="189"/>
        <v/>
      </c>
      <c r="I2482" s="963" t="str">
        <f t="shared" si="192"/>
        <v/>
      </c>
      <c r="J2482" s="964" t="str">
        <f t="shared" si="192"/>
        <v/>
      </c>
      <c r="K2482" s="964" t="str">
        <f t="shared" si="192"/>
        <v/>
      </c>
      <c r="L2482" s="964" t="str">
        <f t="shared" si="192"/>
        <v/>
      </c>
      <c r="M2482" s="964" t="str">
        <f t="shared" si="192"/>
        <v/>
      </c>
      <c r="N2482" s="964" t="str">
        <f t="shared" si="192"/>
        <v/>
      </c>
      <c r="O2482" s="964" t="str">
        <f t="shared" si="192"/>
        <v/>
      </c>
      <c r="P2482" s="964" t="str">
        <f t="shared" si="192"/>
        <v/>
      </c>
      <c r="Q2482" s="962" t="str">
        <f t="shared" si="192"/>
        <v/>
      </c>
      <c r="R2482" s="843"/>
    </row>
    <row r="2483" spans="2:18" s="842" customFormat="1" ht="12.4" customHeight="1">
      <c r="B2483" s="968" t="s">
        <v>2336</v>
      </c>
      <c r="C2483" s="959"/>
      <c r="D2483" s="969" t="s">
        <v>364</v>
      </c>
      <c r="E2483" s="961" t="s">
        <v>386</v>
      </c>
      <c r="F2483" s="970">
        <v>0.1</v>
      </c>
      <c r="G2483" s="970">
        <v>370.51</v>
      </c>
      <c r="H2483" s="962">
        <f t="shared" si="189"/>
        <v>37.049999999999997</v>
      </c>
      <c r="I2483" s="963">
        <f t="shared" si="192"/>
        <v>0</v>
      </c>
      <c r="J2483" s="964">
        <f t="shared" si="192"/>
        <v>0</v>
      </c>
      <c r="K2483" s="964">
        <f t="shared" si="192"/>
        <v>0</v>
      </c>
      <c r="L2483" s="964">
        <f t="shared" si="192"/>
        <v>0</v>
      </c>
      <c r="M2483" s="964">
        <f t="shared" si="192"/>
        <v>37.049999999999997</v>
      </c>
      <c r="N2483" s="964">
        <f t="shared" si="192"/>
        <v>0</v>
      </c>
      <c r="O2483" s="964">
        <f t="shared" si="192"/>
        <v>0</v>
      </c>
      <c r="P2483" s="964">
        <f t="shared" si="192"/>
        <v>0</v>
      </c>
      <c r="Q2483" s="962">
        <f t="shared" si="192"/>
        <v>0</v>
      </c>
      <c r="R2483" s="843"/>
    </row>
    <row r="2484" spans="2:18" s="842" customFormat="1" ht="12.4" customHeight="1">
      <c r="B2484" s="968" t="s">
        <v>2337</v>
      </c>
      <c r="C2484" s="959"/>
      <c r="D2484" s="969" t="s">
        <v>342</v>
      </c>
      <c r="E2484" s="961" t="s">
        <v>51</v>
      </c>
      <c r="F2484" s="970">
        <v>0.73</v>
      </c>
      <c r="G2484" s="970">
        <v>43.65</v>
      </c>
      <c r="H2484" s="962">
        <f t="shared" si="189"/>
        <v>31.86</v>
      </c>
      <c r="I2484" s="963">
        <f t="shared" si="192"/>
        <v>0</v>
      </c>
      <c r="J2484" s="964">
        <f t="shared" si="192"/>
        <v>0</v>
      </c>
      <c r="K2484" s="964">
        <f t="shared" si="192"/>
        <v>0</v>
      </c>
      <c r="L2484" s="964">
        <f t="shared" si="192"/>
        <v>0</v>
      </c>
      <c r="M2484" s="964">
        <f t="shared" si="192"/>
        <v>31.86</v>
      </c>
      <c r="N2484" s="964">
        <f t="shared" si="192"/>
        <v>0</v>
      </c>
      <c r="O2484" s="964">
        <f t="shared" si="192"/>
        <v>0</v>
      </c>
      <c r="P2484" s="964">
        <f t="shared" si="192"/>
        <v>0</v>
      </c>
      <c r="Q2484" s="962">
        <f t="shared" si="192"/>
        <v>0</v>
      </c>
      <c r="R2484" s="843"/>
    </row>
    <row r="2485" spans="2:18" s="842" customFormat="1" ht="12.4" customHeight="1">
      <c r="B2485" s="968" t="s">
        <v>2338</v>
      </c>
      <c r="C2485" s="959"/>
      <c r="D2485" s="969" t="s">
        <v>2702</v>
      </c>
      <c r="E2485" s="961" t="s">
        <v>55</v>
      </c>
      <c r="F2485" s="970">
        <v>3.7600000000000002</v>
      </c>
      <c r="G2485" s="970">
        <v>4.2</v>
      </c>
      <c r="H2485" s="962">
        <f t="shared" si="189"/>
        <v>15.79</v>
      </c>
      <c r="I2485" s="963">
        <f t="shared" si="192"/>
        <v>0</v>
      </c>
      <c r="J2485" s="964">
        <f t="shared" si="192"/>
        <v>0</v>
      </c>
      <c r="K2485" s="964">
        <f t="shared" si="192"/>
        <v>0</v>
      </c>
      <c r="L2485" s="964">
        <f t="shared" si="192"/>
        <v>0</v>
      </c>
      <c r="M2485" s="964">
        <f t="shared" si="192"/>
        <v>15.79</v>
      </c>
      <c r="N2485" s="964">
        <f t="shared" si="192"/>
        <v>0</v>
      </c>
      <c r="O2485" s="964">
        <f t="shared" si="192"/>
        <v>0</v>
      </c>
      <c r="P2485" s="964">
        <f t="shared" si="192"/>
        <v>0</v>
      </c>
      <c r="Q2485" s="962">
        <f t="shared" si="192"/>
        <v>0</v>
      </c>
      <c r="R2485" s="843"/>
    </row>
    <row r="2486" spans="2:18" s="842" customFormat="1" ht="12.4" customHeight="1">
      <c r="B2486" s="974" t="s">
        <v>2339</v>
      </c>
      <c r="C2486" s="959"/>
      <c r="D2486" s="975" t="s">
        <v>362</v>
      </c>
      <c r="E2486" s="961"/>
      <c r="F2486" s="961"/>
      <c r="G2486" s="961"/>
      <c r="H2486" s="962" t="str">
        <f t="shared" si="189"/>
        <v/>
      </c>
      <c r="I2486" s="963" t="str">
        <f t="shared" si="192"/>
        <v/>
      </c>
      <c r="J2486" s="964" t="str">
        <f t="shared" si="192"/>
        <v/>
      </c>
      <c r="K2486" s="964" t="str">
        <f t="shared" si="192"/>
        <v/>
      </c>
      <c r="L2486" s="964" t="str">
        <f t="shared" si="192"/>
        <v/>
      </c>
      <c r="M2486" s="964" t="str">
        <f t="shared" si="192"/>
        <v/>
      </c>
      <c r="N2486" s="964" t="str">
        <f t="shared" si="192"/>
        <v/>
      </c>
      <c r="O2486" s="964" t="str">
        <f t="shared" si="192"/>
        <v/>
      </c>
      <c r="P2486" s="964" t="str">
        <f t="shared" si="192"/>
        <v/>
      </c>
      <c r="Q2486" s="962" t="str">
        <f t="shared" si="192"/>
        <v/>
      </c>
      <c r="R2486" s="843"/>
    </row>
    <row r="2487" spans="2:18" s="842" customFormat="1" ht="12.4" customHeight="1">
      <c r="B2487" s="968" t="s">
        <v>2340</v>
      </c>
      <c r="C2487" s="959"/>
      <c r="D2487" s="969" t="s">
        <v>2768</v>
      </c>
      <c r="E2487" s="961" t="s">
        <v>51</v>
      </c>
      <c r="F2487" s="970">
        <v>1.87</v>
      </c>
      <c r="G2487" s="970">
        <v>52.49</v>
      </c>
      <c r="H2487" s="962">
        <f t="shared" si="189"/>
        <v>98.16</v>
      </c>
      <c r="I2487" s="963">
        <f t="shared" si="192"/>
        <v>0</v>
      </c>
      <c r="J2487" s="964">
        <f t="shared" si="192"/>
        <v>0</v>
      </c>
      <c r="K2487" s="964">
        <f t="shared" si="192"/>
        <v>0</v>
      </c>
      <c r="L2487" s="964">
        <f t="shared" si="192"/>
        <v>0</v>
      </c>
      <c r="M2487" s="964">
        <f t="shared" si="192"/>
        <v>98.16</v>
      </c>
      <c r="N2487" s="964">
        <f t="shared" si="192"/>
        <v>0</v>
      </c>
      <c r="O2487" s="964">
        <f t="shared" si="192"/>
        <v>0</v>
      </c>
      <c r="P2487" s="964">
        <f t="shared" si="192"/>
        <v>0</v>
      </c>
      <c r="Q2487" s="962">
        <f t="shared" si="192"/>
        <v>0</v>
      </c>
      <c r="R2487" s="843"/>
    </row>
    <row r="2488" spans="2:18" s="842" customFormat="1" ht="12.4" customHeight="1">
      <c r="B2488" s="968" t="s">
        <v>2341</v>
      </c>
      <c r="C2488" s="959"/>
      <c r="D2488" s="969" t="s">
        <v>2769</v>
      </c>
      <c r="E2488" s="961" t="s">
        <v>51</v>
      </c>
      <c r="F2488" s="970">
        <v>0.63</v>
      </c>
      <c r="G2488" s="970">
        <v>48.01</v>
      </c>
      <c r="H2488" s="962">
        <f t="shared" si="189"/>
        <v>30.25</v>
      </c>
      <c r="I2488" s="963">
        <f t="shared" si="192"/>
        <v>0</v>
      </c>
      <c r="J2488" s="964">
        <f t="shared" si="192"/>
        <v>0</v>
      </c>
      <c r="K2488" s="964">
        <f t="shared" si="192"/>
        <v>0</v>
      </c>
      <c r="L2488" s="964">
        <f t="shared" si="192"/>
        <v>0</v>
      </c>
      <c r="M2488" s="964">
        <f t="shared" si="192"/>
        <v>30.25</v>
      </c>
      <c r="N2488" s="964">
        <f t="shared" si="192"/>
        <v>0</v>
      </c>
      <c r="O2488" s="964">
        <f t="shared" si="192"/>
        <v>0</v>
      </c>
      <c r="P2488" s="964">
        <f t="shared" si="192"/>
        <v>0</v>
      </c>
      <c r="Q2488" s="962">
        <f t="shared" si="192"/>
        <v>0</v>
      </c>
      <c r="R2488" s="843"/>
    </row>
    <row r="2489" spans="2:18" s="842" customFormat="1" ht="12.4" customHeight="1">
      <c r="B2489" s="974" t="s">
        <v>2342</v>
      </c>
      <c r="C2489" s="959"/>
      <c r="D2489" s="975" t="s">
        <v>343</v>
      </c>
      <c r="E2489" s="961"/>
      <c r="F2489" s="961"/>
      <c r="G2489" s="961"/>
      <c r="H2489" s="962" t="str">
        <f t="shared" si="189"/>
        <v/>
      </c>
      <c r="I2489" s="963" t="str">
        <f t="shared" si="192"/>
        <v/>
      </c>
      <c r="J2489" s="964" t="str">
        <f t="shared" si="192"/>
        <v/>
      </c>
      <c r="K2489" s="964" t="str">
        <f t="shared" si="192"/>
        <v/>
      </c>
      <c r="L2489" s="964" t="str">
        <f t="shared" si="192"/>
        <v/>
      </c>
      <c r="M2489" s="964" t="str">
        <f t="shared" si="192"/>
        <v/>
      </c>
      <c r="N2489" s="964" t="str">
        <f t="shared" si="192"/>
        <v/>
      </c>
      <c r="O2489" s="964" t="str">
        <f t="shared" si="192"/>
        <v/>
      </c>
      <c r="P2489" s="964" t="str">
        <f t="shared" si="192"/>
        <v/>
      </c>
      <c r="Q2489" s="962" t="str">
        <f t="shared" si="192"/>
        <v/>
      </c>
      <c r="R2489" s="843"/>
    </row>
    <row r="2490" spans="2:18" s="842" customFormat="1" ht="12.4" customHeight="1">
      <c r="B2490" s="968" t="s">
        <v>2343</v>
      </c>
      <c r="C2490" s="959"/>
      <c r="D2490" s="969" t="s">
        <v>2851</v>
      </c>
      <c r="E2490" s="961" t="s">
        <v>385</v>
      </c>
      <c r="F2490" s="970">
        <v>1.77</v>
      </c>
      <c r="G2490" s="970">
        <v>52.09</v>
      </c>
      <c r="H2490" s="962">
        <f t="shared" si="189"/>
        <v>92.2</v>
      </c>
      <c r="I2490" s="963">
        <f t="shared" si="192"/>
        <v>0</v>
      </c>
      <c r="J2490" s="964">
        <f t="shared" si="192"/>
        <v>0</v>
      </c>
      <c r="K2490" s="964">
        <f t="shared" si="192"/>
        <v>0</v>
      </c>
      <c r="L2490" s="964">
        <f t="shared" si="192"/>
        <v>0</v>
      </c>
      <c r="M2490" s="964">
        <f t="shared" si="192"/>
        <v>92.2</v>
      </c>
      <c r="N2490" s="964">
        <f t="shared" si="192"/>
        <v>0</v>
      </c>
      <c r="O2490" s="964">
        <f t="shared" si="192"/>
        <v>0</v>
      </c>
      <c r="P2490" s="964">
        <f t="shared" si="192"/>
        <v>0</v>
      </c>
      <c r="Q2490" s="962">
        <f t="shared" si="192"/>
        <v>0</v>
      </c>
      <c r="R2490" s="843"/>
    </row>
    <row r="2491" spans="2:18" s="842" customFormat="1" ht="12.4" customHeight="1">
      <c r="B2491" s="968" t="s">
        <v>2344</v>
      </c>
      <c r="C2491" s="959"/>
      <c r="D2491" s="969" t="s">
        <v>2852</v>
      </c>
      <c r="E2491" s="961" t="s">
        <v>385</v>
      </c>
      <c r="F2491" s="970">
        <v>2.23</v>
      </c>
      <c r="G2491" s="970">
        <v>23.35</v>
      </c>
      <c r="H2491" s="962">
        <f t="shared" si="189"/>
        <v>52.07</v>
      </c>
      <c r="I2491" s="963">
        <f t="shared" si="192"/>
        <v>0</v>
      </c>
      <c r="J2491" s="964">
        <f t="shared" si="192"/>
        <v>0</v>
      </c>
      <c r="K2491" s="964">
        <f t="shared" si="192"/>
        <v>0</v>
      </c>
      <c r="L2491" s="964">
        <f t="shared" si="192"/>
        <v>0</v>
      </c>
      <c r="M2491" s="964">
        <f t="shared" si="192"/>
        <v>52.07</v>
      </c>
      <c r="N2491" s="964">
        <f t="shared" si="192"/>
        <v>0</v>
      </c>
      <c r="O2491" s="964">
        <f t="shared" si="192"/>
        <v>0</v>
      </c>
      <c r="P2491" s="964">
        <f t="shared" si="192"/>
        <v>0</v>
      </c>
      <c r="Q2491" s="962">
        <f t="shared" si="192"/>
        <v>0</v>
      </c>
      <c r="R2491" s="843"/>
    </row>
    <row r="2492" spans="2:18" s="842" customFormat="1" ht="12.4" customHeight="1">
      <c r="B2492" s="974" t="s">
        <v>2345</v>
      </c>
      <c r="C2492" s="959"/>
      <c r="D2492" s="975" t="s">
        <v>344</v>
      </c>
      <c r="E2492" s="961"/>
      <c r="F2492" s="961"/>
      <c r="G2492" s="961"/>
      <c r="H2492" s="962" t="str">
        <f t="shared" si="189"/>
        <v/>
      </c>
      <c r="I2492" s="963" t="str">
        <f t="shared" si="192"/>
        <v/>
      </c>
      <c r="J2492" s="964" t="str">
        <f t="shared" si="192"/>
        <v/>
      </c>
      <c r="K2492" s="964" t="str">
        <f t="shared" si="192"/>
        <v/>
      </c>
      <c r="L2492" s="964" t="str">
        <f t="shared" si="192"/>
        <v/>
      </c>
      <c r="M2492" s="964" t="str">
        <f t="shared" si="192"/>
        <v/>
      </c>
      <c r="N2492" s="964" t="str">
        <f t="shared" si="192"/>
        <v/>
      </c>
      <c r="O2492" s="964" t="str">
        <f t="shared" si="192"/>
        <v/>
      </c>
      <c r="P2492" s="964" t="str">
        <f t="shared" si="192"/>
        <v/>
      </c>
      <c r="Q2492" s="962" t="str">
        <f t="shared" si="192"/>
        <v/>
      </c>
      <c r="R2492" s="843"/>
    </row>
    <row r="2493" spans="2:18" s="842" customFormat="1" ht="12.4" customHeight="1">
      <c r="B2493" s="968" t="s">
        <v>2346</v>
      </c>
      <c r="C2493" s="959"/>
      <c r="D2493" s="969" t="s">
        <v>2770</v>
      </c>
      <c r="E2493" s="961" t="s">
        <v>41</v>
      </c>
      <c r="F2493" s="970">
        <v>1</v>
      </c>
      <c r="G2493" s="970">
        <v>90.76</v>
      </c>
      <c r="H2493" s="962">
        <f t="shared" si="189"/>
        <v>90.76</v>
      </c>
      <c r="I2493" s="963">
        <f t="shared" si="192"/>
        <v>0</v>
      </c>
      <c r="J2493" s="964">
        <f t="shared" si="192"/>
        <v>0</v>
      </c>
      <c r="K2493" s="964">
        <f t="shared" si="192"/>
        <v>0</v>
      </c>
      <c r="L2493" s="964">
        <f t="shared" si="192"/>
        <v>0</v>
      </c>
      <c r="M2493" s="964">
        <f t="shared" si="192"/>
        <v>90.76</v>
      </c>
      <c r="N2493" s="964">
        <f t="shared" si="192"/>
        <v>0</v>
      </c>
      <c r="O2493" s="964">
        <f t="shared" si="192"/>
        <v>0</v>
      </c>
      <c r="P2493" s="964">
        <f t="shared" si="192"/>
        <v>0</v>
      </c>
      <c r="Q2493" s="962">
        <f t="shared" si="192"/>
        <v>0</v>
      </c>
      <c r="R2493" s="843"/>
    </row>
    <row r="2494" spans="2:18" s="842" customFormat="1" ht="12.4" customHeight="1">
      <c r="B2494" s="968" t="s">
        <v>2347</v>
      </c>
      <c r="C2494" s="959"/>
      <c r="D2494" s="969" t="s">
        <v>2771</v>
      </c>
      <c r="E2494" s="961" t="s">
        <v>41</v>
      </c>
      <c r="F2494" s="970">
        <v>1</v>
      </c>
      <c r="G2494" s="970">
        <v>32.72</v>
      </c>
      <c r="H2494" s="962">
        <f t="shared" si="189"/>
        <v>32.72</v>
      </c>
      <c r="I2494" s="963">
        <f t="shared" si="192"/>
        <v>0</v>
      </c>
      <c r="J2494" s="964">
        <f t="shared" si="192"/>
        <v>0</v>
      </c>
      <c r="K2494" s="964">
        <f t="shared" si="192"/>
        <v>0</v>
      </c>
      <c r="L2494" s="964">
        <f t="shared" si="192"/>
        <v>0</v>
      </c>
      <c r="M2494" s="964">
        <f t="shared" si="192"/>
        <v>32.72</v>
      </c>
      <c r="N2494" s="964">
        <f t="shared" si="192"/>
        <v>0</v>
      </c>
      <c r="O2494" s="964">
        <f t="shared" si="192"/>
        <v>0</v>
      </c>
      <c r="P2494" s="964">
        <f t="shared" si="192"/>
        <v>0</v>
      </c>
      <c r="Q2494" s="962">
        <f t="shared" si="192"/>
        <v>0</v>
      </c>
      <c r="R2494" s="843"/>
    </row>
    <row r="2495" spans="2:18" s="842" customFormat="1" ht="12.4" customHeight="1">
      <c r="B2495" s="968" t="s">
        <v>2348</v>
      </c>
      <c r="C2495" s="959"/>
      <c r="D2495" s="969" t="s">
        <v>2772</v>
      </c>
      <c r="E2495" s="961" t="s">
        <v>41</v>
      </c>
      <c r="F2495" s="970">
        <v>1</v>
      </c>
      <c r="G2495" s="970">
        <v>63.58</v>
      </c>
      <c r="H2495" s="962">
        <f t="shared" si="189"/>
        <v>63.58</v>
      </c>
      <c r="I2495" s="963">
        <f t="shared" ref="I2495:Q2510" si="193">+IF($E2495="","",I6385)</f>
        <v>0</v>
      </c>
      <c r="J2495" s="964">
        <f t="shared" si="193"/>
        <v>0</v>
      </c>
      <c r="K2495" s="964">
        <f t="shared" si="193"/>
        <v>0</v>
      </c>
      <c r="L2495" s="964">
        <f t="shared" si="193"/>
        <v>0</v>
      </c>
      <c r="M2495" s="964">
        <f t="shared" si="193"/>
        <v>63.58</v>
      </c>
      <c r="N2495" s="964">
        <f t="shared" si="193"/>
        <v>0</v>
      </c>
      <c r="O2495" s="964">
        <f t="shared" si="193"/>
        <v>0</v>
      </c>
      <c r="P2495" s="964">
        <f t="shared" si="193"/>
        <v>0</v>
      </c>
      <c r="Q2495" s="962">
        <f t="shared" si="193"/>
        <v>0</v>
      </c>
      <c r="R2495" s="843"/>
    </row>
    <row r="2496" spans="2:18" s="842" customFormat="1" ht="12.4" customHeight="1">
      <c r="B2496" s="958" t="s">
        <v>127</v>
      </c>
      <c r="C2496" s="959"/>
      <c r="D2496" s="960" t="s">
        <v>371</v>
      </c>
      <c r="E2496" s="961"/>
      <c r="F2496" s="961"/>
      <c r="G2496" s="961"/>
      <c r="H2496" s="962" t="str">
        <f t="shared" si="189"/>
        <v/>
      </c>
      <c r="I2496" s="963" t="str">
        <f t="shared" si="193"/>
        <v/>
      </c>
      <c r="J2496" s="964" t="str">
        <f t="shared" si="193"/>
        <v/>
      </c>
      <c r="K2496" s="964" t="str">
        <f t="shared" si="193"/>
        <v/>
      </c>
      <c r="L2496" s="964" t="str">
        <f t="shared" si="193"/>
        <v/>
      </c>
      <c r="M2496" s="964" t="str">
        <f t="shared" si="193"/>
        <v/>
      </c>
      <c r="N2496" s="964" t="str">
        <f t="shared" si="193"/>
        <v/>
      </c>
      <c r="O2496" s="964" t="str">
        <f t="shared" si="193"/>
        <v/>
      </c>
      <c r="P2496" s="964" t="str">
        <f t="shared" si="193"/>
        <v/>
      </c>
      <c r="Q2496" s="962" t="str">
        <f t="shared" si="193"/>
        <v/>
      </c>
      <c r="R2496" s="843"/>
    </row>
    <row r="2497" spans="2:18" s="842" customFormat="1" ht="12.4" customHeight="1">
      <c r="B2497" s="966" t="s">
        <v>1307</v>
      </c>
      <c r="C2497" s="959"/>
      <c r="D2497" s="967" t="s">
        <v>2977</v>
      </c>
      <c r="E2497" s="961"/>
      <c r="F2497" s="961"/>
      <c r="G2497" s="961"/>
      <c r="H2497" s="962" t="str">
        <f t="shared" si="189"/>
        <v/>
      </c>
      <c r="I2497" s="963" t="str">
        <f t="shared" si="193"/>
        <v/>
      </c>
      <c r="J2497" s="964" t="str">
        <f t="shared" si="193"/>
        <v/>
      </c>
      <c r="K2497" s="964" t="str">
        <f t="shared" si="193"/>
        <v/>
      </c>
      <c r="L2497" s="964" t="str">
        <f t="shared" si="193"/>
        <v/>
      </c>
      <c r="M2497" s="964" t="str">
        <f t="shared" si="193"/>
        <v/>
      </c>
      <c r="N2497" s="964" t="str">
        <f t="shared" si="193"/>
        <v/>
      </c>
      <c r="O2497" s="964" t="str">
        <f t="shared" si="193"/>
        <v/>
      </c>
      <c r="P2497" s="964" t="str">
        <f t="shared" si="193"/>
        <v/>
      </c>
      <c r="Q2497" s="962" t="str">
        <f t="shared" si="193"/>
        <v/>
      </c>
      <c r="R2497" s="843"/>
    </row>
    <row r="2498" spans="2:18" s="842" customFormat="1" ht="12.4" customHeight="1">
      <c r="B2498" s="972" t="s">
        <v>1308</v>
      </c>
      <c r="C2498" s="959"/>
      <c r="D2498" s="973" t="s">
        <v>2855</v>
      </c>
      <c r="E2498" s="961"/>
      <c r="F2498" s="961"/>
      <c r="G2498" s="961"/>
      <c r="H2498" s="962" t="str">
        <f t="shared" si="189"/>
        <v/>
      </c>
      <c r="I2498" s="963" t="str">
        <f t="shared" si="193"/>
        <v/>
      </c>
      <c r="J2498" s="964" t="str">
        <f t="shared" si="193"/>
        <v/>
      </c>
      <c r="K2498" s="964" t="str">
        <f t="shared" si="193"/>
        <v/>
      </c>
      <c r="L2498" s="964" t="str">
        <f t="shared" si="193"/>
        <v/>
      </c>
      <c r="M2498" s="964" t="str">
        <f t="shared" si="193"/>
        <v/>
      </c>
      <c r="N2498" s="964" t="str">
        <f t="shared" si="193"/>
        <v/>
      </c>
      <c r="O2498" s="964" t="str">
        <f t="shared" si="193"/>
        <v/>
      </c>
      <c r="P2498" s="964" t="str">
        <f t="shared" si="193"/>
        <v/>
      </c>
      <c r="Q2498" s="962" t="str">
        <f t="shared" si="193"/>
        <v/>
      </c>
      <c r="R2498" s="843"/>
    </row>
    <row r="2499" spans="2:18" s="842" customFormat="1" ht="12.4" customHeight="1">
      <c r="B2499" s="974" t="s">
        <v>1309</v>
      </c>
      <c r="C2499" s="959"/>
      <c r="D2499" s="975" t="s">
        <v>52</v>
      </c>
      <c r="E2499" s="961"/>
      <c r="F2499" s="961"/>
      <c r="G2499" s="961"/>
      <c r="H2499" s="962" t="str">
        <f t="shared" si="189"/>
        <v/>
      </c>
      <c r="I2499" s="963" t="str">
        <f t="shared" si="193"/>
        <v/>
      </c>
      <c r="J2499" s="964" t="str">
        <f t="shared" si="193"/>
        <v/>
      </c>
      <c r="K2499" s="964" t="str">
        <f t="shared" si="193"/>
        <v/>
      </c>
      <c r="L2499" s="964" t="str">
        <f t="shared" si="193"/>
        <v/>
      </c>
      <c r="M2499" s="964" t="str">
        <f t="shared" si="193"/>
        <v/>
      </c>
      <c r="N2499" s="964" t="str">
        <f t="shared" si="193"/>
        <v/>
      </c>
      <c r="O2499" s="964" t="str">
        <f t="shared" si="193"/>
        <v/>
      </c>
      <c r="P2499" s="964" t="str">
        <f t="shared" si="193"/>
        <v/>
      </c>
      <c r="Q2499" s="962" t="str">
        <f t="shared" si="193"/>
        <v/>
      </c>
      <c r="R2499" s="843"/>
    </row>
    <row r="2500" spans="2:18" s="842" customFormat="1" ht="12.4" customHeight="1">
      <c r="B2500" s="968" t="s">
        <v>1310</v>
      </c>
      <c r="C2500" s="959"/>
      <c r="D2500" s="969" t="s">
        <v>333</v>
      </c>
      <c r="E2500" s="961" t="s">
        <v>385</v>
      </c>
      <c r="F2500" s="970">
        <v>1476.94</v>
      </c>
      <c r="G2500" s="970">
        <v>3.5300000000000002</v>
      </c>
      <c r="H2500" s="962">
        <f t="shared" si="189"/>
        <v>5213.6000000000004</v>
      </c>
      <c r="I2500" s="963">
        <f t="shared" si="193"/>
        <v>851.19</v>
      </c>
      <c r="J2500" s="964">
        <f t="shared" si="193"/>
        <v>4362.41</v>
      </c>
      <c r="K2500" s="964">
        <f t="shared" si="193"/>
        <v>0</v>
      </c>
      <c r="L2500" s="964">
        <f t="shared" si="193"/>
        <v>0</v>
      </c>
      <c r="M2500" s="964">
        <f t="shared" si="193"/>
        <v>0</v>
      </c>
      <c r="N2500" s="964">
        <f t="shared" si="193"/>
        <v>0</v>
      </c>
      <c r="O2500" s="964">
        <f t="shared" si="193"/>
        <v>0</v>
      </c>
      <c r="P2500" s="964">
        <f t="shared" si="193"/>
        <v>0</v>
      </c>
      <c r="Q2500" s="962">
        <f t="shared" si="193"/>
        <v>0</v>
      </c>
      <c r="R2500" s="843"/>
    </row>
    <row r="2501" spans="2:18" s="842" customFormat="1" ht="12.4" customHeight="1">
      <c r="B2501" s="968" t="s">
        <v>1311</v>
      </c>
      <c r="C2501" s="959"/>
      <c r="D2501" s="969" t="s">
        <v>334</v>
      </c>
      <c r="E2501" s="961" t="s">
        <v>385</v>
      </c>
      <c r="F2501" s="970">
        <v>1476.94</v>
      </c>
      <c r="G2501" s="970">
        <v>1.22</v>
      </c>
      <c r="H2501" s="962">
        <f t="shared" si="189"/>
        <v>1801.87</v>
      </c>
      <c r="I2501" s="963">
        <f t="shared" si="193"/>
        <v>294.18</v>
      </c>
      <c r="J2501" s="964">
        <f t="shared" si="193"/>
        <v>1507.69</v>
      </c>
      <c r="K2501" s="964">
        <f t="shared" si="193"/>
        <v>0</v>
      </c>
      <c r="L2501" s="964">
        <f t="shared" si="193"/>
        <v>0</v>
      </c>
      <c r="M2501" s="964">
        <f t="shared" si="193"/>
        <v>0</v>
      </c>
      <c r="N2501" s="964">
        <f t="shared" si="193"/>
        <v>0</v>
      </c>
      <c r="O2501" s="964">
        <f t="shared" si="193"/>
        <v>0</v>
      </c>
      <c r="P2501" s="964">
        <f t="shared" si="193"/>
        <v>0</v>
      </c>
      <c r="Q2501" s="962">
        <f t="shared" si="193"/>
        <v>0</v>
      </c>
      <c r="R2501" s="843"/>
    </row>
    <row r="2502" spans="2:18" s="842" customFormat="1" ht="12.4" customHeight="1">
      <c r="B2502" s="974" t="s">
        <v>1312</v>
      </c>
      <c r="C2502" s="959"/>
      <c r="D2502" s="975" t="s">
        <v>54</v>
      </c>
      <c r="E2502" s="961"/>
      <c r="F2502" s="961"/>
      <c r="G2502" s="961"/>
      <c r="H2502" s="962" t="str">
        <f t="shared" si="189"/>
        <v/>
      </c>
      <c r="I2502" s="963" t="str">
        <f t="shared" si="193"/>
        <v/>
      </c>
      <c r="J2502" s="964" t="str">
        <f t="shared" si="193"/>
        <v/>
      </c>
      <c r="K2502" s="964" t="str">
        <f t="shared" si="193"/>
        <v/>
      </c>
      <c r="L2502" s="964" t="str">
        <f t="shared" si="193"/>
        <v/>
      </c>
      <c r="M2502" s="964" t="str">
        <f t="shared" si="193"/>
        <v/>
      </c>
      <c r="N2502" s="964" t="str">
        <f t="shared" si="193"/>
        <v/>
      </c>
      <c r="O2502" s="964" t="str">
        <f t="shared" si="193"/>
        <v/>
      </c>
      <c r="P2502" s="964" t="str">
        <f t="shared" si="193"/>
        <v/>
      </c>
      <c r="Q2502" s="962" t="str">
        <f t="shared" si="193"/>
        <v/>
      </c>
      <c r="R2502" s="843"/>
    </row>
    <row r="2503" spans="2:18" s="842" customFormat="1" ht="12.4" customHeight="1">
      <c r="B2503" s="968" t="s">
        <v>1313</v>
      </c>
      <c r="C2503" s="959"/>
      <c r="D2503" s="969" t="s">
        <v>365</v>
      </c>
      <c r="E2503" s="961" t="s">
        <v>386</v>
      </c>
      <c r="F2503" s="970">
        <v>529.28</v>
      </c>
      <c r="G2503" s="970">
        <v>30.76</v>
      </c>
      <c r="H2503" s="962">
        <f t="shared" si="189"/>
        <v>16280.65</v>
      </c>
      <c r="I2503" s="963">
        <f t="shared" si="193"/>
        <v>2115.35</v>
      </c>
      <c r="J2503" s="964">
        <f t="shared" si="193"/>
        <v>14165.3</v>
      </c>
      <c r="K2503" s="964">
        <f t="shared" si="193"/>
        <v>0</v>
      </c>
      <c r="L2503" s="964">
        <f t="shared" si="193"/>
        <v>0</v>
      </c>
      <c r="M2503" s="964">
        <f t="shared" si="193"/>
        <v>0</v>
      </c>
      <c r="N2503" s="964">
        <f t="shared" si="193"/>
        <v>0</v>
      </c>
      <c r="O2503" s="964">
        <f t="shared" si="193"/>
        <v>0</v>
      </c>
      <c r="P2503" s="964">
        <f t="shared" si="193"/>
        <v>0</v>
      </c>
      <c r="Q2503" s="962">
        <f t="shared" si="193"/>
        <v>0</v>
      </c>
      <c r="R2503" s="843"/>
    </row>
    <row r="2504" spans="2:18" s="842" customFormat="1" ht="12.4" customHeight="1">
      <c r="B2504" s="968" t="s">
        <v>1314</v>
      </c>
      <c r="C2504" s="959"/>
      <c r="D2504" s="969" t="s">
        <v>2697</v>
      </c>
      <c r="E2504" s="961" t="s">
        <v>385</v>
      </c>
      <c r="F2504" s="970">
        <v>1476.94</v>
      </c>
      <c r="G2504" s="970">
        <v>3.44</v>
      </c>
      <c r="H2504" s="962">
        <f t="shared" si="189"/>
        <v>5080.67</v>
      </c>
      <c r="I2504" s="963">
        <f t="shared" si="193"/>
        <v>490.78</v>
      </c>
      <c r="J2504" s="964">
        <f t="shared" si="193"/>
        <v>4589.8900000000003</v>
      </c>
      <c r="K2504" s="964">
        <f t="shared" si="193"/>
        <v>0</v>
      </c>
      <c r="L2504" s="964">
        <f t="shared" si="193"/>
        <v>0</v>
      </c>
      <c r="M2504" s="964">
        <f t="shared" si="193"/>
        <v>0</v>
      </c>
      <c r="N2504" s="964">
        <f t="shared" si="193"/>
        <v>0</v>
      </c>
      <c r="O2504" s="964">
        <f t="shared" si="193"/>
        <v>0</v>
      </c>
      <c r="P2504" s="964">
        <f t="shared" si="193"/>
        <v>0</v>
      </c>
      <c r="Q2504" s="962">
        <f t="shared" si="193"/>
        <v>0</v>
      </c>
      <c r="R2504" s="843"/>
    </row>
    <row r="2505" spans="2:18" s="842" customFormat="1" ht="12.4" customHeight="1">
      <c r="B2505" s="968" t="s">
        <v>1315</v>
      </c>
      <c r="C2505" s="959"/>
      <c r="D2505" s="969" t="s">
        <v>2699</v>
      </c>
      <c r="E2505" s="961" t="s">
        <v>51</v>
      </c>
      <c r="F2505" s="970">
        <v>1218.75</v>
      </c>
      <c r="G2505" s="970">
        <v>6.98</v>
      </c>
      <c r="H2505" s="962">
        <f t="shared" ref="H2505:H2568" si="194">+IF(E2505="","",ROUND(F2505*G2505,2))</f>
        <v>8506.8799999999992</v>
      </c>
      <c r="I2505" s="963">
        <f t="shared" si="193"/>
        <v>821.74</v>
      </c>
      <c r="J2505" s="964">
        <f t="shared" si="193"/>
        <v>7685.14</v>
      </c>
      <c r="K2505" s="964">
        <f t="shared" si="193"/>
        <v>0</v>
      </c>
      <c r="L2505" s="964">
        <f t="shared" si="193"/>
        <v>0</v>
      </c>
      <c r="M2505" s="964">
        <f t="shared" si="193"/>
        <v>0</v>
      </c>
      <c r="N2505" s="964">
        <f t="shared" si="193"/>
        <v>0</v>
      </c>
      <c r="O2505" s="964">
        <f t="shared" si="193"/>
        <v>0</v>
      </c>
      <c r="P2505" s="964">
        <f t="shared" si="193"/>
        <v>0</v>
      </c>
      <c r="Q2505" s="962">
        <f t="shared" si="193"/>
        <v>0</v>
      </c>
      <c r="R2505" s="843"/>
    </row>
    <row r="2506" spans="2:18" s="842" customFormat="1" ht="12.4" customHeight="1">
      <c r="B2506" s="968" t="s">
        <v>1316</v>
      </c>
      <c r="C2506" s="959"/>
      <c r="D2506" s="969" t="s">
        <v>2856</v>
      </c>
      <c r="E2506" s="961" t="s">
        <v>51</v>
      </c>
      <c r="F2506" s="970">
        <v>354.75</v>
      </c>
      <c r="G2506" s="970">
        <v>10.77</v>
      </c>
      <c r="H2506" s="962">
        <f t="shared" si="194"/>
        <v>3820.66</v>
      </c>
      <c r="I2506" s="963">
        <f t="shared" si="193"/>
        <v>369.07</v>
      </c>
      <c r="J2506" s="964">
        <f t="shared" si="193"/>
        <v>3451.59</v>
      </c>
      <c r="K2506" s="964">
        <f t="shared" si="193"/>
        <v>0</v>
      </c>
      <c r="L2506" s="964">
        <f t="shared" si="193"/>
        <v>0</v>
      </c>
      <c r="M2506" s="964">
        <f t="shared" si="193"/>
        <v>0</v>
      </c>
      <c r="N2506" s="964">
        <f t="shared" si="193"/>
        <v>0</v>
      </c>
      <c r="O2506" s="964">
        <f t="shared" si="193"/>
        <v>0</v>
      </c>
      <c r="P2506" s="964">
        <f t="shared" si="193"/>
        <v>0</v>
      </c>
      <c r="Q2506" s="962">
        <f t="shared" si="193"/>
        <v>0</v>
      </c>
      <c r="R2506" s="843"/>
    </row>
    <row r="2507" spans="2:18" s="842" customFormat="1" ht="12.4" customHeight="1">
      <c r="B2507" s="968" t="s">
        <v>1317</v>
      </c>
      <c r="C2507" s="959"/>
      <c r="D2507" s="969" t="s">
        <v>2849</v>
      </c>
      <c r="E2507" s="961" t="s">
        <v>386</v>
      </c>
      <c r="F2507" s="970">
        <v>121.5</v>
      </c>
      <c r="G2507" s="970">
        <v>30.76</v>
      </c>
      <c r="H2507" s="962">
        <f t="shared" si="194"/>
        <v>3737.34</v>
      </c>
      <c r="I2507" s="963">
        <f t="shared" si="193"/>
        <v>361.02</v>
      </c>
      <c r="J2507" s="964">
        <f t="shared" si="193"/>
        <v>3376.32</v>
      </c>
      <c r="K2507" s="964">
        <f t="shared" si="193"/>
        <v>0</v>
      </c>
      <c r="L2507" s="964">
        <f t="shared" si="193"/>
        <v>0</v>
      </c>
      <c r="M2507" s="964">
        <f t="shared" si="193"/>
        <v>0</v>
      </c>
      <c r="N2507" s="964">
        <f t="shared" si="193"/>
        <v>0</v>
      </c>
      <c r="O2507" s="964">
        <f t="shared" si="193"/>
        <v>0</v>
      </c>
      <c r="P2507" s="964">
        <f t="shared" si="193"/>
        <v>0</v>
      </c>
      <c r="Q2507" s="962">
        <f t="shared" si="193"/>
        <v>0</v>
      </c>
      <c r="R2507" s="843"/>
    </row>
    <row r="2508" spans="2:18" s="842" customFormat="1" ht="12.4" customHeight="1">
      <c r="B2508" s="968" t="s">
        <v>1318</v>
      </c>
      <c r="C2508" s="959"/>
      <c r="D2508" s="969" t="s">
        <v>2857</v>
      </c>
      <c r="E2508" s="961" t="s">
        <v>3030</v>
      </c>
      <c r="F2508" s="970">
        <v>270</v>
      </c>
      <c r="G2508" s="970">
        <v>20.51</v>
      </c>
      <c r="H2508" s="962">
        <f t="shared" si="194"/>
        <v>5537.7</v>
      </c>
      <c r="I2508" s="963">
        <f t="shared" si="193"/>
        <v>534.92999999999995</v>
      </c>
      <c r="J2508" s="964">
        <f t="shared" si="193"/>
        <v>5002.7700000000004</v>
      </c>
      <c r="K2508" s="964">
        <f t="shared" si="193"/>
        <v>0</v>
      </c>
      <c r="L2508" s="964">
        <f t="shared" si="193"/>
        <v>0</v>
      </c>
      <c r="M2508" s="964">
        <f t="shared" si="193"/>
        <v>0</v>
      </c>
      <c r="N2508" s="964">
        <f t="shared" si="193"/>
        <v>0</v>
      </c>
      <c r="O2508" s="964">
        <f t="shared" si="193"/>
        <v>0</v>
      </c>
      <c r="P2508" s="964">
        <f t="shared" si="193"/>
        <v>0</v>
      </c>
      <c r="Q2508" s="962">
        <f t="shared" si="193"/>
        <v>0</v>
      </c>
      <c r="R2508" s="843"/>
    </row>
    <row r="2509" spans="2:18" s="842" customFormat="1" ht="12.4" customHeight="1">
      <c r="B2509" s="968" t="s">
        <v>1319</v>
      </c>
      <c r="C2509" s="959"/>
      <c r="D2509" s="969" t="s">
        <v>2788</v>
      </c>
      <c r="E2509" s="961" t="s">
        <v>386</v>
      </c>
      <c r="F2509" s="970">
        <v>513.09</v>
      </c>
      <c r="G2509" s="970">
        <v>15.38</v>
      </c>
      <c r="H2509" s="962">
        <f t="shared" si="194"/>
        <v>7891.32</v>
      </c>
      <c r="I2509" s="963">
        <f t="shared" si="193"/>
        <v>762.28</v>
      </c>
      <c r="J2509" s="964">
        <f t="shared" si="193"/>
        <v>7129.04</v>
      </c>
      <c r="K2509" s="964">
        <f t="shared" si="193"/>
        <v>0</v>
      </c>
      <c r="L2509" s="964">
        <f t="shared" si="193"/>
        <v>0</v>
      </c>
      <c r="M2509" s="964">
        <f t="shared" si="193"/>
        <v>0</v>
      </c>
      <c r="N2509" s="964">
        <f t="shared" si="193"/>
        <v>0</v>
      </c>
      <c r="O2509" s="964">
        <f t="shared" si="193"/>
        <v>0</v>
      </c>
      <c r="P2509" s="964">
        <f t="shared" si="193"/>
        <v>0</v>
      </c>
      <c r="Q2509" s="962">
        <f t="shared" si="193"/>
        <v>0</v>
      </c>
      <c r="R2509" s="843"/>
    </row>
    <row r="2510" spans="2:18" s="842" customFormat="1" ht="12.4" customHeight="1">
      <c r="B2510" s="974" t="s">
        <v>1320</v>
      </c>
      <c r="C2510" s="959"/>
      <c r="D2510" s="975" t="s">
        <v>2700</v>
      </c>
      <c r="E2510" s="961"/>
      <c r="F2510" s="961"/>
      <c r="G2510" s="961"/>
      <c r="H2510" s="962" t="str">
        <f t="shared" si="194"/>
        <v/>
      </c>
      <c r="I2510" s="963" t="str">
        <f t="shared" si="193"/>
        <v/>
      </c>
      <c r="J2510" s="964" t="str">
        <f t="shared" si="193"/>
        <v/>
      </c>
      <c r="K2510" s="964" t="str">
        <f t="shared" si="193"/>
        <v/>
      </c>
      <c r="L2510" s="964" t="str">
        <f t="shared" si="193"/>
        <v/>
      </c>
      <c r="M2510" s="964" t="str">
        <f t="shared" si="193"/>
        <v/>
      </c>
      <c r="N2510" s="964" t="str">
        <f t="shared" si="193"/>
        <v/>
      </c>
      <c r="O2510" s="964" t="str">
        <f t="shared" si="193"/>
        <v/>
      </c>
      <c r="P2510" s="964" t="str">
        <f t="shared" si="193"/>
        <v/>
      </c>
      <c r="Q2510" s="962" t="str">
        <f t="shared" si="193"/>
        <v/>
      </c>
      <c r="R2510" s="843"/>
    </row>
    <row r="2511" spans="2:18" s="842" customFormat="1" ht="12.4" customHeight="1">
      <c r="B2511" s="976" t="s">
        <v>1321</v>
      </c>
      <c r="C2511" s="959"/>
      <c r="D2511" s="977" t="s">
        <v>2858</v>
      </c>
      <c r="E2511" s="961"/>
      <c r="F2511" s="961"/>
      <c r="G2511" s="961"/>
      <c r="H2511" s="962" t="str">
        <f t="shared" si="194"/>
        <v/>
      </c>
      <c r="I2511" s="963" t="str">
        <f t="shared" ref="I2511:Q2526" si="195">+IF($E2511="","",I6401)</f>
        <v/>
      </c>
      <c r="J2511" s="964" t="str">
        <f t="shared" si="195"/>
        <v/>
      </c>
      <c r="K2511" s="964" t="str">
        <f t="shared" si="195"/>
        <v/>
      </c>
      <c r="L2511" s="964" t="str">
        <f t="shared" si="195"/>
        <v/>
      </c>
      <c r="M2511" s="964" t="str">
        <f t="shared" si="195"/>
        <v/>
      </c>
      <c r="N2511" s="964" t="str">
        <f t="shared" si="195"/>
        <v/>
      </c>
      <c r="O2511" s="964" t="str">
        <f t="shared" si="195"/>
        <v/>
      </c>
      <c r="P2511" s="964" t="str">
        <f t="shared" si="195"/>
        <v/>
      </c>
      <c r="Q2511" s="962" t="str">
        <f t="shared" si="195"/>
        <v/>
      </c>
      <c r="R2511" s="843"/>
    </row>
    <row r="2512" spans="2:18" s="842" customFormat="1" ht="12.4" customHeight="1">
      <c r="B2512" s="968" t="s">
        <v>1322</v>
      </c>
      <c r="C2512" s="959"/>
      <c r="D2512" s="969" t="s">
        <v>2859</v>
      </c>
      <c r="E2512" s="961" t="s">
        <v>386</v>
      </c>
      <c r="F2512" s="970">
        <v>183</v>
      </c>
      <c r="G2512" s="970">
        <v>172.29</v>
      </c>
      <c r="H2512" s="962">
        <f t="shared" si="194"/>
        <v>31529.07</v>
      </c>
      <c r="I2512" s="963">
        <f t="shared" si="195"/>
        <v>0</v>
      </c>
      <c r="J2512" s="964">
        <f t="shared" si="195"/>
        <v>31529.07</v>
      </c>
      <c r="K2512" s="964">
        <f t="shared" si="195"/>
        <v>0</v>
      </c>
      <c r="L2512" s="964">
        <f t="shared" si="195"/>
        <v>0</v>
      </c>
      <c r="M2512" s="964">
        <f t="shared" si="195"/>
        <v>0</v>
      </c>
      <c r="N2512" s="964">
        <f t="shared" si="195"/>
        <v>0</v>
      </c>
      <c r="O2512" s="964">
        <f t="shared" si="195"/>
        <v>0</v>
      </c>
      <c r="P2512" s="964">
        <f t="shared" si="195"/>
        <v>0</v>
      </c>
      <c r="Q2512" s="962">
        <f t="shared" si="195"/>
        <v>0</v>
      </c>
      <c r="R2512" s="843"/>
    </row>
    <row r="2513" spans="2:18" s="842" customFormat="1" ht="12.4" customHeight="1">
      <c r="B2513" s="976" t="s">
        <v>1323</v>
      </c>
      <c r="C2513" s="959"/>
      <c r="D2513" s="977" t="s">
        <v>2860</v>
      </c>
      <c r="E2513" s="961"/>
      <c r="F2513" s="961"/>
      <c r="G2513" s="961"/>
      <c r="H2513" s="962" t="str">
        <f t="shared" si="194"/>
        <v/>
      </c>
      <c r="I2513" s="963" t="str">
        <f t="shared" si="195"/>
        <v/>
      </c>
      <c r="J2513" s="964" t="str">
        <f t="shared" si="195"/>
        <v/>
      </c>
      <c r="K2513" s="964" t="str">
        <f t="shared" si="195"/>
        <v/>
      </c>
      <c r="L2513" s="964" t="str">
        <f t="shared" si="195"/>
        <v/>
      </c>
      <c r="M2513" s="964" t="str">
        <f t="shared" si="195"/>
        <v/>
      </c>
      <c r="N2513" s="964" t="str">
        <f t="shared" si="195"/>
        <v/>
      </c>
      <c r="O2513" s="964" t="str">
        <f t="shared" si="195"/>
        <v/>
      </c>
      <c r="P2513" s="964" t="str">
        <f t="shared" si="195"/>
        <v/>
      </c>
      <c r="Q2513" s="962" t="str">
        <f t="shared" si="195"/>
        <v/>
      </c>
      <c r="R2513" s="843"/>
    </row>
    <row r="2514" spans="2:18" s="842" customFormat="1" ht="12.4" customHeight="1">
      <c r="B2514" s="968" t="s">
        <v>1324</v>
      </c>
      <c r="C2514" s="959"/>
      <c r="D2514" s="969" t="s">
        <v>2861</v>
      </c>
      <c r="E2514" s="961" t="s">
        <v>3030</v>
      </c>
      <c r="F2514" s="970">
        <v>34.03</v>
      </c>
      <c r="G2514" s="970">
        <v>278.26</v>
      </c>
      <c r="H2514" s="962">
        <f t="shared" si="194"/>
        <v>9469.19</v>
      </c>
      <c r="I2514" s="963">
        <f t="shared" si="195"/>
        <v>0</v>
      </c>
      <c r="J2514" s="964">
        <f t="shared" si="195"/>
        <v>9140.4</v>
      </c>
      <c r="K2514" s="964">
        <f t="shared" si="195"/>
        <v>328.79</v>
      </c>
      <c r="L2514" s="964">
        <f t="shared" si="195"/>
        <v>0</v>
      </c>
      <c r="M2514" s="964">
        <f t="shared" si="195"/>
        <v>0</v>
      </c>
      <c r="N2514" s="964">
        <f t="shared" si="195"/>
        <v>0</v>
      </c>
      <c r="O2514" s="964">
        <f t="shared" si="195"/>
        <v>0</v>
      </c>
      <c r="P2514" s="964">
        <f t="shared" si="195"/>
        <v>0</v>
      </c>
      <c r="Q2514" s="962">
        <f t="shared" si="195"/>
        <v>0</v>
      </c>
      <c r="R2514" s="843"/>
    </row>
    <row r="2515" spans="2:18" s="842" customFormat="1" ht="12.4" customHeight="1">
      <c r="B2515" s="968" t="s">
        <v>1325</v>
      </c>
      <c r="C2515" s="959"/>
      <c r="D2515" s="969" t="s">
        <v>2713</v>
      </c>
      <c r="E2515" s="961" t="s">
        <v>51</v>
      </c>
      <c r="F2515" s="970">
        <v>498.75</v>
      </c>
      <c r="G2515" s="970">
        <v>47.49</v>
      </c>
      <c r="H2515" s="962">
        <f t="shared" si="194"/>
        <v>23685.64</v>
      </c>
      <c r="I2515" s="963">
        <f t="shared" si="195"/>
        <v>0</v>
      </c>
      <c r="J2515" s="964">
        <f t="shared" si="195"/>
        <v>22863.22</v>
      </c>
      <c r="K2515" s="964">
        <f t="shared" si="195"/>
        <v>822.42</v>
      </c>
      <c r="L2515" s="964">
        <f t="shared" si="195"/>
        <v>0</v>
      </c>
      <c r="M2515" s="964">
        <f t="shared" si="195"/>
        <v>0</v>
      </c>
      <c r="N2515" s="964">
        <f t="shared" si="195"/>
        <v>0</v>
      </c>
      <c r="O2515" s="964">
        <f t="shared" si="195"/>
        <v>0</v>
      </c>
      <c r="P2515" s="964">
        <f t="shared" si="195"/>
        <v>0</v>
      </c>
      <c r="Q2515" s="962">
        <f t="shared" si="195"/>
        <v>0</v>
      </c>
      <c r="R2515" s="843"/>
    </row>
    <row r="2516" spans="2:18" s="842" customFormat="1" ht="12.4" customHeight="1">
      <c r="B2516" s="974" t="s">
        <v>1326</v>
      </c>
      <c r="C2516" s="959"/>
      <c r="D2516" s="975" t="s">
        <v>2775</v>
      </c>
      <c r="E2516" s="961"/>
      <c r="F2516" s="961"/>
      <c r="G2516" s="961"/>
      <c r="H2516" s="962" t="str">
        <f t="shared" si="194"/>
        <v/>
      </c>
      <c r="I2516" s="963" t="str">
        <f t="shared" si="195"/>
        <v/>
      </c>
      <c r="J2516" s="964" t="str">
        <f t="shared" si="195"/>
        <v/>
      </c>
      <c r="K2516" s="964" t="str">
        <f t="shared" si="195"/>
        <v/>
      </c>
      <c r="L2516" s="964" t="str">
        <f t="shared" si="195"/>
        <v/>
      </c>
      <c r="M2516" s="964" t="str">
        <f t="shared" si="195"/>
        <v/>
      </c>
      <c r="N2516" s="964" t="str">
        <f t="shared" si="195"/>
        <v/>
      </c>
      <c r="O2516" s="964" t="str">
        <f t="shared" si="195"/>
        <v/>
      </c>
      <c r="P2516" s="964" t="str">
        <f t="shared" si="195"/>
        <v/>
      </c>
      <c r="Q2516" s="962" t="str">
        <f t="shared" si="195"/>
        <v/>
      </c>
      <c r="R2516" s="843"/>
    </row>
    <row r="2517" spans="2:18" s="842" customFormat="1" ht="12.4" customHeight="1">
      <c r="B2517" s="976" t="s">
        <v>1327</v>
      </c>
      <c r="C2517" s="959"/>
      <c r="D2517" s="977" t="s">
        <v>56</v>
      </c>
      <c r="E2517" s="961"/>
      <c r="F2517" s="961"/>
      <c r="G2517" s="961"/>
      <c r="H2517" s="962" t="str">
        <f t="shared" si="194"/>
        <v/>
      </c>
      <c r="I2517" s="963" t="str">
        <f t="shared" si="195"/>
        <v/>
      </c>
      <c r="J2517" s="964" t="str">
        <f t="shared" si="195"/>
        <v/>
      </c>
      <c r="K2517" s="964" t="str">
        <f t="shared" si="195"/>
        <v/>
      </c>
      <c r="L2517" s="964" t="str">
        <f t="shared" si="195"/>
        <v/>
      </c>
      <c r="M2517" s="964" t="str">
        <f t="shared" si="195"/>
        <v/>
      </c>
      <c r="N2517" s="964" t="str">
        <f t="shared" si="195"/>
        <v/>
      </c>
      <c r="O2517" s="964" t="str">
        <f t="shared" si="195"/>
        <v/>
      </c>
      <c r="P2517" s="964" t="str">
        <f t="shared" si="195"/>
        <v/>
      </c>
      <c r="Q2517" s="962" t="str">
        <f t="shared" si="195"/>
        <v/>
      </c>
      <c r="R2517" s="843"/>
    </row>
    <row r="2518" spans="2:18" s="842" customFormat="1" ht="12.4" customHeight="1">
      <c r="B2518" s="968" t="s">
        <v>1328</v>
      </c>
      <c r="C2518" s="959"/>
      <c r="D2518" s="969" t="s">
        <v>360</v>
      </c>
      <c r="E2518" s="961" t="s">
        <v>386</v>
      </c>
      <c r="F2518" s="970">
        <v>29.7</v>
      </c>
      <c r="G2518" s="970">
        <v>412.08</v>
      </c>
      <c r="H2518" s="962">
        <f t="shared" si="194"/>
        <v>12238.78</v>
      </c>
      <c r="I2518" s="963">
        <f t="shared" si="195"/>
        <v>0</v>
      </c>
      <c r="J2518" s="964">
        <f t="shared" si="195"/>
        <v>8142.19</v>
      </c>
      <c r="K2518" s="964">
        <f t="shared" si="195"/>
        <v>4096.59</v>
      </c>
      <c r="L2518" s="964">
        <f t="shared" si="195"/>
        <v>0</v>
      </c>
      <c r="M2518" s="964">
        <f t="shared" si="195"/>
        <v>0</v>
      </c>
      <c r="N2518" s="964">
        <f t="shared" si="195"/>
        <v>0</v>
      </c>
      <c r="O2518" s="964">
        <f t="shared" si="195"/>
        <v>0</v>
      </c>
      <c r="P2518" s="964">
        <f t="shared" si="195"/>
        <v>0</v>
      </c>
      <c r="Q2518" s="962">
        <f t="shared" si="195"/>
        <v>0</v>
      </c>
      <c r="R2518" s="843"/>
    </row>
    <row r="2519" spans="2:18" s="842" customFormat="1" ht="12.4" customHeight="1">
      <c r="B2519" s="968" t="s">
        <v>1329</v>
      </c>
      <c r="C2519" s="959"/>
      <c r="D2519" s="969" t="s">
        <v>2862</v>
      </c>
      <c r="E2519" s="961" t="s">
        <v>51</v>
      </c>
      <c r="F2519" s="970">
        <v>445.5</v>
      </c>
      <c r="G2519" s="970">
        <v>52.84</v>
      </c>
      <c r="H2519" s="962">
        <f t="shared" si="194"/>
        <v>23540.22</v>
      </c>
      <c r="I2519" s="963">
        <f t="shared" si="195"/>
        <v>0</v>
      </c>
      <c r="J2519" s="964">
        <f t="shared" si="195"/>
        <v>15660.79</v>
      </c>
      <c r="K2519" s="964">
        <f t="shared" si="195"/>
        <v>7879.43</v>
      </c>
      <c r="L2519" s="964">
        <f t="shared" si="195"/>
        <v>0</v>
      </c>
      <c r="M2519" s="964">
        <f t="shared" si="195"/>
        <v>0</v>
      </c>
      <c r="N2519" s="964">
        <f t="shared" si="195"/>
        <v>0</v>
      </c>
      <c r="O2519" s="964">
        <f t="shared" si="195"/>
        <v>0</v>
      </c>
      <c r="P2519" s="964">
        <f t="shared" si="195"/>
        <v>0</v>
      </c>
      <c r="Q2519" s="962">
        <f t="shared" si="195"/>
        <v>0</v>
      </c>
      <c r="R2519" s="843"/>
    </row>
    <row r="2520" spans="2:18" s="842" customFormat="1" ht="12.4" customHeight="1">
      <c r="B2520" s="968" t="s">
        <v>1330</v>
      </c>
      <c r="C2520" s="959"/>
      <c r="D2520" s="969" t="s">
        <v>2702</v>
      </c>
      <c r="E2520" s="961" t="s">
        <v>55</v>
      </c>
      <c r="F2520" s="970">
        <v>9342.9</v>
      </c>
      <c r="G2520" s="970">
        <v>4.2</v>
      </c>
      <c r="H2520" s="962">
        <f t="shared" si="194"/>
        <v>39240.18</v>
      </c>
      <c r="I2520" s="963">
        <f t="shared" si="195"/>
        <v>2482.4899999999998</v>
      </c>
      <c r="J2520" s="964">
        <f t="shared" si="195"/>
        <v>36757.69</v>
      </c>
      <c r="K2520" s="964">
        <f t="shared" si="195"/>
        <v>0</v>
      </c>
      <c r="L2520" s="964">
        <f t="shared" si="195"/>
        <v>0</v>
      </c>
      <c r="M2520" s="964">
        <f t="shared" si="195"/>
        <v>0</v>
      </c>
      <c r="N2520" s="964">
        <f t="shared" si="195"/>
        <v>0</v>
      </c>
      <c r="O2520" s="964">
        <f t="shared" si="195"/>
        <v>0</v>
      </c>
      <c r="P2520" s="964">
        <f t="shared" si="195"/>
        <v>0</v>
      </c>
      <c r="Q2520" s="962">
        <f t="shared" si="195"/>
        <v>0</v>
      </c>
      <c r="R2520" s="843"/>
    </row>
    <row r="2521" spans="2:18" s="842" customFormat="1" ht="12.4" customHeight="1">
      <c r="B2521" s="976" t="s">
        <v>1331</v>
      </c>
      <c r="C2521" s="959"/>
      <c r="D2521" s="977" t="s">
        <v>57</v>
      </c>
      <c r="E2521" s="961"/>
      <c r="F2521" s="961"/>
      <c r="G2521" s="961"/>
      <c r="H2521" s="962" t="str">
        <f t="shared" si="194"/>
        <v/>
      </c>
      <c r="I2521" s="963" t="str">
        <f t="shared" si="195"/>
        <v/>
      </c>
      <c r="J2521" s="964" t="str">
        <f t="shared" si="195"/>
        <v/>
      </c>
      <c r="K2521" s="964" t="str">
        <f t="shared" si="195"/>
        <v/>
      </c>
      <c r="L2521" s="964" t="str">
        <f t="shared" si="195"/>
        <v/>
      </c>
      <c r="M2521" s="964" t="str">
        <f t="shared" si="195"/>
        <v/>
      </c>
      <c r="N2521" s="964" t="str">
        <f t="shared" si="195"/>
        <v/>
      </c>
      <c r="O2521" s="964" t="str">
        <f t="shared" si="195"/>
        <v/>
      </c>
      <c r="P2521" s="964" t="str">
        <f t="shared" si="195"/>
        <v/>
      </c>
      <c r="Q2521" s="962" t="str">
        <f t="shared" si="195"/>
        <v/>
      </c>
      <c r="R2521" s="843"/>
    </row>
    <row r="2522" spans="2:18" s="842" customFormat="1" ht="12.4" customHeight="1">
      <c r="B2522" s="968" t="s">
        <v>1332</v>
      </c>
      <c r="C2522" s="959"/>
      <c r="D2522" s="969" t="s">
        <v>361</v>
      </c>
      <c r="E2522" s="961" t="s">
        <v>386</v>
      </c>
      <c r="F2522" s="970">
        <v>23.96</v>
      </c>
      <c r="G2522" s="970">
        <v>312.82</v>
      </c>
      <c r="H2522" s="962">
        <f t="shared" si="194"/>
        <v>7495.17</v>
      </c>
      <c r="I2522" s="963">
        <f t="shared" si="195"/>
        <v>0</v>
      </c>
      <c r="J2522" s="964">
        <f t="shared" si="195"/>
        <v>3237.5</v>
      </c>
      <c r="K2522" s="964">
        <f t="shared" si="195"/>
        <v>4257.67</v>
      </c>
      <c r="L2522" s="964">
        <f t="shared" si="195"/>
        <v>0</v>
      </c>
      <c r="M2522" s="964">
        <f t="shared" si="195"/>
        <v>0</v>
      </c>
      <c r="N2522" s="964">
        <f t="shared" si="195"/>
        <v>0</v>
      </c>
      <c r="O2522" s="964">
        <f t="shared" si="195"/>
        <v>0</v>
      </c>
      <c r="P2522" s="964">
        <f t="shared" si="195"/>
        <v>0</v>
      </c>
      <c r="Q2522" s="962">
        <f t="shared" si="195"/>
        <v>0</v>
      </c>
      <c r="R2522" s="843"/>
    </row>
    <row r="2523" spans="2:18" s="842" customFormat="1" ht="12.4" customHeight="1">
      <c r="B2523" s="968" t="s">
        <v>1333</v>
      </c>
      <c r="C2523" s="959"/>
      <c r="D2523" s="969" t="s">
        <v>2863</v>
      </c>
      <c r="E2523" s="961" t="s">
        <v>385</v>
      </c>
      <c r="F2523" s="970">
        <v>349.88</v>
      </c>
      <c r="G2523" s="970">
        <v>50.4</v>
      </c>
      <c r="H2523" s="962">
        <f t="shared" si="194"/>
        <v>17633.95</v>
      </c>
      <c r="I2523" s="963">
        <f t="shared" si="195"/>
        <v>0</v>
      </c>
      <c r="J2523" s="964">
        <f t="shared" si="195"/>
        <v>10555.88</v>
      </c>
      <c r="K2523" s="964">
        <f t="shared" si="195"/>
        <v>7078.07</v>
      </c>
      <c r="L2523" s="964">
        <f t="shared" si="195"/>
        <v>0</v>
      </c>
      <c r="M2523" s="964">
        <f t="shared" si="195"/>
        <v>0</v>
      </c>
      <c r="N2523" s="964">
        <f t="shared" si="195"/>
        <v>0</v>
      </c>
      <c r="O2523" s="964">
        <f t="shared" si="195"/>
        <v>0</v>
      </c>
      <c r="P2523" s="964">
        <f t="shared" si="195"/>
        <v>0</v>
      </c>
      <c r="Q2523" s="962">
        <f t="shared" si="195"/>
        <v>0</v>
      </c>
      <c r="R2523" s="843"/>
    </row>
    <row r="2524" spans="2:18" s="842" customFormat="1" ht="12.4" customHeight="1">
      <c r="B2524" s="968" t="s">
        <v>1334</v>
      </c>
      <c r="C2524" s="959"/>
      <c r="D2524" s="969" t="s">
        <v>2702</v>
      </c>
      <c r="E2524" s="961" t="s">
        <v>55</v>
      </c>
      <c r="F2524" s="970">
        <v>7387.62</v>
      </c>
      <c r="G2524" s="970">
        <v>4.2</v>
      </c>
      <c r="H2524" s="962">
        <f t="shared" si="194"/>
        <v>31028</v>
      </c>
      <c r="I2524" s="963">
        <f t="shared" si="195"/>
        <v>0</v>
      </c>
      <c r="J2524" s="964">
        <f t="shared" si="195"/>
        <v>15920.32</v>
      </c>
      <c r="K2524" s="964">
        <f t="shared" si="195"/>
        <v>15107.68</v>
      </c>
      <c r="L2524" s="964">
        <f t="shared" si="195"/>
        <v>0</v>
      </c>
      <c r="M2524" s="964">
        <f t="shared" si="195"/>
        <v>0</v>
      </c>
      <c r="N2524" s="964">
        <f t="shared" si="195"/>
        <v>0</v>
      </c>
      <c r="O2524" s="964">
        <f t="shared" si="195"/>
        <v>0</v>
      </c>
      <c r="P2524" s="964">
        <f t="shared" si="195"/>
        <v>0</v>
      </c>
      <c r="Q2524" s="962">
        <f t="shared" si="195"/>
        <v>0</v>
      </c>
      <c r="R2524" s="843"/>
    </row>
    <row r="2525" spans="2:18" s="842" customFormat="1" ht="12.4" customHeight="1">
      <c r="B2525" s="972" t="s">
        <v>1335</v>
      </c>
      <c r="C2525" s="959"/>
      <c r="D2525" s="973" t="s">
        <v>2864</v>
      </c>
      <c r="E2525" s="961"/>
      <c r="F2525" s="961"/>
      <c r="G2525" s="961"/>
      <c r="H2525" s="962" t="str">
        <f t="shared" si="194"/>
        <v/>
      </c>
      <c r="I2525" s="963" t="str">
        <f t="shared" si="195"/>
        <v/>
      </c>
      <c r="J2525" s="964" t="str">
        <f t="shared" si="195"/>
        <v/>
      </c>
      <c r="K2525" s="964" t="str">
        <f t="shared" si="195"/>
        <v/>
      </c>
      <c r="L2525" s="964" t="str">
        <f t="shared" si="195"/>
        <v/>
      </c>
      <c r="M2525" s="964" t="str">
        <f t="shared" si="195"/>
        <v/>
      </c>
      <c r="N2525" s="964" t="str">
        <f t="shared" si="195"/>
        <v/>
      </c>
      <c r="O2525" s="964" t="str">
        <f t="shared" si="195"/>
        <v/>
      </c>
      <c r="P2525" s="964" t="str">
        <f t="shared" si="195"/>
        <v/>
      </c>
      <c r="Q2525" s="962" t="str">
        <f t="shared" si="195"/>
        <v/>
      </c>
      <c r="R2525" s="843"/>
    </row>
    <row r="2526" spans="2:18" s="842" customFormat="1" ht="12.4" customHeight="1">
      <c r="B2526" s="974" t="s">
        <v>1336</v>
      </c>
      <c r="C2526" s="959"/>
      <c r="D2526" s="975" t="s">
        <v>362</v>
      </c>
      <c r="E2526" s="961"/>
      <c r="F2526" s="961"/>
      <c r="G2526" s="961"/>
      <c r="H2526" s="962" t="str">
        <f t="shared" si="194"/>
        <v/>
      </c>
      <c r="I2526" s="963" t="str">
        <f t="shared" si="195"/>
        <v/>
      </c>
      <c r="J2526" s="964" t="str">
        <f t="shared" si="195"/>
        <v/>
      </c>
      <c r="K2526" s="964" t="str">
        <f t="shared" si="195"/>
        <v/>
      </c>
      <c r="L2526" s="964" t="str">
        <f t="shared" si="195"/>
        <v/>
      </c>
      <c r="M2526" s="964" t="str">
        <f t="shared" si="195"/>
        <v/>
      </c>
      <c r="N2526" s="964" t="str">
        <f t="shared" si="195"/>
        <v/>
      </c>
      <c r="O2526" s="964" t="str">
        <f t="shared" si="195"/>
        <v/>
      </c>
      <c r="P2526" s="964" t="str">
        <f t="shared" si="195"/>
        <v/>
      </c>
      <c r="Q2526" s="962" t="str">
        <f t="shared" si="195"/>
        <v/>
      </c>
      <c r="R2526" s="843"/>
    </row>
    <row r="2527" spans="2:18" s="842" customFormat="1" ht="12.4" customHeight="1">
      <c r="B2527" s="968" t="s">
        <v>1337</v>
      </c>
      <c r="C2527" s="959"/>
      <c r="D2527" s="969" t="s">
        <v>2865</v>
      </c>
      <c r="E2527" s="961" t="s">
        <v>51</v>
      </c>
      <c r="F2527" s="970">
        <v>1711.3400000000001</v>
      </c>
      <c r="G2527" s="970">
        <v>75.290000000000006</v>
      </c>
      <c r="H2527" s="962">
        <f t="shared" si="194"/>
        <v>128846.79</v>
      </c>
      <c r="I2527" s="963">
        <f t="shared" ref="I2527:Q2542" si="196">+IF($E2527="","",I6417)</f>
        <v>0</v>
      </c>
      <c r="J2527" s="964">
        <f t="shared" si="196"/>
        <v>99242.71</v>
      </c>
      <c r="K2527" s="964">
        <f t="shared" si="196"/>
        <v>29604.080000000002</v>
      </c>
      <c r="L2527" s="964">
        <f t="shared" si="196"/>
        <v>0</v>
      </c>
      <c r="M2527" s="964">
        <f t="shared" si="196"/>
        <v>0</v>
      </c>
      <c r="N2527" s="964">
        <f t="shared" si="196"/>
        <v>0</v>
      </c>
      <c r="O2527" s="964">
        <f t="shared" si="196"/>
        <v>0</v>
      </c>
      <c r="P2527" s="964">
        <f t="shared" si="196"/>
        <v>0</v>
      </c>
      <c r="Q2527" s="962">
        <f t="shared" si="196"/>
        <v>0</v>
      </c>
      <c r="R2527" s="843"/>
    </row>
    <row r="2528" spans="2:18" s="842" customFormat="1" ht="12.4" customHeight="1">
      <c r="B2528" s="974" t="s">
        <v>1338</v>
      </c>
      <c r="C2528" s="959"/>
      <c r="D2528" s="975" t="s">
        <v>2866</v>
      </c>
      <c r="E2528" s="961"/>
      <c r="F2528" s="961"/>
      <c r="G2528" s="961"/>
      <c r="H2528" s="962" t="str">
        <f t="shared" si="194"/>
        <v/>
      </c>
      <c r="I2528" s="963" t="str">
        <f t="shared" si="196"/>
        <v/>
      </c>
      <c r="J2528" s="964" t="str">
        <f t="shared" si="196"/>
        <v/>
      </c>
      <c r="K2528" s="964" t="str">
        <f t="shared" si="196"/>
        <v/>
      </c>
      <c r="L2528" s="964" t="str">
        <f t="shared" si="196"/>
        <v/>
      </c>
      <c r="M2528" s="964" t="str">
        <f t="shared" si="196"/>
        <v/>
      </c>
      <c r="N2528" s="964" t="str">
        <f t="shared" si="196"/>
        <v/>
      </c>
      <c r="O2528" s="964" t="str">
        <f t="shared" si="196"/>
        <v/>
      </c>
      <c r="P2528" s="964" t="str">
        <f t="shared" si="196"/>
        <v/>
      </c>
      <c r="Q2528" s="962" t="str">
        <f t="shared" si="196"/>
        <v/>
      </c>
      <c r="R2528" s="843"/>
    </row>
    <row r="2529" spans="2:18" s="842" customFormat="1" ht="12.4" customHeight="1">
      <c r="B2529" s="968" t="s">
        <v>1339</v>
      </c>
      <c r="C2529" s="959"/>
      <c r="D2529" s="969" t="s">
        <v>2867</v>
      </c>
      <c r="E2529" s="961" t="s">
        <v>51</v>
      </c>
      <c r="F2529" s="970">
        <v>2864.25</v>
      </c>
      <c r="G2529" s="970">
        <v>28.400000000000002</v>
      </c>
      <c r="H2529" s="962">
        <f t="shared" si="194"/>
        <v>81344.7</v>
      </c>
      <c r="I2529" s="963">
        <f t="shared" si="196"/>
        <v>0</v>
      </c>
      <c r="J2529" s="964">
        <f t="shared" si="196"/>
        <v>0</v>
      </c>
      <c r="K2529" s="964">
        <f t="shared" si="196"/>
        <v>29888.53</v>
      </c>
      <c r="L2529" s="964">
        <f t="shared" si="196"/>
        <v>51456.17</v>
      </c>
      <c r="M2529" s="964">
        <f t="shared" si="196"/>
        <v>0</v>
      </c>
      <c r="N2529" s="964">
        <f t="shared" si="196"/>
        <v>0</v>
      </c>
      <c r="O2529" s="964">
        <f t="shared" si="196"/>
        <v>0</v>
      </c>
      <c r="P2529" s="964">
        <f t="shared" si="196"/>
        <v>0</v>
      </c>
      <c r="Q2529" s="962">
        <f t="shared" si="196"/>
        <v>0</v>
      </c>
      <c r="R2529" s="843"/>
    </row>
    <row r="2530" spans="2:18" s="842" customFormat="1" ht="12.4" customHeight="1">
      <c r="B2530" s="968" t="s">
        <v>1340</v>
      </c>
      <c r="C2530" s="959"/>
      <c r="D2530" s="969" t="s">
        <v>2868</v>
      </c>
      <c r="E2530" s="961" t="s">
        <v>387</v>
      </c>
      <c r="F2530" s="970">
        <v>502.5</v>
      </c>
      <c r="G2530" s="970">
        <v>26.18</v>
      </c>
      <c r="H2530" s="962">
        <f t="shared" si="194"/>
        <v>13155.45</v>
      </c>
      <c r="I2530" s="963">
        <f t="shared" si="196"/>
        <v>0</v>
      </c>
      <c r="J2530" s="964">
        <f t="shared" si="196"/>
        <v>0</v>
      </c>
      <c r="K2530" s="964">
        <f t="shared" si="196"/>
        <v>4833.71</v>
      </c>
      <c r="L2530" s="964">
        <f t="shared" si="196"/>
        <v>8321.74</v>
      </c>
      <c r="M2530" s="964">
        <f t="shared" si="196"/>
        <v>0</v>
      </c>
      <c r="N2530" s="964">
        <f t="shared" si="196"/>
        <v>0</v>
      </c>
      <c r="O2530" s="964">
        <f t="shared" si="196"/>
        <v>0</v>
      </c>
      <c r="P2530" s="964">
        <f t="shared" si="196"/>
        <v>0</v>
      </c>
      <c r="Q2530" s="962">
        <f t="shared" si="196"/>
        <v>0</v>
      </c>
      <c r="R2530" s="843"/>
    </row>
    <row r="2531" spans="2:18" s="842" customFormat="1" ht="12.4" customHeight="1">
      <c r="B2531" s="968" t="s">
        <v>1341</v>
      </c>
      <c r="C2531" s="959"/>
      <c r="D2531" s="969" t="s">
        <v>2869</v>
      </c>
      <c r="E2531" s="961" t="s">
        <v>41</v>
      </c>
      <c r="F2531" s="970">
        <v>150</v>
      </c>
      <c r="G2531" s="970">
        <v>343.01</v>
      </c>
      <c r="H2531" s="962">
        <f t="shared" si="194"/>
        <v>51451.5</v>
      </c>
      <c r="I2531" s="963">
        <f t="shared" si="196"/>
        <v>0</v>
      </c>
      <c r="J2531" s="964">
        <f t="shared" si="196"/>
        <v>0</v>
      </c>
      <c r="K2531" s="964">
        <f t="shared" si="196"/>
        <v>18904.849999999999</v>
      </c>
      <c r="L2531" s="964">
        <f t="shared" si="196"/>
        <v>32546.65</v>
      </c>
      <c r="M2531" s="964">
        <f t="shared" si="196"/>
        <v>0</v>
      </c>
      <c r="N2531" s="964">
        <f t="shared" si="196"/>
        <v>0</v>
      </c>
      <c r="O2531" s="964">
        <f t="shared" si="196"/>
        <v>0</v>
      </c>
      <c r="P2531" s="964">
        <f t="shared" si="196"/>
        <v>0</v>
      </c>
      <c r="Q2531" s="962">
        <f t="shared" si="196"/>
        <v>0</v>
      </c>
      <c r="R2531" s="843"/>
    </row>
    <row r="2532" spans="2:18" s="842" customFormat="1" ht="12.4" customHeight="1">
      <c r="B2532" s="974" t="s">
        <v>1342</v>
      </c>
      <c r="C2532" s="959"/>
      <c r="D2532" s="975" t="s">
        <v>2870</v>
      </c>
      <c r="E2532" s="961"/>
      <c r="F2532" s="961"/>
      <c r="G2532" s="961"/>
      <c r="H2532" s="962" t="str">
        <f t="shared" si="194"/>
        <v/>
      </c>
      <c r="I2532" s="963" t="str">
        <f t="shared" si="196"/>
        <v/>
      </c>
      <c r="J2532" s="964" t="str">
        <f t="shared" si="196"/>
        <v/>
      </c>
      <c r="K2532" s="964" t="str">
        <f t="shared" si="196"/>
        <v/>
      </c>
      <c r="L2532" s="964" t="str">
        <f t="shared" si="196"/>
        <v/>
      </c>
      <c r="M2532" s="964" t="str">
        <f t="shared" si="196"/>
        <v/>
      </c>
      <c r="N2532" s="964" t="str">
        <f t="shared" si="196"/>
        <v/>
      </c>
      <c r="O2532" s="964" t="str">
        <f t="shared" si="196"/>
        <v/>
      </c>
      <c r="P2532" s="964" t="str">
        <f t="shared" si="196"/>
        <v/>
      </c>
      <c r="Q2532" s="962" t="str">
        <f t="shared" si="196"/>
        <v/>
      </c>
      <c r="R2532" s="843"/>
    </row>
    <row r="2533" spans="2:18" s="842" customFormat="1" ht="12.4" customHeight="1">
      <c r="B2533" s="968" t="s">
        <v>1343</v>
      </c>
      <c r="C2533" s="959"/>
      <c r="D2533" s="969" t="s">
        <v>2871</v>
      </c>
      <c r="E2533" s="961" t="s">
        <v>51</v>
      </c>
      <c r="F2533" s="970">
        <v>1068.75</v>
      </c>
      <c r="G2533" s="970">
        <v>15.26</v>
      </c>
      <c r="H2533" s="962">
        <f t="shared" si="194"/>
        <v>16309.13</v>
      </c>
      <c r="I2533" s="963">
        <f t="shared" si="196"/>
        <v>0</v>
      </c>
      <c r="J2533" s="964">
        <f t="shared" si="196"/>
        <v>0</v>
      </c>
      <c r="K2533" s="964">
        <f t="shared" si="196"/>
        <v>3994.98</v>
      </c>
      <c r="L2533" s="964">
        <f t="shared" si="196"/>
        <v>10895.4</v>
      </c>
      <c r="M2533" s="964">
        <f t="shared" si="196"/>
        <v>1418.74</v>
      </c>
      <c r="N2533" s="964">
        <f t="shared" si="196"/>
        <v>0</v>
      </c>
      <c r="O2533" s="964">
        <f t="shared" si="196"/>
        <v>0</v>
      </c>
      <c r="P2533" s="964">
        <f t="shared" si="196"/>
        <v>0</v>
      </c>
      <c r="Q2533" s="962">
        <f t="shared" si="196"/>
        <v>0</v>
      </c>
      <c r="R2533" s="843"/>
    </row>
    <row r="2534" spans="2:18" s="842" customFormat="1" ht="12.4" customHeight="1">
      <c r="B2534" s="968" t="s">
        <v>1344</v>
      </c>
      <c r="C2534" s="959"/>
      <c r="D2534" s="969" t="s">
        <v>2872</v>
      </c>
      <c r="E2534" s="961" t="s">
        <v>51</v>
      </c>
      <c r="F2534" s="970">
        <v>425.25</v>
      </c>
      <c r="G2534" s="970">
        <v>27.37</v>
      </c>
      <c r="H2534" s="962">
        <f t="shared" si="194"/>
        <v>11639.09</v>
      </c>
      <c r="I2534" s="963">
        <f t="shared" si="196"/>
        <v>0</v>
      </c>
      <c r="J2534" s="964">
        <f t="shared" si="196"/>
        <v>0</v>
      </c>
      <c r="K2534" s="964">
        <f t="shared" si="196"/>
        <v>2592.39</v>
      </c>
      <c r="L2534" s="964">
        <f t="shared" si="196"/>
        <v>7775.56</v>
      </c>
      <c r="M2534" s="964">
        <f t="shared" si="196"/>
        <v>1271.1400000000001</v>
      </c>
      <c r="N2534" s="964">
        <f t="shared" si="196"/>
        <v>0</v>
      </c>
      <c r="O2534" s="964">
        <f t="shared" si="196"/>
        <v>0</v>
      </c>
      <c r="P2534" s="964">
        <f t="shared" si="196"/>
        <v>0</v>
      </c>
      <c r="Q2534" s="962">
        <f t="shared" si="196"/>
        <v>0</v>
      </c>
      <c r="R2534" s="843"/>
    </row>
    <row r="2535" spans="2:18" s="842" customFormat="1" ht="12.4" customHeight="1">
      <c r="B2535" s="968" t="s">
        <v>1345</v>
      </c>
      <c r="C2535" s="959"/>
      <c r="D2535" s="969" t="s">
        <v>2873</v>
      </c>
      <c r="E2535" s="961" t="s">
        <v>51</v>
      </c>
      <c r="F2535" s="970">
        <v>556.88</v>
      </c>
      <c r="G2535" s="970">
        <v>27.37</v>
      </c>
      <c r="H2535" s="962">
        <f t="shared" si="194"/>
        <v>15241.81</v>
      </c>
      <c r="I2535" s="963">
        <f t="shared" si="196"/>
        <v>0</v>
      </c>
      <c r="J2535" s="964">
        <f t="shared" si="196"/>
        <v>0</v>
      </c>
      <c r="K2535" s="964">
        <f t="shared" si="196"/>
        <v>3056.12</v>
      </c>
      <c r="L2535" s="964">
        <f t="shared" si="196"/>
        <v>10182.379999999999</v>
      </c>
      <c r="M2535" s="964">
        <f t="shared" si="196"/>
        <v>2003.31</v>
      </c>
      <c r="N2535" s="964">
        <f t="shared" si="196"/>
        <v>0</v>
      </c>
      <c r="O2535" s="964">
        <f t="shared" si="196"/>
        <v>0</v>
      </c>
      <c r="P2535" s="964">
        <f t="shared" si="196"/>
        <v>0</v>
      </c>
      <c r="Q2535" s="962">
        <f t="shared" si="196"/>
        <v>0</v>
      </c>
      <c r="R2535" s="843"/>
    </row>
    <row r="2536" spans="2:18" s="842" customFormat="1" ht="12.4" customHeight="1">
      <c r="B2536" s="968" t="s">
        <v>1346</v>
      </c>
      <c r="C2536" s="959"/>
      <c r="D2536" s="969" t="s">
        <v>2874</v>
      </c>
      <c r="E2536" s="961" t="s">
        <v>50</v>
      </c>
      <c r="F2536" s="970">
        <v>667.5</v>
      </c>
      <c r="G2536" s="970">
        <v>12.950000000000001</v>
      </c>
      <c r="H2536" s="962">
        <f t="shared" si="194"/>
        <v>8644.1299999999992</v>
      </c>
      <c r="I2536" s="963">
        <f t="shared" si="196"/>
        <v>0</v>
      </c>
      <c r="J2536" s="964">
        <f t="shared" si="196"/>
        <v>0</v>
      </c>
      <c r="K2536" s="964">
        <f t="shared" si="196"/>
        <v>1349.04</v>
      </c>
      <c r="L2536" s="964">
        <f t="shared" si="196"/>
        <v>5774.76</v>
      </c>
      <c r="M2536" s="964">
        <f t="shared" si="196"/>
        <v>1520.33</v>
      </c>
      <c r="N2536" s="964">
        <f t="shared" si="196"/>
        <v>0</v>
      </c>
      <c r="O2536" s="964">
        <f t="shared" si="196"/>
        <v>0</v>
      </c>
      <c r="P2536" s="964">
        <f t="shared" si="196"/>
        <v>0</v>
      </c>
      <c r="Q2536" s="962">
        <f t="shared" si="196"/>
        <v>0</v>
      </c>
      <c r="R2536" s="843"/>
    </row>
    <row r="2537" spans="2:18" s="842" customFormat="1" ht="12.4" customHeight="1">
      <c r="B2537" s="974" t="s">
        <v>1347</v>
      </c>
      <c r="C2537" s="959"/>
      <c r="D2537" s="975" t="s">
        <v>62</v>
      </c>
      <c r="E2537" s="961"/>
      <c r="F2537" s="961"/>
      <c r="G2537" s="961"/>
      <c r="H2537" s="962" t="str">
        <f t="shared" si="194"/>
        <v/>
      </c>
      <c r="I2537" s="963" t="str">
        <f t="shared" si="196"/>
        <v/>
      </c>
      <c r="J2537" s="964" t="str">
        <f t="shared" si="196"/>
        <v/>
      </c>
      <c r="K2537" s="964" t="str">
        <f t="shared" si="196"/>
        <v/>
      </c>
      <c r="L2537" s="964" t="str">
        <f t="shared" si="196"/>
        <v/>
      </c>
      <c r="M2537" s="964" t="str">
        <f t="shared" si="196"/>
        <v/>
      </c>
      <c r="N2537" s="964" t="str">
        <f t="shared" si="196"/>
        <v/>
      </c>
      <c r="O2537" s="964" t="str">
        <f t="shared" si="196"/>
        <v/>
      </c>
      <c r="P2537" s="964" t="str">
        <f t="shared" si="196"/>
        <v/>
      </c>
      <c r="Q2537" s="962" t="str">
        <f t="shared" si="196"/>
        <v/>
      </c>
      <c r="R2537" s="843"/>
    </row>
    <row r="2538" spans="2:18" s="842" customFormat="1" ht="12.4" customHeight="1">
      <c r="B2538" s="968" t="s">
        <v>1348</v>
      </c>
      <c r="C2538" s="959"/>
      <c r="D2538" s="969" t="s">
        <v>373</v>
      </c>
      <c r="E2538" s="961" t="s">
        <v>51</v>
      </c>
      <c r="F2538" s="970">
        <v>852.75</v>
      </c>
      <c r="G2538" s="970">
        <v>41.38</v>
      </c>
      <c r="H2538" s="962">
        <f t="shared" si="194"/>
        <v>35286.800000000003</v>
      </c>
      <c r="I2538" s="963">
        <f t="shared" si="196"/>
        <v>0</v>
      </c>
      <c r="J2538" s="964">
        <f t="shared" si="196"/>
        <v>0</v>
      </c>
      <c r="K2538" s="964">
        <f t="shared" si="196"/>
        <v>0</v>
      </c>
      <c r="L2538" s="964">
        <f t="shared" si="196"/>
        <v>10686.51</v>
      </c>
      <c r="M2538" s="964">
        <f t="shared" si="196"/>
        <v>24600.29</v>
      </c>
      <c r="N2538" s="964">
        <f t="shared" si="196"/>
        <v>0</v>
      </c>
      <c r="O2538" s="964">
        <f t="shared" si="196"/>
        <v>0</v>
      </c>
      <c r="P2538" s="964">
        <f t="shared" si="196"/>
        <v>0</v>
      </c>
      <c r="Q2538" s="962">
        <f t="shared" si="196"/>
        <v>0</v>
      </c>
      <c r="R2538" s="843"/>
    </row>
    <row r="2539" spans="2:18" s="842" customFormat="1" ht="12.4" customHeight="1">
      <c r="B2539" s="968" t="s">
        <v>1349</v>
      </c>
      <c r="C2539" s="959"/>
      <c r="D2539" s="969" t="s">
        <v>372</v>
      </c>
      <c r="E2539" s="961" t="s">
        <v>51</v>
      </c>
      <c r="F2539" s="970">
        <v>354.75</v>
      </c>
      <c r="G2539" s="970">
        <v>36</v>
      </c>
      <c r="H2539" s="962">
        <f t="shared" si="194"/>
        <v>12771</v>
      </c>
      <c r="I2539" s="963">
        <f t="shared" si="196"/>
        <v>0</v>
      </c>
      <c r="J2539" s="964">
        <f t="shared" si="196"/>
        <v>0</v>
      </c>
      <c r="K2539" s="964">
        <f t="shared" si="196"/>
        <v>3841.06</v>
      </c>
      <c r="L2539" s="964">
        <f t="shared" si="196"/>
        <v>8929.94</v>
      </c>
      <c r="M2539" s="964">
        <f t="shared" si="196"/>
        <v>0</v>
      </c>
      <c r="N2539" s="964">
        <f t="shared" si="196"/>
        <v>0</v>
      </c>
      <c r="O2539" s="964">
        <f t="shared" si="196"/>
        <v>0</v>
      </c>
      <c r="P2539" s="964">
        <f t="shared" si="196"/>
        <v>0</v>
      </c>
      <c r="Q2539" s="962">
        <f t="shared" si="196"/>
        <v>0</v>
      </c>
      <c r="R2539" s="843"/>
    </row>
    <row r="2540" spans="2:18" s="842" customFormat="1" ht="12.4" customHeight="1">
      <c r="B2540" s="974" t="s">
        <v>1350</v>
      </c>
      <c r="C2540" s="959"/>
      <c r="D2540" s="975" t="s">
        <v>63</v>
      </c>
      <c r="E2540" s="961"/>
      <c r="F2540" s="961"/>
      <c r="G2540" s="961"/>
      <c r="H2540" s="962" t="str">
        <f t="shared" si="194"/>
        <v/>
      </c>
      <c r="I2540" s="963" t="str">
        <f t="shared" si="196"/>
        <v/>
      </c>
      <c r="J2540" s="964" t="str">
        <f t="shared" si="196"/>
        <v/>
      </c>
      <c r="K2540" s="964" t="str">
        <f t="shared" si="196"/>
        <v/>
      </c>
      <c r="L2540" s="964" t="str">
        <f t="shared" si="196"/>
        <v/>
      </c>
      <c r="M2540" s="964" t="str">
        <f t="shared" si="196"/>
        <v/>
      </c>
      <c r="N2540" s="964" t="str">
        <f t="shared" si="196"/>
        <v/>
      </c>
      <c r="O2540" s="964" t="str">
        <f t="shared" si="196"/>
        <v/>
      </c>
      <c r="P2540" s="964" t="str">
        <f t="shared" si="196"/>
        <v/>
      </c>
      <c r="Q2540" s="962" t="str">
        <f t="shared" si="196"/>
        <v/>
      </c>
      <c r="R2540" s="843"/>
    </row>
    <row r="2541" spans="2:18" s="842" customFormat="1" ht="12.4" customHeight="1">
      <c r="B2541" s="968" t="s">
        <v>1351</v>
      </c>
      <c r="C2541" s="959"/>
      <c r="D2541" s="969" t="s">
        <v>2875</v>
      </c>
      <c r="E2541" s="961" t="s">
        <v>41</v>
      </c>
      <c r="F2541" s="970">
        <v>150</v>
      </c>
      <c r="G2541" s="970">
        <v>245.66</v>
      </c>
      <c r="H2541" s="962">
        <f t="shared" si="194"/>
        <v>36849</v>
      </c>
      <c r="I2541" s="963">
        <f t="shared" si="196"/>
        <v>0</v>
      </c>
      <c r="J2541" s="964">
        <f t="shared" si="196"/>
        <v>0</v>
      </c>
      <c r="K2541" s="964">
        <f t="shared" si="196"/>
        <v>0</v>
      </c>
      <c r="L2541" s="964">
        <f t="shared" si="196"/>
        <v>0</v>
      </c>
      <c r="M2541" s="964">
        <f t="shared" si="196"/>
        <v>0</v>
      </c>
      <c r="N2541" s="964">
        <f t="shared" si="196"/>
        <v>26055.31</v>
      </c>
      <c r="O2541" s="964">
        <f t="shared" si="196"/>
        <v>10793.69</v>
      </c>
      <c r="P2541" s="964">
        <f t="shared" si="196"/>
        <v>0</v>
      </c>
      <c r="Q2541" s="962">
        <f t="shared" si="196"/>
        <v>0</v>
      </c>
      <c r="R2541" s="843"/>
    </row>
    <row r="2542" spans="2:18" s="842" customFormat="1" ht="12.4" customHeight="1">
      <c r="B2542" s="968" t="s">
        <v>1352</v>
      </c>
      <c r="C2542" s="959"/>
      <c r="D2542" s="969" t="s">
        <v>2876</v>
      </c>
      <c r="E2542" s="961" t="s">
        <v>41</v>
      </c>
      <c r="F2542" s="970">
        <v>150</v>
      </c>
      <c r="G2542" s="970">
        <v>83.43</v>
      </c>
      <c r="H2542" s="962">
        <f t="shared" si="194"/>
        <v>12514.5</v>
      </c>
      <c r="I2542" s="963">
        <f t="shared" si="196"/>
        <v>0</v>
      </c>
      <c r="J2542" s="964">
        <f t="shared" si="196"/>
        <v>0</v>
      </c>
      <c r="K2542" s="964">
        <f t="shared" si="196"/>
        <v>0</v>
      </c>
      <c r="L2542" s="964">
        <f t="shared" si="196"/>
        <v>0</v>
      </c>
      <c r="M2542" s="964">
        <f t="shared" si="196"/>
        <v>0</v>
      </c>
      <c r="N2542" s="964">
        <f t="shared" si="196"/>
        <v>8848.7900000000009</v>
      </c>
      <c r="O2542" s="964">
        <f t="shared" si="196"/>
        <v>3665.71</v>
      </c>
      <c r="P2542" s="964">
        <f t="shared" si="196"/>
        <v>0</v>
      </c>
      <c r="Q2542" s="962">
        <f t="shared" si="196"/>
        <v>0</v>
      </c>
      <c r="R2542" s="843"/>
    </row>
    <row r="2543" spans="2:18" s="842" customFormat="1" ht="12.4" customHeight="1">
      <c r="B2543" s="974" t="s">
        <v>1353</v>
      </c>
      <c r="C2543" s="959"/>
      <c r="D2543" s="975" t="s">
        <v>64</v>
      </c>
      <c r="E2543" s="961"/>
      <c r="F2543" s="961"/>
      <c r="G2543" s="961"/>
      <c r="H2543" s="962" t="str">
        <f t="shared" si="194"/>
        <v/>
      </c>
      <c r="I2543" s="963" t="str">
        <f t="shared" ref="I2543:Q2558" si="197">+IF($E2543="","",I6433)</f>
        <v/>
      </c>
      <c r="J2543" s="964" t="str">
        <f t="shared" si="197"/>
        <v/>
      </c>
      <c r="K2543" s="964" t="str">
        <f t="shared" si="197"/>
        <v/>
      </c>
      <c r="L2543" s="964" t="str">
        <f t="shared" si="197"/>
        <v/>
      </c>
      <c r="M2543" s="964" t="str">
        <f t="shared" si="197"/>
        <v/>
      </c>
      <c r="N2543" s="964" t="str">
        <f t="shared" si="197"/>
        <v/>
      </c>
      <c r="O2543" s="964" t="str">
        <f t="shared" si="197"/>
        <v/>
      </c>
      <c r="P2543" s="964" t="str">
        <f t="shared" si="197"/>
        <v/>
      </c>
      <c r="Q2543" s="962" t="str">
        <f t="shared" si="197"/>
        <v/>
      </c>
      <c r="R2543" s="843"/>
    </row>
    <row r="2544" spans="2:18" s="842" customFormat="1" ht="12.4" customHeight="1">
      <c r="B2544" s="968" t="s">
        <v>1354</v>
      </c>
      <c r="C2544" s="959"/>
      <c r="D2544" s="969" t="s">
        <v>2877</v>
      </c>
      <c r="E2544" s="961" t="s">
        <v>385</v>
      </c>
      <c r="F2544" s="970">
        <v>2151</v>
      </c>
      <c r="G2544" s="970">
        <v>9.2900000000000009</v>
      </c>
      <c r="H2544" s="962">
        <f t="shared" si="194"/>
        <v>19982.79</v>
      </c>
      <c r="I2544" s="963">
        <f t="shared" si="197"/>
        <v>0</v>
      </c>
      <c r="J2544" s="964">
        <f t="shared" si="197"/>
        <v>0</v>
      </c>
      <c r="K2544" s="964">
        <f t="shared" si="197"/>
        <v>0</v>
      </c>
      <c r="L2544" s="964">
        <f t="shared" si="197"/>
        <v>0</v>
      </c>
      <c r="M2544" s="964">
        <f t="shared" si="197"/>
        <v>0</v>
      </c>
      <c r="N2544" s="964">
        <f t="shared" si="197"/>
        <v>0</v>
      </c>
      <c r="O2544" s="964">
        <f t="shared" si="197"/>
        <v>14838.61</v>
      </c>
      <c r="P2544" s="964">
        <f t="shared" si="197"/>
        <v>5144.18</v>
      </c>
      <c r="Q2544" s="962">
        <f t="shared" si="197"/>
        <v>0</v>
      </c>
      <c r="R2544" s="843"/>
    </row>
    <row r="2545" spans="2:18" s="842" customFormat="1" ht="12.4" customHeight="1">
      <c r="B2545" s="972" t="s">
        <v>1355</v>
      </c>
      <c r="C2545" s="959"/>
      <c r="D2545" s="973" t="s">
        <v>66</v>
      </c>
      <c r="E2545" s="961"/>
      <c r="F2545" s="961"/>
      <c r="G2545" s="961"/>
      <c r="H2545" s="962" t="str">
        <f t="shared" si="194"/>
        <v/>
      </c>
      <c r="I2545" s="963" t="str">
        <f t="shared" si="197"/>
        <v/>
      </c>
      <c r="J2545" s="964" t="str">
        <f t="shared" si="197"/>
        <v/>
      </c>
      <c r="K2545" s="964" t="str">
        <f t="shared" si="197"/>
        <v/>
      </c>
      <c r="L2545" s="964" t="str">
        <f t="shared" si="197"/>
        <v/>
      </c>
      <c r="M2545" s="964" t="str">
        <f t="shared" si="197"/>
        <v/>
      </c>
      <c r="N2545" s="964" t="str">
        <f t="shared" si="197"/>
        <v/>
      </c>
      <c r="O2545" s="964" t="str">
        <f t="shared" si="197"/>
        <v/>
      </c>
      <c r="P2545" s="964" t="str">
        <f t="shared" si="197"/>
        <v/>
      </c>
      <c r="Q2545" s="962" t="str">
        <f t="shared" si="197"/>
        <v/>
      </c>
      <c r="R2545" s="843"/>
    </row>
    <row r="2546" spans="2:18" s="842" customFormat="1" ht="12.4" customHeight="1">
      <c r="B2546" s="974" t="s">
        <v>1356</v>
      </c>
      <c r="C2546" s="959"/>
      <c r="D2546" s="975" t="s">
        <v>2878</v>
      </c>
      <c r="E2546" s="961"/>
      <c r="F2546" s="961"/>
      <c r="G2546" s="961"/>
      <c r="H2546" s="962" t="str">
        <f t="shared" si="194"/>
        <v/>
      </c>
      <c r="I2546" s="963" t="str">
        <f t="shared" si="197"/>
        <v/>
      </c>
      <c r="J2546" s="964" t="str">
        <f t="shared" si="197"/>
        <v/>
      </c>
      <c r="K2546" s="964" t="str">
        <f t="shared" si="197"/>
        <v/>
      </c>
      <c r="L2546" s="964" t="str">
        <f t="shared" si="197"/>
        <v/>
      </c>
      <c r="M2546" s="964" t="str">
        <f t="shared" si="197"/>
        <v/>
      </c>
      <c r="N2546" s="964" t="str">
        <f t="shared" si="197"/>
        <v/>
      </c>
      <c r="O2546" s="964" t="str">
        <f t="shared" si="197"/>
        <v/>
      </c>
      <c r="P2546" s="964" t="str">
        <f t="shared" si="197"/>
        <v/>
      </c>
      <c r="Q2546" s="962" t="str">
        <f t="shared" si="197"/>
        <v/>
      </c>
      <c r="R2546" s="843"/>
    </row>
    <row r="2547" spans="2:18" s="842" customFormat="1" ht="12.4" customHeight="1">
      <c r="B2547" s="968" t="s">
        <v>1357</v>
      </c>
      <c r="C2547" s="959"/>
      <c r="D2547" s="969" t="s">
        <v>2879</v>
      </c>
      <c r="E2547" s="961" t="s">
        <v>41</v>
      </c>
      <c r="F2547" s="970">
        <v>150</v>
      </c>
      <c r="G2547" s="970">
        <v>203.06</v>
      </c>
      <c r="H2547" s="962">
        <f t="shared" si="194"/>
        <v>30459</v>
      </c>
      <c r="I2547" s="963">
        <f t="shared" si="197"/>
        <v>0</v>
      </c>
      <c r="J2547" s="964">
        <f t="shared" si="197"/>
        <v>0</v>
      </c>
      <c r="K2547" s="964">
        <f t="shared" si="197"/>
        <v>11191.57</v>
      </c>
      <c r="L2547" s="964">
        <f t="shared" si="197"/>
        <v>19267.43</v>
      </c>
      <c r="M2547" s="964">
        <f t="shared" si="197"/>
        <v>0</v>
      </c>
      <c r="N2547" s="964">
        <f t="shared" si="197"/>
        <v>0</v>
      </c>
      <c r="O2547" s="964">
        <f t="shared" si="197"/>
        <v>0</v>
      </c>
      <c r="P2547" s="964">
        <f t="shared" si="197"/>
        <v>0</v>
      </c>
      <c r="Q2547" s="962">
        <f t="shared" si="197"/>
        <v>0</v>
      </c>
      <c r="R2547" s="843"/>
    </row>
    <row r="2548" spans="2:18" s="842" customFormat="1" ht="12.4" customHeight="1">
      <c r="B2548" s="974" t="s">
        <v>1358</v>
      </c>
      <c r="C2548" s="959"/>
      <c r="D2548" s="975" t="s">
        <v>67</v>
      </c>
      <c r="E2548" s="961"/>
      <c r="F2548" s="961"/>
      <c r="G2548" s="961"/>
      <c r="H2548" s="962" t="str">
        <f t="shared" si="194"/>
        <v/>
      </c>
      <c r="I2548" s="963" t="str">
        <f t="shared" si="197"/>
        <v/>
      </c>
      <c r="J2548" s="964" t="str">
        <f t="shared" si="197"/>
        <v/>
      </c>
      <c r="K2548" s="964" t="str">
        <f t="shared" si="197"/>
        <v/>
      </c>
      <c r="L2548" s="964" t="str">
        <f t="shared" si="197"/>
        <v/>
      </c>
      <c r="M2548" s="964" t="str">
        <f t="shared" si="197"/>
        <v/>
      </c>
      <c r="N2548" s="964" t="str">
        <f t="shared" si="197"/>
        <v/>
      </c>
      <c r="O2548" s="964" t="str">
        <f t="shared" si="197"/>
        <v/>
      </c>
      <c r="P2548" s="964" t="str">
        <f t="shared" si="197"/>
        <v/>
      </c>
      <c r="Q2548" s="962" t="str">
        <f t="shared" si="197"/>
        <v/>
      </c>
      <c r="R2548" s="843"/>
    </row>
    <row r="2549" spans="2:18" s="842" customFormat="1" ht="12.4" customHeight="1">
      <c r="B2549" s="968" t="s">
        <v>1359</v>
      </c>
      <c r="C2549" s="959"/>
      <c r="D2549" s="969" t="s">
        <v>374</v>
      </c>
      <c r="E2549" s="961" t="s">
        <v>41</v>
      </c>
      <c r="F2549" s="970">
        <v>150</v>
      </c>
      <c r="G2549" s="970">
        <v>332.66</v>
      </c>
      <c r="H2549" s="962">
        <f t="shared" si="194"/>
        <v>49899</v>
      </c>
      <c r="I2549" s="963">
        <f t="shared" si="197"/>
        <v>0</v>
      </c>
      <c r="J2549" s="964">
        <f t="shared" si="197"/>
        <v>0</v>
      </c>
      <c r="K2549" s="964">
        <f t="shared" si="197"/>
        <v>0</v>
      </c>
      <c r="L2549" s="964">
        <f t="shared" si="197"/>
        <v>0</v>
      </c>
      <c r="M2549" s="964">
        <f t="shared" si="197"/>
        <v>0</v>
      </c>
      <c r="N2549" s="964">
        <f t="shared" si="197"/>
        <v>20666.5</v>
      </c>
      <c r="O2549" s="964">
        <f t="shared" si="197"/>
        <v>29232.5</v>
      </c>
      <c r="P2549" s="964">
        <f t="shared" si="197"/>
        <v>0</v>
      </c>
      <c r="Q2549" s="962">
        <f t="shared" si="197"/>
        <v>0</v>
      </c>
      <c r="R2549" s="843"/>
    </row>
    <row r="2550" spans="2:18" s="842" customFormat="1" ht="12.4" customHeight="1">
      <c r="B2550" s="974" t="s">
        <v>1360</v>
      </c>
      <c r="C2550" s="959"/>
      <c r="D2550" s="975" t="s">
        <v>389</v>
      </c>
      <c r="E2550" s="961"/>
      <c r="F2550" s="961"/>
      <c r="G2550" s="961"/>
      <c r="H2550" s="962" t="str">
        <f t="shared" si="194"/>
        <v/>
      </c>
      <c r="I2550" s="963" t="str">
        <f t="shared" si="197"/>
        <v/>
      </c>
      <c r="J2550" s="964" t="str">
        <f t="shared" si="197"/>
        <v/>
      </c>
      <c r="K2550" s="964" t="str">
        <f t="shared" si="197"/>
        <v/>
      </c>
      <c r="L2550" s="964" t="str">
        <f t="shared" si="197"/>
        <v/>
      </c>
      <c r="M2550" s="964" t="str">
        <f t="shared" si="197"/>
        <v/>
      </c>
      <c r="N2550" s="964" t="str">
        <f t="shared" si="197"/>
        <v/>
      </c>
      <c r="O2550" s="964" t="str">
        <f t="shared" si="197"/>
        <v/>
      </c>
      <c r="P2550" s="964" t="str">
        <f t="shared" si="197"/>
        <v/>
      </c>
      <c r="Q2550" s="962" t="str">
        <f t="shared" si="197"/>
        <v/>
      </c>
      <c r="R2550" s="843"/>
    </row>
    <row r="2551" spans="2:18" s="842" customFormat="1" ht="12.4" customHeight="1">
      <c r="B2551" s="968" t="s">
        <v>1361</v>
      </c>
      <c r="C2551" s="959"/>
      <c r="D2551" s="969" t="s">
        <v>390</v>
      </c>
      <c r="E2551" s="961" t="s">
        <v>41</v>
      </c>
      <c r="F2551" s="970">
        <v>150</v>
      </c>
      <c r="G2551" s="970">
        <v>40.230000000000004</v>
      </c>
      <c r="H2551" s="962">
        <f t="shared" si="194"/>
        <v>6034.5</v>
      </c>
      <c r="I2551" s="963">
        <f t="shared" si="197"/>
        <v>0</v>
      </c>
      <c r="J2551" s="964">
        <f t="shared" si="197"/>
        <v>0</v>
      </c>
      <c r="K2551" s="964">
        <f t="shared" si="197"/>
        <v>2217.2600000000002</v>
      </c>
      <c r="L2551" s="964">
        <f t="shared" si="197"/>
        <v>3817.24</v>
      </c>
      <c r="M2551" s="964">
        <f t="shared" si="197"/>
        <v>0</v>
      </c>
      <c r="N2551" s="964">
        <f t="shared" si="197"/>
        <v>0</v>
      </c>
      <c r="O2551" s="964">
        <f t="shared" si="197"/>
        <v>0</v>
      </c>
      <c r="P2551" s="964">
        <f t="shared" si="197"/>
        <v>0</v>
      </c>
      <c r="Q2551" s="962">
        <f t="shared" si="197"/>
        <v>0</v>
      </c>
      <c r="R2551" s="843"/>
    </row>
    <row r="2552" spans="2:18" s="842" customFormat="1" ht="12.4" customHeight="1">
      <c r="B2552" s="972" t="s">
        <v>1362</v>
      </c>
      <c r="C2552" s="959"/>
      <c r="D2552" s="973" t="s">
        <v>84</v>
      </c>
      <c r="E2552" s="961"/>
      <c r="F2552" s="961"/>
      <c r="G2552" s="961"/>
      <c r="H2552" s="962" t="str">
        <f t="shared" si="194"/>
        <v/>
      </c>
      <c r="I2552" s="963" t="str">
        <f t="shared" si="197"/>
        <v/>
      </c>
      <c r="J2552" s="964" t="str">
        <f t="shared" si="197"/>
        <v/>
      </c>
      <c r="K2552" s="964" t="str">
        <f t="shared" si="197"/>
        <v/>
      </c>
      <c r="L2552" s="964" t="str">
        <f t="shared" si="197"/>
        <v/>
      </c>
      <c r="M2552" s="964" t="str">
        <f t="shared" si="197"/>
        <v/>
      </c>
      <c r="N2552" s="964" t="str">
        <f t="shared" si="197"/>
        <v/>
      </c>
      <c r="O2552" s="964" t="str">
        <f t="shared" si="197"/>
        <v/>
      </c>
      <c r="P2552" s="964" t="str">
        <f t="shared" si="197"/>
        <v/>
      </c>
      <c r="Q2552" s="962" t="str">
        <f t="shared" si="197"/>
        <v/>
      </c>
      <c r="R2552" s="843"/>
    </row>
    <row r="2553" spans="2:18" s="842" customFormat="1" ht="12.4" customHeight="1">
      <c r="B2553" s="968" t="s">
        <v>1363</v>
      </c>
      <c r="C2553" s="959"/>
      <c r="D2553" s="969" t="s">
        <v>2880</v>
      </c>
      <c r="E2553" s="961" t="s">
        <v>68</v>
      </c>
      <c r="F2553" s="970">
        <v>150</v>
      </c>
      <c r="G2553" s="970">
        <v>115.08</v>
      </c>
      <c r="H2553" s="962">
        <f t="shared" si="194"/>
        <v>17262</v>
      </c>
      <c r="I2553" s="963">
        <f t="shared" si="197"/>
        <v>0</v>
      </c>
      <c r="J2553" s="964">
        <f t="shared" si="197"/>
        <v>0</v>
      </c>
      <c r="K2553" s="964">
        <f t="shared" si="197"/>
        <v>6342.59</v>
      </c>
      <c r="L2553" s="964">
        <f t="shared" si="197"/>
        <v>10919.41</v>
      </c>
      <c r="M2553" s="964">
        <f t="shared" si="197"/>
        <v>0</v>
      </c>
      <c r="N2553" s="964">
        <f t="shared" si="197"/>
        <v>0</v>
      </c>
      <c r="O2553" s="964">
        <f t="shared" si="197"/>
        <v>0</v>
      </c>
      <c r="P2553" s="964">
        <f t="shared" si="197"/>
        <v>0</v>
      </c>
      <c r="Q2553" s="962">
        <f t="shared" si="197"/>
        <v>0</v>
      </c>
      <c r="R2553" s="843"/>
    </row>
    <row r="2554" spans="2:18" s="842" customFormat="1" ht="12.4" customHeight="1">
      <c r="B2554" s="972" t="s">
        <v>1364</v>
      </c>
      <c r="C2554" s="959"/>
      <c r="D2554" s="973" t="s">
        <v>2881</v>
      </c>
      <c r="E2554" s="961"/>
      <c r="F2554" s="961"/>
      <c r="G2554" s="961"/>
      <c r="H2554" s="962" t="str">
        <f t="shared" si="194"/>
        <v/>
      </c>
      <c r="I2554" s="963" t="str">
        <f t="shared" si="197"/>
        <v/>
      </c>
      <c r="J2554" s="964" t="str">
        <f t="shared" si="197"/>
        <v/>
      </c>
      <c r="K2554" s="964" t="str">
        <f t="shared" si="197"/>
        <v/>
      </c>
      <c r="L2554" s="964" t="str">
        <f t="shared" si="197"/>
        <v/>
      </c>
      <c r="M2554" s="964" t="str">
        <f t="shared" si="197"/>
        <v/>
      </c>
      <c r="N2554" s="964" t="str">
        <f t="shared" si="197"/>
        <v/>
      </c>
      <c r="O2554" s="964" t="str">
        <f t="shared" si="197"/>
        <v/>
      </c>
      <c r="P2554" s="964" t="str">
        <f t="shared" si="197"/>
        <v/>
      </c>
      <c r="Q2554" s="962" t="str">
        <f t="shared" si="197"/>
        <v/>
      </c>
      <c r="R2554" s="843"/>
    </row>
    <row r="2555" spans="2:18" s="842" customFormat="1" ht="12.4" customHeight="1">
      <c r="B2555" s="968" t="s">
        <v>1365</v>
      </c>
      <c r="C2555" s="959"/>
      <c r="D2555" s="969" t="s">
        <v>365</v>
      </c>
      <c r="E2555" s="961" t="s">
        <v>386</v>
      </c>
      <c r="F2555" s="970">
        <v>328.13</v>
      </c>
      <c r="G2555" s="970">
        <v>30.76</v>
      </c>
      <c r="H2555" s="962">
        <f t="shared" si="194"/>
        <v>10093.280000000001</v>
      </c>
      <c r="I2555" s="963">
        <f t="shared" si="197"/>
        <v>0</v>
      </c>
      <c r="J2555" s="964">
        <f t="shared" si="197"/>
        <v>0</v>
      </c>
      <c r="K2555" s="964">
        <f t="shared" si="197"/>
        <v>0</v>
      </c>
      <c r="L2555" s="964">
        <f t="shared" si="197"/>
        <v>0</v>
      </c>
      <c r="M2555" s="964">
        <f t="shared" si="197"/>
        <v>7788.65</v>
      </c>
      <c r="N2555" s="964">
        <f t="shared" si="197"/>
        <v>2304.63</v>
      </c>
      <c r="O2555" s="964">
        <f t="shared" si="197"/>
        <v>0</v>
      </c>
      <c r="P2555" s="964">
        <f t="shared" si="197"/>
        <v>0</v>
      </c>
      <c r="Q2555" s="962">
        <f t="shared" si="197"/>
        <v>0</v>
      </c>
      <c r="R2555" s="843"/>
    </row>
    <row r="2556" spans="2:18" s="842" customFormat="1" ht="12.4" customHeight="1">
      <c r="B2556" s="968" t="s">
        <v>1366</v>
      </c>
      <c r="C2556" s="959"/>
      <c r="D2556" s="969" t="s">
        <v>2882</v>
      </c>
      <c r="E2556" s="961" t="s">
        <v>41</v>
      </c>
      <c r="F2556" s="970">
        <v>150</v>
      </c>
      <c r="G2556" s="970">
        <v>614.78</v>
      </c>
      <c r="H2556" s="962">
        <f t="shared" si="194"/>
        <v>92217</v>
      </c>
      <c r="I2556" s="963">
        <f t="shared" si="197"/>
        <v>0</v>
      </c>
      <c r="J2556" s="964">
        <f t="shared" si="197"/>
        <v>0</v>
      </c>
      <c r="K2556" s="964">
        <f t="shared" si="197"/>
        <v>0</v>
      </c>
      <c r="L2556" s="964">
        <f t="shared" si="197"/>
        <v>0</v>
      </c>
      <c r="M2556" s="964">
        <f t="shared" si="197"/>
        <v>71160.789999999994</v>
      </c>
      <c r="N2556" s="964">
        <f t="shared" si="197"/>
        <v>21056.22</v>
      </c>
      <c r="O2556" s="964">
        <f t="shared" si="197"/>
        <v>0</v>
      </c>
      <c r="P2556" s="964">
        <f t="shared" si="197"/>
        <v>0</v>
      </c>
      <c r="Q2556" s="962">
        <f t="shared" si="197"/>
        <v>0</v>
      </c>
      <c r="R2556" s="843"/>
    </row>
    <row r="2557" spans="2:18" s="842" customFormat="1" ht="12.4" customHeight="1">
      <c r="B2557" s="972" t="s">
        <v>1367</v>
      </c>
      <c r="C2557" s="959"/>
      <c r="D2557" s="973" t="s">
        <v>2883</v>
      </c>
      <c r="E2557" s="961"/>
      <c r="F2557" s="961"/>
      <c r="G2557" s="961"/>
      <c r="H2557" s="962" t="str">
        <f t="shared" si="194"/>
        <v/>
      </c>
      <c r="I2557" s="963" t="str">
        <f t="shared" si="197"/>
        <v/>
      </c>
      <c r="J2557" s="964" t="str">
        <f t="shared" si="197"/>
        <v/>
      </c>
      <c r="K2557" s="964" t="str">
        <f t="shared" si="197"/>
        <v/>
      </c>
      <c r="L2557" s="964" t="str">
        <f t="shared" si="197"/>
        <v/>
      </c>
      <c r="M2557" s="964" t="str">
        <f t="shared" si="197"/>
        <v/>
      </c>
      <c r="N2557" s="964" t="str">
        <f t="shared" si="197"/>
        <v/>
      </c>
      <c r="O2557" s="964" t="str">
        <f t="shared" si="197"/>
        <v/>
      </c>
      <c r="P2557" s="964" t="str">
        <f t="shared" si="197"/>
        <v/>
      </c>
      <c r="Q2557" s="962" t="str">
        <f t="shared" si="197"/>
        <v/>
      </c>
      <c r="R2557" s="843"/>
    </row>
    <row r="2558" spans="2:18" s="842" customFormat="1" ht="12.4" customHeight="1">
      <c r="B2558" s="974" t="s">
        <v>1368</v>
      </c>
      <c r="C2558" s="959"/>
      <c r="D2558" s="975" t="s">
        <v>54</v>
      </c>
      <c r="E2558" s="961"/>
      <c r="F2558" s="961"/>
      <c r="G2558" s="961"/>
      <c r="H2558" s="962" t="str">
        <f t="shared" si="194"/>
        <v/>
      </c>
      <c r="I2558" s="963" t="str">
        <f t="shared" si="197"/>
        <v/>
      </c>
      <c r="J2558" s="964" t="str">
        <f t="shared" si="197"/>
        <v/>
      </c>
      <c r="K2558" s="964" t="str">
        <f t="shared" si="197"/>
        <v/>
      </c>
      <c r="L2558" s="964" t="str">
        <f t="shared" si="197"/>
        <v/>
      </c>
      <c r="M2558" s="964" t="str">
        <f t="shared" si="197"/>
        <v/>
      </c>
      <c r="N2558" s="964" t="str">
        <f t="shared" si="197"/>
        <v/>
      </c>
      <c r="O2558" s="964" t="str">
        <f t="shared" si="197"/>
        <v/>
      </c>
      <c r="P2558" s="964" t="str">
        <f t="shared" si="197"/>
        <v/>
      </c>
      <c r="Q2558" s="962" t="str">
        <f t="shared" si="197"/>
        <v/>
      </c>
      <c r="R2558" s="843"/>
    </row>
    <row r="2559" spans="2:18" s="842" customFormat="1" ht="12.4" customHeight="1">
      <c r="B2559" s="968" t="s">
        <v>1369</v>
      </c>
      <c r="C2559" s="959"/>
      <c r="D2559" s="969" t="s">
        <v>365</v>
      </c>
      <c r="E2559" s="961" t="s">
        <v>386</v>
      </c>
      <c r="F2559" s="970">
        <v>85.05</v>
      </c>
      <c r="G2559" s="970">
        <v>30.76</v>
      </c>
      <c r="H2559" s="962">
        <f t="shared" si="194"/>
        <v>2616.14</v>
      </c>
      <c r="I2559" s="963">
        <f t="shared" ref="I2559:Q2574" si="198">+IF($E2559="","",I6449)</f>
        <v>0</v>
      </c>
      <c r="J2559" s="964">
        <f t="shared" si="198"/>
        <v>0</v>
      </c>
      <c r="K2559" s="964">
        <f t="shared" si="198"/>
        <v>0</v>
      </c>
      <c r="L2559" s="964">
        <f t="shared" si="198"/>
        <v>0</v>
      </c>
      <c r="M2559" s="964">
        <f t="shared" si="198"/>
        <v>2018.79</v>
      </c>
      <c r="N2559" s="964">
        <f t="shared" si="198"/>
        <v>597.35</v>
      </c>
      <c r="O2559" s="964">
        <f t="shared" si="198"/>
        <v>0</v>
      </c>
      <c r="P2559" s="964">
        <f t="shared" si="198"/>
        <v>0</v>
      </c>
      <c r="Q2559" s="962">
        <f t="shared" si="198"/>
        <v>0</v>
      </c>
      <c r="R2559" s="843"/>
    </row>
    <row r="2560" spans="2:18" s="842" customFormat="1" ht="12.4" customHeight="1">
      <c r="B2560" s="974" t="s">
        <v>1370</v>
      </c>
      <c r="C2560" s="959"/>
      <c r="D2560" s="975" t="s">
        <v>2775</v>
      </c>
      <c r="E2560" s="961"/>
      <c r="F2560" s="961"/>
      <c r="G2560" s="961"/>
      <c r="H2560" s="962" t="str">
        <f t="shared" si="194"/>
        <v/>
      </c>
      <c r="I2560" s="963" t="str">
        <f t="shared" si="198"/>
        <v/>
      </c>
      <c r="J2560" s="964" t="str">
        <f t="shared" si="198"/>
        <v/>
      </c>
      <c r="K2560" s="964" t="str">
        <f t="shared" si="198"/>
        <v/>
      </c>
      <c r="L2560" s="964" t="str">
        <f t="shared" si="198"/>
        <v/>
      </c>
      <c r="M2560" s="964" t="str">
        <f t="shared" si="198"/>
        <v/>
      </c>
      <c r="N2560" s="964" t="str">
        <f t="shared" si="198"/>
        <v/>
      </c>
      <c r="O2560" s="964" t="str">
        <f t="shared" si="198"/>
        <v/>
      </c>
      <c r="P2560" s="964" t="str">
        <f t="shared" si="198"/>
        <v/>
      </c>
      <c r="Q2560" s="962" t="str">
        <f t="shared" si="198"/>
        <v/>
      </c>
      <c r="R2560" s="843"/>
    </row>
    <row r="2561" spans="2:18" s="842" customFormat="1" ht="12.4" customHeight="1">
      <c r="B2561" s="968" t="s">
        <v>1371</v>
      </c>
      <c r="C2561" s="959"/>
      <c r="D2561" s="969" t="s">
        <v>342</v>
      </c>
      <c r="E2561" s="961" t="s">
        <v>51</v>
      </c>
      <c r="F2561" s="970">
        <v>490.5</v>
      </c>
      <c r="G2561" s="970">
        <v>43.65</v>
      </c>
      <c r="H2561" s="962">
        <f t="shared" si="194"/>
        <v>21410.33</v>
      </c>
      <c r="I2561" s="963">
        <f t="shared" si="198"/>
        <v>0</v>
      </c>
      <c r="J2561" s="964">
        <f t="shared" si="198"/>
        <v>0</v>
      </c>
      <c r="K2561" s="964">
        <f t="shared" si="198"/>
        <v>0</v>
      </c>
      <c r="L2561" s="964">
        <f t="shared" si="198"/>
        <v>0</v>
      </c>
      <c r="M2561" s="964">
        <f t="shared" si="198"/>
        <v>11632.95</v>
      </c>
      <c r="N2561" s="964">
        <f t="shared" si="198"/>
        <v>9777.3799999999992</v>
      </c>
      <c r="O2561" s="964">
        <f t="shared" si="198"/>
        <v>0</v>
      </c>
      <c r="P2561" s="964">
        <f t="shared" si="198"/>
        <v>0</v>
      </c>
      <c r="Q2561" s="962">
        <f t="shared" si="198"/>
        <v>0</v>
      </c>
      <c r="R2561" s="843"/>
    </row>
    <row r="2562" spans="2:18" s="842" customFormat="1" ht="12.4" customHeight="1">
      <c r="B2562" s="968" t="s">
        <v>1372</v>
      </c>
      <c r="C2562" s="959"/>
      <c r="D2562" s="969" t="s">
        <v>366</v>
      </c>
      <c r="E2562" s="961" t="s">
        <v>386</v>
      </c>
      <c r="F2562" s="970">
        <v>54.95</v>
      </c>
      <c r="G2562" s="970">
        <v>256.57</v>
      </c>
      <c r="H2562" s="962">
        <f t="shared" si="194"/>
        <v>14098.52</v>
      </c>
      <c r="I2562" s="963">
        <f t="shared" si="198"/>
        <v>0</v>
      </c>
      <c r="J2562" s="964">
        <f t="shared" si="198"/>
        <v>0</v>
      </c>
      <c r="K2562" s="964">
        <f t="shared" si="198"/>
        <v>0</v>
      </c>
      <c r="L2562" s="964">
        <f t="shared" si="198"/>
        <v>0</v>
      </c>
      <c r="M2562" s="964">
        <f t="shared" si="198"/>
        <v>7660.2</v>
      </c>
      <c r="N2562" s="964">
        <f t="shared" si="198"/>
        <v>6438.32</v>
      </c>
      <c r="O2562" s="964">
        <f t="shared" si="198"/>
        <v>0</v>
      </c>
      <c r="P2562" s="964">
        <f t="shared" si="198"/>
        <v>0</v>
      </c>
      <c r="Q2562" s="962">
        <f t="shared" si="198"/>
        <v>0</v>
      </c>
      <c r="R2562" s="843"/>
    </row>
    <row r="2563" spans="2:18" s="842" customFormat="1" ht="12.4" customHeight="1">
      <c r="B2563" s="968" t="s">
        <v>1373</v>
      </c>
      <c r="C2563" s="959"/>
      <c r="D2563" s="969" t="s">
        <v>341</v>
      </c>
      <c r="E2563" s="961" t="s">
        <v>55</v>
      </c>
      <c r="F2563" s="970">
        <v>1363.13</v>
      </c>
      <c r="G2563" s="970">
        <v>4.2</v>
      </c>
      <c r="H2563" s="962">
        <f t="shared" si="194"/>
        <v>5725.15</v>
      </c>
      <c r="I2563" s="963">
        <f t="shared" si="198"/>
        <v>0</v>
      </c>
      <c r="J2563" s="964">
        <f t="shared" si="198"/>
        <v>0</v>
      </c>
      <c r="K2563" s="964">
        <f t="shared" si="198"/>
        <v>0</v>
      </c>
      <c r="L2563" s="964">
        <f t="shared" si="198"/>
        <v>0</v>
      </c>
      <c r="M2563" s="964">
        <f t="shared" si="198"/>
        <v>3110.66</v>
      </c>
      <c r="N2563" s="964">
        <f t="shared" si="198"/>
        <v>2614.4899999999998</v>
      </c>
      <c r="O2563" s="964">
        <f t="shared" si="198"/>
        <v>0</v>
      </c>
      <c r="P2563" s="964">
        <f t="shared" si="198"/>
        <v>0</v>
      </c>
      <c r="Q2563" s="962">
        <f t="shared" si="198"/>
        <v>0</v>
      </c>
      <c r="R2563" s="843"/>
    </row>
    <row r="2564" spans="2:18" s="842" customFormat="1" ht="12.4" customHeight="1">
      <c r="B2564" s="972" t="s">
        <v>1374</v>
      </c>
      <c r="C2564" s="959"/>
      <c r="D2564" s="973" t="s">
        <v>375</v>
      </c>
      <c r="E2564" s="961"/>
      <c r="F2564" s="961"/>
      <c r="G2564" s="961"/>
      <c r="H2564" s="962" t="str">
        <f t="shared" si="194"/>
        <v/>
      </c>
      <c r="I2564" s="963" t="str">
        <f t="shared" si="198"/>
        <v/>
      </c>
      <c r="J2564" s="964" t="str">
        <f t="shared" si="198"/>
        <v/>
      </c>
      <c r="K2564" s="964" t="str">
        <f t="shared" si="198"/>
        <v/>
      </c>
      <c r="L2564" s="964" t="str">
        <f t="shared" si="198"/>
        <v/>
      </c>
      <c r="M2564" s="964" t="str">
        <f t="shared" si="198"/>
        <v/>
      </c>
      <c r="N2564" s="964" t="str">
        <f t="shared" si="198"/>
        <v/>
      </c>
      <c r="O2564" s="964" t="str">
        <f t="shared" si="198"/>
        <v/>
      </c>
      <c r="P2564" s="964" t="str">
        <f t="shared" si="198"/>
        <v/>
      </c>
      <c r="Q2564" s="962" t="str">
        <f t="shared" si="198"/>
        <v/>
      </c>
      <c r="R2564" s="843"/>
    </row>
    <row r="2565" spans="2:18" s="842" customFormat="1" ht="12.4" customHeight="1">
      <c r="B2565" s="974" t="s">
        <v>1375</v>
      </c>
      <c r="C2565" s="959"/>
      <c r="D2565" s="975" t="s">
        <v>54</v>
      </c>
      <c r="E2565" s="961"/>
      <c r="F2565" s="961"/>
      <c r="G2565" s="961"/>
      <c r="H2565" s="962" t="str">
        <f t="shared" si="194"/>
        <v/>
      </c>
      <c r="I2565" s="963" t="str">
        <f t="shared" si="198"/>
        <v/>
      </c>
      <c r="J2565" s="964" t="str">
        <f t="shared" si="198"/>
        <v/>
      </c>
      <c r="K2565" s="964" t="str">
        <f t="shared" si="198"/>
        <v/>
      </c>
      <c r="L2565" s="964" t="str">
        <f t="shared" si="198"/>
        <v/>
      </c>
      <c r="M2565" s="964" t="str">
        <f t="shared" si="198"/>
        <v/>
      </c>
      <c r="N2565" s="964" t="str">
        <f t="shared" si="198"/>
        <v/>
      </c>
      <c r="O2565" s="964" t="str">
        <f t="shared" si="198"/>
        <v/>
      </c>
      <c r="P2565" s="964" t="str">
        <f t="shared" si="198"/>
        <v/>
      </c>
      <c r="Q2565" s="962" t="str">
        <f t="shared" si="198"/>
        <v/>
      </c>
      <c r="R2565" s="843"/>
    </row>
    <row r="2566" spans="2:18" s="842" customFormat="1" ht="12.4" customHeight="1">
      <c r="B2566" s="968" t="s">
        <v>1376</v>
      </c>
      <c r="C2566" s="959"/>
      <c r="D2566" s="969" t="s">
        <v>2884</v>
      </c>
      <c r="E2566" s="961" t="s">
        <v>386</v>
      </c>
      <c r="F2566" s="970">
        <v>409.5</v>
      </c>
      <c r="G2566" s="970">
        <v>31.35</v>
      </c>
      <c r="H2566" s="962">
        <f t="shared" si="194"/>
        <v>12837.83</v>
      </c>
      <c r="I2566" s="963">
        <f t="shared" si="198"/>
        <v>0</v>
      </c>
      <c r="J2566" s="964">
        <f t="shared" si="198"/>
        <v>0</v>
      </c>
      <c r="K2566" s="964">
        <f t="shared" si="198"/>
        <v>0</v>
      </c>
      <c r="L2566" s="964">
        <f t="shared" si="198"/>
        <v>0</v>
      </c>
      <c r="M2566" s="964">
        <f t="shared" si="198"/>
        <v>12837.83</v>
      </c>
      <c r="N2566" s="964">
        <f t="shared" si="198"/>
        <v>0</v>
      </c>
      <c r="O2566" s="964">
        <f t="shared" si="198"/>
        <v>0</v>
      </c>
      <c r="P2566" s="964">
        <f t="shared" si="198"/>
        <v>0</v>
      </c>
      <c r="Q2566" s="962">
        <f t="shared" si="198"/>
        <v>0</v>
      </c>
      <c r="R2566" s="843"/>
    </row>
    <row r="2567" spans="2:18" s="842" customFormat="1" ht="12.4" customHeight="1">
      <c r="B2567" s="968" t="s">
        <v>1377</v>
      </c>
      <c r="C2567" s="959"/>
      <c r="D2567" s="969" t="s">
        <v>376</v>
      </c>
      <c r="E2567" s="961" t="s">
        <v>386</v>
      </c>
      <c r="F2567" s="970">
        <v>100.8</v>
      </c>
      <c r="G2567" s="970">
        <v>17.45</v>
      </c>
      <c r="H2567" s="962">
        <f t="shared" si="194"/>
        <v>1758.96</v>
      </c>
      <c r="I2567" s="963">
        <f t="shared" si="198"/>
        <v>0</v>
      </c>
      <c r="J2567" s="964">
        <f t="shared" si="198"/>
        <v>0</v>
      </c>
      <c r="K2567" s="964">
        <f t="shared" si="198"/>
        <v>0</v>
      </c>
      <c r="L2567" s="964">
        <f t="shared" si="198"/>
        <v>0</v>
      </c>
      <c r="M2567" s="964">
        <f t="shared" si="198"/>
        <v>1240.07</v>
      </c>
      <c r="N2567" s="964">
        <f t="shared" si="198"/>
        <v>518.89</v>
      </c>
      <c r="O2567" s="964">
        <f t="shared" si="198"/>
        <v>0</v>
      </c>
      <c r="P2567" s="964">
        <f t="shared" si="198"/>
        <v>0</v>
      </c>
      <c r="Q2567" s="962">
        <f t="shared" si="198"/>
        <v>0</v>
      </c>
      <c r="R2567" s="843"/>
    </row>
    <row r="2568" spans="2:18" s="842" customFormat="1" ht="12.4" customHeight="1">
      <c r="B2568" s="968" t="s">
        <v>1378</v>
      </c>
      <c r="C2568" s="959"/>
      <c r="D2568" s="969" t="s">
        <v>2788</v>
      </c>
      <c r="E2568" s="961" t="s">
        <v>386</v>
      </c>
      <c r="F2568" s="970">
        <v>308.7</v>
      </c>
      <c r="G2568" s="970">
        <v>15.38</v>
      </c>
      <c r="H2568" s="962">
        <f t="shared" si="194"/>
        <v>4747.8100000000004</v>
      </c>
      <c r="I2568" s="963">
        <f t="shared" si="198"/>
        <v>0</v>
      </c>
      <c r="J2568" s="964">
        <f t="shared" si="198"/>
        <v>0</v>
      </c>
      <c r="K2568" s="964">
        <f t="shared" si="198"/>
        <v>0</v>
      </c>
      <c r="L2568" s="964">
        <f t="shared" si="198"/>
        <v>0</v>
      </c>
      <c r="M2568" s="964">
        <f t="shared" si="198"/>
        <v>1946.6</v>
      </c>
      <c r="N2568" s="964">
        <f t="shared" si="198"/>
        <v>2801.21</v>
      </c>
      <c r="O2568" s="964">
        <f t="shared" si="198"/>
        <v>0</v>
      </c>
      <c r="P2568" s="964">
        <f t="shared" si="198"/>
        <v>0</v>
      </c>
      <c r="Q2568" s="962">
        <f t="shared" si="198"/>
        <v>0</v>
      </c>
      <c r="R2568" s="843"/>
    </row>
    <row r="2569" spans="2:18" s="842" customFormat="1" ht="12.4" customHeight="1">
      <c r="B2569" s="974" t="s">
        <v>1379</v>
      </c>
      <c r="C2569" s="959"/>
      <c r="D2569" s="975" t="s">
        <v>2885</v>
      </c>
      <c r="E2569" s="961"/>
      <c r="F2569" s="961"/>
      <c r="G2569" s="961"/>
      <c r="H2569" s="962" t="str">
        <f t="shared" ref="H2569:H2632" si="199">+IF(E2569="","",ROUND(F2569*G2569,2))</f>
        <v/>
      </c>
      <c r="I2569" s="963" t="str">
        <f t="shared" si="198"/>
        <v/>
      </c>
      <c r="J2569" s="964" t="str">
        <f t="shared" si="198"/>
        <v/>
      </c>
      <c r="K2569" s="964" t="str">
        <f t="shared" si="198"/>
        <v/>
      </c>
      <c r="L2569" s="964" t="str">
        <f t="shared" si="198"/>
        <v/>
      </c>
      <c r="M2569" s="964" t="str">
        <f t="shared" si="198"/>
        <v/>
      </c>
      <c r="N2569" s="964" t="str">
        <f t="shared" si="198"/>
        <v/>
      </c>
      <c r="O2569" s="964" t="str">
        <f t="shared" si="198"/>
        <v/>
      </c>
      <c r="P2569" s="964" t="str">
        <f t="shared" si="198"/>
        <v/>
      </c>
      <c r="Q2569" s="962" t="str">
        <f t="shared" si="198"/>
        <v/>
      </c>
      <c r="R2569" s="843"/>
    </row>
    <row r="2570" spans="2:18" s="842" customFormat="1" ht="12.4" customHeight="1">
      <c r="B2570" s="968" t="s">
        <v>1380</v>
      </c>
      <c r="C2570" s="959"/>
      <c r="D2570" s="969" t="s">
        <v>377</v>
      </c>
      <c r="E2570" s="961" t="s">
        <v>386</v>
      </c>
      <c r="F2570" s="970">
        <v>214.20000000000002</v>
      </c>
      <c r="G2570" s="970">
        <v>52.01</v>
      </c>
      <c r="H2570" s="962">
        <f t="shared" si="199"/>
        <v>11140.54</v>
      </c>
      <c r="I2570" s="963">
        <f t="shared" si="198"/>
        <v>0</v>
      </c>
      <c r="J2570" s="964">
        <f t="shared" si="198"/>
        <v>0</v>
      </c>
      <c r="K2570" s="964">
        <f t="shared" si="198"/>
        <v>0</v>
      </c>
      <c r="L2570" s="964">
        <f t="shared" si="198"/>
        <v>0</v>
      </c>
      <c r="M2570" s="964">
        <f t="shared" si="198"/>
        <v>8596.7800000000007</v>
      </c>
      <c r="N2570" s="964">
        <f t="shared" si="198"/>
        <v>2543.7600000000002</v>
      </c>
      <c r="O2570" s="964">
        <f t="shared" si="198"/>
        <v>0</v>
      </c>
      <c r="P2570" s="964">
        <f t="shared" si="198"/>
        <v>0</v>
      </c>
      <c r="Q2570" s="962">
        <f t="shared" si="198"/>
        <v>0</v>
      </c>
      <c r="R2570" s="843"/>
    </row>
    <row r="2571" spans="2:18" s="842" customFormat="1" ht="12.4" customHeight="1">
      <c r="B2571" s="968" t="s">
        <v>1381</v>
      </c>
      <c r="C2571" s="959"/>
      <c r="D2571" s="969" t="s">
        <v>378</v>
      </c>
      <c r="E2571" s="961" t="s">
        <v>386</v>
      </c>
      <c r="F2571" s="970">
        <v>94.5</v>
      </c>
      <c r="G2571" s="970">
        <v>52.01</v>
      </c>
      <c r="H2571" s="962">
        <f t="shared" si="199"/>
        <v>4914.95</v>
      </c>
      <c r="I2571" s="963">
        <f t="shared" si="198"/>
        <v>0</v>
      </c>
      <c r="J2571" s="964">
        <f t="shared" si="198"/>
        <v>0</v>
      </c>
      <c r="K2571" s="964">
        <f t="shared" si="198"/>
        <v>0</v>
      </c>
      <c r="L2571" s="964">
        <f t="shared" si="198"/>
        <v>0</v>
      </c>
      <c r="M2571" s="964">
        <f t="shared" si="198"/>
        <v>3792.7</v>
      </c>
      <c r="N2571" s="964">
        <f t="shared" si="198"/>
        <v>1122.25</v>
      </c>
      <c r="O2571" s="964">
        <f t="shared" si="198"/>
        <v>0</v>
      </c>
      <c r="P2571" s="964">
        <f t="shared" si="198"/>
        <v>0</v>
      </c>
      <c r="Q2571" s="962">
        <f t="shared" si="198"/>
        <v>0</v>
      </c>
      <c r="R2571" s="843"/>
    </row>
    <row r="2572" spans="2:18" s="842" customFormat="1" ht="12.4" customHeight="1">
      <c r="B2572" s="974" t="s">
        <v>1382</v>
      </c>
      <c r="C2572" s="959"/>
      <c r="D2572" s="975" t="s">
        <v>353</v>
      </c>
      <c r="E2572" s="961"/>
      <c r="F2572" s="961"/>
      <c r="G2572" s="961"/>
      <c r="H2572" s="962" t="str">
        <f t="shared" si="199"/>
        <v/>
      </c>
      <c r="I2572" s="963" t="str">
        <f t="shared" si="198"/>
        <v/>
      </c>
      <c r="J2572" s="964" t="str">
        <f t="shared" si="198"/>
        <v/>
      </c>
      <c r="K2572" s="964" t="str">
        <f t="shared" si="198"/>
        <v/>
      </c>
      <c r="L2572" s="964" t="str">
        <f t="shared" si="198"/>
        <v/>
      </c>
      <c r="M2572" s="964" t="str">
        <f t="shared" si="198"/>
        <v/>
      </c>
      <c r="N2572" s="964" t="str">
        <f t="shared" si="198"/>
        <v/>
      </c>
      <c r="O2572" s="964" t="str">
        <f t="shared" si="198"/>
        <v/>
      </c>
      <c r="P2572" s="964" t="str">
        <f t="shared" si="198"/>
        <v/>
      </c>
      <c r="Q2572" s="962" t="str">
        <f t="shared" si="198"/>
        <v/>
      </c>
      <c r="R2572" s="843"/>
    </row>
    <row r="2573" spans="2:18" s="842" customFormat="1" ht="12.4" customHeight="1">
      <c r="B2573" s="968" t="s">
        <v>1383</v>
      </c>
      <c r="C2573" s="959"/>
      <c r="D2573" s="969" t="s">
        <v>2886</v>
      </c>
      <c r="E2573" s="961" t="s">
        <v>387</v>
      </c>
      <c r="F2573" s="970">
        <v>2017.5</v>
      </c>
      <c r="G2573" s="970">
        <v>5.94</v>
      </c>
      <c r="H2573" s="962">
        <f t="shared" si="199"/>
        <v>11983.95</v>
      </c>
      <c r="I2573" s="963">
        <f t="shared" si="198"/>
        <v>0</v>
      </c>
      <c r="J2573" s="964">
        <f t="shared" si="198"/>
        <v>0</v>
      </c>
      <c r="K2573" s="964">
        <f t="shared" si="198"/>
        <v>0</v>
      </c>
      <c r="L2573" s="964">
        <f t="shared" si="198"/>
        <v>0</v>
      </c>
      <c r="M2573" s="964">
        <f t="shared" si="198"/>
        <v>9247.61</v>
      </c>
      <c r="N2573" s="964">
        <f t="shared" si="198"/>
        <v>2736.34</v>
      </c>
      <c r="O2573" s="964">
        <f t="shared" si="198"/>
        <v>0</v>
      </c>
      <c r="P2573" s="964">
        <f t="shared" si="198"/>
        <v>0</v>
      </c>
      <c r="Q2573" s="962">
        <f t="shared" si="198"/>
        <v>0</v>
      </c>
      <c r="R2573" s="843"/>
    </row>
    <row r="2574" spans="2:18" s="842" customFormat="1" ht="12.4" customHeight="1">
      <c r="B2574" s="968" t="s">
        <v>1384</v>
      </c>
      <c r="C2574" s="959"/>
      <c r="D2574" s="969" t="s">
        <v>2887</v>
      </c>
      <c r="E2574" s="961" t="s">
        <v>41</v>
      </c>
      <c r="F2574" s="970">
        <v>150</v>
      </c>
      <c r="G2574" s="970">
        <v>71.760000000000005</v>
      </c>
      <c r="H2574" s="962">
        <f t="shared" si="199"/>
        <v>10764</v>
      </c>
      <c r="I2574" s="963">
        <f t="shared" si="198"/>
        <v>0</v>
      </c>
      <c r="J2574" s="964">
        <f t="shared" si="198"/>
        <v>0</v>
      </c>
      <c r="K2574" s="964">
        <f t="shared" si="198"/>
        <v>0</v>
      </c>
      <c r="L2574" s="964">
        <f t="shared" si="198"/>
        <v>0</v>
      </c>
      <c r="M2574" s="964">
        <f t="shared" si="198"/>
        <v>8306.2199999999993</v>
      </c>
      <c r="N2574" s="964">
        <f t="shared" si="198"/>
        <v>2457.7800000000002</v>
      </c>
      <c r="O2574" s="964">
        <f t="shared" si="198"/>
        <v>0</v>
      </c>
      <c r="P2574" s="964">
        <f t="shared" si="198"/>
        <v>0</v>
      </c>
      <c r="Q2574" s="962">
        <f t="shared" si="198"/>
        <v>0</v>
      </c>
      <c r="R2574" s="843"/>
    </row>
    <row r="2575" spans="2:18" s="842" customFormat="1" ht="12.4" customHeight="1">
      <c r="B2575" s="974" t="s">
        <v>1385</v>
      </c>
      <c r="C2575" s="959"/>
      <c r="D2575" s="975" t="s">
        <v>2888</v>
      </c>
      <c r="E2575" s="961"/>
      <c r="F2575" s="961"/>
      <c r="G2575" s="961"/>
      <c r="H2575" s="962" t="str">
        <f t="shared" si="199"/>
        <v/>
      </c>
      <c r="I2575" s="963" t="str">
        <f t="shared" ref="I2575:Q2590" si="200">+IF($E2575="","",I6465)</f>
        <v/>
      </c>
      <c r="J2575" s="964" t="str">
        <f t="shared" si="200"/>
        <v/>
      </c>
      <c r="K2575" s="964" t="str">
        <f t="shared" si="200"/>
        <v/>
      </c>
      <c r="L2575" s="964" t="str">
        <f t="shared" si="200"/>
        <v/>
      </c>
      <c r="M2575" s="964" t="str">
        <f t="shared" si="200"/>
        <v/>
      </c>
      <c r="N2575" s="964" t="str">
        <f t="shared" si="200"/>
        <v/>
      </c>
      <c r="O2575" s="964" t="str">
        <f t="shared" si="200"/>
        <v/>
      </c>
      <c r="P2575" s="964" t="str">
        <f t="shared" si="200"/>
        <v/>
      </c>
      <c r="Q2575" s="962" t="str">
        <f t="shared" si="200"/>
        <v/>
      </c>
      <c r="R2575" s="843"/>
    </row>
    <row r="2576" spans="2:18" s="842" customFormat="1" ht="12.4" customHeight="1">
      <c r="B2576" s="968" t="s">
        <v>1386</v>
      </c>
      <c r="C2576" s="959"/>
      <c r="D2576" s="969" t="s">
        <v>2889</v>
      </c>
      <c r="E2576" s="961" t="s">
        <v>51</v>
      </c>
      <c r="F2576" s="970">
        <v>630</v>
      </c>
      <c r="G2576" s="970">
        <v>2.5100000000000002</v>
      </c>
      <c r="H2576" s="962">
        <f t="shared" si="199"/>
        <v>1581.3</v>
      </c>
      <c r="I2576" s="963">
        <f t="shared" si="200"/>
        <v>0</v>
      </c>
      <c r="J2576" s="964">
        <f t="shared" si="200"/>
        <v>0</v>
      </c>
      <c r="K2576" s="964">
        <f t="shared" si="200"/>
        <v>0</v>
      </c>
      <c r="L2576" s="964">
        <f t="shared" si="200"/>
        <v>0</v>
      </c>
      <c r="M2576" s="964">
        <f t="shared" si="200"/>
        <v>1220.24</v>
      </c>
      <c r="N2576" s="964">
        <f t="shared" si="200"/>
        <v>361.06</v>
      </c>
      <c r="O2576" s="964">
        <f t="shared" si="200"/>
        <v>0</v>
      </c>
      <c r="P2576" s="964">
        <f t="shared" si="200"/>
        <v>0</v>
      </c>
      <c r="Q2576" s="962">
        <f t="shared" si="200"/>
        <v>0</v>
      </c>
      <c r="R2576" s="843"/>
    </row>
    <row r="2577" spans="2:18" s="842" customFormat="1" ht="12.4" customHeight="1">
      <c r="B2577" s="972" t="s">
        <v>1387</v>
      </c>
      <c r="C2577" s="959"/>
      <c r="D2577" s="973" t="s">
        <v>2890</v>
      </c>
      <c r="E2577" s="961"/>
      <c r="F2577" s="961"/>
      <c r="G2577" s="961"/>
      <c r="H2577" s="962" t="str">
        <f t="shared" si="199"/>
        <v/>
      </c>
      <c r="I2577" s="963" t="str">
        <f t="shared" si="200"/>
        <v/>
      </c>
      <c r="J2577" s="964" t="str">
        <f t="shared" si="200"/>
        <v/>
      </c>
      <c r="K2577" s="964" t="str">
        <f t="shared" si="200"/>
        <v/>
      </c>
      <c r="L2577" s="964" t="str">
        <f t="shared" si="200"/>
        <v/>
      </c>
      <c r="M2577" s="964" t="str">
        <f t="shared" si="200"/>
        <v/>
      </c>
      <c r="N2577" s="964" t="str">
        <f t="shared" si="200"/>
        <v/>
      </c>
      <c r="O2577" s="964" t="str">
        <f t="shared" si="200"/>
        <v/>
      </c>
      <c r="P2577" s="964" t="str">
        <f t="shared" si="200"/>
        <v/>
      </c>
      <c r="Q2577" s="962" t="str">
        <f t="shared" si="200"/>
        <v/>
      </c>
      <c r="R2577" s="843"/>
    </row>
    <row r="2578" spans="2:18" s="842" customFormat="1" ht="12.4" customHeight="1">
      <c r="B2578" s="974" t="s">
        <v>1388</v>
      </c>
      <c r="C2578" s="959"/>
      <c r="D2578" s="975" t="s">
        <v>54</v>
      </c>
      <c r="E2578" s="961"/>
      <c r="F2578" s="961"/>
      <c r="G2578" s="961"/>
      <c r="H2578" s="962" t="str">
        <f t="shared" si="199"/>
        <v/>
      </c>
      <c r="I2578" s="963" t="str">
        <f t="shared" si="200"/>
        <v/>
      </c>
      <c r="J2578" s="964" t="str">
        <f t="shared" si="200"/>
        <v/>
      </c>
      <c r="K2578" s="964" t="str">
        <f t="shared" si="200"/>
        <v/>
      </c>
      <c r="L2578" s="964" t="str">
        <f t="shared" si="200"/>
        <v/>
      </c>
      <c r="M2578" s="964" t="str">
        <f t="shared" si="200"/>
        <v/>
      </c>
      <c r="N2578" s="964" t="str">
        <f t="shared" si="200"/>
        <v/>
      </c>
      <c r="O2578" s="964" t="str">
        <f t="shared" si="200"/>
        <v/>
      </c>
      <c r="P2578" s="964" t="str">
        <f t="shared" si="200"/>
        <v/>
      </c>
      <c r="Q2578" s="962" t="str">
        <f t="shared" si="200"/>
        <v/>
      </c>
      <c r="R2578" s="843"/>
    </row>
    <row r="2579" spans="2:18" s="842" customFormat="1" ht="12.4" customHeight="1">
      <c r="B2579" s="968" t="s">
        <v>1389</v>
      </c>
      <c r="C2579" s="959"/>
      <c r="D2579" s="969" t="s">
        <v>2884</v>
      </c>
      <c r="E2579" s="961" t="s">
        <v>386</v>
      </c>
      <c r="F2579" s="970">
        <v>229.73000000000002</v>
      </c>
      <c r="G2579" s="970">
        <v>31.35</v>
      </c>
      <c r="H2579" s="962">
        <f t="shared" si="199"/>
        <v>7202.04</v>
      </c>
      <c r="I2579" s="963">
        <f t="shared" si="200"/>
        <v>0</v>
      </c>
      <c r="J2579" s="964">
        <f t="shared" si="200"/>
        <v>0</v>
      </c>
      <c r="K2579" s="964">
        <f t="shared" si="200"/>
        <v>0</v>
      </c>
      <c r="L2579" s="964">
        <f t="shared" si="200"/>
        <v>0</v>
      </c>
      <c r="M2579" s="964">
        <f t="shared" si="200"/>
        <v>1956.55</v>
      </c>
      <c r="N2579" s="964">
        <f t="shared" si="200"/>
        <v>5245.49</v>
      </c>
      <c r="O2579" s="964">
        <f t="shared" si="200"/>
        <v>0</v>
      </c>
      <c r="P2579" s="964">
        <f t="shared" si="200"/>
        <v>0</v>
      </c>
      <c r="Q2579" s="962">
        <f t="shared" si="200"/>
        <v>0</v>
      </c>
      <c r="R2579" s="843"/>
    </row>
    <row r="2580" spans="2:18" s="842" customFormat="1" ht="12.4" customHeight="1">
      <c r="B2580" s="968" t="s">
        <v>1390</v>
      </c>
      <c r="C2580" s="959"/>
      <c r="D2580" s="969" t="s">
        <v>376</v>
      </c>
      <c r="E2580" s="961" t="s">
        <v>386</v>
      </c>
      <c r="F2580" s="970">
        <v>45.95</v>
      </c>
      <c r="G2580" s="970">
        <v>17.45</v>
      </c>
      <c r="H2580" s="962">
        <f t="shared" si="199"/>
        <v>801.83</v>
      </c>
      <c r="I2580" s="963">
        <f t="shared" si="200"/>
        <v>0</v>
      </c>
      <c r="J2580" s="964">
        <f t="shared" si="200"/>
        <v>0</v>
      </c>
      <c r="K2580" s="964">
        <f t="shared" si="200"/>
        <v>0</v>
      </c>
      <c r="L2580" s="964">
        <f t="shared" si="200"/>
        <v>0</v>
      </c>
      <c r="M2580" s="964">
        <f t="shared" si="200"/>
        <v>164.38</v>
      </c>
      <c r="N2580" s="964">
        <f t="shared" si="200"/>
        <v>637.45000000000005</v>
      </c>
      <c r="O2580" s="964">
        <f t="shared" si="200"/>
        <v>0</v>
      </c>
      <c r="P2580" s="964">
        <f t="shared" si="200"/>
        <v>0</v>
      </c>
      <c r="Q2580" s="962">
        <f t="shared" si="200"/>
        <v>0</v>
      </c>
      <c r="R2580" s="843"/>
    </row>
    <row r="2581" spans="2:18" s="842" customFormat="1" ht="12.4" customHeight="1">
      <c r="B2581" s="968" t="s">
        <v>1391</v>
      </c>
      <c r="C2581" s="959"/>
      <c r="D2581" s="969" t="s">
        <v>2788</v>
      </c>
      <c r="E2581" s="961" t="s">
        <v>386</v>
      </c>
      <c r="F2581" s="970">
        <v>241.22</v>
      </c>
      <c r="G2581" s="970">
        <v>15.38</v>
      </c>
      <c r="H2581" s="962">
        <f t="shared" si="199"/>
        <v>3709.96</v>
      </c>
      <c r="I2581" s="963">
        <f t="shared" si="200"/>
        <v>0</v>
      </c>
      <c r="J2581" s="964">
        <f t="shared" si="200"/>
        <v>0</v>
      </c>
      <c r="K2581" s="964">
        <f t="shared" si="200"/>
        <v>0</v>
      </c>
      <c r="L2581" s="964">
        <f t="shared" si="200"/>
        <v>0</v>
      </c>
      <c r="M2581" s="964">
        <f t="shared" si="200"/>
        <v>760.54</v>
      </c>
      <c r="N2581" s="964">
        <f t="shared" si="200"/>
        <v>2949.42</v>
      </c>
      <c r="O2581" s="964">
        <f t="shared" si="200"/>
        <v>0</v>
      </c>
      <c r="P2581" s="964">
        <f t="shared" si="200"/>
        <v>0</v>
      </c>
      <c r="Q2581" s="962">
        <f t="shared" si="200"/>
        <v>0</v>
      </c>
      <c r="R2581" s="843"/>
    </row>
    <row r="2582" spans="2:18" s="842" customFormat="1" ht="12.4" customHeight="1">
      <c r="B2582" s="974" t="s">
        <v>1392</v>
      </c>
      <c r="C2582" s="959"/>
      <c r="D2582" s="975" t="s">
        <v>2891</v>
      </c>
      <c r="E2582" s="961"/>
      <c r="F2582" s="961"/>
      <c r="G2582" s="961"/>
      <c r="H2582" s="962" t="str">
        <f t="shared" si="199"/>
        <v/>
      </c>
      <c r="I2582" s="963" t="str">
        <f t="shared" si="200"/>
        <v/>
      </c>
      <c r="J2582" s="964" t="str">
        <f t="shared" si="200"/>
        <v/>
      </c>
      <c r="K2582" s="964" t="str">
        <f t="shared" si="200"/>
        <v/>
      </c>
      <c r="L2582" s="964" t="str">
        <f t="shared" si="200"/>
        <v/>
      </c>
      <c r="M2582" s="964" t="str">
        <f t="shared" si="200"/>
        <v/>
      </c>
      <c r="N2582" s="964" t="str">
        <f t="shared" si="200"/>
        <v/>
      </c>
      <c r="O2582" s="964" t="str">
        <f t="shared" si="200"/>
        <v/>
      </c>
      <c r="P2582" s="964" t="str">
        <f t="shared" si="200"/>
        <v/>
      </c>
      <c r="Q2582" s="962" t="str">
        <f t="shared" si="200"/>
        <v/>
      </c>
      <c r="R2582" s="843"/>
    </row>
    <row r="2583" spans="2:18" s="842" customFormat="1" ht="12.4" customHeight="1">
      <c r="B2583" s="968" t="s">
        <v>1393</v>
      </c>
      <c r="C2583" s="959"/>
      <c r="D2583" s="969" t="s">
        <v>2892</v>
      </c>
      <c r="E2583" s="961" t="s">
        <v>386</v>
      </c>
      <c r="F2583" s="970">
        <v>58.9</v>
      </c>
      <c r="G2583" s="970">
        <v>49.07</v>
      </c>
      <c r="H2583" s="962">
        <f t="shared" si="199"/>
        <v>2890.22</v>
      </c>
      <c r="I2583" s="963">
        <f t="shared" si="200"/>
        <v>0</v>
      </c>
      <c r="J2583" s="964">
        <f t="shared" si="200"/>
        <v>0</v>
      </c>
      <c r="K2583" s="964">
        <f t="shared" si="200"/>
        <v>0</v>
      </c>
      <c r="L2583" s="964">
        <f t="shared" si="200"/>
        <v>0</v>
      </c>
      <c r="M2583" s="964">
        <f t="shared" si="200"/>
        <v>785.18</v>
      </c>
      <c r="N2583" s="964">
        <f t="shared" si="200"/>
        <v>2105.04</v>
      </c>
      <c r="O2583" s="964">
        <f t="shared" si="200"/>
        <v>0</v>
      </c>
      <c r="P2583" s="964">
        <f t="shared" si="200"/>
        <v>0</v>
      </c>
      <c r="Q2583" s="962">
        <f t="shared" si="200"/>
        <v>0</v>
      </c>
      <c r="R2583" s="843"/>
    </row>
    <row r="2584" spans="2:18" s="842" customFormat="1" ht="12.4" customHeight="1">
      <c r="B2584" s="968" t="s">
        <v>1394</v>
      </c>
      <c r="C2584" s="959"/>
      <c r="D2584" s="969" t="s">
        <v>2893</v>
      </c>
      <c r="E2584" s="961" t="s">
        <v>386</v>
      </c>
      <c r="F2584" s="970">
        <v>58.9</v>
      </c>
      <c r="G2584" s="970">
        <v>49.07</v>
      </c>
      <c r="H2584" s="962">
        <f t="shared" si="199"/>
        <v>2890.22</v>
      </c>
      <c r="I2584" s="963">
        <f t="shared" si="200"/>
        <v>0</v>
      </c>
      <c r="J2584" s="964">
        <f t="shared" si="200"/>
        <v>0</v>
      </c>
      <c r="K2584" s="964">
        <f t="shared" si="200"/>
        <v>0</v>
      </c>
      <c r="L2584" s="964">
        <f t="shared" si="200"/>
        <v>0</v>
      </c>
      <c r="M2584" s="964">
        <f t="shared" si="200"/>
        <v>785.18</v>
      </c>
      <c r="N2584" s="964">
        <f t="shared" si="200"/>
        <v>2105.04</v>
      </c>
      <c r="O2584" s="964">
        <f t="shared" si="200"/>
        <v>0</v>
      </c>
      <c r="P2584" s="964">
        <f t="shared" si="200"/>
        <v>0</v>
      </c>
      <c r="Q2584" s="962">
        <f t="shared" si="200"/>
        <v>0</v>
      </c>
      <c r="R2584" s="843"/>
    </row>
    <row r="2585" spans="2:18" s="842" customFormat="1" ht="12.4" customHeight="1">
      <c r="B2585" s="968" t="s">
        <v>1395</v>
      </c>
      <c r="C2585" s="959"/>
      <c r="D2585" s="969" t="s">
        <v>2894</v>
      </c>
      <c r="E2585" s="961" t="s">
        <v>386</v>
      </c>
      <c r="F2585" s="970">
        <v>70.69</v>
      </c>
      <c r="G2585" s="970">
        <v>49.07</v>
      </c>
      <c r="H2585" s="962">
        <f t="shared" si="199"/>
        <v>3468.76</v>
      </c>
      <c r="I2585" s="963">
        <f t="shared" si="200"/>
        <v>0</v>
      </c>
      <c r="J2585" s="964">
        <f t="shared" si="200"/>
        <v>0</v>
      </c>
      <c r="K2585" s="964">
        <f t="shared" si="200"/>
        <v>0</v>
      </c>
      <c r="L2585" s="964">
        <f t="shared" si="200"/>
        <v>0</v>
      </c>
      <c r="M2585" s="964">
        <f t="shared" si="200"/>
        <v>942.35</v>
      </c>
      <c r="N2585" s="964">
        <f t="shared" si="200"/>
        <v>2526.41</v>
      </c>
      <c r="O2585" s="964">
        <f t="shared" si="200"/>
        <v>0</v>
      </c>
      <c r="P2585" s="964">
        <f t="shared" si="200"/>
        <v>0</v>
      </c>
      <c r="Q2585" s="962">
        <f t="shared" si="200"/>
        <v>0</v>
      </c>
      <c r="R2585" s="843"/>
    </row>
    <row r="2586" spans="2:18" s="842" customFormat="1" ht="12.4" customHeight="1">
      <c r="B2586" s="974" t="s">
        <v>1396</v>
      </c>
      <c r="C2586" s="959"/>
      <c r="D2586" s="975" t="s">
        <v>2888</v>
      </c>
      <c r="E2586" s="961"/>
      <c r="F2586" s="961"/>
      <c r="G2586" s="961"/>
      <c r="H2586" s="962" t="str">
        <f t="shared" si="199"/>
        <v/>
      </c>
      <c r="I2586" s="963" t="str">
        <f t="shared" si="200"/>
        <v/>
      </c>
      <c r="J2586" s="964" t="str">
        <f t="shared" si="200"/>
        <v/>
      </c>
      <c r="K2586" s="964" t="str">
        <f t="shared" si="200"/>
        <v/>
      </c>
      <c r="L2586" s="964" t="str">
        <f t="shared" si="200"/>
        <v/>
      </c>
      <c r="M2586" s="964" t="str">
        <f t="shared" si="200"/>
        <v/>
      </c>
      <c r="N2586" s="964" t="str">
        <f t="shared" si="200"/>
        <v/>
      </c>
      <c r="O2586" s="964" t="str">
        <f t="shared" si="200"/>
        <v/>
      </c>
      <c r="P2586" s="964" t="str">
        <f t="shared" si="200"/>
        <v/>
      </c>
      <c r="Q2586" s="962" t="str">
        <f t="shared" si="200"/>
        <v/>
      </c>
      <c r="R2586" s="843"/>
    </row>
    <row r="2587" spans="2:18" s="842" customFormat="1" ht="12.4" customHeight="1">
      <c r="B2587" s="968" t="s">
        <v>1397</v>
      </c>
      <c r="C2587" s="959"/>
      <c r="D2587" s="969" t="s">
        <v>2889</v>
      </c>
      <c r="E2587" s="961" t="s">
        <v>51</v>
      </c>
      <c r="F2587" s="970">
        <v>199.1</v>
      </c>
      <c r="G2587" s="970">
        <v>2.5100000000000002</v>
      </c>
      <c r="H2587" s="962">
        <f t="shared" si="199"/>
        <v>499.74</v>
      </c>
      <c r="I2587" s="963">
        <f t="shared" si="200"/>
        <v>0</v>
      </c>
      <c r="J2587" s="964">
        <f t="shared" si="200"/>
        <v>0</v>
      </c>
      <c r="K2587" s="964">
        <f t="shared" si="200"/>
        <v>0</v>
      </c>
      <c r="L2587" s="964">
        <f t="shared" si="200"/>
        <v>0</v>
      </c>
      <c r="M2587" s="964">
        <f t="shared" si="200"/>
        <v>135.76</v>
      </c>
      <c r="N2587" s="964">
        <f t="shared" si="200"/>
        <v>363.98</v>
      </c>
      <c r="O2587" s="964">
        <f t="shared" si="200"/>
        <v>0</v>
      </c>
      <c r="P2587" s="964">
        <f t="shared" si="200"/>
        <v>0</v>
      </c>
      <c r="Q2587" s="962">
        <f t="shared" si="200"/>
        <v>0</v>
      </c>
      <c r="R2587" s="843"/>
    </row>
    <row r="2588" spans="2:18" s="842" customFormat="1" ht="12.4" customHeight="1">
      <c r="B2588" s="966" t="s">
        <v>1398</v>
      </c>
      <c r="C2588" s="959"/>
      <c r="D2588" s="967" t="s">
        <v>2978</v>
      </c>
      <c r="E2588" s="961"/>
      <c r="F2588" s="961"/>
      <c r="G2588" s="961"/>
      <c r="H2588" s="962" t="str">
        <f t="shared" si="199"/>
        <v/>
      </c>
      <c r="I2588" s="963" t="str">
        <f t="shared" si="200"/>
        <v/>
      </c>
      <c r="J2588" s="964" t="str">
        <f t="shared" si="200"/>
        <v/>
      </c>
      <c r="K2588" s="964" t="str">
        <f t="shared" si="200"/>
        <v/>
      </c>
      <c r="L2588" s="964" t="str">
        <f t="shared" si="200"/>
        <v/>
      </c>
      <c r="M2588" s="964" t="str">
        <f t="shared" si="200"/>
        <v/>
      </c>
      <c r="N2588" s="964" t="str">
        <f t="shared" si="200"/>
        <v/>
      </c>
      <c r="O2588" s="964" t="str">
        <f t="shared" si="200"/>
        <v/>
      </c>
      <c r="P2588" s="964" t="str">
        <f t="shared" si="200"/>
        <v/>
      </c>
      <c r="Q2588" s="962" t="str">
        <f t="shared" si="200"/>
        <v/>
      </c>
      <c r="R2588" s="843"/>
    </row>
    <row r="2589" spans="2:18" s="842" customFormat="1" ht="12.4" customHeight="1">
      <c r="B2589" s="972" t="s">
        <v>1399</v>
      </c>
      <c r="C2589" s="959"/>
      <c r="D2589" s="973" t="s">
        <v>2855</v>
      </c>
      <c r="E2589" s="961"/>
      <c r="F2589" s="961"/>
      <c r="G2589" s="961"/>
      <c r="H2589" s="962" t="str">
        <f t="shared" si="199"/>
        <v/>
      </c>
      <c r="I2589" s="963" t="str">
        <f t="shared" si="200"/>
        <v/>
      </c>
      <c r="J2589" s="964" t="str">
        <f t="shared" si="200"/>
        <v/>
      </c>
      <c r="K2589" s="964" t="str">
        <f t="shared" si="200"/>
        <v/>
      </c>
      <c r="L2589" s="964" t="str">
        <f t="shared" si="200"/>
        <v/>
      </c>
      <c r="M2589" s="964" t="str">
        <f t="shared" si="200"/>
        <v/>
      </c>
      <c r="N2589" s="964" t="str">
        <f t="shared" si="200"/>
        <v/>
      </c>
      <c r="O2589" s="964" t="str">
        <f t="shared" si="200"/>
        <v/>
      </c>
      <c r="P2589" s="964" t="str">
        <f t="shared" si="200"/>
        <v/>
      </c>
      <c r="Q2589" s="962" t="str">
        <f t="shared" si="200"/>
        <v/>
      </c>
      <c r="R2589" s="843"/>
    </row>
    <row r="2590" spans="2:18" s="842" customFormat="1" ht="12.4" customHeight="1">
      <c r="B2590" s="974" t="s">
        <v>1400</v>
      </c>
      <c r="C2590" s="959"/>
      <c r="D2590" s="975" t="s">
        <v>52</v>
      </c>
      <c r="E2590" s="961"/>
      <c r="F2590" s="961"/>
      <c r="G2590" s="961"/>
      <c r="H2590" s="962" t="str">
        <f t="shared" si="199"/>
        <v/>
      </c>
      <c r="I2590" s="963" t="str">
        <f t="shared" si="200"/>
        <v/>
      </c>
      <c r="J2590" s="964" t="str">
        <f t="shared" si="200"/>
        <v/>
      </c>
      <c r="K2590" s="964" t="str">
        <f t="shared" si="200"/>
        <v/>
      </c>
      <c r="L2590" s="964" t="str">
        <f t="shared" si="200"/>
        <v/>
      </c>
      <c r="M2590" s="964" t="str">
        <f t="shared" si="200"/>
        <v/>
      </c>
      <c r="N2590" s="964" t="str">
        <f t="shared" si="200"/>
        <v/>
      </c>
      <c r="O2590" s="964" t="str">
        <f t="shared" si="200"/>
        <v/>
      </c>
      <c r="P2590" s="964" t="str">
        <f t="shared" si="200"/>
        <v/>
      </c>
      <c r="Q2590" s="962" t="str">
        <f t="shared" si="200"/>
        <v/>
      </c>
      <c r="R2590" s="843"/>
    </row>
    <row r="2591" spans="2:18" s="842" customFormat="1" ht="12.4" customHeight="1">
      <c r="B2591" s="968" t="s">
        <v>1401</v>
      </c>
      <c r="C2591" s="959"/>
      <c r="D2591" s="969" t="s">
        <v>333</v>
      </c>
      <c r="E2591" s="961" t="s">
        <v>385</v>
      </c>
      <c r="F2591" s="970">
        <v>9.85</v>
      </c>
      <c r="G2591" s="970">
        <v>3.5300000000000002</v>
      </c>
      <c r="H2591" s="962">
        <f t="shared" si="199"/>
        <v>34.770000000000003</v>
      </c>
      <c r="I2591" s="963">
        <f t="shared" ref="I2591:Q2606" si="201">+IF($E2591="","",I6481)</f>
        <v>0</v>
      </c>
      <c r="J2591" s="964">
        <f t="shared" si="201"/>
        <v>0</v>
      </c>
      <c r="K2591" s="964">
        <f t="shared" si="201"/>
        <v>0</v>
      </c>
      <c r="L2591" s="964">
        <f t="shared" si="201"/>
        <v>0</v>
      </c>
      <c r="M2591" s="964">
        <f t="shared" si="201"/>
        <v>34.770000000000003</v>
      </c>
      <c r="N2591" s="964">
        <f t="shared" si="201"/>
        <v>0</v>
      </c>
      <c r="O2591" s="964">
        <f t="shared" si="201"/>
        <v>0</v>
      </c>
      <c r="P2591" s="964">
        <f t="shared" si="201"/>
        <v>0</v>
      </c>
      <c r="Q2591" s="962">
        <f t="shared" si="201"/>
        <v>0</v>
      </c>
      <c r="R2591" s="843"/>
    </row>
    <row r="2592" spans="2:18" s="842" customFormat="1" ht="12.4" customHeight="1">
      <c r="B2592" s="968" t="s">
        <v>1402</v>
      </c>
      <c r="C2592" s="959"/>
      <c r="D2592" s="969" t="s">
        <v>334</v>
      </c>
      <c r="E2592" s="961" t="s">
        <v>385</v>
      </c>
      <c r="F2592" s="970">
        <v>9.85</v>
      </c>
      <c r="G2592" s="970">
        <v>1.22</v>
      </c>
      <c r="H2592" s="962">
        <f t="shared" si="199"/>
        <v>12.02</v>
      </c>
      <c r="I2592" s="963">
        <f t="shared" si="201"/>
        <v>0</v>
      </c>
      <c r="J2592" s="964">
        <f t="shared" si="201"/>
        <v>0</v>
      </c>
      <c r="K2592" s="964">
        <f t="shared" si="201"/>
        <v>0</v>
      </c>
      <c r="L2592" s="964">
        <f t="shared" si="201"/>
        <v>0</v>
      </c>
      <c r="M2592" s="964">
        <f t="shared" si="201"/>
        <v>12.02</v>
      </c>
      <c r="N2592" s="964">
        <f t="shared" si="201"/>
        <v>0</v>
      </c>
      <c r="O2592" s="964">
        <f t="shared" si="201"/>
        <v>0</v>
      </c>
      <c r="P2592" s="964">
        <f t="shared" si="201"/>
        <v>0</v>
      </c>
      <c r="Q2592" s="962">
        <f t="shared" si="201"/>
        <v>0</v>
      </c>
      <c r="R2592" s="843"/>
    </row>
    <row r="2593" spans="2:18" s="842" customFormat="1" ht="12.4" customHeight="1">
      <c r="B2593" s="974" t="s">
        <v>1403</v>
      </c>
      <c r="C2593" s="959"/>
      <c r="D2593" s="975" t="s">
        <v>54</v>
      </c>
      <c r="E2593" s="961"/>
      <c r="F2593" s="961"/>
      <c r="G2593" s="961"/>
      <c r="H2593" s="962" t="str">
        <f t="shared" si="199"/>
        <v/>
      </c>
      <c r="I2593" s="963" t="str">
        <f t="shared" si="201"/>
        <v/>
      </c>
      <c r="J2593" s="964" t="str">
        <f t="shared" si="201"/>
        <v/>
      </c>
      <c r="K2593" s="964" t="str">
        <f t="shared" si="201"/>
        <v/>
      </c>
      <c r="L2593" s="964" t="str">
        <f t="shared" si="201"/>
        <v/>
      </c>
      <c r="M2593" s="964" t="str">
        <f t="shared" si="201"/>
        <v/>
      </c>
      <c r="N2593" s="964" t="str">
        <f t="shared" si="201"/>
        <v/>
      </c>
      <c r="O2593" s="964" t="str">
        <f t="shared" si="201"/>
        <v/>
      </c>
      <c r="P2593" s="964" t="str">
        <f t="shared" si="201"/>
        <v/>
      </c>
      <c r="Q2593" s="962" t="str">
        <f t="shared" si="201"/>
        <v/>
      </c>
      <c r="R2593" s="843"/>
    </row>
    <row r="2594" spans="2:18" s="842" customFormat="1" ht="12.4" customHeight="1">
      <c r="B2594" s="968" t="s">
        <v>1404</v>
      </c>
      <c r="C2594" s="959"/>
      <c r="D2594" s="969" t="s">
        <v>365</v>
      </c>
      <c r="E2594" s="961" t="s">
        <v>386</v>
      </c>
      <c r="F2594" s="970">
        <v>3.5300000000000002</v>
      </c>
      <c r="G2594" s="970">
        <v>30.76</v>
      </c>
      <c r="H2594" s="962">
        <f t="shared" si="199"/>
        <v>108.58</v>
      </c>
      <c r="I2594" s="963">
        <f t="shared" si="201"/>
        <v>0</v>
      </c>
      <c r="J2594" s="964">
        <f t="shared" si="201"/>
        <v>0</v>
      </c>
      <c r="K2594" s="964">
        <f t="shared" si="201"/>
        <v>0</v>
      </c>
      <c r="L2594" s="964">
        <f t="shared" si="201"/>
        <v>0</v>
      </c>
      <c r="M2594" s="964">
        <f t="shared" si="201"/>
        <v>108.58</v>
      </c>
      <c r="N2594" s="964">
        <f t="shared" si="201"/>
        <v>0</v>
      </c>
      <c r="O2594" s="964">
        <f t="shared" si="201"/>
        <v>0</v>
      </c>
      <c r="P2594" s="964">
        <f t="shared" si="201"/>
        <v>0</v>
      </c>
      <c r="Q2594" s="962">
        <f t="shared" si="201"/>
        <v>0</v>
      </c>
      <c r="R2594" s="843"/>
    </row>
    <row r="2595" spans="2:18" s="842" customFormat="1" ht="12.4" customHeight="1">
      <c r="B2595" s="968" t="s">
        <v>1405</v>
      </c>
      <c r="C2595" s="959"/>
      <c r="D2595" s="969" t="s">
        <v>2697</v>
      </c>
      <c r="E2595" s="961" t="s">
        <v>385</v>
      </c>
      <c r="F2595" s="970">
        <v>9.85</v>
      </c>
      <c r="G2595" s="970">
        <v>3.44</v>
      </c>
      <c r="H2595" s="962">
        <f t="shared" si="199"/>
        <v>33.880000000000003</v>
      </c>
      <c r="I2595" s="963">
        <f t="shared" si="201"/>
        <v>0</v>
      </c>
      <c r="J2595" s="964">
        <f t="shared" si="201"/>
        <v>0</v>
      </c>
      <c r="K2595" s="964">
        <f t="shared" si="201"/>
        <v>0</v>
      </c>
      <c r="L2595" s="964">
        <f t="shared" si="201"/>
        <v>0</v>
      </c>
      <c r="M2595" s="964">
        <f t="shared" si="201"/>
        <v>33.880000000000003</v>
      </c>
      <c r="N2595" s="964">
        <f t="shared" si="201"/>
        <v>0</v>
      </c>
      <c r="O2595" s="964">
        <f t="shared" si="201"/>
        <v>0</v>
      </c>
      <c r="P2595" s="964">
        <f t="shared" si="201"/>
        <v>0</v>
      </c>
      <c r="Q2595" s="962">
        <f t="shared" si="201"/>
        <v>0</v>
      </c>
      <c r="R2595" s="843"/>
    </row>
    <row r="2596" spans="2:18" s="842" customFormat="1" ht="12.4" customHeight="1">
      <c r="B2596" s="968" t="s">
        <v>1406</v>
      </c>
      <c r="C2596" s="959"/>
      <c r="D2596" s="969" t="s">
        <v>2699</v>
      </c>
      <c r="E2596" s="961" t="s">
        <v>51</v>
      </c>
      <c r="F2596" s="970">
        <v>8.1300000000000008</v>
      </c>
      <c r="G2596" s="970">
        <v>6.98</v>
      </c>
      <c r="H2596" s="962">
        <f t="shared" si="199"/>
        <v>56.75</v>
      </c>
      <c r="I2596" s="963">
        <f t="shared" si="201"/>
        <v>0</v>
      </c>
      <c r="J2596" s="964">
        <f t="shared" si="201"/>
        <v>0</v>
      </c>
      <c r="K2596" s="964">
        <f t="shared" si="201"/>
        <v>0</v>
      </c>
      <c r="L2596" s="964">
        <f t="shared" si="201"/>
        <v>0</v>
      </c>
      <c r="M2596" s="964">
        <f t="shared" si="201"/>
        <v>56.75</v>
      </c>
      <c r="N2596" s="964">
        <f t="shared" si="201"/>
        <v>0</v>
      </c>
      <c r="O2596" s="964">
        <f t="shared" si="201"/>
        <v>0</v>
      </c>
      <c r="P2596" s="964">
        <f t="shared" si="201"/>
        <v>0</v>
      </c>
      <c r="Q2596" s="962">
        <f t="shared" si="201"/>
        <v>0</v>
      </c>
      <c r="R2596" s="843"/>
    </row>
    <row r="2597" spans="2:18" s="842" customFormat="1" ht="12.4" customHeight="1">
      <c r="B2597" s="968" t="s">
        <v>1407</v>
      </c>
      <c r="C2597" s="959"/>
      <c r="D2597" s="969" t="s">
        <v>2856</v>
      </c>
      <c r="E2597" s="961" t="s">
        <v>51</v>
      </c>
      <c r="F2597" s="970">
        <v>2.37</v>
      </c>
      <c r="G2597" s="970">
        <v>10.77</v>
      </c>
      <c r="H2597" s="962">
        <f t="shared" si="199"/>
        <v>25.52</v>
      </c>
      <c r="I2597" s="963">
        <f t="shared" si="201"/>
        <v>0</v>
      </c>
      <c r="J2597" s="964">
        <f t="shared" si="201"/>
        <v>0</v>
      </c>
      <c r="K2597" s="964">
        <f t="shared" si="201"/>
        <v>0</v>
      </c>
      <c r="L2597" s="964">
        <f t="shared" si="201"/>
        <v>0</v>
      </c>
      <c r="M2597" s="964">
        <f t="shared" si="201"/>
        <v>25.52</v>
      </c>
      <c r="N2597" s="964">
        <f t="shared" si="201"/>
        <v>0</v>
      </c>
      <c r="O2597" s="964">
        <f t="shared" si="201"/>
        <v>0</v>
      </c>
      <c r="P2597" s="964">
        <f t="shared" si="201"/>
        <v>0</v>
      </c>
      <c r="Q2597" s="962">
        <f t="shared" si="201"/>
        <v>0</v>
      </c>
      <c r="R2597" s="843"/>
    </row>
    <row r="2598" spans="2:18" s="842" customFormat="1" ht="12.4" customHeight="1">
      <c r="B2598" s="968" t="s">
        <v>1408</v>
      </c>
      <c r="C2598" s="959"/>
      <c r="D2598" s="969" t="s">
        <v>2849</v>
      </c>
      <c r="E2598" s="961" t="s">
        <v>386</v>
      </c>
      <c r="F2598" s="970">
        <v>0.81</v>
      </c>
      <c r="G2598" s="970">
        <v>30.76</v>
      </c>
      <c r="H2598" s="962">
        <f t="shared" si="199"/>
        <v>24.92</v>
      </c>
      <c r="I2598" s="963">
        <f t="shared" si="201"/>
        <v>0</v>
      </c>
      <c r="J2598" s="964">
        <f t="shared" si="201"/>
        <v>0</v>
      </c>
      <c r="K2598" s="964">
        <f t="shared" si="201"/>
        <v>0</v>
      </c>
      <c r="L2598" s="964">
        <f t="shared" si="201"/>
        <v>0</v>
      </c>
      <c r="M2598" s="964">
        <f t="shared" si="201"/>
        <v>24.92</v>
      </c>
      <c r="N2598" s="964">
        <f t="shared" si="201"/>
        <v>0</v>
      </c>
      <c r="O2598" s="964">
        <f t="shared" si="201"/>
        <v>0</v>
      </c>
      <c r="P2598" s="964">
        <f t="shared" si="201"/>
        <v>0</v>
      </c>
      <c r="Q2598" s="962">
        <f t="shared" si="201"/>
        <v>0</v>
      </c>
      <c r="R2598" s="843"/>
    </row>
    <row r="2599" spans="2:18" s="842" customFormat="1" ht="12.4" customHeight="1">
      <c r="B2599" s="968" t="s">
        <v>1409</v>
      </c>
      <c r="C2599" s="959"/>
      <c r="D2599" s="969" t="s">
        <v>2857</v>
      </c>
      <c r="E2599" s="961" t="s">
        <v>3030</v>
      </c>
      <c r="F2599" s="970">
        <v>1.8</v>
      </c>
      <c r="G2599" s="970">
        <v>20.51</v>
      </c>
      <c r="H2599" s="962">
        <f t="shared" si="199"/>
        <v>36.92</v>
      </c>
      <c r="I2599" s="963">
        <f t="shared" si="201"/>
        <v>0</v>
      </c>
      <c r="J2599" s="964">
        <f t="shared" si="201"/>
        <v>0</v>
      </c>
      <c r="K2599" s="964">
        <f t="shared" si="201"/>
        <v>0</v>
      </c>
      <c r="L2599" s="964">
        <f t="shared" si="201"/>
        <v>0</v>
      </c>
      <c r="M2599" s="964">
        <f t="shared" si="201"/>
        <v>36.92</v>
      </c>
      <c r="N2599" s="964">
        <f t="shared" si="201"/>
        <v>0</v>
      </c>
      <c r="O2599" s="964">
        <f t="shared" si="201"/>
        <v>0</v>
      </c>
      <c r="P2599" s="964">
        <f t="shared" si="201"/>
        <v>0</v>
      </c>
      <c r="Q2599" s="962">
        <f t="shared" si="201"/>
        <v>0</v>
      </c>
      <c r="R2599" s="843"/>
    </row>
    <row r="2600" spans="2:18" s="842" customFormat="1" ht="12.4" customHeight="1">
      <c r="B2600" s="968" t="s">
        <v>1410</v>
      </c>
      <c r="C2600" s="959"/>
      <c r="D2600" s="969" t="s">
        <v>2788</v>
      </c>
      <c r="E2600" s="961" t="s">
        <v>386</v>
      </c>
      <c r="F2600" s="970">
        <v>3.42</v>
      </c>
      <c r="G2600" s="970">
        <v>15.38</v>
      </c>
      <c r="H2600" s="962">
        <f t="shared" si="199"/>
        <v>52.6</v>
      </c>
      <c r="I2600" s="963">
        <f t="shared" si="201"/>
        <v>0</v>
      </c>
      <c r="J2600" s="964">
        <f t="shared" si="201"/>
        <v>0</v>
      </c>
      <c r="K2600" s="964">
        <f t="shared" si="201"/>
        <v>0</v>
      </c>
      <c r="L2600" s="964">
        <f t="shared" si="201"/>
        <v>0</v>
      </c>
      <c r="M2600" s="964">
        <f t="shared" si="201"/>
        <v>52.6</v>
      </c>
      <c r="N2600" s="964">
        <f t="shared" si="201"/>
        <v>0</v>
      </c>
      <c r="O2600" s="964">
        <f t="shared" si="201"/>
        <v>0</v>
      </c>
      <c r="P2600" s="964">
        <f t="shared" si="201"/>
        <v>0</v>
      </c>
      <c r="Q2600" s="962">
        <f t="shared" si="201"/>
        <v>0</v>
      </c>
      <c r="R2600" s="843"/>
    </row>
    <row r="2601" spans="2:18" s="842" customFormat="1" ht="12.4" customHeight="1">
      <c r="B2601" s="974" t="s">
        <v>1411</v>
      </c>
      <c r="C2601" s="959"/>
      <c r="D2601" s="975" t="s">
        <v>2700</v>
      </c>
      <c r="E2601" s="961"/>
      <c r="F2601" s="961"/>
      <c r="G2601" s="961"/>
      <c r="H2601" s="962" t="str">
        <f t="shared" si="199"/>
        <v/>
      </c>
      <c r="I2601" s="963" t="str">
        <f t="shared" si="201"/>
        <v/>
      </c>
      <c r="J2601" s="964" t="str">
        <f t="shared" si="201"/>
        <v/>
      </c>
      <c r="K2601" s="964" t="str">
        <f t="shared" si="201"/>
        <v/>
      </c>
      <c r="L2601" s="964" t="str">
        <f t="shared" si="201"/>
        <v/>
      </c>
      <c r="M2601" s="964" t="str">
        <f t="shared" si="201"/>
        <v/>
      </c>
      <c r="N2601" s="964" t="str">
        <f t="shared" si="201"/>
        <v/>
      </c>
      <c r="O2601" s="964" t="str">
        <f t="shared" si="201"/>
        <v/>
      </c>
      <c r="P2601" s="964" t="str">
        <f t="shared" si="201"/>
        <v/>
      </c>
      <c r="Q2601" s="962" t="str">
        <f t="shared" si="201"/>
        <v/>
      </c>
      <c r="R2601" s="843"/>
    </row>
    <row r="2602" spans="2:18" s="842" customFormat="1" ht="12.4" customHeight="1">
      <c r="B2602" s="976" t="s">
        <v>1412</v>
      </c>
      <c r="C2602" s="959"/>
      <c r="D2602" s="977" t="s">
        <v>2858</v>
      </c>
      <c r="E2602" s="961"/>
      <c r="F2602" s="961"/>
      <c r="G2602" s="961"/>
      <c r="H2602" s="962" t="str">
        <f t="shared" si="199"/>
        <v/>
      </c>
      <c r="I2602" s="963" t="str">
        <f t="shared" si="201"/>
        <v/>
      </c>
      <c r="J2602" s="964" t="str">
        <f t="shared" si="201"/>
        <v/>
      </c>
      <c r="K2602" s="964" t="str">
        <f t="shared" si="201"/>
        <v/>
      </c>
      <c r="L2602" s="964" t="str">
        <f t="shared" si="201"/>
        <v/>
      </c>
      <c r="M2602" s="964" t="str">
        <f t="shared" si="201"/>
        <v/>
      </c>
      <c r="N2602" s="964" t="str">
        <f t="shared" si="201"/>
        <v/>
      </c>
      <c r="O2602" s="964" t="str">
        <f t="shared" si="201"/>
        <v/>
      </c>
      <c r="P2602" s="964" t="str">
        <f t="shared" si="201"/>
        <v/>
      </c>
      <c r="Q2602" s="962" t="str">
        <f t="shared" si="201"/>
        <v/>
      </c>
      <c r="R2602" s="843"/>
    </row>
    <row r="2603" spans="2:18" s="842" customFormat="1" ht="12.4" customHeight="1">
      <c r="B2603" s="968" t="s">
        <v>1413</v>
      </c>
      <c r="C2603" s="959"/>
      <c r="D2603" s="969" t="s">
        <v>2859</v>
      </c>
      <c r="E2603" s="961" t="s">
        <v>386</v>
      </c>
      <c r="F2603" s="970">
        <v>1.22</v>
      </c>
      <c r="G2603" s="970">
        <v>172.29</v>
      </c>
      <c r="H2603" s="962">
        <f t="shared" si="199"/>
        <v>210.19</v>
      </c>
      <c r="I2603" s="963">
        <f t="shared" si="201"/>
        <v>0</v>
      </c>
      <c r="J2603" s="964">
        <f t="shared" si="201"/>
        <v>0</v>
      </c>
      <c r="K2603" s="964">
        <f t="shared" si="201"/>
        <v>0</v>
      </c>
      <c r="L2603" s="964">
        <f t="shared" si="201"/>
        <v>0</v>
      </c>
      <c r="M2603" s="964">
        <f t="shared" si="201"/>
        <v>210.19</v>
      </c>
      <c r="N2603" s="964">
        <f t="shared" si="201"/>
        <v>0</v>
      </c>
      <c r="O2603" s="964">
        <f t="shared" si="201"/>
        <v>0</v>
      </c>
      <c r="P2603" s="964">
        <f t="shared" si="201"/>
        <v>0</v>
      </c>
      <c r="Q2603" s="962">
        <f t="shared" si="201"/>
        <v>0</v>
      </c>
      <c r="R2603" s="843"/>
    </row>
    <row r="2604" spans="2:18" s="842" customFormat="1" ht="12.4" customHeight="1">
      <c r="B2604" s="976" t="s">
        <v>1414</v>
      </c>
      <c r="C2604" s="959"/>
      <c r="D2604" s="977" t="s">
        <v>2860</v>
      </c>
      <c r="E2604" s="961"/>
      <c r="F2604" s="961"/>
      <c r="G2604" s="961"/>
      <c r="H2604" s="962" t="str">
        <f t="shared" si="199"/>
        <v/>
      </c>
      <c r="I2604" s="963" t="str">
        <f t="shared" si="201"/>
        <v/>
      </c>
      <c r="J2604" s="964" t="str">
        <f t="shared" si="201"/>
        <v/>
      </c>
      <c r="K2604" s="964" t="str">
        <f t="shared" si="201"/>
        <v/>
      </c>
      <c r="L2604" s="964" t="str">
        <f t="shared" si="201"/>
        <v/>
      </c>
      <c r="M2604" s="964" t="str">
        <f t="shared" si="201"/>
        <v/>
      </c>
      <c r="N2604" s="964" t="str">
        <f t="shared" si="201"/>
        <v/>
      </c>
      <c r="O2604" s="964" t="str">
        <f t="shared" si="201"/>
        <v/>
      </c>
      <c r="P2604" s="964" t="str">
        <f t="shared" si="201"/>
        <v/>
      </c>
      <c r="Q2604" s="962" t="str">
        <f t="shared" si="201"/>
        <v/>
      </c>
      <c r="R2604" s="843"/>
    </row>
    <row r="2605" spans="2:18" s="842" customFormat="1" ht="12.4" customHeight="1">
      <c r="B2605" s="968" t="s">
        <v>1415</v>
      </c>
      <c r="C2605" s="959"/>
      <c r="D2605" s="969" t="s">
        <v>2861</v>
      </c>
      <c r="E2605" s="961" t="s">
        <v>3030</v>
      </c>
      <c r="F2605" s="970">
        <v>0.23</v>
      </c>
      <c r="G2605" s="970">
        <v>278.26</v>
      </c>
      <c r="H2605" s="962">
        <f t="shared" si="199"/>
        <v>64</v>
      </c>
      <c r="I2605" s="963">
        <f t="shared" si="201"/>
        <v>0</v>
      </c>
      <c r="J2605" s="964">
        <f t="shared" si="201"/>
        <v>0</v>
      </c>
      <c r="K2605" s="964">
        <f t="shared" si="201"/>
        <v>0</v>
      </c>
      <c r="L2605" s="964">
        <f t="shared" si="201"/>
        <v>0</v>
      </c>
      <c r="M2605" s="964">
        <f t="shared" si="201"/>
        <v>64</v>
      </c>
      <c r="N2605" s="964">
        <f t="shared" si="201"/>
        <v>0</v>
      </c>
      <c r="O2605" s="964">
        <f t="shared" si="201"/>
        <v>0</v>
      </c>
      <c r="P2605" s="964">
        <f t="shared" si="201"/>
        <v>0</v>
      </c>
      <c r="Q2605" s="962">
        <f t="shared" si="201"/>
        <v>0</v>
      </c>
      <c r="R2605" s="843"/>
    </row>
    <row r="2606" spans="2:18" s="842" customFormat="1" ht="12.4" customHeight="1">
      <c r="B2606" s="968" t="s">
        <v>1416</v>
      </c>
      <c r="C2606" s="959"/>
      <c r="D2606" s="969" t="s">
        <v>2713</v>
      </c>
      <c r="E2606" s="961" t="s">
        <v>51</v>
      </c>
      <c r="F2606" s="970">
        <v>3.33</v>
      </c>
      <c r="G2606" s="970">
        <v>47.49</v>
      </c>
      <c r="H2606" s="962">
        <f t="shared" si="199"/>
        <v>158.13999999999999</v>
      </c>
      <c r="I2606" s="963">
        <f t="shared" si="201"/>
        <v>0</v>
      </c>
      <c r="J2606" s="964">
        <f t="shared" si="201"/>
        <v>0</v>
      </c>
      <c r="K2606" s="964">
        <f t="shared" si="201"/>
        <v>0</v>
      </c>
      <c r="L2606" s="964">
        <f t="shared" si="201"/>
        <v>0</v>
      </c>
      <c r="M2606" s="964">
        <f t="shared" si="201"/>
        <v>158.13999999999999</v>
      </c>
      <c r="N2606" s="964">
        <f t="shared" si="201"/>
        <v>0</v>
      </c>
      <c r="O2606" s="964">
        <f t="shared" si="201"/>
        <v>0</v>
      </c>
      <c r="P2606" s="964">
        <f t="shared" si="201"/>
        <v>0</v>
      </c>
      <c r="Q2606" s="962">
        <f t="shared" si="201"/>
        <v>0</v>
      </c>
      <c r="R2606" s="843"/>
    </row>
    <row r="2607" spans="2:18" s="842" customFormat="1" ht="12.4" customHeight="1">
      <c r="B2607" s="974" t="s">
        <v>1417</v>
      </c>
      <c r="C2607" s="959"/>
      <c r="D2607" s="975" t="s">
        <v>2775</v>
      </c>
      <c r="E2607" s="961"/>
      <c r="F2607" s="961"/>
      <c r="G2607" s="961"/>
      <c r="H2607" s="962" t="str">
        <f t="shared" si="199"/>
        <v/>
      </c>
      <c r="I2607" s="963" t="str">
        <f t="shared" ref="I2607:Q2622" si="202">+IF($E2607="","",I6497)</f>
        <v/>
      </c>
      <c r="J2607" s="964" t="str">
        <f t="shared" si="202"/>
        <v/>
      </c>
      <c r="K2607" s="964" t="str">
        <f t="shared" si="202"/>
        <v/>
      </c>
      <c r="L2607" s="964" t="str">
        <f t="shared" si="202"/>
        <v/>
      </c>
      <c r="M2607" s="964" t="str">
        <f t="shared" si="202"/>
        <v/>
      </c>
      <c r="N2607" s="964" t="str">
        <f t="shared" si="202"/>
        <v/>
      </c>
      <c r="O2607" s="964" t="str">
        <f t="shared" si="202"/>
        <v/>
      </c>
      <c r="P2607" s="964" t="str">
        <f t="shared" si="202"/>
        <v/>
      </c>
      <c r="Q2607" s="962" t="str">
        <f t="shared" si="202"/>
        <v/>
      </c>
      <c r="R2607" s="843"/>
    </row>
    <row r="2608" spans="2:18" s="842" customFormat="1" ht="12.4" customHeight="1">
      <c r="B2608" s="976" t="s">
        <v>1418</v>
      </c>
      <c r="C2608" s="959"/>
      <c r="D2608" s="977" t="s">
        <v>56</v>
      </c>
      <c r="E2608" s="961"/>
      <c r="F2608" s="961"/>
      <c r="G2608" s="961"/>
      <c r="H2608" s="962" t="str">
        <f t="shared" si="199"/>
        <v/>
      </c>
      <c r="I2608" s="963" t="str">
        <f t="shared" si="202"/>
        <v/>
      </c>
      <c r="J2608" s="964" t="str">
        <f t="shared" si="202"/>
        <v/>
      </c>
      <c r="K2608" s="964" t="str">
        <f t="shared" si="202"/>
        <v/>
      </c>
      <c r="L2608" s="964" t="str">
        <f t="shared" si="202"/>
        <v/>
      </c>
      <c r="M2608" s="964" t="str">
        <f t="shared" si="202"/>
        <v/>
      </c>
      <c r="N2608" s="964" t="str">
        <f t="shared" si="202"/>
        <v/>
      </c>
      <c r="O2608" s="964" t="str">
        <f t="shared" si="202"/>
        <v/>
      </c>
      <c r="P2608" s="964" t="str">
        <f t="shared" si="202"/>
        <v/>
      </c>
      <c r="Q2608" s="962" t="str">
        <f t="shared" si="202"/>
        <v/>
      </c>
      <c r="R2608" s="843"/>
    </row>
    <row r="2609" spans="2:18" s="842" customFormat="1" ht="12.4" customHeight="1">
      <c r="B2609" s="968" t="s">
        <v>1419</v>
      </c>
      <c r="C2609" s="959"/>
      <c r="D2609" s="969" t="s">
        <v>360</v>
      </c>
      <c r="E2609" s="961" t="s">
        <v>386</v>
      </c>
      <c r="F2609" s="970">
        <v>0.2</v>
      </c>
      <c r="G2609" s="970">
        <v>412.08</v>
      </c>
      <c r="H2609" s="962">
        <f t="shared" si="199"/>
        <v>82.42</v>
      </c>
      <c r="I2609" s="963">
        <f t="shared" si="202"/>
        <v>0</v>
      </c>
      <c r="J2609" s="964">
        <f t="shared" si="202"/>
        <v>0</v>
      </c>
      <c r="K2609" s="964">
        <f t="shared" si="202"/>
        <v>0</v>
      </c>
      <c r="L2609" s="964">
        <f t="shared" si="202"/>
        <v>0</v>
      </c>
      <c r="M2609" s="964">
        <f t="shared" si="202"/>
        <v>82.42</v>
      </c>
      <c r="N2609" s="964">
        <f t="shared" si="202"/>
        <v>0</v>
      </c>
      <c r="O2609" s="964">
        <f t="shared" si="202"/>
        <v>0</v>
      </c>
      <c r="P2609" s="964">
        <f t="shared" si="202"/>
        <v>0</v>
      </c>
      <c r="Q2609" s="962">
        <f t="shared" si="202"/>
        <v>0</v>
      </c>
      <c r="R2609" s="843"/>
    </row>
    <row r="2610" spans="2:18" s="842" customFormat="1" ht="12.4" customHeight="1">
      <c r="B2610" s="968" t="s">
        <v>1420</v>
      </c>
      <c r="C2610" s="959"/>
      <c r="D2610" s="969" t="s">
        <v>2862</v>
      </c>
      <c r="E2610" s="961" t="s">
        <v>51</v>
      </c>
      <c r="F2610" s="970">
        <v>2.97</v>
      </c>
      <c r="G2610" s="970">
        <v>52.84</v>
      </c>
      <c r="H2610" s="962">
        <f t="shared" si="199"/>
        <v>156.93</v>
      </c>
      <c r="I2610" s="963">
        <f t="shared" si="202"/>
        <v>0</v>
      </c>
      <c r="J2610" s="964">
        <f t="shared" si="202"/>
        <v>0</v>
      </c>
      <c r="K2610" s="964">
        <f t="shared" si="202"/>
        <v>0</v>
      </c>
      <c r="L2610" s="964">
        <f t="shared" si="202"/>
        <v>0</v>
      </c>
      <c r="M2610" s="964">
        <f t="shared" si="202"/>
        <v>156.93</v>
      </c>
      <c r="N2610" s="964">
        <f t="shared" si="202"/>
        <v>0</v>
      </c>
      <c r="O2610" s="964">
        <f t="shared" si="202"/>
        <v>0</v>
      </c>
      <c r="P2610" s="964">
        <f t="shared" si="202"/>
        <v>0</v>
      </c>
      <c r="Q2610" s="962">
        <f t="shared" si="202"/>
        <v>0</v>
      </c>
      <c r="R2610" s="843"/>
    </row>
    <row r="2611" spans="2:18" s="842" customFormat="1" ht="12.4" customHeight="1">
      <c r="B2611" s="968" t="s">
        <v>1421</v>
      </c>
      <c r="C2611" s="959"/>
      <c r="D2611" s="969" t="s">
        <v>2702</v>
      </c>
      <c r="E2611" s="961" t="s">
        <v>55</v>
      </c>
      <c r="F2611" s="970">
        <v>62.29</v>
      </c>
      <c r="G2611" s="970">
        <v>4.2</v>
      </c>
      <c r="H2611" s="962">
        <f t="shared" si="199"/>
        <v>261.62</v>
      </c>
      <c r="I2611" s="963">
        <f t="shared" si="202"/>
        <v>0</v>
      </c>
      <c r="J2611" s="964">
        <f t="shared" si="202"/>
        <v>0</v>
      </c>
      <c r="K2611" s="964">
        <f t="shared" si="202"/>
        <v>0</v>
      </c>
      <c r="L2611" s="964">
        <f t="shared" si="202"/>
        <v>0</v>
      </c>
      <c r="M2611" s="964">
        <f t="shared" si="202"/>
        <v>261.62</v>
      </c>
      <c r="N2611" s="964">
        <f t="shared" si="202"/>
        <v>0</v>
      </c>
      <c r="O2611" s="964">
        <f t="shared" si="202"/>
        <v>0</v>
      </c>
      <c r="P2611" s="964">
        <f t="shared" si="202"/>
        <v>0</v>
      </c>
      <c r="Q2611" s="962">
        <f t="shared" si="202"/>
        <v>0</v>
      </c>
      <c r="R2611" s="843"/>
    </row>
    <row r="2612" spans="2:18" s="842" customFormat="1" ht="12.4" customHeight="1">
      <c r="B2612" s="976" t="s">
        <v>1422</v>
      </c>
      <c r="C2612" s="959"/>
      <c r="D2612" s="977" t="s">
        <v>57</v>
      </c>
      <c r="E2612" s="961"/>
      <c r="F2612" s="961"/>
      <c r="G2612" s="961"/>
      <c r="H2612" s="962" t="str">
        <f t="shared" si="199"/>
        <v/>
      </c>
      <c r="I2612" s="963" t="str">
        <f t="shared" si="202"/>
        <v/>
      </c>
      <c r="J2612" s="964" t="str">
        <f t="shared" si="202"/>
        <v/>
      </c>
      <c r="K2612" s="964" t="str">
        <f t="shared" si="202"/>
        <v/>
      </c>
      <c r="L2612" s="964" t="str">
        <f t="shared" si="202"/>
        <v/>
      </c>
      <c r="M2612" s="964" t="str">
        <f t="shared" si="202"/>
        <v/>
      </c>
      <c r="N2612" s="964" t="str">
        <f t="shared" si="202"/>
        <v/>
      </c>
      <c r="O2612" s="964" t="str">
        <f t="shared" si="202"/>
        <v/>
      </c>
      <c r="P2612" s="964" t="str">
        <f t="shared" si="202"/>
        <v/>
      </c>
      <c r="Q2612" s="962" t="str">
        <f t="shared" si="202"/>
        <v/>
      </c>
      <c r="R2612" s="843"/>
    </row>
    <row r="2613" spans="2:18" s="842" customFormat="1" ht="12.4" customHeight="1">
      <c r="B2613" s="968" t="s">
        <v>1423</v>
      </c>
      <c r="C2613" s="959"/>
      <c r="D2613" s="969" t="s">
        <v>361</v>
      </c>
      <c r="E2613" s="961" t="s">
        <v>386</v>
      </c>
      <c r="F2613" s="970">
        <v>0.16</v>
      </c>
      <c r="G2613" s="970">
        <v>312.82</v>
      </c>
      <c r="H2613" s="962">
        <f t="shared" si="199"/>
        <v>50.05</v>
      </c>
      <c r="I2613" s="963">
        <f t="shared" si="202"/>
        <v>0</v>
      </c>
      <c r="J2613" s="964">
        <f t="shared" si="202"/>
        <v>0</v>
      </c>
      <c r="K2613" s="964">
        <f t="shared" si="202"/>
        <v>0</v>
      </c>
      <c r="L2613" s="964">
        <f t="shared" si="202"/>
        <v>0</v>
      </c>
      <c r="M2613" s="964">
        <f t="shared" si="202"/>
        <v>50.05</v>
      </c>
      <c r="N2613" s="964">
        <f t="shared" si="202"/>
        <v>0</v>
      </c>
      <c r="O2613" s="964">
        <f t="shared" si="202"/>
        <v>0</v>
      </c>
      <c r="P2613" s="964">
        <f t="shared" si="202"/>
        <v>0</v>
      </c>
      <c r="Q2613" s="962">
        <f t="shared" si="202"/>
        <v>0</v>
      </c>
      <c r="R2613" s="843"/>
    </row>
    <row r="2614" spans="2:18" s="842" customFormat="1" ht="12.4" customHeight="1">
      <c r="B2614" s="968" t="s">
        <v>1424</v>
      </c>
      <c r="C2614" s="959"/>
      <c r="D2614" s="969" t="s">
        <v>2863</v>
      </c>
      <c r="E2614" s="961" t="s">
        <v>385</v>
      </c>
      <c r="F2614" s="970">
        <v>2.33</v>
      </c>
      <c r="G2614" s="970">
        <v>50.4</v>
      </c>
      <c r="H2614" s="962">
        <f t="shared" si="199"/>
        <v>117.43</v>
      </c>
      <c r="I2614" s="963">
        <f t="shared" si="202"/>
        <v>0</v>
      </c>
      <c r="J2614" s="964">
        <f t="shared" si="202"/>
        <v>0</v>
      </c>
      <c r="K2614" s="964">
        <f t="shared" si="202"/>
        <v>0</v>
      </c>
      <c r="L2614" s="964">
        <f t="shared" si="202"/>
        <v>0</v>
      </c>
      <c r="M2614" s="964">
        <f t="shared" si="202"/>
        <v>117.43</v>
      </c>
      <c r="N2614" s="964">
        <f t="shared" si="202"/>
        <v>0</v>
      </c>
      <c r="O2614" s="964">
        <f t="shared" si="202"/>
        <v>0</v>
      </c>
      <c r="P2614" s="964">
        <f t="shared" si="202"/>
        <v>0</v>
      </c>
      <c r="Q2614" s="962">
        <f t="shared" si="202"/>
        <v>0</v>
      </c>
      <c r="R2614" s="843"/>
    </row>
    <row r="2615" spans="2:18" s="842" customFormat="1" ht="12.4" customHeight="1">
      <c r="B2615" s="968" t="s">
        <v>1425</v>
      </c>
      <c r="C2615" s="959"/>
      <c r="D2615" s="969" t="s">
        <v>2702</v>
      </c>
      <c r="E2615" s="961" t="s">
        <v>55</v>
      </c>
      <c r="F2615" s="970">
        <v>49.25</v>
      </c>
      <c r="G2615" s="970">
        <v>4.2</v>
      </c>
      <c r="H2615" s="962">
        <f t="shared" si="199"/>
        <v>206.85</v>
      </c>
      <c r="I2615" s="963">
        <f t="shared" si="202"/>
        <v>0</v>
      </c>
      <c r="J2615" s="964">
        <f t="shared" si="202"/>
        <v>0</v>
      </c>
      <c r="K2615" s="964">
        <f t="shared" si="202"/>
        <v>0</v>
      </c>
      <c r="L2615" s="964">
        <f t="shared" si="202"/>
        <v>0</v>
      </c>
      <c r="M2615" s="964">
        <f t="shared" si="202"/>
        <v>206.85</v>
      </c>
      <c r="N2615" s="964">
        <f t="shared" si="202"/>
        <v>0</v>
      </c>
      <c r="O2615" s="964">
        <f t="shared" si="202"/>
        <v>0</v>
      </c>
      <c r="P2615" s="964">
        <f t="shared" si="202"/>
        <v>0</v>
      </c>
      <c r="Q2615" s="962">
        <f t="shared" si="202"/>
        <v>0</v>
      </c>
      <c r="R2615" s="843"/>
    </row>
    <row r="2616" spans="2:18" s="842" customFormat="1" ht="12.4" customHeight="1">
      <c r="B2616" s="972" t="s">
        <v>1426</v>
      </c>
      <c r="C2616" s="959"/>
      <c r="D2616" s="973" t="s">
        <v>2864</v>
      </c>
      <c r="E2616" s="961"/>
      <c r="F2616" s="961"/>
      <c r="G2616" s="961"/>
      <c r="H2616" s="962" t="str">
        <f t="shared" si="199"/>
        <v/>
      </c>
      <c r="I2616" s="963" t="str">
        <f t="shared" si="202"/>
        <v/>
      </c>
      <c r="J2616" s="964" t="str">
        <f t="shared" si="202"/>
        <v/>
      </c>
      <c r="K2616" s="964" t="str">
        <f t="shared" si="202"/>
        <v/>
      </c>
      <c r="L2616" s="964" t="str">
        <f t="shared" si="202"/>
        <v/>
      </c>
      <c r="M2616" s="964" t="str">
        <f t="shared" si="202"/>
        <v/>
      </c>
      <c r="N2616" s="964" t="str">
        <f t="shared" si="202"/>
        <v/>
      </c>
      <c r="O2616" s="964" t="str">
        <f t="shared" si="202"/>
        <v/>
      </c>
      <c r="P2616" s="964" t="str">
        <f t="shared" si="202"/>
        <v/>
      </c>
      <c r="Q2616" s="962" t="str">
        <f t="shared" si="202"/>
        <v/>
      </c>
      <c r="R2616" s="843"/>
    </row>
    <row r="2617" spans="2:18" s="842" customFormat="1" ht="12.4" customHeight="1">
      <c r="B2617" s="974" t="s">
        <v>1427</v>
      </c>
      <c r="C2617" s="959"/>
      <c r="D2617" s="975" t="s">
        <v>362</v>
      </c>
      <c r="E2617" s="961"/>
      <c r="F2617" s="961"/>
      <c r="G2617" s="961"/>
      <c r="H2617" s="962" t="str">
        <f t="shared" si="199"/>
        <v/>
      </c>
      <c r="I2617" s="963" t="str">
        <f t="shared" si="202"/>
        <v/>
      </c>
      <c r="J2617" s="964" t="str">
        <f t="shared" si="202"/>
        <v/>
      </c>
      <c r="K2617" s="964" t="str">
        <f t="shared" si="202"/>
        <v/>
      </c>
      <c r="L2617" s="964" t="str">
        <f t="shared" si="202"/>
        <v/>
      </c>
      <c r="M2617" s="964" t="str">
        <f t="shared" si="202"/>
        <v/>
      </c>
      <c r="N2617" s="964" t="str">
        <f t="shared" si="202"/>
        <v/>
      </c>
      <c r="O2617" s="964" t="str">
        <f t="shared" si="202"/>
        <v/>
      </c>
      <c r="P2617" s="964" t="str">
        <f t="shared" si="202"/>
        <v/>
      </c>
      <c r="Q2617" s="962" t="str">
        <f t="shared" si="202"/>
        <v/>
      </c>
      <c r="R2617" s="843"/>
    </row>
    <row r="2618" spans="2:18" s="842" customFormat="1" ht="12.4" customHeight="1">
      <c r="B2618" s="968" t="s">
        <v>1428</v>
      </c>
      <c r="C2618" s="959"/>
      <c r="D2618" s="969" t="s">
        <v>2865</v>
      </c>
      <c r="E2618" s="961" t="s">
        <v>51</v>
      </c>
      <c r="F2618" s="970">
        <v>11.19</v>
      </c>
      <c r="G2618" s="970">
        <v>75.290000000000006</v>
      </c>
      <c r="H2618" s="962">
        <f t="shared" si="199"/>
        <v>842.5</v>
      </c>
      <c r="I2618" s="963">
        <f t="shared" si="202"/>
        <v>0</v>
      </c>
      <c r="J2618" s="964">
        <f t="shared" si="202"/>
        <v>0</v>
      </c>
      <c r="K2618" s="964">
        <f t="shared" si="202"/>
        <v>0</v>
      </c>
      <c r="L2618" s="964">
        <f t="shared" si="202"/>
        <v>0</v>
      </c>
      <c r="M2618" s="964">
        <f t="shared" si="202"/>
        <v>842.5</v>
      </c>
      <c r="N2618" s="964">
        <f t="shared" si="202"/>
        <v>0</v>
      </c>
      <c r="O2618" s="964">
        <f t="shared" si="202"/>
        <v>0</v>
      </c>
      <c r="P2618" s="964">
        <f t="shared" si="202"/>
        <v>0</v>
      </c>
      <c r="Q2618" s="962">
        <f t="shared" si="202"/>
        <v>0</v>
      </c>
      <c r="R2618" s="843"/>
    </row>
    <row r="2619" spans="2:18" s="842" customFormat="1" ht="12.4" customHeight="1">
      <c r="B2619" s="974" t="s">
        <v>1429</v>
      </c>
      <c r="C2619" s="959"/>
      <c r="D2619" s="975" t="s">
        <v>2866</v>
      </c>
      <c r="E2619" s="961"/>
      <c r="F2619" s="961"/>
      <c r="G2619" s="961"/>
      <c r="H2619" s="962" t="str">
        <f t="shared" si="199"/>
        <v/>
      </c>
      <c r="I2619" s="963" t="str">
        <f t="shared" si="202"/>
        <v/>
      </c>
      <c r="J2619" s="964" t="str">
        <f t="shared" si="202"/>
        <v/>
      </c>
      <c r="K2619" s="964" t="str">
        <f t="shared" si="202"/>
        <v/>
      </c>
      <c r="L2619" s="964" t="str">
        <f t="shared" si="202"/>
        <v/>
      </c>
      <c r="M2619" s="964" t="str">
        <f t="shared" si="202"/>
        <v/>
      </c>
      <c r="N2619" s="964" t="str">
        <f t="shared" si="202"/>
        <v/>
      </c>
      <c r="O2619" s="964" t="str">
        <f t="shared" si="202"/>
        <v/>
      </c>
      <c r="P2619" s="964" t="str">
        <f t="shared" si="202"/>
        <v/>
      </c>
      <c r="Q2619" s="962" t="str">
        <f t="shared" si="202"/>
        <v/>
      </c>
      <c r="R2619" s="843"/>
    </row>
    <row r="2620" spans="2:18" s="842" customFormat="1" ht="12.4" customHeight="1">
      <c r="B2620" s="968" t="s">
        <v>1430</v>
      </c>
      <c r="C2620" s="959"/>
      <c r="D2620" s="969" t="s">
        <v>2867</v>
      </c>
      <c r="E2620" s="961" t="s">
        <v>51</v>
      </c>
      <c r="F2620" s="970">
        <v>19.100000000000001</v>
      </c>
      <c r="G2620" s="970">
        <v>28.400000000000002</v>
      </c>
      <c r="H2620" s="962">
        <f t="shared" si="199"/>
        <v>542.44000000000005</v>
      </c>
      <c r="I2620" s="963">
        <f t="shared" si="202"/>
        <v>0</v>
      </c>
      <c r="J2620" s="964">
        <f t="shared" si="202"/>
        <v>0</v>
      </c>
      <c r="K2620" s="964">
        <f t="shared" si="202"/>
        <v>0</v>
      </c>
      <c r="L2620" s="964">
        <f t="shared" si="202"/>
        <v>0</v>
      </c>
      <c r="M2620" s="964">
        <f t="shared" si="202"/>
        <v>542.44000000000005</v>
      </c>
      <c r="N2620" s="964">
        <f t="shared" si="202"/>
        <v>0</v>
      </c>
      <c r="O2620" s="964">
        <f t="shared" si="202"/>
        <v>0</v>
      </c>
      <c r="P2620" s="964">
        <f t="shared" si="202"/>
        <v>0</v>
      </c>
      <c r="Q2620" s="962">
        <f t="shared" si="202"/>
        <v>0</v>
      </c>
      <c r="R2620" s="843"/>
    </row>
    <row r="2621" spans="2:18" s="842" customFormat="1" ht="12.4" customHeight="1">
      <c r="B2621" s="968" t="s">
        <v>1431</v>
      </c>
      <c r="C2621" s="959"/>
      <c r="D2621" s="969" t="s">
        <v>2868</v>
      </c>
      <c r="E2621" s="961" t="s">
        <v>387</v>
      </c>
      <c r="F2621" s="970">
        <v>3.35</v>
      </c>
      <c r="G2621" s="970">
        <v>26.18</v>
      </c>
      <c r="H2621" s="962">
        <f t="shared" si="199"/>
        <v>87.7</v>
      </c>
      <c r="I2621" s="963">
        <f t="shared" si="202"/>
        <v>0</v>
      </c>
      <c r="J2621" s="964">
        <f t="shared" si="202"/>
        <v>0</v>
      </c>
      <c r="K2621" s="964">
        <f t="shared" si="202"/>
        <v>0</v>
      </c>
      <c r="L2621" s="964">
        <f t="shared" si="202"/>
        <v>0</v>
      </c>
      <c r="M2621" s="964">
        <f t="shared" si="202"/>
        <v>87.7</v>
      </c>
      <c r="N2621" s="964">
        <f t="shared" si="202"/>
        <v>0</v>
      </c>
      <c r="O2621" s="964">
        <f t="shared" si="202"/>
        <v>0</v>
      </c>
      <c r="P2621" s="964">
        <f t="shared" si="202"/>
        <v>0</v>
      </c>
      <c r="Q2621" s="962">
        <f t="shared" si="202"/>
        <v>0</v>
      </c>
      <c r="R2621" s="843"/>
    </row>
    <row r="2622" spans="2:18" s="842" customFormat="1" ht="12.4" customHeight="1">
      <c r="B2622" s="968" t="s">
        <v>1432</v>
      </c>
      <c r="C2622" s="959"/>
      <c r="D2622" s="969" t="s">
        <v>2869</v>
      </c>
      <c r="E2622" s="961" t="s">
        <v>41</v>
      </c>
      <c r="F2622" s="970">
        <v>1</v>
      </c>
      <c r="G2622" s="970">
        <v>343.01</v>
      </c>
      <c r="H2622" s="962">
        <f t="shared" si="199"/>
        <v>343.01</v>
      </c>
      <c r="I2622" s="963">
        <f t="shared" si="202"/>
        <v>0</v>
      </c>
      <c r="J2622" s="964">
        <f t="shared" si="202"/>
        <v>0</v>
      </c>
      <c r="K2622" s="964">
        <f t="shared" si="202"/>
        <v>0</v>
      </c>
      <c r="L2622" s="964">
        <f t="shared" si="202"/>
        <v>0</v>
      </c>
      <c r="M2622" s="964">
        <f t="shared" si="202"/>
        <v>343.01</v>
      </c>
      <c r="N2622" s="964">
        <f t="shared" si="202"/>
        <v>0</v>
      </c>
      <c r="O2622" s="964">
        <f t="shared" si="202"/>
        <v>0</v>
      </c>
      <c r="P2622" s="964">
        <f t="shared" si="202"/>
        <v>0</v>
      </c>
      <c r="Q2622" s="962">
        <f t="shared" si="202"/>
        <v>0</v>
      </c>
      <c r="R2622" s="843"/>
    </row>
    <row r="2623" spans="2:18" s="842" customFormat="1" ht="12.4" customHeight="1">
      <c r="B2623" s="974" t="s">
        <v>1433</v>
      </c>
      <c r="C2623" s="959"/>
      <c r="D2623" s="975" t="s">
        <v>2870</v>
      </c>
      <c r="E2623" s="961"/>
      <c r="F2623" s="961"/>
      <c r="G2623" s="961"/>
      <c r="H2623" s="962" t="str">
        <f t="shared" si="199"/>
        <v/>
      </c>
      <c r="I2623" s="963" t="str">
        <f t="shared" ref="I2623:Q2638" si="203">+IF($E2623="","",I6513)</f>
        <v/>
      </c>
      <c r="J2623" s="964" t="str">
        <f t="shared" si="203"/>
        <v/>
      </c>
      <c r="K2623" s="964" t="str">
        <f t="shared" si="203"/>
        <v/>
      </c>
      <c r="L2623" s="964" t="str">
        <f t="shared" si="203"/>
        <v/>
      </c>
      <c r="M2623" s="964" t="str">
        <f t="shared" si="203"/>
        <v/>
      </c>
      <c r="N2623" s="964" t="str">
        <f t="shared" si="203"/>
        <v/>
      </c>
      <c r="O2623" s="964" t="str">
        <f t="shared" si="203"/>
        <v/>
      </c>
      <c r="P2623" s="964" t="str">
        <f t="shared" si="203"/>
        <v/>
      </c>
      <c r="Q2623" s="962" t="str">
        <f t="shared" si="203"/>
        <v/>
      </c>
      <c r="R2623" s="843"/>
    </row>
    <row r="2624" spans="2:18" s="842" customFormat="1" ht="12.4" customHeight="1">
      <c r="B2624" s="968" t="s">
        <v>1434</v>
      </c>
      <c r="C2624" s="959"/>
      <c r="D2624" s="969" t="s">
        <v>2871</v>
      </c>
      <c r="E2624" s="961" t="s">
        <v>51</v>
      </c>
      <c r="F2624" s="970">
        <v>7.13</v>
      </c>
      <c r="G2624" s="970">
        <v>15.26</v>
      </c>
      <c r="H2624" s="962">
        <f t="shared" si="199"/>
        <v>108.8</v>
      </c>
      <c r="I2624" s="963">
        <f t="shared" si="203"/>
        <v>0</v>
      </c>
      <c r="J2624" s="964">
        <f t="shared" si="203"/>
        <v>0</v>
      </c>
      <c r="K2624" s="964">
        <f t="shared" si="203"/>
        <v>0</v>
      </c>
      <c r="L2624" s="964">
        <f t="shared" si="203"/>
        <v>0</v>
      </c>
      <c r="M2624" s="964">
        <f t="shared" si="203"/>
        <v>108.8</v>
      </c>
      <c r="N2624" s="964">
        <f t="shared" si="203"/>
        <v>0</v>
      </c>
      <c r="O2624" s="964">
        <f t="shared" si="203"/>
        <v>0</v>
      </c>
      <c r="P2624" s="964">
        <f t="shared" si="203"/>
        <v>0</v>
      </c>
      <c r="Q2624" s="962">
        <f t="shared" si="203"/>
        <v>0</v>
      </c>
      <c r="R2624" s="843"/>
    </row>
    <row r="2625" spans="2:18" s="842" customFormat="1" ht="12.4" customHeight="1">
      <c r="B2625" s="968" t="s">
        <v>1435</v>
      </c>
      <c r="C2625" s="959"/>
      <c r="D2625" s="969" t="s">
        <v>2872</v>
      </c>
      <c r="E2625" s="961" t="s">
        <v>51</v>
      </c>
      <c r="F2625" s="970">
        <v>2.84</v>
      </c>
      <c r="G2625" s="970">
        <v>27.37</v>
      </c>
      <c r="H2625" s="962">
        <f t="shared" si="199"/>
        <v>77.73</v>
      </c>
      <c r="I2625" s="963">
        <f t="shared" si="203"/>
        <v>0</v>
      </c>
      <c r="J2625" s="964">
        <f t="shared" si="203"/>
        <v>0</v>
      </c>
      <c r="K2625" s="964">
        <f t="shared" si="203"/>
        <v>0</v>
      </c>
      <c r="L2625" s="964">
        <f t="shared" si="203"/>
        <v>0</v>
      </c>
      <c r="M2625" s="964">
        <f t="shared" si="203"/>
        <v>77.73</v>
      </c>
      <c r="N2625" s="964">
        <f t="shared" si="203"/>
        <v>0</v>
      </c>
      <c r="O2625" s="964">
        <f t="shared" si="203"/>
        <v>0</v>
      </c>
      <c r="P2625" s="964">
        <f t="shared" si="203"/>
        <v>0</v>
      </c>
      <c r="Q2625" s="962">
        <f t="shared" si="203"/>
        <v>0</v>
      </c>
      <c r="R2625" s="843"/>
    </row>
    <row r="2626" spans="2:18" s="842" customFormat="1" ht="12.4" customHeight="1">
      <c r="B2626" s="968" t="s">
        <v>1436</v>
      </c>
      <c r="C2626" s="959"/>
      <c r="D2626" s="969" t="s">
        <v>2873</v>
      </c>
      <c r="E2626" s="961" t="s">
        <v>51</v>
      </c>
      <c r="F2626" s="970">
        <v>3.71</v>
      </c>
      <c r="G2626" s="970">
        <v>27.37</v>
      </c>
      <c r="H2626" s="962">
        <f t="shared" si="199"/>
        <v>101.54</v>
      </c>
      <c r="I2626" s="963">
        <f t="shared" si="203"/>
        <v>0</v>
      </c>
      <c r="J2626" s="964">
        <f t="shared" si="203"/>
        <v>0</v>
      </c>
      <c r="K2626" s="964">
        <f t="shared" si="203"/>
        <v>0</v>
      </c>
      <c r="L2626" s="964">
        <f t="shared" si="203"/>
        <v>0</v>
      </c>
      <c r="M2626" s="964">
        <f t="shared" si="203"/>
        <v>101.54</v>
      </c>
      <c r="N2626" s="964">
        <f t="shared" si="203"/>
        <v>0</v>
      </c>
      <c r="O2626" s="964">
        <f t="shared" si="203"/>
        <v>0</v>
      </c>
      <c r="P2626" s="964">
        <f t="shared" si="203"/>
        <v>0</v>
      </c>
      <c r="Q2626" s="962">
        <f t="shared" si="203"/>
        <v>0</v>
      </c>
      <c r="R2626" s="843"/>
    </row>
    <row r="2627" spans="2:18" s="842" customFormat="1" ht="12.4" customHeight="1">
      <c r="B2627" s="968" t="s">
        <v>1437</v>
      </c>
      <c r="C2627" s="959"/>
      <c r="D2627" s="969" t="s">
        <v>2874</v>
      </c>
      <c r="E2627" s="961" t="s">
        <v>50</v>
      </c>
      <c r="F2627" s="970">
        <v>4.45</v>
      </c>
      <c r="G2627" s="970">
        <v>12.950000000000001</v>
      </c>
      <c r="H2627" s="962">
        <f t="shared" si="199"/>
        <v>57.63</v>
      </c>
      <c r="I2627" s="963">
        <f t="shared" si="203"/>
        <v>0</v>
      </c>
      <c r="J2627" s="964">
        <f t="shared" si="203"/>
        <v>0</v>
      </c>
      <c r="K2627" s="964">
        <f t="shared" si="203"/>
        <v>0</v>
      </c>
      <c r="L2627" s="964">
        <f t="shared" si="203"/>
        <v>0</v>
      </c>
      <c r="M2627" s="964">
        <f t="shared" si="203"/>
        <v>57.63</v>
      </c>
      <c r="N2627" s="964">
        <f t="shared" si="203"/>
        <v>0</v>
      </c>
      <c r="O2627" s="964">
        <f t="shared" si="203"/>
        <v>0</v>
      </c>
      <c r="P2627" s="964">
        <f t="shared" si="203"/>
        <v>0</v>
      </c>
      <c r="Q2627" s="962">
        <f t="shared" si="203"/>
        <v>0</v>
      </c>
      <c r="R2627" s="843"/>
    </row>
    <row r="2628" spans="2:18" s="842" customFormat="1" ht="12.4" customHeight="1">
      <c r="B2628" s="974" t="s">
        <v>1438</v>
      </c>
      <c r="C2628" s="959"/>
      <c r="D2628" s="975" t="s">
        <v>62</v>
      </c>
      <c r="E2628" s="961"/>
      <c r="F2628" s="961"/>
      <c r="G2628" s="961"/>
      <c r="H2628" s="962" t="str">
        <f t="shared" si="199"/>
        <v/>
      </c>
      <c r="I2628" s="963" t="str">
        <f t="shared" si="203"/>
        <v/>
      </c>
      <c r="J2628" s="964" t="str">
        <f t="shared" si="203"/>
        <v/>
      </c>
      <c r="K2628" s="964" t="str">
        <f t="shared" si="203"/>
        <v/>
      </c>
      <c r="L2628" s="964" t="str">
        <f t="shared" si="203"/>
        <v/>
      </c>
      <c r="M2628" s="964" t="str">
        <f t="shared" si="203"/>
        <v/>
      </c>
      <c r="N2628" s="964" t="str">
        <f t="shared" si="203"/>
        <v/>
      </c>
      <c r="O2628" s="964" t="str">
        <f t="shared" si="203"/>
        <v/>
      </c>
      <c r="P2628" s="964" t="str">
        <f t="shared" si="203"/>
        <v/>
      </c>
      <c r="Q2628" s="962" t="str">
        <f t="shared" si="203"/>
        <v/>
      </c>
      <c r="R2628" s="843"/>
    </row>
    <row r="2629" spans="2:18" s="842" customFormat="1" ht="12.4" customHeight="1">
      <c r="B2629" s="968" t="s">
        <v>1439</v>
      </c>
      <c r="C2629" s="959"/>
      <c r="D2629" s="969" t="s">
        <v>373</v>
      </c>
      <c r="E2629" s="961" t="s">
        <v>51</v>
      </c>
      <c r="F2629" s="970">
        <v>5.69</v>
      </c>
      <c r="G2629" s="970">
        <v>41.38</v>
      </c>
      <c r="H2629" s="962">
        <f t="shared" si="199"/>
        <v>235.45</v>
      </c>
      <c r="I2629" s="963">
        <f t="shared" si="203"/>
        <v>0</v>
      </c>
      <c r="J2629" s="964">
        <f t="shared" si="203"/>
        <v>0</v>
      </c>
      <c r="K2629" s="964">
        <f t="shared" si="203"/>
        <v>0</v>
      </c>
      <c r="L2629" s="964">
        <f t="shared" si="203"/>
        <v>0</v>
      </c>
      <c r="M2629" s="964">
        <f t="shared" si="203"/>
        <v>235.45</v>
      </c>
      <c r="N2629" s="964">
        <f t="shared" si="203"/>
        <v>0</v>
      </c>
      <c r="O2629" s="964">
        <f t="shared" si="203"/>
        <v>0</v>
      </c>
      <c r="P2629" s="964">
        <f t="shared" si="203"/>
        <v>0</v>
      </c>
      <c r="Q2629" s="962">
        <f t="shared" si="203"/>
        <v>0</v>
      </c>
      <c r="R2629" s="843"/>
    </row>
    <row r="2630" spans="2:18" s="842" customFormat="1" ht="12.4" customHeight="1">
      <c r="B2630" s="968" t="s">
        <v>1440</v>
      </c>
      <c r="C2630" s="959"/>
      <c r="D2630" s="969" t="s">
        <v>372</v>
      </c>
      <c r="E2630" s="961" t="s">
        <v>51</v>
      </c>
      <c r="F2630" s="970">
        <v>2.37</v>
      </c>
      <c r="G2630" s="970">
        <v>36</v>
      </c>
      <c r="H2630" s="962">
        <f t="shared" si="199"/>
        <v>85.32</v>
      </c>
      <c r="I2630" s="963">
        <f t="shared" si="203"/>
        <v>0</v>
      </c>
      <c r="J2630" s="964">
        <f t="shared" si="203"/>
        <v>0</v>
      </c>
      <c r="K2630" s="964">
        <f t="shared" si="203"/>
        <v>0</v>
      </c>
      <c r="L2630" s="964">
        <f t="shared" si="203"/>
        <v>0</v>
      </c>
      <c r="M2630" s="964">
        <f t="shared" si="203"/>
        <v>85.32</v>
      </c>
      <c r="N2630" s="964">
        <f t="shared" si="203"/>
        <v>0</v>
      </c>
      <c r="O2630" s="964">
        <f t="shared" si="203"/>
        <v>0</v>
      </c>
      <c r="P2630" s="964">
        <f t="shared" si="203"/>
        <v>0</v>
      </c>
      <c r="Q2630" s="962">
        <f t="shared" si="203"/>
        <v>0</v>
      </c>
      <c r="R2630" s="843"/>
    </row>
    <row r="2631" spans="2:18" s="842" customFormat="1" ht="12.4" customHeight="1">
      <c r="B2631" s="974" t="s">
        <v>1441</v>
      </c>
      <c r="C2631" s="959"/>
      <c r="D2631" s="975" t="s">
        <v>63</v>
      </c>
      <c r="E2631" s="961"/>
      <c r="F2631" s="961"/>
      <c r="G2631" s="961"/>
      <c r="H2631" s="962" t="str">
        <f t="shared" si="199"/>
        <v/>
      </c>
      <c r="I2631" s="963" t="str">
        <f t="shared" si="203"/>
        <v/>
      </c>
      <c r="J2631" s="964" t="str">
        <f t="shared" si="203"/>
        <v/>
      </c>
      <c r="K2631" s="964" t="str">
        <f t="shared" si="203"/>
        <v/>
      </c>
      <c r="L2631" s="964" t="str">
        <f t="shared" si="203"/>
        <v/>
      </c>
      <c r="M2631" s="964" t="str">
        <f t="shared" si="203"/>
        <v/>
      </c>
      <c r="N2631" s="964" t="str">
        <f t="shared" si="203"/>
        <v/>
      </c>
      <c r="O2631" s="964" t="str">
        <f t="shared" si="203"/>
        <v/>
      </c>
      <c r="P2631" s="964" t="str">
        <f t="shared" si="203"/>
        <v/>
      </c>
      <c r="Q2631" s="962" t="str">
        <f t="shared" si="203"/>
        <v/>
      </c>
      <c r="R2631" s="843"/>
    </row>
    <row r="2632" spans="2:18" s="842" customFormat="1" ht="12.4" customHeight="1">
      <c r="B2632" s="968" t="s">
        <v>1442</v>
      </c>
      <c r="C2632" s="959"/>
      <c r="D2632" s="969" t="s">
        <v>2875</v>
      </c>
      <c r="E2632" s="961" t="s">
        <v>41</v>
      </c>
      <c r="F2632" s="970">
        <v>1</v>
      </c>
      <c r="G2632" s="970">
        <v>245.66</v>
      </c>
      <c r="H2632" s="962">
        <f t="shared" si="199"/>
        <v>245.66</v>
      </c>
      <c r="I2632" s="963">
        <f t="shared" si="203"/>
        <v>0</v>
      </c>
      <c r="J2632" s="964">
        <f t="shared" si="203"/>
        <v>0</v>
      </c>
      <c r="K2632" s="964">
        <f t="shared" si="203"/>
        <v>0</v>
      </c>
      <c r="L2632" s="964">
        <f t="shared" si="203"/>
        <v>0</v>
      </c>
      <c r="M2632" s="964">
        <f t="shared" si="203"/>
        <v>0</v>
      </c>
      <c r="N2632" s="964">
        <f t="shared" si="203"/>
        <v>245.66</v>
      </c>
      <c r="O2632" s="964">
        <f t="shared" si="203"/>
        <v>0</v>
      </c>
      <c r="P2632" s="964">
        <f t="shared" si="203"/>
        <v>0</v>
      </c>
      <c r="Q2632" s="962">
        <f t="shared" si="203"/>
        <v>0</v>
      </c>
      <c r="R2632" s="843"/>
    </row>
    <row r="2633" spans="2:18" s="842" customFormat="1" ht="12.4" customHeight="1">
      <c r="B2633" s="968" t="s">
        <v>1443</v>
      </c>
      <c r="C2633" s="959"/>
      <c r="D2633" s="969" t="s">
        <v>2876</v>
      </c>
      <c r="E2633" s="961" t="s">
        <v>41</v>
      </c>
      <c r="F2633" s="970">
        <v>1</v>
      </c>
      <c r="G2633" s="970">
        <v>83.43</v>
      </c>
      <c r="H2633" s="962">
        <f t="shared" ref="H2633:H2696" si="204">+IF(E2633="","",ROUND(F2633*G2633,2))</f>
        <v>83.43</v>
      </c>
      <c r="I2633" s="963">
        <f t="shared" si="203"/>
        <v>0</v>
      </c>
      <c r="J2633" s="964">
        <f t="shared" si="203"/>
        <v>0</v>
      </c>
      <c r="K2633" s="964">
        <f t="shared" si="203"/>
        <v>0</v>
      </c>
      <c r="L2633" s="964">
        <f t="shared" si="203"/>
        <v>0</v>
      </c>
      <c r="M2633" s="964">
        <f t="shared" si="203"/>
        <v>0</v>
      </c>
      <c r="N2633" s="964">
        <f t="shared" si="203"/>
        <v>83.43</v>
      </c>
      <c r="O2633" s="964">
        <f t="shared" si="203"/>
        <v>0</v>
      </c>
      <c r="P2633" s="964">
        <f t="shared" si="203"/>
        <v>0</v>
      </c>
      <c r="Q2633" s="962">
        <f t="shared" si="203"/>
        <v>0</v>
      </c>
      <c r="R2633" s="843"/>
    </row>
    <row r="2634" spans="2:18" s="842" customFormat="1" ht="12.4" customHeight="1">
      <c r="B2634" s="974" t="s">
        <v>1444</v>
      </c>
      <c r="C2634" s="959"/>
      <c r="D2634" s="975" t="s">
        <v>64</v>
      </c>
      <c r="E2634" s="961"/>
      <c r="F2634" s="961"/>
      <c r="G2634" s="961"/>
      <c r="H2634" s="962" t="str">
        <f t="shared" si="204"/>
        <v/>
      </c>
      <c r="I2634" s="963" t="str">
        <f t="shared" si="203"/>
        <v/>
      </c>
      <c r="J2634" s="964" t="str">
        <f t="shared" si="203"/>
        <v/>
      </c>
      <c r="K2634" s="964" t="str">
        <f t="shared" si="203"/>
        <v/>
      </c>
      <c r="L2634" s="964" t="str">
        <f t="shared" si="203"/>
        <v/>
      </c>
      <c r="M2634" s="964" t="str">
        <f t="shared" si="203"/>
        <v/>
      </c>
      <c r="N2634" s="964" t="str">
        <f t="shared" si="203"/>
        <v/>
      </c>
      <c r="O2634" s="964" t="str">
        <f t="shared" si="203"/>
        <v/>
      </c>
      <c r="P2634" s="964" t="str">
        <f t="shared" si="203"/>
        <v/>
      </c>
      <c r="Q2634" s="962" t="str">
        <f t="shared" si="203"/>
        <v/>
      </c>
      <c r="R2634" s="843"/>
    </row>
    <row r="2635" spans="2:18" s="842" customFormat="1" ht="12.4" customHeight="1">
      <c r="B2635" s="968" t="s">
        <v>1445</v>
      </c>
      <c r="C2635" s="959"/>
      <c r="D2635" s="969" t="s">
        <v>2877</v>
      </c>
      <c r="E2635" s="961" t="s">
        <v>385</v>
      </c>
      <c r="F2635" s="970">
        <v>14.34</v>
      </c>
      <c r="G2635" s="970">
        <v>9.2900000000000009</v>
      </c>
      <c r="H2635" s="962">
        <f t="shared" si="204"/>
        <v>133.22</v>
      </c>
      <c r="I2635" s="963">
        <f t="shared" si="203"/>
        <v>0</v>
      </c>
      <c r="J2635" s="964">
        <f t="shared" si="203"/>
        <v>0</v>
      </c>
      <c r="K2635" s="964">
        <f t="shared" si="203"/>
        <v>0</v>
      </c>
      <c r="L2635" s="964">
        <f t="shared" si="203"/>
        <v>0</v>
      </c>
      <c r="M2635" s="964">
        <f t="shared" si="203"/>
        <v>0</v>
      </c>
      <c r="N2635" s="964">
        <f t="shared" si="203"/>
        <v>133.22</v>
      </c>
      <c r="O2635" s="964">
        <f t="shared" si="203"/>
        <v>0</v>
      </c>
      <c r="P2635" s="964">
        <f t="shared" si="203"/>
        <v>0</v>
      </c>
      <c r="Q2635" s="962">
        <f t="shared" si="203"/>
        <v>0</v>
      </c>
      <c r="R2635" s="843"/>
    </row>
    <row r="2636" spans="2:18" s="842" customFormat="1" ht="12.4" customHeight="1">
      <c r="B2636" s="972" t="s">
        <v>1446</v>
      </c>
      <c r="C2636" s="959"/>
      <c r="D2636" s="973" t="s">
        <v>66</v>
      </c>
      <c r="E2636" s="961"/>
      <c r="F2636" s="961"/>
      <c r="G2636" s="961"/>
      <c r="H2636" s="962" t="str">
        <f t="shared" si="204"/>
        <v/>
      </c>
      <c r="I2636" s="963" t="str">
        <f t="shared" si="203"/>
        <v/>
      </c>
      <c r="J2636" s="964" t="str">
        <f t="shared" si="203"/>
        <v/>
      </c>
      <c r="K2636" s="964" t="str">
        <f t="shared" si="203"/>
        <v/>
      </c>
      <c r="L2636" s="964" t="str">
        <f t="shared" si="203"/>
        <v/>
      </c>
      <c r="M2636" s="964" t="str">
        <f t="shared" si="203"/>
        <v/>
      </c>
      <c r="N2636" s="964" t="str">
        <f t="shared" si="203"/>
        <v/>
      </c>
      <c r="O2636" s="964" t="str">
        <f t="shared" si="203"/>
        <v/>
      </c>
      <c r="P2636" s="964" t="str">
        <f t="shared" si="203"/>
        <v/>
      </c>
      <c r="Q2636" s="962" t="str">
        <f t="shared" si="203"/>
        <v/>
      </c>
      <c r="R2636" s="843"/>
    </row>
    <row r="2637" spans="2:18" s="842" customFormat="1" ht="12.4" customHeight="1">
      <c r="B2637" s="974" t="s">
        <v>1447</v>
      </c>
      <c r="C2637" s="959"/>
      <c r="D2637" s="975" t="s">
        <v>2878</v>
      </c>
      <c r="E2637" s="961"/>
      <c r="F2637" s="961"/>
      <c r="G2637" s="961"/>
      <c r="H2637" s="962" t="str">
        <f t="shared" si="204"/>
        <v/>
      </c>
      <c r="I2637" s="963" t="str">
        <f t="shared" si="203"/>
        <v/>
      </c>
      <c r="J2637" s="964" t="str">
        <f t="shared" si="203"/>
        <v/>
      </c>
      <c r="K2637" s="964" t="str">
        <f t="shared" si="203"/>
        <v/>
      </c>
      <c r="L2637" s="964" t="str">
        <f t="shared" si="203"/>
        <v/>
      </c>
      <c r="M2637" s="964" t="str">
        <f t="shared" si="203"/>
        <v/>
      </c>
      <c r="N2637" s="964" t="str">
        <f t="shared" si="203"/>
        <v/>
      </c>
      <c r="O2637" s="964" t="str">
        <f t="shared" si="203"/>
        <v/>
      </c>
      <c r="P2637" s="964" t="str">
        <f t="shared" si="203"/>
        <v/>
      </c>
      <c r="Q2637" s="962" t="str">
        <f t="shared" si="203"/>
        <v/>
      </c>
      <c r="R2637" s="843"/>
    </row>
    <row r="2638" spans="2:18" s="842" customFormat="1" ht="12.4" customHeight="1">
      <c r="B2638" s="968" t="s">
        <v>1448</v>
      </c>
      <c r="C2638" s="959"/>
      <c r="D2638" s="969" t="s">
        <v>2879</v>
      </c>
      <c r="E2638" s="961" t="s">
        <v>41</v>
      </c>
      <c r="F2638" s="970">
        <v>1</v>
      </c>
      <c r="G2638" s="970">
        <v>203.06</v>
      </c>
      <c r="H2638" s="962">
        <f t="shared" si="204"/>
        <v>203.06</v>
      </c>
      <c r="I2638" s="963">
        <f t="shared" si="203"/>
        <v>0</v>
      </c>
      <c r="J2638" s="964">
        <f t="shared" si="203"/>
        <v>0</v>
      </c>
      <c r="K2638" s="964">
        <f t="shared" si="203"/>
        <v>0</v>
      </c>
      <c r="L2638" s="964">
        <f t="shared" si="203"/>
        <v>0</v>
      </c>
      <c r="M2638" s="964">
        <f t="shared" si="203"/>
        <v>203.06</v>
      </c>
      <c r="N2638" s="964">
        <f t="shared" si="203"/>
        <v>0</v>
      </c>
      <c r="O2638" s="964">
        <f t="shared" si="203"/>
        <v>0</v>
      </c>
      <c r="P2638" s="964">
        <f t="shared" si="203"/>
        <v>0</v>
      </c>
      <c r="Q2638" s="962">
        <f t="shared" si="203"/>
        <v>0</v>
      </c>
      <c r="R2638" s="843"/>
    </row>
    <row r="2639" spans="2:18" s="842" customFormat="1" ht="12.4" customHeight="1">
      <c r="B2639" s="974" t="s">
        <v>1449</v>
      </c>
      <c r="C2639" s="959"/>
      <c r="D2639" s="975" t="s">
        <v>67</v>
      </c>
      <c r="E2639" s="961"/>
      <c r="F2639" s="961"/>
      <c r="G2639" s="961"/>
      <c r="H2639" s="962" t="str">
        <f t="shared" si="204"/>
        <v/>
      </c>
      <c r="I2639" s="963" t="str">
        <f t="shared" ref="I2639:Q2654" si="205">+IF($E2639="","",I6529)</f>
        <v/>
      </c>
      <c r="J2639" s="964" t="str">
        <f t="shared" si="205"/>
        <v/>
      </c>
      <c r="K2639" s="964" t="str">
        <f t="shared" si="205"/>
        <v/>
      </c>
      <c r="L2639" s="964" t="str">
        <f t="shared" si="205"/>
        <v/>
      </c>
      <c r="M2639" s="964" t="str">
        <f t="shared" si="205"/>
        <v/>
      </c>
      <c r="N2639" s="964" t="str">
        <f t="shared" si="205"/>
        <v/>
      </c>
      <c r="O2639" s="964" t="str">
        <f t="shared" si="205"/>
        <v/>
      </c>
      <c r="P2639" s="964" t="str">
        <f t="shared" si="205"/>
        <v/>
      </c>
      <c r="Q2639" s="962" t="str">
        <f t="shared" si="205"/>
        <v/>
      </c>
      <c r="R2639" s="843"/>
    </row>
    <row r="2640" spans="2:18" s="842" customFormat="1" ht="12.4" customHeight="1">
      <c r="B2640" s="968" t="s">
        <v>1450</v>
      </c>
      <c r="C2640" s="959"/>
      <c r="D2640" s="969" t="s">
        <v>374</v>
      </c>
      <c r="E2640" s="961" t="s">
        <v>41</v>
      </c>
      <c r="F2640" s="970">
        <v>1</v>
      </c>
      <c r="G2640" s="970">
        <v>515.61</v>
      </c>
      <c r="H2640" s="962">
        <f t="shared" si="204"/>
        <v>515.61</v>
      </c>
      <c r="I2640" s="963">
        <f t="shared" si="205"/>
        <v>0</v>
      </c>
      <c r="J2640" s="964">
        <f t="shared" si="205"/>
        <v>0</v>
      </c>
      <c r="K2640" s="964">
        <f t="shared" si="205"/>
        <v>0</v>
      </c>
      <c r="L2640" s="964">
        <f t="shared" si="205"/>
        <v>0</v>
      </c>
      <c r="M2640" s="964">
        <f t="shared" si="205"/>
        <v>0</v>
      </c>
      <c r="N2640" s="964">
        <f t="shared" si="205"/>
        <v>515.61</v>
      </c>
      <c r="O2640" s="964">
        <f t="shared" si="205"/>
        <v>0</v>
      </c>
      <c r="P2640" s="964">
        <f t="shared" si="205"/>
        <v>0</v>
      </c>
      <c r="Q2640" s="962">
        <f t="shared" si="205"/>
        <v>0</v>
      </c>
      <c r="R2640" s="843"/>
    </row>
    <row r="2641" spans="2:18" s="842" customFormat="1" ht="12.4" customHeight="1">
      <c r="B2641" s="974" t="s">
        <v>1451</v>
      </c>
      <c r="C2641" s="959"/>
      <c r="D2641" s="975" t="s">
        <v>389</v>
      </c>
      <c r="E2641" s="961"/>
      <c r="F2641" s="961"/>
      <c r="G2641" s="961"/>
      <c r="H2641" s="962" t="str">
        <f t="shared" si="204"/>
        <v/>
      </c>
      <c r="I2641" s="963" t="str">
        <f t="shared" si="205"/>
        <v/>
      </c>
      <c r="J2641" s="964" t="str">
        <f t="shared" si="205"/>
        <v/>
      </c>
      <c r="K2641" s="964" t="str">
        <f t="shared" si="205"/>
        <v/>
      </c>
      <c r="L2641" s="964" t="str">
        <f t="shared" si="205"/>
        <v/>
      </c>
      <c r="M2641" s="964" t="str">
        <f t="shared" si="205"/>
        <v/>
      </c>
      <c r="N2641" s="964" t="str">
        <f t="shared" si="205"/>
        <v/>
      </c>
      <c r="O2641" s="964" t="str">
        <f t="shared" si="205"/>
        <v/>
      </c>
      <c r="P2641" s="964" t="str">
        <f t="shared" si="205"/>
        <v/>
      </c>
      <c r="Q2641" s="962" t="str">
        <f t="shared" si="205"/>
        <v/>
      </c>
      <c r="R2641" s="843"/>
    </row>
    <row r="2642" spans="2:18" s="842" customFormat="1" ht="12.4" customHeight="1">
      <c r="B2642" s="968" t="s">
        <v>1452</v>
      </c>
      <c r="C2642" s="959"/>
      <c r="D2642" s="969" t="s">
        <v>390</v>
      </c>
      <c r="E2642" s="961" t="s">
        <v>41</v>
      </c>
      <c r="F2642" s="970">
        <v>1</v>
      </c>
      <c r="G2642" s="970">
        <v>40.230000000000004</v>
      </c>
      <c r="H2642" s="962">
        <f t="shared" si="204"/>
        <v>40.229999999999997</v>
      </c>
      <c r="I2642" s="963">
        <f t="shared" si="205"/>
        <v>0</v>
      </c>
      <c r="J2642" s="964">
        <f t="shared" si="205"/>
        <v>0</v>
      </c>
      <c r="K2642" s="964">
        <f t="shared" si="205"/>
        <v>0</v>
      </c>
      <c r="L2642" s="964">
        <f t="shared" si="205"/>
        <v>0</v>
      </c>
      <c r="M2642" s="964">
        <f t="shared" si="205"/>
        <v>40.229999999999997</v>
      </c>
      <c r="N2642" s="964">
        <f t="shared" si="205"/>
        <v>0</v>
      </c>
      <c r="O2642" s="964">
        <f t="shared" si="205"/>
        <v>0</v>
      </c>
      <c r="P2642" s="964">
        <f t="shared" si="205"/>
        <v>0</v>
      </c>
      <c r="Q2642" s="962">
        <f t="shared" si="205"/>
        <v>0</v>
      </c>
      <c r="R2642" s="843"/>
    </row>
    <row r="2643" spans="2:18" s="842" customFormat="1" ht="12.4" customHeight="1">
      <c r="B2643" s="972" t="s">
        <v>1453</v>
      </c>
      <c r="C2643" s="959"/>
      <c r="D2643" s="973" t="s">
        <v>84</v>
      </c>
      <c r="E2643" s="961"/>
      <c r="F2643" s="961"/>
      <c r="G2643" s="961"/>
      <c r="H2643" s="962" t="str">
        <f t="shared" si="204"/>
        <v/>
      </c>
      <c r="I2643" s="963" t="str">
        <f t="shared" si="205"/>
        <v/>
      </c>
      <c r="J2643" s="964" t="str">
        <f t="shared" si="205"/>
        <v/>
      </c>
      <c r="K2643" s="964" t="str">
        <f t="shared" si="205"/>
        <v/>
      </c>
      <c r="L2643" s="964" t="str">
        <f t="shared" si="205"/>
        <v/>
      </c>
      <c r="M2643" s="964" t="str">
        <f t="shared" si="205"/>
        <v/>
      </c>
      <c r="N2643" s="964" t="str">
        <f t="shared" si="205"/>
        <v/>
      </c>
      <c r="O2643" s="964" t="str">
        <f t="shared" si="205"/>
        <v/>
      </c>
      <c r="P2643" s="964" t="str">
        <f t="shared" si="205"/>
        <v/>
      </c>
      <c r="Q2643" s="962" t="str">
        <f t="shared" si="205"/>
        <v/>
      </c>
      <c r="R2643" s="843"/>
    </row>
    <row r="2644" spans="2:18" s="842" customFormat="1" ht="12.4" customHeight="1">
      <c r="B2644" s="968" t="s">
        <v>1454</v>
      </c>
      <c r="C2644" s="959"/>
      <c r="D2644" s="969" t="s">
        <v>2880</v>
      </c>
      <c r="E2644" s="961" t="s">
        <v>68</v>
      </c>
      <c r="F2644" s="970">
        <v>1</v>
      </c>
      <c r="G2644" s="970">
        <v>115.08</v>
      </c>
      <c r="H2644" s="962">
        <f t="shared" si="204"/>
        <v>115.08</v>
      </c>
      <c r="I2644" s="963">
        <f t="shared" si="205"/>
        <v>0</v>
      </c>
      <c r="J2644" s="964">
        <f t="shared" si="205"/>
        <v>0</v>
      </c>
      <c r="K2644" s="964">
        <f t="shared" si="205"/>
        <v>0</v>
      </c>
      <c r="L2644" s="964">
        <f t="shared" si="205"/>
        <v>0</v>
      </c>
      <c r="M2644" s="964">
        <f t="shared" si="205"/>
        <v>115.08</v>
      </c>
      <c r="N2644" s="964">
        <f t="shared" si="205"/>
        <v>0</v>
      </c>
      <c r="O2644" s="964">
        <f t="shared" si="205"/>
        <v>0</v>
      </c>
      <c r="P2644" s="964">
        <f t="shared" si="205"/>
        <v>0</v>
      </c>
      <c r="Q2644" s="962">
        <f t="shared" si="205"/>
        <v>0</v>
      </c>
      <c r="R2644" s="843"/>
    </row>
    <row r="2645" spans="2:18" s="842" customFormat="1" ht="12.4" customHeight="1">
      <c r="B2645" s="972" t="s">
        <v>1455</v>
      </c>
      <c r="C2645" s="959"/>
      <c r="D2645" s="973" t="s">
        <v>2881</v>
      </c>
      <c r="E2645" s="961"/>
      <c r="F2645" s="961"/>
      <c r="G2645" s="961"/>
      <c r="H2645" s="962" t="str">
        <f t="shared" si="204"/>
        <v/>
      </c>
      <c r="I2645" s="963" t="str">
        <f t="shared" si="205"/>
        <v/>
      </c>
      <c r="J2645" s="964" t="str">
        <f t="shared" si="205"/>
        <v/>
      </c>
      <c r="K2645" s="964" t="str">
        <f t="shared" si="205"/>
        <v/>
      </c>
      <c r="L2645" s="964" t="str">
        <f t="shared" si="205"/>
        <v/>
      </c>
      <c r="M2645" s="964" t="str">
        <f t="shared" si="205"/>
        <v/>
      </c>
      <c r="N2645" s="964" t="str">
        <f t="shared" si="205"/>
        <v/>
      </c>
      <c r="O2645" s="964" t="str">
        <f t="shared" si="205"/>
        <v/>
      </c>
      <c r="P2645" s="964" t="str">
        <f t="shared" si="205"/>
        <v/>
      </c>
      <c r="Q2645" s="962" t="str">
        <f t="shared" si="205"/>
        <v/>
      </c>
      <c r="R2645" s="843"/>
    </row>
    <row r="2646" spans="2:18" s="842" customFormat="1" ht="12.4" customHeight="1">
      <c r="B2646" s="968" t="s">
        <v>1456</v>
      </c>
      <c r="C2646" s="959"/>
      <c r="D2646" s="969" t="s">
        <v>365</v>
      </c>
      <c r="E2646" s="961" t="s">
        <v>386</v>
      </c>
      <c r="F2646" s="970">
        <v>2.19</v>
      </c>
      <c r="G2646" s="970">
        <v>30.76</v>
      </c>
      <c r="H2646" s="962">
        <f t="shared" si="204"/>
        <v>67.36</v>
      </c>
      <c r="I2646" s="963">
        <f t="shared" si="205"/>
        <v>0</v>
      </c>
      <c r="J2646" s="964">
        <f t="shared" si="205"/>
        <v>0</v>
      </c>
      <c r="K2646" s="964">
        <f t="shared" si="205"/>
        <v>0</v>
      </c>
      <c r="L2646" s="964">
        <f t="shared" si="205"/>
        <v>0</v>
      </c>
      <c r="M2646" s="964">
        <f t="shared" si="205"/>
        <v>67.36</v>
      </c>
      <c r="N2646" s="964">
        <f t="shared" si="205"/>
        <v>0</v>
      </c>
      <c r="O2646" s="964">
        <f t="shared" si="205"/>
        <v>0</v>
      </c>
      <c r="P2646" s="964">
        <f t="shared" si="205"/>
        <v>0</v>
      </c>
      <c r="Q2646" s="962">
        <f t="shared" si="205"/>
        <v>0</v>
      </c>
      <c r="R2646" s="843"/>
    </row>
    <row r="2647" spans="2:18" s="842" customFormat="1" ht="12.4" customHeight="1">
      <c r="B2647" s="968" t="s">
        <v>1457</v>
      </c>
      <c r="C2647" s="959"/>
      <c r="D2647" s="969" t="s">
        <v>2882</v>
      </c>
      <c r="E2647" s="961" t="s">
        <v>41</v>
      </c>
      <c r="F2647" s="970">
        <v>1</v>
      </c>
      <c r="G2647" s="970">
        <v>614.78</v>
      </c>
      <c r="H2647" s="962">
        <f t="shared" si="204"/>
        <v>614.78</v>
      </c>
      <c r="I2647" s="963">
        <f t="shared" si="205"/>
        <v>0</v>
      </c>
      <c r="J2647" s="964">
        <f t="shared" si="205"/>
        <v>0</v>
      </c>
      <c r="K2647" s="964">
        <f t="shared" si="205"/>
        <v>0</v>
      </c>
      <c r="L2647" s="964">
        <f t="shared" si="205"/>
        <v>0</v>
      </c>
      <c r="M2647" s="964">
        <f t="shared" si="205"/>
        <v>614.78</v>
      </c>
      <c r="N2647" s="964">
        <f t="shared" si="205"/>
        <v>0</v>
      </c>
      <c r="O2647" s="964">
        <f t="shared" si="205"/>
        <v>0</v>
      </c>
      <c r="P2647" s="964">
        <f t="shared" si="205"/>
        <v>0</v>
      </c>
      <c r="Q2647" s="962">
        <f t="shared" si="205"/>
        <v>0</v>
      </c>
      <c r="R2647" s="843"/>
    </row>
    <row r="2648" spans="2:18" s="842" customFormat="1" ht="12.4" customHeight="1">
      <c r="B2648" s="972" t="s">
        <v>1458</v>
      </c>
      <c r="C2648" s="959"/>
      <c r="D2648" s="973" t="s">
        <v>2883</v>
      </c>
      <c r="E2648" s="961"/>
      <c r="F2648" s="961"/>
      <c r="G2648" s="961"/>
      <c r="H2648" s="962" t="str">
        <f t="shared" si="204"/>
        <v/>
      </c>
      <c r="I2648" s="963" t="str">
        <f t="shared" si="205"/>
        <v/>
      </c>
      <c r="J2648" s="964" t="str">
        <f t="shared" si="205"/>
        <v/>
      </c>
      <c r="K2648" s="964" t="str">
        <f t="shared" si="205"/>
        <v/>
      </c>
      <c r="L2648" s="964" t="str">
        <f t="shared" si="205"/>
        <v/>
      </c>
      <c r="M2648" s="964" t="str">
        <f t="shared" si="205"/>
        <v/>
      </c>
      <c r="N2648" s="964" t="str">
        <f t="shared" si="205"/>
        <v/>
      </c>
      <c r="O2648" s="964" t="str">
        <f t="shared" si="205"/>
        <v/>
      </c>
      <c r="P2648" s="964" t="str">
        <f t="shared" si="205"/>
        <v/>
      </c>
      <c r="Q2648" s="962" t="str">
        <f t="shared" si="205"/>
        <v/>
      </c>
      <c r="R2648" s="843"/>
    </row>
    <row r="2649" spans="2:18" s="842" customFormat="1" ht="12.4" customHeight="1">
      <c r="B2649" s="974" t="s">
        <v>1459</v>
      </c>
      <c r="C2649" s="959"/>
      <c r="D2649" s="975" t="s">
        <v>54</v>
      </c>
      <c r="E2649" s="961"/>
      <c r="F2649" s="961"/>
      <c r="G2649" s="961"/>
      <c r="H2649" s="962" t="str">
        <f t="shared" si="204"/>
        <v/>
      </c>
      <c r="I2649" s="963" t="str">
        <f t="shared" si="205"/>
        <v/>
      </c>
      <c r="J2649" s="964" t="str">
        <f t="shared" si="205"/>
        <v/>
      </c>
      <c r="K2649" s="964" t="str">
        <f t="shared" si="205"/>
        <v/>
      </c>
      <c r="L2649" s="964" t="str">
        <f t="shared" si="205"/>
        <v/>
      </c>
      <c r="M2649" s="964" t="str">
        <f t="shared" si="205"/>
        <v/>
      </c>
      <c r="N2649" s="964" t="str">
        <f t="shared" si="205"/>
        <v/>
      </c>
      <c r="O2649" s="964" t="str">
        <f t="shared" si="205"/>
        <v/>
      </c>
      <c r="P2649" s="964" t="str">
        <f t="shared" si="205"/>
        <v/>
      </c>
      <c r="Q2649" s="962" t="str">
        <f t="shared" si="205"/>
        <v/>
      </c>
      <c r="R2649" s="843"/>
    </row>
    <row r="2650" spans="2:18" s="842" customFormat="1" ht="12.4" customHeight="1">
      <c r="B2650" s="968" t="s">
        <v>1460</v>
      </c>
      <c r="C2650" s="959"/>
      <c r="D2650" s="969" t="s">
        <v>365</v>
      </c>
      <c r="E2650" s="961" t="s">
        <v>386</v>
      </c>
      <c r="F2650" s="970">
        <v>0.57000000000000006</v>
      </c>
      <c r="G2650" s="970">
        <v>30.76</v>
      </c>
      <c r="H2650" s="962">
        <f t="shared" si="204"/>
        <v>17.53</v>
      </c>
      <c r="I2650" s="963">
        <f t="shared" si="205"/>
        <v>0</v>
      </c>
      <c r="J2650" s="964">
        <f t="shared" si="205"/>
        <v>0</v>
      </c>
      <c r="K2650" s="964">
        <f t="shared" si="205"/>
        <v>0</v>
      </c>
      <c r="L2650" s="964">
        <f t="shared" si="205"/>
        <v>0</v>
      </c>
      <c r="M2650" s="964">
        <f t="shared" si="205"/>
        <v>17.53</v>
      </c>
      <c r="N2650" s="964">
        <f t="shared" si="205"/>
        <v>0</v>
      </c>
      <c r="O2650" s="964">
        <f t="shared" si="205"/>
        <v>0</v>
      </c>
      <c r="P2650" s="964">
        <f t="shared" si="205"/>
        <v>0</v>
      </c>
      <c r="Q2650" s="962">
        <f t="shared" si="205"/>
        <v>0</v>
      </c>
      <c r="R2650" s="843"/>
    </row>
    <row r="2651" spans="2:18" s="842" customFormat="1" ht="12.4" customHeight="1">
      <c r="B2651" s="974" t="s">
        <v>1461</v>
      </c>
      <c r="C2651" s="959"/>
      <c r="D2651" s="975" t="s">
        <v>2775</v>
      </c>
      <c r="E2651" s="961"/>
      <c r="F2651" s="961"/>
      <c r="G2651" s="961"/>
      <c r="H2651" s="962" t="str">
        <f t="shared" si="204"/>
        <v/>
      </c>
      <c r="I2651" s="963" t="str">
        <f t="shared" si="205"/>
        <v/>
      </c>
      <c r="J2651" s="964" t="str">
        <f t="shared" si="205"/>
        <v/>
      </c>
      <c r="K2651" s="964" t="str">
        <f t="shared" si="205"/>
        <v/>
      </c>
      <c r="L2651" s="964" t="str">
        <f t="shared" si="205"/>
        <v/>
      </c>
      <c r="M2651" s="964" t="str">
        <f t="shared" si="205"/>
        <v/>
      </c>
      <c r="N2651" s="964" t="str">
        <f t="shared" si="205"/>
        <v/>
      </c>
      <c r="O2651" s="964" t="str">
        <f t="shared" si="205"/>
        <v/>
      </c>
      <c r="P2651" s="964" t="str">
        <f t="shared" si="205"/>
        <v/>
      </c>
      <c r="Q2651" s="962" t="str">
        <f t="shared" si="205"/>
        <v/>
      </c>
      <c r="R2651" s="843"/>
    </row>
    <row r="2652" spans="2:18" s="842" customFormat="1" ht="12.4" customHeight="1">
      <c r="B2652" s="968" t="s">
        <v>1462</v>
      </c>
      <c r="C2652" s="959"/>
      <c r="D2652" s="969" t="s">
        <v>342</v>
      </c>
      <c r="E2652" s="961" t="s">
        <v>51</v>
      </c>
      <c r="F2652" s="970">
        <v>3.27</v>
      </c>
      <c r="G2652" s="970">
        <v>43.65</v>
      </c>
      <c r="H2652" s="962">
        <f t="shared" si="204"/>
        <v>142.74</v>
      </c>
      <c r="I2652" s="963">
        <f t="shared" si="205"/>
        <v>0</v>
      </c>
      <c r="J2652" s="964">
        <f t="shared" si="205"/>
        <v>0</v>
      </c>
      <c r="K2652" s="964">
        <f t="shared" si="205"/>
        <v>0</v>
      </c>
      <c r="L2652" s="964">
        <f t="shared" si="205"/>
        <v>0</v>
      </c>
      <c r="M2652" s="964">
        <f t="shared" si="205"/>
        <v>142.74</v>
      </c>
      <c r="N2652" s="964">
        <f t="shared" si="205"/>
        <v>0</v>
      </c>
      <c r="O2652" s="964">
        <f t="shared" si="205"/>
        <v>0</v>
      </c>
      <c r="P2652" s="964">
        <f t="shared" si="205"/>
        <v>0</v>
      </c>
      <c r="Q2652" s="962">
        <f t="shared" si="205"/>
        <v>0</v>
      </c>
      <c r="R2652" s="843"/>
    </row>
    <row r="2653" spans="2:18" s="842" customFormat="1" ht="12.4" customHeight="1">
      <c r="B2653" s="968" t="s">
        <v>1463</v>
      </c>
      <c r="C2653" s="959"/>
      <c r="D2653" s="969" t="s">
        <v>366</v>
      </c>
      <c r="E2653" s="961" t="s">
        <v>386</v>
      </c>
      <c r="F2653" s="970">
        <v>0.37</v>
      </c>
      <c r="G2653" s="970">
        <v>256.57</v>
      </c>
      <c r="H2653" s="962">
        <f t="shared" si="204"/>
        <v>94.93</v>
      </c>
      <c r="I2653" s="963">
        <f t="shared" si="205"/>
        <v>0</v>
      </c>
      <c r="J2653" s="964">
        <f t="shared" si="205"/>
        <v>0</v>
      </c>
      <c r="K2653" s="964">
        <f t="shared" si="205"/>
        <v>0</v>
      </c>
      <c r="L2653" s="964">
        <f t="shared" si="205"/>
        <v>0</v>
      </c>
      <c r="M2653" s="964">
        <f t="shared" si="205"/>
        <v>94.93</v>
      </c>
      <c r="N2653" s="964">
        <f t="shared" si="205"/>
        <v>0</v>
      </c>
      <c r="O2653" s="964">
        <f t="shared" si="205"/>
        <v>0</v>
      </c>
      <c r="P2653" s="964">
        <f t="shared" si="205"/>
        <v>0</v>
      </c>
      <c r="Q2653" s="962">
        <f t="shared" si="205"/>
        <v>0</v>
      </c>
      <c r="R2653" s="843"/>
    </row>
    <row r="2654" spans="2:18" s="842" customFormat="1" ht="12.4" customHeight="1">
      <c r="B2654" s="968" t="s">
        <v>1464</v>
      </c>
      <c r="C2654" s="959"/>
      <c r="D2654" s="969" t="s">
        <v>341</v>
      </c>
      <c r="E2654" s="961" t="s">
        <v>55</v>
      </c>
      <c r="F2654" s="970">
        <v>9.09</v>
      </c>
      <c r="G2654" s="970">
        <v>4.2</v>
      </c>
      <c r="H2654" s="962">
        <f t="shared" si="204"/>
        <v>38.18</v>
      </c>
      <c r="I2654" s="963">
        <f t="shared" si="205"/>
        <v>0</v>
      </c>
      <c r="J2654" s="964">
        <f t="shared" si="205"/>
        <v>0</v>
      </c>
      <c r="K2654" s="964">
        <f t="shared" si="205"/>
        <v>0</v>
      </c>
      <c r="L2654" s="964">
        <f t="shared" si="205"/>
        <v>0</v>
      </c>
      <c r="M2654" s="964">
        <f t="shared" si="205"/>
        <v>38.18</v>
      </c>
      <c r="N2654" s="964">
        <f t="shared" si="205"/>
        <v>0</v>
      </c>
      <c r="O2654" s="964">
        <f t="shared" si="205"/>
        <v>0</v>
      </c>
      <c r="P2654" s="964">
        <f t="shared" si="205"/>
        <v>0</v>
      </c>
      <c r="Q2654" s="962">
        <f t="shared" si="205"/>
        <v>0</v>
      </c>
      <c r="R2654" s="843"/>
    </row>
    <row r="2655" spans="2:18" s="842" customFormat="1" ht="12.4" customHeight="1">
      <c r="B2655" s="972" t="s">
        <v>1465</v>
      </c>
      <c r="C2655" s="959"/>
      <c r="D2655" s="973" t="s">
        <v>375</v>
      </c>
      <c r="E2655" s="961"/>
      <c r="F2655" s="961"/>
      <c r="G2655" s="961"/>
      <c r="H2655" s="962" t="str">
        <f t="shared" si="204"/>
        <v/>
      </c>
      <c r="I2655" s="963" t="str">
        <f t="shared" ref="I2655:Q2670" si="206">+IF($E2655="","",I6545)</f>
        <v/>
      </c>
      <c r="J2655" s="964" t="str">
        <f t="shared" si="206"/>
        <v/>
      </c>
      <c r="K2655" s="964" t="str">
        <f t="shared" si="206"/>
        <v/>
      </c>
      <c r="L2655" s="964" t="str">
        <f t="shared" si="206"/>
        <v/>
      </c>
      <c r="M2655" s="964" t="str">
        <f t="shared" si="206"/>
        <v/>
      </c>
      <c r="N2655" s="964" t="str">
        <f t="shared" si="206"/>
        <v/>
      </c>
      <c r="O2655" s="964" t="str">
        <f t="shared" si="206"/>
        <v/>
      </c>
      <c r="P2655" s="964" t="str">
        <f t="shared" si="206"/>
        <v/>
      </c>
      <c r="Q2655" s="962" t="str">
        <f t="shared" si="206"/>
        <v/>
      </c>
      <c r="R2655" s="843"/>
    </row>
    <row r="2656" spans="2:18" s="842" customFormat="1" ht="12.4" customHeight="1">
      <c r="B2656" s="974" t="s">
        <v>1466</v>
      </c>
      <c r="C2656" s="959"/>
      <c r="D2656" s="975" t="s">
        <v>54</v>
      </c>
      <c r="E2656" s="961"/>
      <c r="F2656" s="961"/>
      <c r="G2656" s="961"/>
      <c r="H2656" s="962" t="str">
        <f t="shared" si="204"/>
        <v/>
      </c>
      <c r="I2656" s="963" t="str">
        <f t="shared" si="206"/>
        <v/>
      </c>
      <c r="J2656" s="964" t="str">
        <f t="shared" si="206"/>
        <v/>
      </c>
      <c r="K2656" s="964" t="str">
        <f t="shared" si="206"/>
        <v/>
      </c>
      <c r="L2656" s="964" t="str">
        <f t="shared" si="206"/>
        <v/>
      </c>
      <c r="M2656" s="964" t="str">
        <f t="shared" si="206"/>
        <v/>
      </c>
      <c r="N2656" s="964" t="str">
        <f t="shared" si="206"/>
        <v/>
      </c>
      <c r="O2656" s="964" t="str">
        <f t="shared" si="206"/>
        <v/>
      </c>
      <c r="P2656" s="964" t="str">
        <f t="shared" si="206"/>
        <v/>
      </c>
      <c r="Q2656" s="962" t="str">
        <f t="shared" si="206"/>
        <v/>
      </c>
      <c r="R2656" s="843"/>
    </row>
    <row r="2657" spans="2:18" s="842" customFormat="1" ht="12.4" customHeight="1">
      <c r="B2657" s="968" t="s">
        <v>1467</v>
      </c>
      <c r="C2657" s="959"/>
      <c r="D2657" s="969" t="s">
        <v>2884</v>
      </c>
      <c r="E2657" s="961" t="s">
        <v>386</v>
      </c>
      <c r="F2657" s="970">
        <v>2.73</v>
      </c>
      <c r="G2657" s="970">
        <v>31.35</v>
      </c>
      <c r="H2657" s="962">
        <f t="shared" si="204"/>
        <v>85.59</v>
      </c>
      <c r="I2657" s="963">
        <f t="shared" si="206"/>
        <v>0</v>
      </c>
      <c r="J2657" s="964">
        <f t="shared" si="206"/>
        <v>0</v>
      </c>
      <c r="K2657" s="964">
        <f t="shared" si="206"/>
        <v>0</v>
      </c>
      <c r="L2657" s="964">
        <f t="shared" si="206"/>
        <v>0</v>
      </c>
      <c r="M2657" s="964">
        <f t="shared" si="206"/>
        <v>85.59</v>
      </c>
      <c r="N2657" s="964">
        <f t="shared" si="206"/>
        <v>0</v>
      </c>
      <c r="O2657" s="964">
        <f t="shared" si="206"/>
        <v>0</v>
      </c>
      <c r="P2657" s="964">
        <f t="shared" si="206"/>
        <v>0</v>
      </c>
      <c r="Q2657" s="962">
        <f t="shared" si="206"/>
        <v>0</v>
      </c>
      <c r="R2657" s="843"/>
    </row>
    <row r="2658" spans="2:18" s="842" customFormat="1" ht="12.4" customHeight="1">
      <c r="B2658" s="968" t="s">
        <v>1468</v>
      </c>
      <c r="C2658" s="959"/>
      <c r="D2658" s="969" t="s">
        <v>376</v>
      </c>
      <c r="E2658" s="961" t="s">
        <v>386</v>
      </c>
      <c r="F2658" s="970">
        <v>0.67</v>
      </c>
      <c r="G2658" s="970">
        <v>17.45</v>
      </c>
      <c r="H2658" s="962">
        <f t="shared" si="204"/>
        <v>11.69</v>
      </c>
      <c r="I2658" s="963">
        <f t="shared" si="206"/>
        <v>0</v>
      </c>
      <c r="J2658" s="964">
        <f t="shared" si="206"/>
        <v>0</v>
      </c>
      <c r="K2658" s="964">
        <f t="shared" si="206"/>
        <v>0</v>
      </c>
      <c r="L2658" s="964">
        <f t="shared" si="206"/>
        <v>0</v>
      </c>
      <c r="M2658" s="964">
        <f t="shared" si="206"/>
        <v>1.75</v>
      </c>
      <c r="N2658" s="964">
        <f t="shared" si="206"/>
        <v>9.94</v>
      </c>
      <c r="O2658" s="964">
        <f t="shared" si="206"/>
        <v>0</v>
      </c>
      <c r="P2658" s="964">
        <f t="shared" si="206"/>
        <v>0</v>
      </c>
      <c r="Q2658" s="962">
        <f t="shared" si="206"/>
        <v>0</v>
      </c>
      <c r="R2658" s="843"/>
    </row>
    <row r="2659" spans="2:18" s="842" customFormat="1" ht="12.4" customHeight="1">
      <c r="B2659" s="968" t="s">
        <v>1469</v>
      </c>
      <c r="C2659" s="959"/>
      <c r="D2659" s="969" t="s">
        <v>2788</v>
      </c>
      <c r="E2659" s="961" t="s">
        <v>386</v>
      </c>
      <c r="F2659" s="970">
        <v>2.06</v>
      </c>
      <c r="G2659" s="970">
        <v>15.38</v>
      </c>
      <c r="H2659" s="962">
        <f t="shared" si="204"/>
        <v>31.68</v>
      </c>
      <c r="I2659" s="963">
        <f t="shared" si="206"/>
        <v>0</v>
      </c>
      <c r="J2659" s="964">
        <f t="shared" si="206"/>
        <v>0</v>
      </c>
      <c r="K2659" s="964">
        <f t="shared" si="206"/>
        <v>0</v>
      </c>
      <c r="L2659" s="964">
        <f t="shared" si="206"/>
        <v>0</v>
      </c>
      <c r="M2659" s="964">
        <f t="shared" si="206"/>
        <v>4.75</v>
      </c>
      <c r="N2659" s="964">
        <f t="shared" si="206"/>
        <v>26.93</v>
      </c>
      <c r="O2659" s="964">
        <f t="shared" si="206"/>
        <v>0</v>
      </c>
      <c r="P2659" s="964">
        <f t="shared" si="206"/>
        <v>0</v>
      </c>
      <c r="Q2659" s="962">
        <f t="shared" si="206"/>
        <v>0</v>
      </c>
      <c r="R2659" s="843"/>
    </row>
    <row r="2660" spans="2:18" s="842" customFormat="1" ht="12.4" customHeight="1">
      <c r="B2660" s="974" t="s">
        <v>1470</v>
      </c>
      <c r="C2660" s="959"/>
      <c r="D2660" s="975" t="s">
        <v>2885</v>
      </c>
      <c r="E2660" s="961"/>
      <c r="F2660" s="961"/>
      <c r="G2660" s="961"/>
      <c r="H2660" s="962" t="str">
        <f t="shared" si="204"/>
        <v/>
      </c>
      <c r="I2660" s="963" t="str">
        <f t="shared" si="206"/>
        <v/>
      </c>
      <c r="J2660" s="964" t="str">
        <f t="shared" si="206"/>
        <v/>
      </c>
      <c r="K2660" s="964" t="str">
        <f t="shared" si="206"/>
        <v/>
      </c>
      <c r="L2660" s="964" t="str">
        <f t="shared" si="206"/>
        <v/>
      </c>
      <c r="M2660" s="964" t="str">
        <f t="shared" si="206"/>
        <v/>
      </c>
      <c r="N2660" s="964" t="str">
        <f t="shared" si="206"/>
        <v/>
      </c>
      <c r="O2660" s="964" t="str">
        <f t="shared" si="206"/>
        <v/>
      </c>
      <c r="P2660" s="964" t="str">
        <f t="shared" si="206"/>
        <v/>
      </c>
      <c r="Q2660" s="962" t="str">
        <f t="shared" si="206"/>
        <v/>
      </c>
      <c r="R2660" s="843"/>
    </row>
    <row r="2661" spans="2:18" s="842" customFormat="1" ht="12.4" customHeight="1">
      <c r="B2661" s="968" t="s">
        <v>1471</v>
      </c>
      <c r="C2661" s="959"/>
      <c r="D2661" s="969" t="s">
        <v>377</v>
      </c>
      <c r="E2661" s="961" t="s">
        <v>386</v>
      </c>
      <c r="F2661" s="970">
        <v>1.43</v>
      </c>
      <c r="G2661" s="970">
        <v>52.01</v>
      </c>
      <c r="H2661" s="962">
        <f t="shared" si="204"/>
        <v>74.37</v>
      </c>
      <c r="I2661" s="963">
        <f t="shared" si="206"/>
        <v>0</v>
      </c>
      <c r="J2661" s="964">
        <f t="shared" si="206"/>
        <v>0</v>
      </c>
      <c r="K2661" s="964">
        <f t="shared" si="206"/>
        <v>0</v>
      </c>
      <c r="L2661" s="964">
        <f t="shared" si="206"/>
        <v>0</v>
      </c>
      <c r="M2661" s="964">
        <f t="shared" si="206"/>
        <v>74.37</v>
      </c>
      <c r="N2661" s="964">
        <f t="shared" si="206"/>
        <v>0</v>
      </c>
      <c r="O2661" s="964">
        <f t="shared" si="206"/>
        <v>0</v>
      </c>
      <c r="P2661" s="964">
        <f t="shared" si="206"/>
        <v>0</v>
      </c>
      <c r="Q2661" s="962">
        <f t="shared" si="206"/>
        <v>0</v>
      </c>
      <c r="R2661" s="843"/>
    </row>
    <row r="2662" spans="2:18" s="842" customFormat="1" ht="12.4" customHeight="1">
      <c r="B2662" s="968" t="s">
        <v>1472</v>
      </c>
      <c r="C2662" s="959"/>
      <c r="D2662" s="969" t="s">
        <v>378</v>
      </c>
      <c r="E2662" s="961" t="s">
        <v>386</v>
      </c>
      <c r="F2662" s="970">
        <v>0.63</v>
      </c>
      <c r="G2662" s="970">
        <v>52.01</v>
      </c>
      <c r="H2662" s="962">
        <f t="shared" si="204"/>
        <v>32.770000000000003</v>
      </c>
      <c r="I2662" s="963">
        <f t="shared" si="206"/>
        <v>0</v>
      </c>
      <c r="J2662" s="964">
        <f t="shared" si="206"/>
        <v>0</v>
      </c>
      <c r="K2662" s="964">
        <f t="shared" si="206"/>
        <v>0</v>
      </c>
      <c r="L2662" s="964">
        <f t="shared" si="206"/>
        <v>0</v>
      </c>
      <c r="M2662" s="964">
        <f t="shared" si="206"/>
        <v>32.770000000000003</v>
      </c>
      <c r="N2662" s="964">
        <f t="shared" si="206"/>
        <v>0</v>
      </c>
      <c r="O2662" s="964">
        <f t="shared" si="206"/>
        <v>0</v>
      </c>
      <c r="P2662" s="964">
        <f t="shared" si="206"/>
        <v>0</v>
      </c>
      <c r="Q2662" s="962">
        <f t="shared" si="206"/>
        <v>0</v>
      </c>
      <c r="R2662" s="843"/>
    </row>
    <row r="2663" spans="2:18" s="842" customFormat="1" ht="12.4" customHeight="1">
      <c r="B2663" s="974" t="s">
        <v>1473</v>
      </c>
      <c r="C2663" s="959"/>
      <c r="D2663" s="975" t="s">
        <v>353</v>
      </c>
      <c r="E2663" s="961"/>
      <c r="F2663" s="961"/>
      <c r="G2663" s="961"/>
      <c r="H2663" s="962" t="str">
        <f t="shared" si="204"/>
        <v/>
      </c>
      <c r="I2663" s="963" t="str">
        <f t="shared" si="206"/>
        <v/>
      </c>
      <c r="J2663" s="964" t="str">
        <f t="shared" si="206"/>
        <v/>
      </c>
      <c r="K2663" s="964" t="str">
        <f t="shared" si="206"/>
        <v/>
      </c>
      <c r="L2663" s="964" t="str">
        <f t="shared" si="206"/>
        <v/>
      </c>
      <c r="M2663" s="964" t="str">
        <f t="shared" si="206"/>
        <v/>
      </c>
      <c r="N2663" s="964" t="str">
        <f t="shared" si="206"/>
        <v/>
      </c>
      <c r="O2663" s="964" t="str">
        <f t="shared" si="206"/>
        <v/>
      </c>
      <c r="P2663" s="964" t="str">
        <f t="shared" si="206"/>
        <v/>
      </c>
      <c r="Q2663" s="962" t="str">
        <f t="shared" si="206"/>
        <v/>
      </c>
      <c r="R2663" s="843"/>
    </row>
    <row r="2664" spans="2:18" s="842" customFormat="1" ht="12.4" customHeight="1">
      <c r="B2664" s="968" t="s">
        <v>1474</v>
      </c>
      <c r="C2664" s="959"/>
      <c r="D2664" s="969" t="s">
        <v>2886</v>
      </c>
      <c r="E2664" s="961" t="s">
        <v>387</v>
      </c>
      <c r="F2664" s="970">
        <v>13.450000000000001</v>
      </c>
      <c r="G2664" s="970">
        <v>5.94</v>
      </c>
      <c r="H2664" s="962">
        <f t="shared" si="204"/>
        <v>79.89</v>
      </c>
      <c r="I2664" s="963">
        <f t="shared" si="206"/>
        <v>0</v>
      </c>
      <c r="J2664" s="964">
        <f t="shared" si="206"/>
        <v>0</v>
      </c>
      <c r="K2664" s="964">
        <f t="shared" si="206"/>
        <v>0</v>
      </c>
      <c r="L2664" s="964">
        <f t="shared" si="206"/>
        <v>0</v>
      </c>
      <c r="M2664" s="964">
        <f t="shared" si="206"/>
        <v>79.89</v>
      </c>
      <c r="N2664" s="964">
        <f t="shared" si="206"/>
        <v>0</v>
      </c>
      <c r="O2664" s="964">
        <f t="shared" si="206"/>
        <v>0</v>
      </c>
      <c r="P2664" s="964">
        <f t="shared" si="206"/>
        <v>0</v>
      </c>
      <c r="Q2664" s="962">
        <f t="shared" si="206"/>
        <v>0</v>
      </c>
      <c r="R2664" s="843"/>
    </row>
    <row r="2665" spans="2:18" s="842" customFormat="1" ht="12.4" customHeight="1">
      <c r="B2665" s="968" t="s">
        <v>1475</v>
      </c>
      <c r="C2665" s="959"/>
      <c r="D2665" s="969" t="s">
        <v>2887</v>
      </c>
      <c r="E2665" s="961" t="s">
        <v>41</v>
      </c>
      <c r="F2665" s="970">
        <v>1</v>
      </c>
      <c r="G2665" s="970">
        <v>71.760000000000005</v>
      </c>
      <c r="H2665" s="962">
        <f t="shared" si="204"/>
        <v>71.760000000000005</v>
      </c>
      <c r="I2665" s="963">
        <f t="shared" si="206"/>
        <v>0</v>
      </c>
      <c r="J2665" s="964">
        <f t="shared" si="206"/>
        <v>0</v>
      </c>
      <c r="K2665" s="964">
        <f t="shared" si="206"/>
        <v>0</v>
      </c>
      <c r="L2665" s="964">
        <f t="shared" si="206"/>
        <v>0</v>
      </c>
      <c r="M2665" s="964">
        <f t="shared" si="206"/>
        <v>71.760000000000005</v>
      </c>
      <c r="N2665" s="964">
        <f t="shared" si="206"/>
        <v>0</v>
      </c>
      <c r="O2665" s="964">
        <f t="shared" si="206"/>
        <v>0</v>
      </c>
      <c r="P2665" s="964">
        <f t="shared" si="206"/>
        <v>0</v>
      </c>
      <c r="Q2665" s="962">
        <f t="shared" si="206"/>
        <v>0</v>
      </c>
      <c r="R2665" s="843"/>
    </row>
    <row r="2666" spans="2:18" s="842" customFormat="1" ht="12.4" customHeight="1">
      <c r="B2666" s="974" t="s">
        <v>1476</v>
      </c>
      <c r="C2666" s="959"/>
      <c r="D2666" s="975" t="s">
        <v>2888</v>
      </c>
      <c r="E2666" s="961"/>
      <c r="F2666" s="961"/>
      <c r="G2666" s="961"/>
      <c r="H2666" s="962" t="str">
        <f t="shared" si="204"/>
        <v/>
      </c>
      <c r="I2666" s="963" t="str">
        <f t="shared" si="206"/>
        <v/>
      </c>
      <c r="J2666" s="964" t="str">
        <f t="shared" si="206"/>
        <v/>
      </c>
      <c r="K2666" s="964" t="str">
        <f t="shared" si="206"/>
        <v/>
      </c>
      <c r="L2666" s="964" t="str">
        <f t="shared" si="206"/>
        <v/>
      </c>
      <c r="M2666" s="964" t="str">
        <f t="shared" si="206"/>
        <v/>
      </c>
      <c r="N2666" s="964" t="str">
        <f t="shared" si="206"/>
        <v/>
      </c>
      <c r="O2666" s="964" t="str">
        <f t="shared" si="206"/>
        <v/>
      </c>
      <c r="P2666" s="964" t="str">
        <f t="shared" si="206"/>
        <v/>
      </c>
      <c r="Q2666" s="962" t="str">
        <f t="shared" si="206"/>
        <v/>
      </c>
      <c r="R2666" s="843"/>
    </row>
    <row r="2667" spans="2:18" s="842" customFormat="1" ht="12.4" customHeight="1">
      <c r="B2667" s="968" t="s">
        <v>1477</v>
      </c>
      <c r="C2667" s="959"/>
      <c r="D2667" s="969" t="s">
        <v>2889</v>
      </c>
      <c r="E2667" s="961" t="s">
        <v>51</v>
      </c>
      <c r="F2667" s="970">
        <v>4.2</v>
      </c>
      <c r="G2667" s="970">
        <v>2.5100000000000002</v>
      </c>
      <c r="H2667" s="962">
        <f t="shared" si="204"/>
        <v>10.54</v>
      </c>
      <c r="I2667" s="963">
        <f t="shared" si="206"/>
        <v>0</v>
      </c>
      <c r="J2667" s="964">
        <f t="shared" si="206"/>
        <v>0</v>
      </c>
      <c r="K2667" s="964">
        <f t="shared" si="206"/>
        <v>0</v>
      </c>
      <c r="L2667" s="964">
        <f t="shared" si="206"/>
        <v>0</v>
      </c>
      <c r="M2667" s="964">
        <f t="shared" si="206"/>
        <v>10.54</v>
      </c>
      <c r="N2667" s="964">
        <f t="shared" si="206"/>
        <v>0</v>
      </c>
      <c r="O2667" s="964">
        <f t="shared" si="206"/>
        <v>0</v>
      </c>
      <c r="P2667" s="964">
        <f t="shared" si="206"/>
        <v>0</v>
      </c>
      <c r="Q2667" s="962">
        <f t="shared" si="206"/>
        <v>0</v>
      </c>
      <c r="R2667" s="843"/>
    </row>
    <row r="2668" spans="2:18" s="842" customFormat="1" ht="12.4" customHeight="1">
      <c r="B2668" s="972" t="s">
        <v>1478</v>
      </c>
      <c r="C2668" s="959"/>
      <c r="D2668" s="973" t="s">
        <v>2890</v>
      </c>
      <c r="E2668" s="961"/>
      <c r="F2668" s="961"/>
      <c r="G2668" s="961"/>
      <c r="H2668" s="962" t="str">
        <f t="shared" si="204"/>
        <v/>
      </c>
      <c r="I2668" s="963" t="str">
        <f t="shared" si="206"/>
        <v/>
      </c>
      <c r="J2668" s="964" t="str">
        <f t="shared" si="206"/>
        <v/>
      </c>
      <c r="K2668" s="964" t="str">
        <f t="shared" si="206"/>
        <v/>
      </c>
      <c r="L2668" s="964" t="str">
        <f t="shared" si="206"/>
        <v/>
      </c>
      <c r="M2668" s="964" t="str">
        <f t="shared" si="206"/>
        <v/>
      </c>
      <c r="N2668" s="964" t="str">
        <f t="shared" si="206"/>
        <v/>
      </c>
      <c r="O2668" s="964" t="str">
        <f t="shared" si="206"/>
        <v/>
      </c>
      <c r="P2668" s="964" t="str">
        <f t="shared" si="206"/>
        <v/>
      </c>
      <c r="Q2668" s="962" t="str">
        <f t="shared" si="206"/>
        <v/>
      </c>
      <c r="R2668" s="843"/>
    </row>
    <row r="2669" spans="2:18" s="842" customFormat="1" ht="12.4" customHeight="1">
      <c r="B2669" s="974" t="s">
        <v>1479</v>
      </c>
      <c r="C2669" s="959"/>
      <c r="D2669" s="975" t="s">
        <v>54</v>
      </c>
      <c r="E2669" s="961"/>
      <c r="F2669" s="961"/>
      <c r="G2669" s="961"/>
      <c r="H2669" s="962" t="str">
        <f t="shared" si="204"/>
        <v/>
      </c>
      <c r="I2669" s="963" t="str">
        <f t="shared" si="206"/>
        <v/>
      </c>
      <c r="J2669" s="964" t="str">
        <f t="shared" si="206"/>
        <v/>
      </c>
      <c r="K2669" s="964" t="str">
        <f t="shared" si="206"/>
        <v/>
      </c>
      <c r="L2669" s="964" t="str">
        <f t="shared" si="206"/>
        <v/>
      </c>
      <c r="M2669" s="964" t="str">
        <f t="shared" si="206"/>
        <v/>
      </c>
      <c r="N2669" s="964" t="str">
        <f t="shared" si="206"/>
        <v/>
      </c>
      <c r="O2669" s="964" t="str">
        <f t="shared" si="206"/>
        <v/>
      </c>
      <c r="P2669" s="964" t="str">
        <f t="shared" si="206"/>
        <v/>
      </c>
      <c r="Q2669" s="962" t="str">
        <f t="shared" si="206"/>
        <v/>
      </c>
      <c r="R2669" s="843"/>
    </row>
    <row r="2670" spans="2:18" s="842" customFormat="1" ht="12.4" customHeight="1">
      <c r="B2670" s="968" t="s">
        <v>1480</v>
      </c>
      <c r="C2670" s="959"/>
      <c r="D2670" s="969" t="s">
        <v>2884</v>
      </c>
      <c r="E2670" s="961" t="s">
        <v>386</v>
      </c>
      <c r="F2670" s="970">
        <v>1.53</v>
      </c>
      <c r="G2670" s="970">
        <v>31.35</v>
      </c>
      <c r="H2670" s="962">
        <f t="shared" si="204"/>
        <v>47.97</v>
      </c>
      <c r="I2670" s="963">
        <f t="shared" si="206"/>
        <v>0</v>
      </c>
      <c r="J2670" s="964">
        <f t="shared" si="206"/>
        <v>0</v>
      </c>
      <c r="K2670" s="964">
        <f t="shared" si="206"/>
        <v>0</v>
      </c>
      <c r="L2670" s="964">
        <f t="shared" si="206"/>
        <v>0</v>
      </c>
      <c r="M2670" s="964">
        <f t="shared" si="206"/>
        <v>47.97</v>
      </c>
      <c r="N2670" s="964">
        <f t="shared" si="206"/>
        <v>0</v>
      </c>
      <c r="O2670" s="964">
        <f t="shared" si="206"/>
        <v>0</v>
      </c>
      <c r="P2670" s="964">
        <f t="shared" si="206"/>
        <v>0</v>
      </c>
      <c r="Q2670" s="962">
        <f t="shared" si="206"/>
        <v>0</v>
      </c>
      <c r="R2670" s="843"/>
    </row>
    <row r="2671" spans="2:18" s="842" customFormat="1" ht="12.4" customHeight="1">
      <c r="B2671" s="968" t="s">
        <v>1481</v>
      </c>
      <c r="C2671" s="959"/>
      <c r="D2671" s="969" t="s">
        <v>376</v>
      </c>
      <c r="E2671" s="961" t="s">
        <v>386</v>
      </c>
      <c r="F2671" s="970">
        <v>0.31</v>
      </c>
      <c r="G2671" s="970">
        <v>17.45</v>
      </c>
      <c r="H2671" s="962">
        <f t="shared" si="204"/>
        <v>5.41</v>
      </c>
      <c r="I2671" s="963">
        <f t="shared" ref="I2671:Q2686" si="207">+IF($E2671="","",I6561)</f>
        <v>0</v>
      </c>
      <c r="J2671" s="964">
        <f t="shared" si="207"/>
        <v>0</v>
      </c>
      <c r="K2671" s="964">
        <f t="shared" si="207"/>
        <v>0</v>
      </c>
      <c r="L2671" s="964">
        <f t="shared" si="207"/>
        <v>0</v>
      </c>
      <c r="M2671" s="964">
        <f t="shared" si="207"/>
        <v>0.81</v>
      </c>
      <c r="N2671" s="964">
        <f t="shared" si="207"/>
        <v>4.5999999999999996</v>
      </c>
      <c r="O2671" s="964">
        <f t="shared" si="207"/>
        <v>0</v>
      </c>
      <c r="P2671" s="964">
        <f t="shared" si="207"/>
        <v>0</v>
      </c>
      <c r="Q2671" s="962">
        <f t="shared" si="207"/>
        <v>0</v>
      </c>
      <c r="R2671" s="843"/>
    </row>
    <row r="2672" spans="2:18" s="842" customFormat="1" ht="12.4" customHeight="1">
      <c r="B2672" s="968" t="s">
        <v>1482</v>
      </c>
      <c r="C2672" s="959"/>
      <c r="D2672" s="969" t="s">
        <v>2788</v>
      </c>
      <c r="E2672" s="961" t="s">
        <v>386</v>
      </c>
      <c r="F2672" s="970">
        <v>1.61</v>
      </c>
      <c r="G2672" s="970">
        <v>15.38</v>
      </c>
      <c r="H2672" s="962">
        <f t="shared" si="204"/>
        <v>24.76</v>
      </c>
      <c r="I2672" s="963">
        <f t="shared" si="207"/>
        <v>0</v>
      </c>
      <c r="J2672" s="964">
        <f t="shared" si="207"/>
        <v>0</v>
      </c>
      <c r="K2672" s="964">
        <f t="shared" si="207"/>
        <v>0</v>
      </c>
      <c r="L2672" s="964">
        <f t="shared" si="207"/>
        <v>0</v>
      </c>
      <c r="M2672" s="964">
        <f t="shared" si="207"/>
        <v>3.71</v>
      </c>
      <c r="N2672" s="964">
        <f t="shared" si="207"/>
        <v>21.05</v>
      </c>
      <c r="O2672" s="964">
        <f t="shared" si="207"/>
        <v>0</v>
      </c>
      <c r="P2672" s="964">
        <f t="shared" si="207"/>
        <v>0</v>
      </c>
      <c r="Q2672" s="962">
        <f t="shared" si="207"/>
        <v>0</v>
      </c>
      <c r="R2672" s="843"/>
    </row>
    <row r="2673" spans="2:18" s="842" customFormat="1" ht="12.4" customHeight="1">
      <c r="B2673" s="974" t="s">
        <v>1483</v>
      </c>
      <c r="C2673" s="959"/>
      <c r="D2673" s="975" t="s">
        <v>2891</v>
      </c>
      <c r="E2673" s="961"/>
      <c r="F2673" s="961"/>
      <c r="G2673" s="961"/>
      <c r="H2673" s="962" t="str">
        <f t="shared" si="204"/>
        <v/>
      </c>
      <c r="I2673" s="963" t="str">
        <f t="shared" si="207"/>
        <v/>
      </c>
      <c r="J2673" s="964" t="str">
        <f t="shared" si="207"/>
        <v/>
      </c>
      <c r="K2673" s="964" t="str">
        <f t="shared" si="207"/>
        <v/>
      </c>
      <c r="L2673" s="964" t="str">
        <f t="shared" si="207"/>
        <v/>
      </c>
      <c r="M2673" s="964" t="str">
        <f t="shared" si="207"/>
        <v/>
      </c>
      <c r="N2673" s="964" t="str">
        <f t="shared" si="207"/>
        <v/>
      </c>
      <c r="O2673" s="964" t="str">
        <f t="shared" si="207"/>
        <v/>
      </c>
      <c r="P2673" s="964" t="str">
        <f t="shared" si="207"/>
        <v/>
      </c>
      <c r="Q2673" s="962" t="str">
        <f t="shared" si="207"/>
        <v/>
      </c>
      <c r="R2673" s="843"/>
    </row>
    <row r="2674" spans="2:18" s="842" customFormat="1" ht="12.4" customHeight="1">
      <c r="B2674" s="968" t="s">
        <v>1484</v>
      </c>
      <c r="C2674" s="959"/>
      <c r="D2674" s="969" t="s">
        <v>2892</v>
      </c>
      <c r="E2674" s="961" t="s">
        <v>386</v>
      </c>
      <c r="F2674" s="970">
        <v>0.39</v>
      </c>
      <c r="G2674" s="970">
        <v>49.07</v>
      </c>
      <c r="H2674" s="962">
        <f t="shared" si="204"/>
        <v>19.14</v>
      </c>
      <c r="I2674" s="963">
        <f t="shared" si="207"/>
        <v>0</v>
      </c>
      <c r="J2674" s="964">
        <f t="shared" si="207"/>
        <v>0</v>
      </c>
      <c r="K2674" s="964">
        <f t="shared" si="207"/>
        <v>0</v>
      </c>
      <c r="L2674" s="964">
        <f t="shared" si="207"/>
        <v>0</v>
      </c>
      <c r="M2674" s="964">
        <f t="shared" si="207"/>
        <v>19.14</v>
      </c>
      <c r="N2674" s="964">
        <f t="shared" si="207"/>
        <v>0</v>
      </c>
      <c r="O2674" s="964">
        <f t="shared" si="207"/>
        <v>0</v>
      </c>
      <c r="P2674" s="964">
        <f t="shared" si="207"/>
        <v>0</v>
      </c>
      <c r="Q2674" s="962">
        <f t="shared" si="207"/>
        <v>0</v>
      </c>
      <c r="R2674" s="843"/>
    </row>
    <row r="2675" spans="2:18" s="842" customFormat="1" ht="12.4" customHeight="1">
      <c r="B2675" s="968" t="s">
        <v>1485</v>
      </c>
      <c r="C2675" s="959"/>
      <c r="D2675" s="969" t="s">
        <v>2893</v>
      </c>
      <c r="E2675" s="961" t="s">
        <v>386</v>
      </c>
      <c r="F2675" s="970">
        <v>0.39</v>
      </c>
      <c r="G2675" s="970">
        <v>49.07</v>
      </c>
      <c r="H2675" s="962">
        <f t="shared" si="204"/>
        <v>19.14</v>
      </c>
      <c r="I2675" s="963">
        <f t="shared" si="207"/>
        <v>0</v>
      </c>
      <c r="J2675" s="964">
        <f t="shared" si="207"/>
        <v>0</v>
      </c>
      <c r="K2675" s="964">
        <f t="shared" si="207"/>
        <v>0</v>
      </c>
      <c r="L2675" s="964">
        <f t="shared" si="207"/>
        <v>0</v>
      </c>
      <c r="M2675" s="964">
        <f t="shared" si="207"/>
        <v>19.14</v>
      </c>
      <c r="N2675" s="964">
        <f t="shared" si="207"/>
        <v>0</v>
      </c>
      <c r="O2675" s="964">
        <f t="shared" si="207"/>
        <v>0</v>
      </c>
      <c r="P2675" s="964">
        <f t="shared" si="207"/>
        <v>0</v>
      </c>
      <c r="Q2675" s="962">
        <f t="shared" si="207"/>
        <v>0</v>
      </c>
      <c r="R2675" s="843"/>
    </row>
    <row r="2676" spans="2:18" s="842" customFormat="1" ht="12.4" customHeight="1">
      <c r="B2676" s="968" t="s">
        <v>1486</v>
      </c>
      <c r="C2676" s="959"/>
      <c r="D2676" s="969" t="s">
        <v>2894</v>
      </c>
      <c r="E2676" s="961" t="s">
        <v>386</v>
      </c>
      <c r="F2676" s="970">
        <v>0.47000000000000003</v>
      </c>
      <c r="G2676" s="970">
        <v>49.07</v>
      </c>
      <c r="H2676" s="962">
        <f t="shared" si="204"/>
        <v>23.06</v>
      </c>
      <c r="I2676" s="963">
        <f t="shared" si="207"/>
        <v>0</v>
      </c>
      <c r="J2676" s="964">
        <f t="shared" si="207"/>
        <v>0</v>
      </c>
      <c r="K2676" s="964">
        <f t="shared" si="207"/>
        <v>0</v>
      </c>
      <c r="L2676" s="964">
        <f t="shared" si="207"/>
        <v>0</v>
      </c>
      <c r="M2676" s="964">
        <f t="shared" si="207"/>
        <v>23.06</v>
      </c>
      <c r="N2676" s="964">
        <f t="shared" si="207"/>
        <v>0</v>
      </c>
      <c r="O2676" s="964">
        <f t="shared" si="207"/>
        <v>0</v>
      </c>
      <c r="P2676" s="964">
        <f t="shared" si="207"/>
        <v>0</v>
      </c>
      <c r="Q2676" s="962">
        <f t="shared" si="207"/>
        <v>0</v>
      </c>
      <c r="R2676" s="843"/>
    </row>
    <row r="2677" spans="2:18" s="842" customFormat="1" ht="12.4" customHeight="1">
      <c r="B2677" s="974" t="s">
        <v>1487</v>
      </c>
      <c r="C2677" s="959"/>
      <c r="D2677" s="975" t="s">
        <v>2888</v>
      </c>
      <c r="E2677" s="961"/>
      <c r="F2677" s="961"/>
      <c r="G2677" s="961"/>
      <c r="H2677" s="962" t="str">
        <f t="shared" si="204"/>
        <v/>
      </c>
      <c r="I2677" s="963" t="str">
        <f t="shared" si="207"/>
        <v/>
      </c>
      <c r="J2677" s="964" t="str">
        <f t="shared" si="207"/>
        <v/>
      </c>
      <c r="K2677" s="964" t="str">
        <f t="shared" si="207"/>
        <v/>
      </c>
      <c r="L2677" s="964" t="str">
        <f t="shared" si="207"/>
        <v/>
      </c>
      <c r="M2677" s="964" t="str">
        <f t="shared" si="207"/>
        <v/>
      </c>
      <c r="N2677" s="964" t="str">
        <f t="shared" si="207"/>
        <v/>
      </c>
      <c r="O2677" s="964" t="str">
        <f t="shared" si="207"/>
        <v/>
      </c>
      <c r="P2677" s="964" t="str">
        <f t="shared" si="207"/>
        <v/>
      </c>
      <c r="Q2677" s="962" t="str">
        <f t="shared" si="207"/>
        <v/>
      </c>
      <c r="R2677" s="843"/>
    </row>
    <row r="2678" spans="2:18" s="842" customFormat="1" ht="12.4" customHeight="1">
      <c r="B2678" s="968" t="s">
        <v>1488</v>
      </c>
      <c r="C2678" s="959"/>
      <c r="D2678" s="969" t="s">
        <v>2889</v>
      </c>
      <c r="E2678" s="961" t="s">
        <v>51</v>
      </c>
      <c r="F2678" s="970">
        <v>1.33</v>
      </c>
      <c r="G2678" s="970">
        <v>2.5100000000000002</v>
      </c>
      <c r="H2678" s="962">
        <f t="shared" si="204"/>
        <v>3.34</v>
      </c>
      <c r="I2678" s="963">
        <f t="shared" si="207"/>
        <v>0</v>
      </c>
      <c r="J2678" s="964">
        <f t="shared" si="207"/>
        <v>0</v>
      </c>
      <c r="K2678" s="964">
        <f t="shared" si="207"/>
        <v>0</v>
      </c>
      <c r="L2678" s="964">
        <f t="shared" si="207"/>
        <v>0</v>
      </c>
      <c r="M2678" s="964">
        <f t="shared" si="207"/>
        <v>3.34</v>
      </c>
      <c r="N2678" s="964">
        <f t="shared" si="207"/>
        <v>0</v>
      </c>
      <c r="O2678" s="964">
        <f t="shared" si="207"/>
        <v>0</v>
      </c>
      <c r="P2678" s="964">
        <f t="shared" si="207"/>
        <v>0</v>
      </c>
      <c r="Q2678" s="962">
        <f t="shared" si="207"/>
        <v>0</v>
      </c>
      <c r="R2678" s="843"/>
    </row>
    <row r="2679" spans="2:18" s="842" customFormat="1" ht="12.4" customHeight="1">
      <c r="B2679" s="958" t="s">
        <v>128</v>
      </c>
      <c r="C2679" s="959"/>
      <c r="D2679" s="960" t="s">
        <v>65</v>
      </c>
      <c r="E2679" s="961"/>
      <c r="F2679" s="961"/>
      <c r="G2679" s="961"/>
      <c r="H2679" s="962" t="str">
        <f t="shared" si="204"/>
        <v/>
      </c>
      <c r="I2679" s="963" t="str">
        <f t="shared" si="207"/>
        <v/>
      </c>
      <c r="J2679" s="964" t="str">
        <f t="shared" si="207"/>
        <v/>
      </c>
      <c r="K2679" s="964" t="str">
        <f t="shared" si="207"/>
        <v/>
      </c>
      <c r="L2679" s="964" t="str">
        <f t="shared" si="207"/>
        <v/>
      </c>
      <c r="M2679" s="964" t="str">
        <f t="shared" si="207"/>
        <v/>
      </c>
      <c r="N2679" s="964" t="str">
        <f t="shared" si="207"/>
        <v/>
      </c>
      <c r="O2679" s="964" t="str">
        <f t="shared" si="207"/>
        <v/>
      </c>
      <c r="P2679" s="964" t="str">
        <f t="shared" si="207"/>
        <v/>
      </c>
      <c r="Q2679" s="962" t="str">
        <f t="shared" si="207"/>
        <v/>
      </c>
      <c r="R2679" s="843"/>
    </row>
    <row r="2680" spans="2:18" s="842" customFormat="1" ht="12.4" customHeight="1">
      <c r="B2680" s="966" t="s">
        <v>1663</v>
      </c>
      <c r="C2680" s="959"/>
      <c r="D2680" s="967" t="s">
        <v>380</v>
      </c>
      <c r="E2680" s="961"/>
      <c r="F2680" s="961"/>
      <c r="G2680" s="961"/>
      <c r="H2680" s="962" t="str">
        <f t="shared" si="204"/>
        <v/>
      </c>
      <c r="I2680" s="963" t="str">
        <f t="shared" si="207"/>
        <v/>
      </c>
      <c r="J2680" s="964" t="str">
        <f t="shared" si="207"/>
        <v/>
      </c>
      <c r="K2680" s="964" t="str">
        <f t="shared" si="207"/>
        <v/>
      </c>
      <c r="L2680" s="964" t="str">
        <f t="shared" si="207"/>
        <v/>
      </c>
      <c r="M2680" s="964" t="str">
        <f t="shared" si="207"/>
        <v/>
      </c>
      <c r="N2680" s="964" t="str">
        <f t="shared" si="207"/>
        <v/>
      </c>
      <c r="O2680" s="964" t="str">
        <f t="shared" si="207"/>
        <v/>
      </c>
      <c r="P2680" s="964" t="str">
        <f t="shared" si="207"/>
        <v/>
      </c>
      <c r="Q2680" s="962" t="str">
        <f t="shared" si="207"/>
        <v/>
      </c>
      <c r="R2680" s="843"/>
    </row>
    <row r="2681" spans="2:18" s="842" customFormat="1" ht="12.4" customHeight="1">
      <c r="B2681" s="968" t="s">
        <v>1664</v>
      </c>
      <c r="C2681" s="959"/>
      <c r="D2681" s="969" t="s">
        <v>2917</v>
      </c>
      <c r="E2681" s="961" t="s">
        <v>388</v>
      </c>
      <c r="F2681" s="970">
        <v>1</v>
      </c>
      <c r="G2681" s="970">
        <v>5600</v>
      </c>
      <c r="H2681" s="962">
        <f t="shared" si="204"/>
        <v>5600</v>
      </c>
      <c r="I2681" s="963">
        <f t="shared" si="207"/>
        <v>0</v>
      </c>
      <c r="J2681" s="964">
        <f t="shared" si="207"/>
        <v>0</v>
      </c>
      <c r="K2681" s="964">
        <f t="shared" si="207"/>
        <v>0</v>
      </c>
      <c r="L2681" s="964">
        <f t="shared" si="207"/>
        <v>0</v>
      </c>
      <c r="M2681" s="964">
        <f t="shared" si="207"/>
        <v>0</v>
      </c>
      <c r="N2681" s="964">
        <f t="shared" si="207"/>
        <v>0</v>
      </c>
      <c r="O2681" s="964">
        <f t="shared" si="207"/>
        <v>0</v>
      </c>
      <c r="P2681" s="964">
        <f t="shared" si="207"/>
        <v>0</v>
      </c>
      <c r="Q2681" s="962">
        <f t="shared" si="207"/>
        <v>5600</v>
      </c>
      <c r="R2681" s="843"/>
    </row>
    <row r="2682" spans="2:18" s="842" customFormat="1" ht="12.4" customHeight="1">
      <c r="B2682" s="968" t="s">
        <v>1665</v>
      </c>
      <c r="C2682" s="959"/>
      <c r="D2682" s="969" t="s">
        <v>2918</v>
      </c>
      <c r="E2682" s="961" t="s">
        <v>53</v>
      </c>
      <c r="F2682" s="970">
        <v>1</v>
      </c>
      <c r="G2682" s="970">
        <v>1000</v>
      </c>
      <c r="H2682" s="962">
        <f t="shared" si="204"/>
        <v>1000</v>
      </c>
      <c r="I2682" s="963">
        <f t="shared" si="207"/>
        <v>0</v>
      </c>
      <c r="J2682" s="964">
        <f t="shared" si="207"/>
        <v>85.52</v>
      </c>
      <c r="K2682" s="964">
        <f t="shared" si="207"/>
        <v>147.93</v>
      </c>
      <c r="L2682" s="964">
        <f t="shared" si="207"/>
        <v>143.15</v>
      </c>
      <c r="M2682" s="964">
        <f t="shared" si="207"/>
        <v>147.93</v>
      </c>
      <c r="N2682" s="964">
        <f t="shared" si="207"/>
        <v>143.15</v>
      </c>
      <c r="O2682" s="964">
        <f t="shared" si="207"/>
        <v>147.93</v>
      </c>
      <c r="P2682" s="964">
        <f t="shared" si="207"/>
        <v>147.93</v>
      </c>
      <c r="Q2682" s="962">
        <f t="shared" si="207"/>
        <v>36.47</v>
      </c>
      <c r="R2682" s="843"/>
    </row>
    <row r="2683" spans="2:18" s="842" customFormat="1" ht="12.4" customHeight="1">
      <c r="B2683" s="968" t="s">
        <v>1666</v>
      </c>
      <c r="C2683" s="959"/>
      <c r="D2683" s="969" t="s">
        <v>2919</v>
      </c>
      <c r="E2683" s="961" t="s">
        <v>53</v>
      </c>
      <c r="F2683" s="970">
        <v>1</v>
      </c>
      <c r="G2683" s="970">
        <v>1800</v>
      </c>
      <c r="H2683" s="962">
        <f t="shared" si="204"/>
        <v>1800</v>
      </c>
      <c r="I2683" s="963">
        <f t="shared" si="207"/>
        <v>0</v>
      </c>
      <c r="J2683" s="964">
        <f t="shared" si="207"/>
        <v>1800</v>
      </c>
      <c r="K2683" s="964">
        <f t="shared" si="207"/>
        <v>0</v>
      </c>
      <c r="L2683" s="964">
        <f t="shared" si="207"/>
        <v>0</v>
      </c>
      <c r="M2683" s="964">
        <f t="shared" si="207"/>
        <v>0</v>
      </c>
      <c r="N2683" s="964">
        <f t="shared" si="207"/>
        <v>0</v>
      </c>
      <c r="O2683" s="964">
        <f t="shared" si="207"/>
        <v>0</v>
      </c>
      <c r="P2683" s="964">
        <f t="shared" si="207"/>
        <v>0</v>
      </c>
      <c r="Q2683" s="962">
        <f t="shared" si="207"/>
        <v>0</v>
      </c>
      <c r="R2683" s="843"/>
    </row>
    <row r="2684" spans="2:18" s="842" customFormat="1" ht="12.4" customHeight="1">
      <c r="B2684" s="966" t="s">
        <v>1667</v>
      </c>
      <c r="C2684" s="959"/>
      <c r="D2684" s="967" t="s">
        <v>379</v>
      </c>
      <c r="E2684" s="961"/>
      <c r="F2684" s="961"/>
      <c r="G2684" s="961"/>
      <c r="H2684" s="962" t="str">
        <f t="shared" si="204"/>
        <v/>
      </c>
      <c r="I2684" s="963" t="str">
        <f t="shared" si="207"/>
        <v/>
      </c>
      <c r="J2684" s="964" t="str">
        <f t="shared" si="207"/>
        <v/>
      </c>
      <c r="K2684" s="964" t="str">
        <f t="shared" si="207"/>
        <v/>
      </c>
      <c r="L2684" s="964" t="str">
        <f t="shared" si="207"/>
        <v/>
      </c>
      <c r="M2684" s="964" t="str">
        <f t="shared" si="207"/>
        <v/>
      </c>
      <c r="N2684" s="964" t="str">
        <f t="shared" si="207"/>
        <v/>
      </c>
      <c r="O2684" s="964" t="str">
        <f t="shared" si="207"/>
        <v/>
      </c>
      <c r="P2684" s="964" t="str">
        <f t="shared" si="207"/>
        <v/>
      </c>
      <c r="Q2684" s="962" t="str">
        <f t="shared" si="207"/>
        <v/>
      </c>
      <c r="R2684" s="843"/>
    </row>
    <row r="2685" spans="2:18" s="842" customFormat="1" ht="12.4" customHeight="1">
      <c r="B2685" s="968" t="s">
        <v>1668</v>
      </c>
      <c r="C2685" s="959"/>
      <c r="D2685" s="969" t="s">
        <v>2979</v>
      </c>
      <c r="E2685" s="961" t="s">
        <v>388</v>
      </c>
      <c r="F2685" s="970">
        <v>1</v>
      </c>
      <c r="G2685" s="970">
        <v>15500</v>
      </c>
      <c r="H2685" s="962">
        <f t="shared" si="204"/>
        <v>15500</v>
      </c>
      <c r="I2685" s="963">
        <f t="shared" si="207"/>
        <v>0</v>
      </c>
      <c r="J2685" s="964">
        <f t="shared" si="207"/>
        <v>7729.82</v>
      </c>
      <c r="K2685" s="964">
        <f t="shared" si="207"/>
        <v>7770.18</v>
      </c>
      <c r="L2685" s="964">
        <f t="shared" si="207"/>
        <v>0</v>
      </c>
      <c r="M2685" s="964">
        <f t="shared" si="207"/>
        <v>0</v>
      </c>
      <c r="N2685" s="964">
        <f t="shared" si="207"/>
        <v>0</v>
      </c>
      <c r="O2685" s="964">
        <f t="shared" si="207"/>
        <v>0</v>
      </c>
      <c r="P2685" s="964">
        <f t="shared" si="207"/>
        <v>0</v>
      </c>
      <c r="Q2685" s="962">
        <f t="shared" si="207"/>
        <v>0</v>
      </c>
      <c r="R2685" s="843"/>
    </row>
    <row r="2686" spans="2:18" s="842" customFormat="1" ht="12.4" customHeight="1">
      <c r="B2686" s="968" t="s">
        <v>1669</v>
      </c>
      <c r="C2686" s="959"/>
      <c r="D2686" s="969" t="s">
        <v>2980</v>
      </c>
      <c r="E2686" s="961" t="s">
        <v>388</v>
      </c>
      <c r="F2686" s="970">
        <v>1</v>
      </c>
      <c r="G2686" s="970">
        <v>22300</v>
      </c>
      <c r="H2686" s="962">
        <f t="shared" si="204"/>
        <v>22300</v>
      </c>
      <c r="I2686" s="963">
        <f t="shared" si="207"/>
        <v>0</v>
      </c>
      <c r="J2686" s="964">
        <f t="shared" si="207"/>
        <v>6242.84</v>
      </c>
      <c r="K2686" s="964">
        <f t="shared" si="207"/>
        <v>16057.16</v>
      </c>
      <c r="L2686" s="964">
        <f t="shared" si="207"/>
        <v>0</v>
      </c>
      <c r="M2686" s="964">
        <f t="shared" si="207"/>
        <v>0</v>
      </c>
      <c r="N2686" s="964">
        <f t="shared" si="207"/>
        <v>0</v>
      </c>
      <c r="O2686" s="964">
        <f t="shared" si="207"/>
        <v>0</v>
      </c>
      <c r="P2686" s="964">
        <f t="shared" si="207"/>
        <v>0</v>
      </c>
      <c r="Q2686" s="962">
        <f t="shared" si="207"/>
        <v>0</v>
      </c>
      <c r="R2686" s="843"/>
    </row>
    <row r="2687" spans="2:18" s="842" customFormat="1" ht="12.4" customHeight="1">
      <c r="B2687" s="966" t="s">
        <v>1670</v>
      </c>
      <c r="C2687" s="959"/>
      <c r="D2687" s="967" t="s">
        <v>381</v>
      </c>
      <c r="E2687" s="961"/>
      <c r="F2687" s="961"/>
      <c r="G2687" s="961"/>
      <c r="H2687" s="962" t="str">
        <f t="shared" si="204"/>
        <v/>
      </c>
      <c r="I2687" s="963" t="str">
        <f t="shared" ref="I2687:Q2702" si="208">+IF($E2687="","",I6577)</f>
        <v/>
      </c>
      <c r="J2687" s="964" t="str">
        <f t="shared" si="208"/>
        <v/>
      </c>
      <c r="K2687" s="964" t="str">
        <f t="shared" si="208"/>
        <v/>
      </c>
      <c r="L2687" s="964" t="str">
        <f t="shared" si="208"/>
        <v/>
      </c>
      <c r="M2687" s="964" t="str">
        <f t="shared" si="208"/>
        <v/>
      </c>
      <c r="N2687" s="964" t="str">
        <f t="shared" si="208"/>
        <v/>
      </c>
      <c r="O2687" s="964" t="str">
        <f t="shared" si="208"/>
        <v/>
      </c>
      <c r="P2687" s="964" t="str">
        <f t="shared" si="208"/>
        <v/>
      </c>
      <c r="Q2687" s="962" t="str">
        <f t="shared" si="208"/>
        <v/>
      </c>
      <c r="R2687" s="843"/>
    </row>
    <row r="2688" spans="2:18" s="842" customFormat="1" ht="12.4" customHeight="1">
      <c r="B2688" s="968" t="s">
        <v>1671</v>
      </c>
      <c r="C2688" s="959"/>
      <c r="D2688" s="969" t="s">
        <v>2981</v>
      </c>
      <c r="E2688" s="961" t="s">
        <v>53</v>
      </c>
      <c r="F2688" s="970">
        <v>1</v>
      </c>
      <c r="G2688" s="970">
        <v>3000</v>
      </c>
      <c r="H2688" s="962">
        <f t="shared" si="204"/>
        <v>3000</v>
      </c>
      <c r="I2688" s="963">
        <f t="shared" si="208"/>
        <v>0</v>
      </c>
      <c r="J2688" s="964">
        <f t="shared" si="208"/>
        <v>0</v>
      </c>
      <c r="K2688" s="964">
        <f t="shared" si="208"/>
        <v>267.43</v>
      </c>
      <c r="L2688" s="964">
        <f t="shared" si="208"/>
        <v>1002.08</v>
      </c>
      <c r="M2688" s="964">
        <f t="shared" si="208"/>
        <v>1035.49</v>
      </c>
      <c r="N2688" s="964">
        <f t="shared" si="208"/>
        <v>695</v>
      </c>
      <c r="O2688" s="964">
        <f t="shared" si="208"/>
        <v>0</v>
      </c>
      <c r="P2688" s="964">
        <f t="shared" si="208"/>
        <v>0</v>
      </c>
      <c r="Q2688" s="962">
        <f t="shared" si="208"/>
        <v>0</v>
      </c>
      <c r="R2688" s="843"/>
    </row>
    <row r="2689" spans="2:18" s="842" customFormat="1" ht="12.4" customHeight="1">
      <c r="B2689" s="968" t="s">
        <v>1672</v>
      </c>
      <c r="C2689" s="959"/>
      <c r="D2689" s="969" t="s">
        <v>2982</v>
      </c>
      <c r="E2689" s="961" t="s">
        <v>53</v>
      </c>
      <c r="F2689" s="970">
        <v>1</v>
      </c>
      <c r="G2689" s="970">
        <v>10000</v>
      </c>
      <c r="H2689" s="962">
        <f t="shared" si="204"/>
        <v>10000</v>
      </c>
      <c r="I2689" s="963">
        <f t="shared" si="208"/>
        <v>0</v>
      </c>
      <c r="J2689" s="964">
        <f t="shared" si="208"/>
        <v>0</v>
      </c>
      <c r="K2689" s="964">
        <f t="shared" si="208"/>
        <v>891.44</v>
      </c>
      <c r="L2689" s="964">
        <f t="shared" si="208"/>
        <v>3340.28</v>
      </c>
      <c r="M2689" s="964">
        <f t="shared" si="208"/>
        <v>3451.62</v>
      </c>
      <c r="N2689" s="964">
        <f t="shared" si="208"/>
        <v>2316.67</v>
      </c>
      <c r="O2689" s="964">
        <f t="shared" si="208"/>
        <v>0</v>
      </c>
      <c r="P2689" s="964">
        <f t="shared" si="208"/>
        <v>0</v>
      </c>
      <c r="Q2689" s="962">
        <f t="shared" si="208"/>
        <v>0</v>
      </c>
      <c r="R2689" s="843"/>
    </row>
    <row r="2690" spans="2:18" s="842" customFormat="1" ht="12.4" customHeight="1">
      <c r="B2690" s="968" t="s">
        <v>1673</v>
      </c>
      <c r="C2690" s="959"/>
      <c r="D2690" s="969" t="s">
        <v>2983</v>
      </c>
      <c r="E2690" s="961" t="s">
        <v>53</v>
      </c>
      <c r="F2690" s="970">
        <v>1</v>
      </c>
      <c r="G2690" s="970">
        <v>12000</v>
      </c>
      <c r="H2690" s="962">
        <f t="shared" si="204"/>
        <v>12000</v>
      </c>
      <c r="I2690" s="963">
        <f t="shared" si="208"/>
        <v>0</v>
      </c>
      <c r="J2690" s="964">
        <f t="shared" si="208"/>
        <v>0</v>
      </c>
      <c r="K2690" s="964">
        <f t="shared" si="208"/>
        <v>1069.72</v>
      </c>
      <c r="L2690" s="964">
        <f t="shared" si="208"/>
        <v>4008.33</v>
      </c>
      <c r="M2690" s="964">
        <f t="shared" si="208"/>
        <v>4141.9399999999996</v>
      </c>
      <c r="N2690" s="964">
        <f t="shared" si="208"/>
        <v>2780</v>
      </c>
      <c r="O2690" s="964">
        <f t="shared" si="208"/>
        <v>0</v>
      </c>
      <c r="P2690" s="964">
        <f t="shared" si="208"/>
        <v>0</v>
      </c>
      <c r="Q2690" s="962">
        <f t="shared" si="208"/>
        <v>0</v>
      </c>
      <c r="R2690" s="843"/>
    </row>
    <row r="2691" spans="2:18" s="842" customFormat="1" ht="12.4" customHeight="1">
      <c r="B2691" s="992" t="s">
        <v>2349</v>
      </c>
      <c r="C2691" s="993"/>
      <c r="D2691" s="994"/>
      <c r="E2691" s="995"/>
      <c r="F2691" s="996"/>
      <c r="G2691" s="996"/>
      <c r="H2691" s="997" t="str">
        <f t="shared" si="204"/>
        <v/>
      </c>
      <c r="I2691" s="998" t="str">
        <f t="shared" si="208"/>
        <v/>
      </c>
      <c r="J2691" s="999" t="str">
        <f t="shared" si="208"/>
        <v/>
      </c>
      <c r="K2691" s="999" t="str">
        <f t="shared" si="208"/>
        <v/>
      </c>
      <c r="L2691" s="999" t="str">
        <f t="shared" si="208"/>
        <v/>
      </c>
      <c r="M2691" s="999" t="str">
        <f t="shared" si="208"/>
        <v/>
      </c>
      <c r="N2691" s="999" t="str">
        <f t="shared" si="208"/>
        <v/>
      </c>
      <c r="O2691" s="999" t="str">
        <f t="shared" si="208"/>
        <v/>
      </c>
      <c r="P2691" s="999" t="str">
        <f t="shared" si="208"/>
        <v/>
      </c>
      <c r="Q2691" s="1000" t="str">
        <f t="shared" si="208"/>
        <v/>
      </c>
      <c r="R2691" s="843"/>
    </row>
    <row r="2692" spans="2:18" s="842" customFormat="1" ht="12.4" customHeight="1">
      <c r="B2692" s="958" t="s">
        <v>125</v>
      </c>
      <c r="C2692" s="959"/>
      <c r="D2692" s="960" t="s">
        <v>2652</v>
      </c>
      <c r="E2692" s="961"/>
      <c r="F2692" s="961"/>
      <c r="G2692" s="961"/>
      <c r="H2692" s="962" t="str">
        <f t="shared" si="204"/>
        <v/>
      </c>
      <c r="I2692" s="963" t="str">
        <f t="shared" si="208"/>
        <v/>
      </c>
      <c r="J2692" s="964" t="str">
        <f t="shared" si="208"/>
        <v/>
      </c>
      <c r="K2692" s="964" t="str">
        <f t="shared" si="208"/>
        <v/>
      </c>
      <c r="L2692" s="964" t="str">
        <f t="shared" si="208"/>
        <v/>
      </c>
      <c r="M2692" s="964" t="str">
        <f t="shared" si="208"/>
        <v/>
      </c>
      <c r="N2692" s="964" t="str">
        <f t="shared" si="208"/>
        <v/>
      </c>
      <c r="O2692" s="964" t="str">
        <f t="shared" si="208"/>
        <v/>
      </c>
      <c r="P2692" s="964" t="str">
        <f t="shared" si="208"/>
        <v/>
      </c>
      <c r="Q2692" s="962" t="str">
        <f t="shared" si="208"/>
        <v/>
      </c>
      <c r="R2692" s="843"/>
    </row>
    <row r="2693" spans="2:18" s="842" customFormat="1" ht="12.4" customHeight="1">
      <c r="B2693" s="966" t="s">
        <v>418</v>
      </c>
      <c r="C2693" s="959"/>
      <c r="D2693" s="967" t="s">
        <v>2653</v>
      </c>
      <c r="E2693" s="961"/>
      <c r="F2693" s="961"/>
      <c r="G2693" s="961"/>
      <c r="H2693" s="962" t="str">
        <f t="shared" si="204"/>
        <v/>
      </c>
      <c r="I2693" s="963" t="str">
        <f t="shared" si="208"/>
        <v/>
      </c>
      <c r="J2693" s="964" t="str">
        <f t="shared" si="208"/>
        <v/>
      </c>
      <c r="K2693" s="964" t="str">
        <f t="shared" si="208"/>
        <v/>
      </c>
      <c r="L2693" s="964" t="str">
        <f t="shared" si="208"/>
        <v/>
      </c>
      <c r="M2693" s="964" t="str">
        <f t="shared" si="208"/>
        <v/>
      </c>
      <c r="N2693" s="964" t="str">
        <f t="shared" si="208"/>
        <v/>
      </c>
      <c r="O2693" s="964" t="str">
        <f t="shared" si="208"/>
        <v/>
      </c>
      <c r="P2693" s="964" t="str">
        <f t="shared" si="208"/>
        <v/>
      </c>
      <c r="Q2693" s="962" t="str">
        <f t="shared" si="208"/>
        <v/>
      </c>
      <c r="R2693" s="843"/>
    </row>
    <row r="2694" spans="2:18" s="842" customFormat="1" ht="12.4" customHeight="1">
      <c r="B2694" s="968" t="s">
        <v>419</v>
      </c>
      <c r="C2694" s="959"/>
      <c r="D2694" s="969" t="s">
        <v>327</v>
      </c>
      <c r="E2694" s="961" t="s">
        <v>41</v>
      </c>
      <c r="F2694" s="970">
        <v>1</v>
      </c>
      <c r="G2694" s="970">
        <v>359.66</v>
      </c>
      <c r="H2694" s="962">
        <f t="shared" si="204"/>
        <v>359.66</v>
      </c>
      <c r="I2694" s="963">
        <f t="shared" si="208"/>
        <v>0</v>
      </c>
      <c r="J2694" s="964">
        <f t="shared" si="208"/>
        <v>0</v>
      </c>
      <c r="K2694" s="964">
        <f t="shared" si="208"/>
        <v>0</v>
      </c>
      <c r="L2694" s="964">
        <f t="shared" si="208"/>
        <v>359.66</v>
      </c>
      <c r="M2694" s="964">
        <f t="shared" si="208"/>
        <v>0</v>
      </c>
      <c r="N2694" s="964">
        <f t="shared" si="208"/>
        <v>0</v>
      </c>
      <c r="O2694" s="964">
        <f t="shared" si="208"/>
        <v>0</v>
      </c>
      <c r="P2694" s="964">
        <f t="shared" si="208"/>
        <v>0</v>
      </c>
      <c r="Q2694" s="962">
        <f t="shared" si="208"/>
        <v>0</v>
      </c>
      <c r="R2694" s="843"/>
    </row>
    <row r="2695" spans="2:18" s="842" customFormat="1" ht="12.4" customHeight="1">
      <c r="B2695" s="968" t="s">
        <v>420</v>
      </c>
      <c r="C2695" s="959"/>
      <c r="D2695" s="969" t="s">
        <v>328</v>
      </c>
      <c r="E2695" s="961" t="s">
        <v>53</v>
      </c>
      <c r="F2695" s="970">
        <v>1</v>
      </c>
      <c r="G2695" s="970">
        <v>900</v>
      </c>
      <c r="H2695" s="962">
        <f t="shared" si="204"/>
        <v>900</v>
      </c>
      <c r="I2695" s="963">
        <f t="shared" si="208"/>
        <v>0</v>
      </c>
      <c r="J2695" s="964">
        <f t="shared" si="208"/>
        <v>0</v>
      </c>
      <c r="K2695" s="964">
        <f t="shared" si="208"/>
        <v>0</v>
      </c>
      <c r="L2695" s="964">
        <f t="shared" si="208"/>
        <v>900</v>
      </c>
      <c r="M2695" s="964">
        <f t="shared" si="208"/>
        <v>0</v>
      </c>
      <c r="N2695" s="964">
        <f t="shared" si="208"/>
        <v>0</v>
      </c>
      <c r="O2695" s="964">
        <f t="shared" si="208"/>
        <v>0</v>
      </c>
      <c r="P2695" s="964">
        <f t="shared" si="208"/>
        <v>0</v>
      </c>
      <c r="Q2695" s="962">
        <f t="shared" si="208"/>
        <v>0</v>
      </c>
      <c r="R2695" s="843"/>
    </row>
    <row r="2696" spans="2:18" s="842" customFormat="1" ht="12.4" customHeight="1">
      <c r="B2696" s="968" t="s">
        <v>421</v>
      </c>
      <c r="C2696" s="959"/>
      <c r="D2696" s="969" t="s">
        <v>2654</v>
      </c>
      <c r="E2696" s="961" t="s">
        <v>53</v>
      </c>
      <c r="F2696" s="970">
        <v>1</v>
      </c>
      <c r="G2696" s="970">
        <v>2500</v>
      </c>
      <c r="H2696" s="962">
        <f t="shared" si="204"/>
        <v>2500</v>
      </c>
      <c r="I2696" s="963">
        <f t="shared" si="208"/>
        <v>0</v>
      </c>
      <c r="J2696" s="964">
        <f t="shared" si="208"/>
        <v>0</v>
      </c>
      <c r="K2696" s="964">
        <f t="shared" si="208"/>
        <v>0</v>
      </c>
      <c r="L2696" s="964">
        <f t="shared" si="208"/>
        <v>2500</v>
      </c>
      <c r="M2696" s="964">
        <f t="shared" si="208"/>
        <v>0</v>
      </c>
      <c r="N2696" s="964">
        <f t="shared" si="208"/>
        <v>0</v>
      </c>
      <c r="O2696" s="964">
        <f t="shared" si="208"/>
        <v>0</v>
      </c>
      <c r="P2696" s="964">
        <f t="shared" si="208"/>
        <v>0</v>
      </c>
      <c r="Q2696" s="962">
        <f t="shared" si="208"/>
        <v>0</v>
      </c>
      <c r="R2696" s="843"/>
    </row>
    <row r="2697" spans="2:18" s="842" customFormat="1" ht="12.4" customHeight="1">
      <c r="B2697" s="966" t="s">
        <v>422</v>
      </c>
      <c r="C2697" s="959"/>
      <c r="D2697" s="967" t="s">
        <v>2655</v>
      </c>
      <c r="E2697" s="961"/>
      <c r="F2697" s="961"/>
      <c r="G2697" s="961"/>
      <c r="H2697" s="962" t="str">
        <f t="shared" ref="H2697:H2760" si="209">+IF(E2697="","",ROUND(F2697*G2697,2))</f>
        <v/>
      </c>
      <c r="I2697" s="963" t="str">
        <f t="shared" si="208"/>
        <v/>
      </c>
      <c r="J2697" s="964" t="str">
        <f t="shared" si="208"/>
        <v/>
      </c>
      <c r="K2697" s="964" t="str">
        <f t="shared" si="208"/>
        <v/>
      </c>
      <c r="L2697" s="964" t="str">
        <f t="shared" si="208"/>
        <v/>
      </c>
      <c r="M2697" s="964" t="str">
        <f t="shared" si="208"/>
        <v/>
      </c>
      <c r="N2697" s="964" t="str">
        <f t="shared" si="208"/>
        <v/>
      </c>
      <c r="O2697" s="964" t="str">
        <f t="shared" si="208"/>
        <v/>
      </c>
      <c r="P2697" s="964" t="str">
        <f t="shared" si="208"/>
        <v/>
      </c>
      <c r="Q2697" s="962" t="str">
        <f t="shared" si="208"/>
        <v/>
      </c>
      <c r="R2697" s="843"/>
    </row>
    <row r="2698" spans="2:18" s="842" customFormat="1" ht="12.4" customHeight="1">
      <c r="B2698" s="968" t="s">
        <v>423</v>
      </c>
      <c r="C2698" s="959"/>
      <c r="D2698" s="969" t="s">
        <v>329</v>
      </c>
      <c r="E2698" s="961" t="s">
        <v>53</v>
      </c>
      <c r="F2698" s="970">
        <v>1</v>
      </c>
      <c r="G2698" s="970">
        <v>1000</v>
      </c>
      <c r="H2698" s="962">
        <f t="shared" si="209"/>
        <v>1000</v>
      </c>
      <c r="I2698" s="963">
        <f t="shared" si="208"/>
        <v>0</v>
      </c>
      <c r="J2698" s="964">
        <f t="shared" si="208"/>
        <v>0</v>
      </c>
      <c r="K2698" s="964">
        <f t="shared" si="208"/>
        <v>0</v>
      </c>
      <c r="L2698" s="964">
        <f t="shared" si="208"/>
        <v>1000</v>
      </c>
      <c r="M2698" s="964">
        <f t="shared" si="208"/>
        <v>0</v>
      </c>
      <c r="N2698" s="964">
        <f t="shared" si="208"/>
        <v>0</v>
      </c>
      <c r="O2698" s="964">
        <f t="shared" si="208"/>
        <v>0</v>
      </c>
      <c r="P2698" s="964">
        <f t="shared" si="208"/>
        <v>0</v>
      </c>
      <c r="Q2698" s="962">
        <f t="shared" si="208"/>
        <v>0</v>
      </c>
      <c r="R2698" s="843"/>
    </row>
    <row r="2699" spans="2:18" s="842" customFormat="1" ht="12.4" customHeight="1">
      <c r="B2699" s="968" t="s">
        <v>424</v>
      </c>
      <c r="C2699" s="959"/>
      <c r="D2699" s="969" t="s">
        <v>330</v>
      </c>
      <c r="E2699" s="961" t="s">
        <v>53</v>
      </c>
      <c r="F2699" s="970">
        <v>1</v>
      </c>
      <c r="G2699" s="970">
        <v>10895.42</v>
      </c>
      <c r="H2699" s="962">
        <f t="shared" si="209"/>
        <v>10895.42</v>
      </c>
      <c r="I2699" s="963">
        <f t="shared" si="208"/>
        <v>0</v>
      </c>
      <c r="J2699" s="964">
        <f t="shared" si="208"/>
        <v>0</v>
      </c>
      <c r="K2699" s="964">
        <f t="shared" si="208"/>
        <v>0</v>
      </c>
      <c r="L2699" s="964">
        <f t="shared" si="208"/>
        <v>10895.42</v>
      </c>
      <c r="M2699" s="964">
        <f t="shared" si="208"/>
        <v>0</v>
      </c>
      <c r="N2699" s="964">
        <f t="shared" si="208"/>
        <v>0</v>
      </c>
      <c r="O2699" s="964">
        <f t="shared" si="208"/>
        <v>0</v>
      </c>
      <c r="P2699" s="964">
        <f t="shared" si="208"/>
        <v>0</v>
      </c>
      <c r="Q2699" s="962">
        <f t="shared" si="208"/>
        <v>0</v>
      </c>
      <c r="R2699" s="843"/>
    </row>
    <row r="2700" spans="2:18" s="842" customFormat="1" ht="12.4" customHeight="1">
      <c r="B2700" s="966" t="s">
        <v>425</v>
      </c>
      <c r="C2700" s="959"/>
      <c r="D2700" s="967" t="s">
        <v>2656</v>
      </c>
      <c r="E2700" s="961"/>
      <c r="F2700" s="961"/>
      <c r="G2700" s="961"/>
      <c r="H2700" s="962" t="str">
        <f t="shared" si="209"/>
        <v/>
      </c>
      <c r="I2700" s="963" t="str">
        <f t="shared" si="208"/>
        <v/>
      </c>
      <c r="J2700" s="964" t="str">
        <f t="shared" si="208"/>
        <v/>
      </c>
      <c r="K2700" s="964" t="str">
        <f t="shared" si="208"/>
        <v/>
      </c>
      <c r="L2700" s="964" t="str">
        <f t="shared" si="208"/>
        <v/>
      </c>
      <c r="M2700" s="964" t="str">
        <f t="shared" si="208"/>
        <v/>
      </c>
      <c r="N2700" s="964" t="str">
        <f t="shared" si="208"/>
        <v/>
      </c>
      <c r="O2700" s="964" t="str">
        <f t="shared" si="208"/>
        <v/>
      </c>
      <c r="P2700" s="964" t="str">
        <f t="shared" si="208"/>
        <v/>
      </c>
      <c r="Q2700" s="962" t="str">
        <f t="shared" si="208"/>
        <v/>
      </c>
      <c r="R2700" s="843"/>
    </row>
    <row r="2701" spans="2:18" s="842" customFormat="1" ht="12.4" customHeight="1">
      <c r="B2701" s="968" t="s">
        <v>426</v>
      </c>
      <c r="C2701" s="959"/>
      <c r="D2701" s="969" t="s">
        <v>331</v>
      </c>
      <c r="E2701" s="961" t="s">
        <v>53</v>
      </c>
      <c r="F2701" s="970">
        <v>1</v>
      </c>
      <c r="G2701" s="970">
        <v>3404.07</v>
      </c>
      <c r="H2701" s="962">
        <f t="shared" si="209"/>
        <v>3404.07</v>
      </c>
      <c r="I2701" s="963">
        <f t="shared" si="208"/>
        <v>0</v>
      </c>
      <c r="J2701" s="964">
        <f t="shared" si="208"/>
        <v>0</v>
      </c>
      <c r="K2701" s="964">
        <f t="shared" si="208"/>
        <v>0</v>
      </c>
      <c r="L2701" s="964">
        <f t="shared" si="208"/>
        <v>905.35</v>
      </c>
      <c r="M2701" s="964">
        <f t="shared" si="208"/>
        <v>1555.09</v>
      </c>
      <c r="N2701" s="964">
        <f t="shared" si="208"/>
        <v>943.63</v>
      </c>
      <c r="O2701" s="964">
        <f t="shared" si="208"/>
        <v>0</v>
      </c>
      <c r="P2701" s="964">
        <f t="shared" si="208"/>
        <v>0</v>
      </c>
      <c r="Q2701" s="962">
        <f t="shared" si="208"/>
        <v>0</v>
      </c>
      <c r="R2701" s="843"/>
    </row>
    <row r="2702" spans="2:18" s="842" customFormat="1" ht="12.4" customHeight="1">
      <c r="B2702" s="968" t="s">
        <v>427</v>
      </c>
      <c r="C2702" s="959"/>
      <c r="D2702" s="969" t="s">
        <v>2657</v>
      </c>
      <c r="E2702" s="961" t="s">
        <v>3029</v>
      </c>
      <c r="F2702" s="970">
        <v>1</v>
      </c>
      <c r="G2702" s="970">
        <v>380</v>
      </c>
      <c r="H2702" s="962">
        <f t="shared" si="209"/>
        <v>380</v>
      </c>
      <c r="I2702" s="963">
        <f t="shared" si="208"/>
        <v>0</v>
      </c>
      <c r="J2702" s="964">
        <f t="shared" si="208"/>
        <v>0</v>
      </c>
      <c r="K2702" s="964">
        <f t="shared" si="208"/>
        <v>0</v>
      </c>
      <c r="L2702" s="964">
        <f t="shared" si="208"/>
        <v>101.07</v>
      </c>
      <c r="M2702" s="964">
        <f t="shared" si="208"/>
        <v>173.6</v>
      </c>
      <c r="N2702" s="964">
        <f t="shared" si="208"/>
        <v>105.34</v>
      </c>
      <c r="O2702" s="964">
        <f t="shared" si="208"/>
        <v>0</v>
      </c>
      <c r="P2702" s="964">
        <f t="shared" si="208"/>
        <v>0</v>
      </c>
      <c r="Q2702" s="962">
        <f t="shared" si="208"/>
        <v>0</v>
      </c>
      <c r="R2702" s="843"/>
    </row>
    <row r="2703" spans="2:18" s="842" customFormat="1" ht="12.4" customHeight="1">
      <c r="B2703" s="968" t="s">
        <v>428</v>
      </c>
      <c r="C2703" s="959"/>
      <c r="D2703" s="969" t="s">
        <v>332</v>
      </c>
      <c r="E2703" s="961" t="s">
        <v>53</v>
      </c>
      <c r="F2703" s="970">
        <v>1</v>
      </c>
      <c r="G2703" s="970">
        <v>434.90000000000003</v>
      </c>
      <c r="H2703" s="962">
        <f t="shared" si="209"/>
        <v>434.9</v>
      </c>
      <c r="I2703" s="963">
        <f t="shared" ref="I2703:Q2718" si="210">+IF($E2703="","",I6593)</f>
        <v>0</v>
      </c>
      <c r="J2703" s="964">
        <f t="shared" si="210"/>
        <v>0</v>
      </c>
      <c r="K2703" s="964">
        <f t="shared" si="210"/>
        <v>0</v>
      </c>
      <c r="L2703" s="964">
        <f t="shared" si="210"/>
        <v>393.27</v>
      </c>
      <c r="M2703" s="964">
        <f t="shared" si="210"/>
        <v>41.63</v>
      </c>
      <c r="N2703" s="964">
        <f t="shared" si="210"/>
        <v>0</v>
      </c>
      <c r="O2703" s="964">
        <f t="shared" si="210"/>
        <v>0</v>
      </c>
      <c r="P2703" s="964">
        <f t="shared" si="210"/>
        <v>0</v>
      </c>
      <c r="Q2703" s="962">
        <f t="shared" si="210"/>
        <v>0</v>
      </c>
      <c r="R2703" s="843"/>
    </row>
    <row r="2704" spans="2:18" s="842" customFormat="1" ht="12.4" customHeight="1">
      <c r="B2704" s="966" t="s">
        <v>429</v>
      </c>
      <c r="C2704" s="959"/>
      <c r="D2704" s="967" t="s">
        <v>2658</v>
      </c>
      <c r="E2704" s="961"/>
      <c r="F2704" s="961"/>
      <c r="G2704" s="961"/>
      <c r="H2704" s="962" t="str">
        <f t="shared" si="209"/>
        <v/>
      </c>
      <c r="I2704" s="963" t="str">
        <f t="shared" si="210"/>
        <v/>
      </c>
      <c r="J2704" s="964" t="str">
        <f t="shared" si="210"/>
        <v/>
      </c>
      <c r="K2704" s="964" t="str">
        <f t="shared" si="210"/>
        <v/>
      </c>
      <c r="L2704" s="964" t="str">
        <f t="shared" si="210"/>
        <v/>
      </c>
      <c r="M2704" s="964" t="str">
        <f t="shared" si="210"/>
        <v/>
      </c>
      <c r="N2704" s="964" t="str">
        <f t="shared" si="210"/>
        <v/>
      </c>
      <c r="O2704" s="964" t="str">
        <f t="shared" si="210"/>
        <v/>
      </c>
      <c r="P2704" s="964" t="str">
        <f t="shared" si="210"/>
        <v/>
      </c>
      <c r="Q2704" s="962" t="str">
        <f t="shared" si="210"/>
        <v/>
      </c>
      <c r="R2704" s="843"/>
    </row>
    <row r="2705" spans="2:18" s="842" customFormat="1" ht="12.4" customHeight="1">
      <c r="B2705" s="968" t="s">
        <v>430</v>
      </c>
      <c r="C2705" s="959"/>
      <c r="D2705" s="969" t="s">
        <v>2659</v>
      </c>
      <c r="E2705" s="961" t="s">
        <v>41</v>
      </c>
      <c r="F2705" s="970">
        <v>1</v>
      </c>
      <c r="G2705" s="970">
        <v>2033.91</v>
      </c>
      <c r="H2705" s="962">
        <f t="shared" si="209"/>
        <v>2033.91</v>
      </c>
      <c r="I2705" s="963">
        <f t="shared" si="210"/>
        <v>0</v>
      </c>
      <c r="J2705" s="964">
        <f t="shared" si="210"/>
        <v>0</v>
      </c>
      <c r="K2705" s="964">
        <f t="shared" si="210"/>
        <v>0</v>
      </c>
      <c r="L2705" s="964">
        <f t="shared" si="210"/>
        <v>2033.91</v>
      </c>
      <c r="M2705" s="964">
        <f t="shared" si="210"/>
        <v>0</v>
      </c>
      <c r="N2705" s="964">
        <f t="shared" si="210"/>
        <v>0</v>
      </c>
      <c r="O2705" s="964">
        <f t="shared" si="210"/>
        <v>0</v>
      </c>
      <c r="P2705" s="964">
        <f t="shared" si="210"/>
        <v>0</v>
      </c>
      <c r="Q2705" s="962">
        <f t="shared" si="210"/>
        <v>0</v>
      </c>
      <c r="R2705" s="843"/>
    </row>
    <row r="2706" spans="2:18" s="842" customFormat="1" ht="12.4" customHeight="1">
      <c r="B2706" s="968" t="s">
        <v>431</v>
      </c>
      <c r="C2706" s="959"/>
      <c r="D2706" s="969" t="s">
        <v>2660</v>
      </c>
      <c r="E2706" s="961" t="s">
        <v>41</v>
      </c>
      <c r="F2706" s="970">
        <v>30</v>
      </c>
      <c r="G2706" s="970">
        <v>76.260000000000005</v>
      </c>
      <c r="H2706" s="962">
        <f t="shared" si="209"/>
        <v>2287.8000000000002</v>
      </c>
      <c r="I2706" s="963">
        <f t="shared" si="210"/>
        <v>0</v>
      </c>
      <c r="J2706" s="964">
        <f t="shared" si="210"/>
        <v>0</v>
      </c>
      <c r="K2706" s="964">
        <f t="shared" si="210"/>
        <v>0</v>
      </c>
      <c r="L2706" s="964">
        <f t="shared" si="210"/>
        <v>372.96</v>
      </c>
      <c r="M2706" s="964">
        <f t="shared" si="210"/>
        <v>1045.1400000000001</v>
      </c>
      <c r="N2706" s="964">
        <f t="shared" si="210"/>
        <v>869.7</v>
      </c>
      <c r="O2706" s="964">
        <f t="shared" si="210"/>
        <v>0</v>
      </c>
      <c r="P2706" s="964">
        <f t="shared" si="210"/>
        <v>0</v>
      </c>
      <c r="Q2706" s="962">
        <f t="shared" si="210"/>
        <v>0</v>
      </c>
      <c r="R2706" s="843"/>
    </row>
    <row r="2707" spans="2:18" s="842" customFormat="1" ht="12.4" customHeight="1">
      <c r="B2707" s="958" t="s">
        <v>126</v>
      </c>
      <c r="C2707" s="959"/>
      <c r="D2707" s="960" t="s">
        <v>2984</v>
      </c>
      <c r="E2707" s="961"/>
      <c r="F2707" s="961"/>
      <c r="G2707" s="961"/>
      <c r="H2707" s="962" t="str">
        <f t="shared" si="209"/>
        <v/>
      </c>
      <c r="I2707" s="963" t="str">
        <f t="shared" si="210"/>
        <v/>
      </c>
      <c r="J2707" s="964" t="str">
        <f t="shared" si="210"/>
        <v/>
      </c>
      <c r="K2707" s="964" t="str">
        <f t="shared" si="210"/>
        <v/>
      </c>
      <c r="L2707" s="964" t="str">
        <f t="shared" si="210"/>
        <v/>
      </c>
      <c r="M2707" s="964" t="str">
        <f t="shared" si="210"/>
        <v/>
      </c>
      <c r="N2707" s="964" t="str">
        <f t="shared" si="210"/>
        <v/>
      </c>
      <c r="O2707" s="964" t="str">
        <f t="shared" si="210"/>
        <v/>
      </c>
      <c r="P2707" s="964" t="str">
        <f t="shared" si="210"/>
        <v/>
      </c>
      <c r="Q2707" s="962" t="str">
        <f t="shared" si="210"/>
        <v/>
      </c>
      <c r="R2707" s="843"/>
    </row>
    <row r="2708" spans="2:18" s="842" customFormat="1" ht="12.4" customHeight="1">
      <c r="B2708" s="966" t="s">
        <v>432</v>
      </c>
      <c r="C2708" s="959"/>
      <c r="D2708" s="967" t="s">
        <v>2663</v>
      </c>
      <c r="E2708" s="961"/>
      <c r="F2708" s="961"/>
      <c r="G2708" s="961"/>
      <c r="H2708" s="962" t="str">
        <f t="shared" si="209"/>
        <v/>
      </c>
      <c r="I2708" s="963" t="str">
        <f t="shared" si="210"/>
        <v/>
      </c>
      <c r="J2708" s="964" t="str">
        <f t="shared" si="210"/>
        <v/>
      </c>
      <c r="K2708" s="964" t="str">
        <f t="shared" si="210"/>
        <v/>
      </c>
      <c r="L2708" s="964" t="str">
        <f t="shared" si="210"/>
        <v/>
      </c>
      <c r="M2708" s="964" t="str">
        <f t="shared" si="210"/>
        <v/>
      </c>
      <c r="N2708" s="964" t="str">
        <f t="shared" si="210"/>
        <v/>
      </c>
      <c r="O2708" s="964" t="str">
        <f t="shared" si="210"/>
        <v/>
      </c>
      <c r="P2708" s="964" t="str">
        <f t="shared" si="210"/>
        <v/>
      </c>
      <c r="Q2708" s="962" t="str">
        <f t="shared" si="210"/>
        <v/>
      </c>
      <c r="R2708" s="843"/>
    </row>
    <row r="2709" spans="2:18" s="842" customFormat="1" ht="12.4" customHeight="1">
      <c r="B2709" s="972" t="s">
        <v>433</v>
      </c>
      <c r="C2709" s="959"/>
      <c r="D2709" s="973" t="s">
        <v>52</v>
      </c>
      <c r="E2709" s="961"/>
      <c r="F2709" s="961"/>
      <c r="G2709" s="961"/>
      <c r="H2709" s="962" t="str">
        <f t="shared" si="209"/>
        <v/>
      </c>
      <c r="I2709" s="963" t="str">
        <f t="shared" si="210"/>
        <v/>
      </c>
      <c r="J2709" s="964" t="str">
        <f t="shared" si="210"/>
        <v/>
      </c>
      <c r="K2709" s="964" t="str">
        <f t="shared" si="210"/>
        <v/>
      </c>
      <c r="L2709" s="964" t="str">
        <f t="shared" si="210"/>
        <v/>
      </c>
      <c r="M2709" s="964" t="str">
        <f t="shared" si="210"/>
        <v/>
      </c>
      <c r="N2709" s="964" t="str">
        <f t="shared" si="210"/>
        <v/>
      </c>
      <c r="O2709" s="964" t="str">
        <f t="shared" si="210"/>
        <v/>
      </c>
      <c r="P2709" s="964" t="str">
        <f t="shared" si="210"/>
        <v/>
      </c>
      <c r="Q2709" s="962" t="str">
        <f t="shared" si="210"/>
        <v/>
      </c>
      <c r="R2709" s="843"/>
    </row>
    <row r="2710" spans="2:18" s="842" customFormat="1" ht="12.4" customHeight="1">
      <c r="B2710" s="968" t="s">
        <v>434</v>
      </c>
      <c r="C2710" s="959"/>
      <c r="D2710" s="969" t="s">
        <v>334</v>
      </c>
      <c r="E2710" s="961" t="s">
        <v>385</v>
      </c>
      <c r="F2710" s="970">
        <v>36.200000000000003</v>
      </c>
      <c r="G2710" s="970">
        <v>1.22</v>
      </c>
      <c r="H2710" s="962">
        <f t="shared" si="209"/>
        <v>44.16</v>
      </c>
      <c r="I2710" s="963">
        <f t="shared" si="210"/>
        <v>0</v>
      </c>
      <c r="J2710" s="964">
        <f t="shared" si="210"/>
        <v>0</v>
      </c>
      <c r="K2710" s="964">
        <f t="shared" si="210"/>
        <v>0</v>
      </c>
      <c r="L2710" s="964">
        <f t="shared" si="210"/>
        <v>44.16</v>
      </c>
      <c r="M2710" s="964">
        <f t="shared" si="210"/>
        <v>0</v>
      </c>
      <c r="N2710" s="964">
        <f t="shared" si="210"/>
        <v>0</v>
      </c>
      <c r="O2710" s="964">
        <f t="shared" si="210"/>
        <v>0</v>
      </c>
      <c r="P2710" s="964">
        <f t="shared" si="210"/>
        <v>0</v>
      </c>
      <c r="Q2710" s="962">
        <f t="shared" si="210"/>
        <v>0</v>
      </c>
      <c r="R2710" s="843"/>
    </row>
    <row r="2711" spans="2:18" s="842" customFormat="1" ht="12.4" customHeight="1">
      <c r="B2711" s="972" t="s">
        <v>481</v>
      </c>
      <c r="C2711" s="959"/>
      <c r="D2711" s="973" t="s">
        <v>54</v>
      </c>
      <c r="E2711" s="961"/>
      <c r="F2711" s="961"/>
      <c r="G2711" s="961"/>
      <c r="H2711" s="962" t="str">
        <f t="shared" si="209"/>
        <v/>
      </c>
      <c r="I2711" s="963" t="str">
        <f t="shared" si="210"/>
        <v/>
      </c>
      <c r="J2711" s="964" t="str">
        <f t="shared" si="210"/>
        <v/>
      </c>
      <c r="K2711" s="964" t="str">
        <f t="shared" si="210"/>
        <v/>
      </c>
      <c r="L2711" s="964" t="str">
        <f t="shared" si="210"/>
        <v/>
      </c>
      <c r="M2711" s="964" t="str">
        <f t="shared" si="210"/>
        <v/>
      </c>
      <c r="N2711" s="964" t="str">
        <f t="shared" si="210"/>
        <v/>
      </c>
      <c r="O2711" s="964" t="str">
        <f t="shared" si="210"/>
        <v/>
      </c>
      <c r="P2711" s="964" t="str">
        <f t="shared" si="210"/>
        <v/>
      </c>
      <c r="Q2711" s="962" t="str">
        <f t="shared" si="210"/>
        <v/>
      </c>
      <c r="R2711" s="843"/>
    </row>
    <row r="2712" spans="2:18" s="842" customFormat="1" ht="12.4" customHeight="1">
      <c r="B2712" s="968" t="s">
        <v>482</v>
      </c>
      <c r="C2712" s="959"/>
      <c r="D2712" s="969" t="s">
        <v>365</v>
      </c>
      <c r="E2712" s="961" t="s">
        <v>386</v>
      </c>
      <c r="F2712" s="970">
        <v>7.54</v>
      </c>
      <c r="G2712" s="970">
        <v>30.76</v>
      </c>
      <c r="H2712" s="962">
        <f t="shared" si="209"/>
        <v>231.93</v>
      </c>
      <c r="I2712" s="963">
        <f t="shared" si="210"/>
        <v>0</v>
      </c>
      <c r="J2712" s="964">
        <f t="shared" si="210"/>
        <v>0</v>
      </c>
      <c r="K2712" s="964">
        <f t="shared" si="210"/>
        <v>0</v>
      </c>
      <c r="L2712" s="964">
        <f t="shared" si="210"/>
        <v>231.93</v>
      </c>
      <c r="M2712" s="964">
        <f t="shared" si="210"/>
        <v>0</v>
      </c>
      <c r="N2712" s="964">
        <f t="shared" si="210"/>
        <v>0</v>
      </c>
      <c r="O2712" s="964">
        <f t="shared" si="210"/>
        <v>0</v>
      </c>
      <c r="P2712" s="964">
        <f t="shared" si="210"/>
        <v>0</v>
      </c>
      <c r="Q2712" s="962">
        <f t="shared" si="210"/>
        <v>0</v>
      </c>
      <c r="R2712" s="843"/>
    </row>
    <row r="2713" spans="2:18" s="842" customFormat="1" ht="12.4" customHeight="1">
      <c r="B2713" s="968" t="s">
        <v>484</v>
      </c>
      <c r="C2713" s="959"/>
      <c r="D2713" s="969" t="s">
        <v>336</v>
      </c>
      <c r="E2713" s="961" t="s">
        <v>386</v>
      </c>
      <c r="F2713" s="970">
        <v>5.75</v>
      </c>
      <c r="G2713" s="970">
        <v>20.51</v>
      </c>
      <c r="H2713" s="962">
        <f t="shared" si="209"/>
        <v>117.93</v>
      </c>
      <c r="I2713" s="963">
        <f t="shared" si="210"/>
        <v>0</v>
      </c>
      <c r="J2713" s="964">
        <f t="shared" si="210"/>
        <v>0</v>
      </c>
      <c r="K2713" s="964">
        <f t="shared" si="210"/>
        <v>0</v>
      </c>
      <c r="L2713" s="964">
        <f t="shared" si="210"/>
        <v>117.93</v>
      </c>
      <c r="M2713" s="964">
        <f t="shared" si="210"/>
        <v>0</v>
      </c>
      <c r="N2713" s="964">
        <f t="shared" si="210"/>
        <v>0</v>
      </c>
      <c r="O2713" s="964">
        <f t="shared" si="210"/>
        <v>0</v>
      </c>
      <c r="P2713" s="964">
        <f t="shared" si="210"/>
        <v>0</v>
      </c>
      <c r="Q2713" s="962">
        <f t="shared" si="210"/>
        <v>0</v>
      </c>
      <c r="R2713" s="843"/>
    </row>
    <row r="2714" spans="2:18" s="842" customFormat="1" ht="12.4" customHeight="1">
      <c r="B2714" s="968" t="s">
        <v>490</v>
      </c>
      <c r="C2714" s="959"/>
      <c r="D2714" s="969" t="s">
        <v>2664</v>
      </c>
      <c r="E2714" s="961" t="s">
        <v>387</v>
      </c>
      <c r="F2714" s="970">
        <v>32</v>
      </c>
      <c r="G2714" s="970">
        <v>6.83</v>
      </c>
      <c r="H2714" s="962">
        <f t="shared" si="209"/>
        <v>218.56</v>
      </c>
      <c r="I2714" s="963">
        <f t="shared" si="210"/>
        <v>0</v>
      </c>
      <c r="J2714" s="964">
        <f t="shared" si="210"/>
        <v>0</v>
      </c>
      <c r="K2714" s="964">
        <f t="shared" si="210"/>
        <v>0</v>
      </c>
      <c r="L2714" s="964">
        <f t="shared" si="210"/>
        <v>0</v>
      </c>
      <c r="M2714" s="964">
        <f t="shared" si="210"/>
        <v>218.56</v>
      </c>
      <c r="N2714" s="964">
        <f t="shared" si="210"/>
        <v>0</v>
      </c>
      <c r="O2714" s="964">
        <f t="shared" si="210"/>
        <v>0</v>
      </c>
      <c r="P2714" s="964">
        <f t="shared" si="210"/>
        <v>0</v>
      </c>
      <c r="Q2714" s="962">
        <f t="shared" si="210"/>
        <v>0</v>
      </c>
      <c r="R2714" s="843"/>
    </row>
    <row r="2715" spans="2:18" s="842" customFormat="1" ht="12.4" customHeight="1">
      <c r="B2715" s="972" t="s">
        <v>493</v>
      </c>
      <c r="C2715" s="959"/>
      <c r="D2715" s="973" t="s">
        <v>338</v>
      </c>
      <c r="E2715" s="961"/>
      <c r="F2715" s="961"/>
      <c r="G2715" s="961"/>
      <c r="H2715" s="962" t="str">
        <f t="shared" si="209"/>
        <v/>
      </c>
      <c r="I2715" s="963" t="str">
        <f t="shared" si="210"/>
        <v/>
      </c>
      <c r="J2715" s="964" t="str">
        <f t="shared" si="210"/>
        <v/>
      </c>
      <c r="K2715" s="964" t="str">
        <f t="shared" si="210"/>
        <v/>
      </c>
      <c r="L2715" s="964" t="str">
        <f t="shared" si="210"/>
        <v/>
      </c>
      <c r="M2715" s="964" t="str">
        <f t="shared" si="210"/>
        <v/>
      </c>
      <c r="N2715" s="964" t="str">
        <f t="shared" si="210"/>
        <v/>
      </c>
      <c r="O2715" s="964" t="str">
        <f t="shared" si="210"/>
        <v/>
      </c>
      <c r="P2715" s="964" t="str">
        <f t="shared" si="210"/>
        <v/>
      </c>
      <c r="Q2715" s="962" t="str">
        <f t="shared" si="210"/>
        <v/>
      </c>
      <c r="R2715" s="843"/>
    </row>
    <row r="2716" spans="2:18" s="842" customFormat="1" ht="12.4" customHeight="1">
      <c r="B2716" s="968" t="s">
        <v>494</v>
      </c>
      <c r="C2716" s="959"/>
      <c r="D2716" s="969" t="s">
        <v>2665</v>
      </c>
      <c r="E2716" s="961" t="s">
        <v>386</v>
      </c>
      <c r="F2716" s="970">
        <v>0.33</v>
      </c>
      <c r="G2716" s="970">
        <v>422.55</v>
      </c>
      <c r="H2716" s="962">
        <f t="shared" si="209"/>
        <v>139.44</v>
      </c>
      <c r="I2716" s="963">
        <f t="shared" si="210"/>
        <v>0</v>
      </c>
      <c r="J2716" s="964">
        <f t="shared" si="210"/>
        <v>0</v>
      </c>
      <c r="K2716" s="964">
        <f t="shared" si="210"/>
        <v>0</v>
      </c>
      <c r="L2716" s="964">
        <f t="shared" si="210"/>
        <v>139.44</v>
      </c>
      <c r="M2716" s="964">
        <f t="shared" si="210"/>
        <v>0</v>
      </c>
      <c r="N2716" s="964">
        <f t="shared" si="210"/>
        <v>0</v>
      </c>
      <c r="O2716" s="964">
        <f t="shared" si="210"/>
        <v>0</v>
      </c>
      <c r="P2716" s="964">
        <f t="shared" si="210"/>
        <v>0</v>
      </c>
      <c r="Q2716" s="962">
        <f t="shared" si="210"/>
        <v>0</v>
      </c>
      <c r="R2716" s="843"/>
    </row>
    <row r="2717" spans="2:18" s="842" customFormat="1" ht="12.4" customHeight="1">
      <c r="B2717" s="968" t="s">
        <v>496</v>
      </c>
      <c r="C2717" s="959"/>
      <c r="D2717" s="969" t="s">
        <v>2666</v>
      </c>
      <c r="E2717" s="961" t="s">
        <v>386</v>
      </c>
      <c r="F2717" s="970">
        <v>1.84</v>
      </c>
      <c r="G2717" s="970">
        <v>300.5</v>
      </c>
      <c r="H2717" s="962">
        <f t="shared" si="209"/>
        <v>552.91999999999996</v>
      </c>
      <c r="I2717" s="963">
        <f t="shared" si="210"/>
        <v>0</v>
      </c>
      <c r="J2717" s="964">
        <f t="shared" si="210"/>
        <v>0</v>
      </c>
      <c r="K2717" s="964">
        <f t="shared" si="210"/>
        <v>0</v>
      </c>
      <c r="L2717" s="964">
        <f t="shared" si="210"/>
        <v>552.91999999999996</v>
      </c>
      <c r="M2717" s="964">
        <f t="shared" si="210"/>
        <v>0</v>
      </c>
      <c r="N2717" s="964">
        <f t="shared" si="210"/>
        <v>0</v>
      </c>
      <c r="O2717" s="964">
        <f t="shared" si="210"/>
        <v>0</v>
      </c>
      <c r="P2717" s="964">
        <f t="shared" si="210"/>
        <v>0</v>
      </c>
      <c r="Q2717" s="962">
        <f t="shared" si="210"/>
        <v>0</v>
      </c>
      <c r="R2717" s="843"/>
    </row>
    <row r="2718" spans="2:18" s="842" customFormat="1" ht="12.4" customHeight="1">
      <c r="B2718" s="972" t="s">
        <v>542</v>
      </c>
      <c r="C2718" s="959"/>
      <c r="D2718" s="973" t="s">
        <v>340</v>
      </c>
      <c r="E2718" s="961"/>
      <c r="F2718" s="961"/>
      <c r="G2718" s="961"/>
      <c r="H2718" s="962" t="str">
        <f t="shared" si="209"/>
        <v/>
      </c>
      <c r="I2718" s="963" t="str">
        <f t="shared" si="210"/>
        <v/>
      </c>
      <c r="J2718" s="964" t="str">
        <f t="shared" si="210"/>
        <v/>
      </c>
      <c r="K2718" s="964" t="str">
        <f t="shared" si="210"/>
        <v/>
      </c>
      <c r="L2718" s="964" t="str">
        <f t="shared" si="210"/>
        <v/>
      </c>
      <c r="M2718" s="964" t="str">
        <f t="shared" si="210"/>
        <v/>
      </c>
      <c r="N2718" s="964" t="str">
        <f t="shared" si="210"/>
        <v/>
      </c>
      <c r="O2718" s="964" t="str">
        <f t="shared" si="210"/>
        <v/>
      </c>
      <c r="P2718" s="964" t="str">
        <f t="shared" si="210"/>
        <v/>
      </c>
      <c r="Q2718" s="962" t="str">
        <f t="shared" si="210"/>
        <v/>
      </c>
      <c r="R2718" s="843"/>
    </row>
    <row r="2719" spans="2:18" s="842" customFormat="1" ht="12.4" customHeight="1">
      <c r="B2719" s="968" t="s">
        <v>543</v>
      </c>
      <c r="C2719" s="959"/>
      <c r="D2719" s="969" t="s">
        <v>2985</v>
      </c>
      <c r="E2719" s="961" t="s">
        <v>386</v>
      </c>
      <c r="F2719" s="970">
        <v>5.36</v>
      </c>
      <c r="G2719" s="970">
        <v>370.55</v>
      </c>
      <c r="H2719" s="962">
        <f t="shared" si="209"/>
        <v>1986.15</v>
      </c>
      <c r="I2719" s="963">
        <f t="shared" ref="I2719:Q2734" si="211">+IF($E2719="","",I6609)</f>
        <v>0</v>
      </c>
      <c r="J2719" s="964">
        <f t="shared" si="211"/>
        <v>0</v>
      </c>
      <c r="K2719" s="964">
        <f t="shared" si="211"/>
        <v>0</v>
      </c>
      <c r="L2719" s="964">
        <f t="shared" si="211"/>
        <v>1986.15</v>
      </c>
      <c r="M2719" s="964">
        <f t="shared" si="211"/>
        <v>0</v>
      </c>
      <c r="N2719" s="964">
        <f t="shared" si="211"/>
        <v>0</v>
      </c>
      <c r="O2719" s="964">
        <f t="shared" si="211"/>
        <v>0</v>
      </c>
      <c r="P2719" s="964">
        <f t="shared" si="211"/>
        <v>0</v>
      </c>
      <c r="Q2719" s="962">
        <f t="shared" si="211"/>
        <v>0</v>
      </c>
      <c r="R2719" s="843"/>
    </row>
    <row r="2720" spans="2:18" s="842" customFormat="1" ht="12.4" customHeight="1">
      <c r="B2720" s="968" t="s">
        <v>548</v>
      </c>
      <c r="C2720" s="959"/>
      <c r="D2720" s="969" t="s">
        <v>2668</v>
      </c>
      <c r="E2720" s="961" t="s">
        <v>386</v>
      </c>
      <c r="F2720" s="970">
        <v>0.72</v>
      </c>
      <c r="G2720" s="970">
        <v>422.55</v>
      </c>
      <c r="H2720" s="962">
        <f t="shared" si="209"/>
        <v>304.24</v>
      </c>
      <c r="I2720" s="963">
        <f t="shared" si="211"/>
        <v>0</v>
      </c>
      <c r="J2720" s="964">
        <f t="shared" si="211"/>
        <v>0</v>
      </c>
      <c r="K2720" s="964">
        <f t="shared" si="211"/>
        <v>0</v>
      </c>
      <c r="L2720" s="964">
        <f t="shared" si="211"/>
        <v>0</v>
      </c>
      <c r="M2720" s="964">
        <f t="shared" si="211"/>
        <v>304.24</v>
      </c>
      <c r="N2720" s="964">
        <f t="shared" si="211"/>
        <v>0</v>
      </c>
      <c r="O2720" s="964">
        <f t="shared" si="211"/>
        <v>0</v>
      </c>
      <c r="P2720" s="964">
        <f t="shared" si="211"/>
        <v>0</v>
      </c>
      <c r="Q2720" s="962">
        <f t="shared" si="211"/>
        <v>0</v>
      </c>
      <c r="R2720" s="843"/>
    </row>
    <row r="2721" spans="2:18" s="842" customFormat="1" ht="12.4" customHeight="1">
      <c r="B2721" s="968" t="s">
        <v>2350</v>
      </c>
      <c r="C2721" s="959"/>
      <c r="D2721" s="969" t="s">
        <v>2669</v>
      </c>
      <c r="E2721" s="961" t="s">
        <v>385</v>
      </c>
      <c r="F2721" s="970">
        <v>37.840000000000003</v>
      </c>
      <c r="G2721" s="970">
        <v>43.85</v>
      </c>
      <c r="H2721" s="962">
        <f t="shared" si="209"/>
        <v>1659.28</v>
      </c>
      <c r="I2721" s="963">
        <f t="shared" si="211"/>
        <v>0</v>
      </c>
      <c r="J2721" s="964">
        <f t="shared" si="211"/>
        <v>0</v>
      </c>
      <c r="K2721" s="964">
        <f t="shared" si="211"/>
        <v>0</v>
      </c>
      <c r="L2721" s="964">
        <f t="shared" si="211"/>
        <v>1659.28</v>
      </c>
      <c r="M2721" s="964">
        <f t="shared" si="211"/>
        <v>0</v>
      </c>
      <c r="N2721" s="964">
        <f t="shared" si="211"/>
        <v>0</v>
      </c>
      <c r="O2721" s="964">
        <f t="shared" si="211"/>
        <v>0</v>
      </c>
      <c r="P2721" s="964">
        <f t="shared" si="211"/>
        <v>0</v>
      </c>
      <c r="Q2721" s="962">
        <f t="shared" si="211"/>
        <v>0</v>
      </c>
      <c r="R2721" s="843"/>
    </row>
    <row r="2722" spans="2:18" s="842" customFormat="1" ht="12.4" customHeight="1">
      <c r="B2722" s="968" t="s">
        <v>2351</v>
      </c>
      <c r="C2722" s="959"/>
      <c r="D2722" s="969" t="s">
        <v>2670</v>
      </c>
      <c r="E2722" s="961" t="s">
        <v>385</v>
      </c>
      <c r="F2722" s="970">
        <v>2.7</v>
      </c>
      <c r="G2722" s="970">
        <v>45.08</v>
      </c>
      <c r="H2722" s="962">
        <f t="shared" si="209"/>
        <v>121.72</v>
      </c>
      <c r="I2722" s="963">
        <f t="shared" si="211"/>
        <v>0</v>
      </c>
      <c r="J2722" s="964">
        <f t="shared" si="211"/>
        <v>0</v>
      </c>
      <c r="K2722" s="964">
        <f t="shared" si="211"/>
        <v>0</v>
      </c>
      <c r="L2722" s="964">
        <f t="shared" si="211"/>
        <v>0</v>
      </c>
      <c r="M2722" s="964">
        <f t="shared" si="211"/>
        <v>121.72</v>
      </c>
      <c r="N2722" s="964">
        <f t="shared" si="211"/>
        <v>0</v>
      </c>
      <c r="O2722" s="964">
        <f t="shared" si="211"/>
        <v>0</v>
      </c>
      <c r="P2722" s="964">
        <f t="shared" si="211"/>
        <v>0</v>
      </c>
      <c r="Q2722" s="962">
        <f t="shared" si="211"/>
        <v>0</v>
      </c>
      <c r="R2722" s="843"/>
    </row>
    <row r="2723" spans="2:18" s="842" customFormat="1" ht="12.4" customHeight="1">
      <c r="B2723" s="968" t="s">
        <v>2352</v>
      </c>
      <c r="C2723" s="959"/>
      <c r="D2723" s="969" t="s">
        <v>341</v>
      </c>
      <c r="E2723" s="961" t="s">
        <v>55</v>
      </c>
      <c r="F2723" s="970">
        <v>294.62</v>
      </c>
      <c r="G2723" s="970">
        <v>4.2</v>
      </c>
      <c r="H2723" s="962">
        <f t="shared" si="209"/>
        <v>1237.4000000000001</v>
      </c>
      <c r="I2723" s="963">
        <f t="shared" si="211"/>
        <v>0</v>
      </c>
      <c r="J2723" s="964">
        <f t="shared" si="211"/>
        <v>0</v>
      </c>
      <c r="K2723" s="964">
        <f t="shared" si="211"/>
        <v>0</v>
      </c>
      <c r="L2723" s="964">
        <f t="shared" si="211"/>
        <v>1237.4000000000001</v>
      </c>
      <c r="M2723" s="964">
        <f t="shared" si="211"/>
        <v>0</v>
      </c>
      <c r="N2723" s="964">
        <f t="shared" si="211"/>
        <v>0</v>
      </c>
      <c r="O2723" s="964">
        <f t="shared" si="211"/>
        <v>0</v>
      </c>
      <c r="P2723" s="964">
        <f t="shared" si="211"/>
        <v>0</v>
      </c>
      <c r="Q2723" s="962">
        <f t="shared" si="211"/>
        <v>0</v>
      </c>
      <c r="R2723" s="843"/>
    </row>
    <row r="2724" spans="2:18" s="842" customFormat="1" ht="12.4" customHeight="1">
      <c r="B2724" s="972" t="s">
        <v>551</v>
      </c>
      <c r="C2724" s="959"/>
      <c r="D2724" s="973" t="s">
        <v>343</v>
      </c>
      <c r="E2724" s="961"/>
      <c r="F2724" s="961"/>
      <c r="G2724" s="961"/>
      <c r="H2724" s="962" t="str">
        <f t="shared" si="209"/>
        <v/>
      </c>
      <c r="I2724" s="963" t="str">
        <f t="shared" si="211"/>
        <v/>
      </c>
      <c r="J2724" s="964" t="str">
        <f t="shared" si="211"/>
        <v/>
      </c>
      <c r="K2724" s="964" t="str">
        <f t="shared" si="211"/>
        <v/>
      </c>
      <c r="L2724" s="964" t="str">
        <f t="shared" si="211"/>
        <v/>
      </c>
      <c r="M2724" s="964" t="str">
        <f t="shared" si="211"/>
        <v/>
      </c>
      <c r="N2724" s="964" t="str">
        <f t="shared" si="211"/>
        <v/>
      </c>
      <c r="O2724" s="964" t="str">
        <f t="shared" si="211"/>
        <v/>
      </c>
      <c r="P2724" s="964" t="str">
        <f t="shared" si="211"/>
        <v/>
      </c>
      <c r="Q2724" s="962" t="str">
        <f t="shared" si="211"/>
        <v/>
      </c>
      <c r="R2724" s="843"/>
    </row>
    <row r="2725" spans="2:18" s="842" customFormat="1" ht="12.4" customHeight="1">
      <c r="B2725" s="968" t="s">
        <v>552</v>
      </c>
      <c r="C2725" s="959"/>
      <c r="D2725" s="969" t="s">
        <v>2671</v>
      </c>
      <c r="E2725" s="961" t="s">
        <v>51</v>
      </c>
      <c r="F2725" s="970">
        <v>16.190000000000001</v>
      </c>
      <c r="G2725" s="970">
        <v>27.810000000000002</v>
      </c>
      <c r="H2725" s="962">
        <f t="shared" si="209"/>
        <v>450.24</v>
      </c>
      <c r="I2725" s="963">
        <f t="shared" si="211"/>
        <v>0</v>
      </c>
      <c r="J2725" s="964">
        <f t="shared" si="211"/>
        <v>0</v>
      </c>
      <c r="K2725" s="964">
        <f t="shared" si="211"/>
        <v>0</v>
      </c>
      <c r="L2725" s="964">
        <f t="shared" si="211"/>
        <v>450.24</v>
      </c>
      <c r="M2725" s="964">
        <f t="shared" si="211"/>
        <v>0</v>
      </c>
      <c r="N2725" s="964">
        <f t="shared" si="211"/>
        <v>0</v>
      </c>
      <c r="O2725" s="964">
        <f t="shared" si="211"/>
        <v>0</v>
      </c>
      <c r="P2725" s="964">
        <f t="shared" si="211"/>
        <v>0</v>
      </c>
      <c r="Q2725" s="962">
        <f t="shared" si="211"/>
        <v>0</v>
      </c>
      <c r="R2725" s="843"/>
    </row>
    <row r="2726" spans="2:18" s="842" customFormat="1" ht="12.4" customHeight="1">
      <c r="B2726" s="968" t="s">
        <v>554</v>
      </c>
      <c r="C2726" s="959"/>
      <c r="D2726" s="969" t="s">
        <v>2672</v>
      </c>
      <c r="E2726" s="961" t="s">
        <v>51</v>
      </c>
      <c r="F2726" s="970">
        <v>3.99</v>
      </c>
      <c r="G2726" s="970">
        <v>23.35</v>
      </c>
      <c r="H2726" s="962">
        <f t="shared" si="209"/>
        <v>93.17</v>
      </c>
      <c r="I2726" s="963">
        <f t="shared" si="211"/>
        <v>0</v>
      </c>
      <c r="J2726" s="964">
        <f t="shared" si="211"/>
        <v>0</v>
      </c>
      <c r="K2726" s="964">
        <f t="shared" si="211"/>
        <v>0</v>
      </c>
      <c r="L2726" s="964">
        <f t="shared" si="211"/>
        <v>0</v>
      </c>
      <c r="M2726" s="964">
        <f t="shared" si="211"/>
        <v>93.17</v>
      </c>
      <c r="N2726" s="964">
        <f t="shared" si="211"/>
        <v>0</v>
      </c>
      <c r="O2726" s="964">
        <f t="shared" si="211"/>
        <v>0</v>
      </c>
      <c r="P2726" s="964">
        <f t="shared" si="211"/>
        <v>0</v>
      </c>
      <c r="Q2726" s="962">
        <f t="shared" si="211"/>
        <v>0</v>
      </c>
      <c r="R2726" s="843"/>
    </row>
    <row r="2727" spans="2:18" s="842" customFormat="1" ht="12.4" customHeight="1">
      <c r="B2727" s="968" t="s">
        <v>558</v>
      </c>
      <c r="C2727" s="959"/>
      <c r="D2727" s="969" t="s">
        <v>2673</v>
      </c>
      <c r="E2727" s="961" t="s">
        <v>385</v>
      </c>
      <c r="F2727" s="970">
        <v>0.84</v>
      </c>
      <c r="G2727" s="970">
        <v>24.78</v>
      </c>
      <c r="H2727" s="962">
        <f t="shared" si="209"/>
        <v>20.82</v>
      </c>
      <c r="I2727" s="963">
        <f t="shared" si="211"/>
        <v>0</v>
      </c>
      <c r="J2727" s="964">
        <f t="shared" si="211"/>
        <v>0</v>
      </c>
      <c r="K2727" s="964">
        <f t="shared" si="211"/>
        <v>0</v>
      </c>
      <c r="L2727" s="964">
        <f t="shared" si="211"/>
        <v>20.82</v>
      </c>
      <c r="M2727" s="964">
        <f t="shared" si="211"/>
        <v>0</v>
      </c>
      <c r="N2727" s="964">
        <f t="shared" si="211"/>
        <v>0</v>
      </c>
      <c r="O2727" s="964">
        <f t="shared" si="211"/>
        <v>0</v>
      </c>
      <c r="P2727" s="964">
        <f t="shared" si="211"/>
        <v>0</v>
      </c>
      <c r="Q2727" s="962">
        <f t="shared" si="211"/>
        <v>0</v>
      </c>
      <c r="R2727" s="843"/>
    </row>
    <row r="2728" spans="2:18" s="842" customFormat="1" ht="12.4" customHeight="1">
      <c r="B2728" s="972" t="s">
        <v>573</v>
      </c>
      <c r="C2728" s="959"/>
      <c r="D2728" s="973" t="s">
        <v>345</v>
      </c>
      <c r="E2728" s="961"/>
      <c r="F2728" s="961"/>
      <c r="G2728" s="961"/>
      <c r="H2728" s="962" t="str">
        <f t="shared" si="209"/>
        <v/>
      </c>
      <c r="I2728" s="963" t="str">
        <f t="shared" si="211"/>
        <v/>
      </c>
      <c r="J2728" s="964" t="str">
        <f t="shared" si="211"/>
        <v/>
      </c>
      <c r="K2728" s="964" t="str">
        <f t="shared" si="211"/>
        <v/>
      </c>
      <c r="L2728" s="964" t="str">
        <f t="shared" si="211"/>
        <v/>
      </c>
      <c r="M2728" s="964" t="str">
        <f t="shared" si="211"/>
        <v/>
      </c>
      <c r="N2728" s="964" t="str">
        <f t="shared" si="211"/>
        <v/>
      </c>
      <c r="O2728" s="964" t="str">
        <f t="shared" si="211"/>
        <v/>
      </c>
      <c r="P2728" s="964" t="str">
        <f t="shared" si="211"/>
        <v/>
      </c>
      <c r="Q2728" s="962" t="str">
        <f t="shared" si="211"/>
        <v/>
      </c>
      <c r="R2728" s="843"/>
    </row>
    <row r="2729" spans="2:18" s="842" customFormat="1" ht="12.4" customHeight="1">
      <c r="B2729" s="968" t="s">
        <v>574</v>
      </c>
      <c r="C2729" s="959"/>
      <c r="D2729" s="969" t="s">
        <v>2674</v>
      </c>
      <c r="E2729" s="961" t="s">
        <v>386</v>
      </c>
      <c r="F2729" s="970">
        <v>1.0900000000000001</v>
      </c>
      <c r="G2729" s="970">
        <v>100.78</v>
      </c>
      <c r="H2729" s="962">
        <f t="shared" si="209"/>
        <v>109.85</v>
      </c>
      <c r="I2729" s="963">
        <f t="shared" si="211"/>
        <v>0</v>
      </c>
      <c r="J2729" s="964">
        <f t="shared" si="211"/>
        <v>0</v>
      </c>
      <c r="K2729" s="964">
        <f t="shared" si="211"/>
        <v>0</v>
      </c>
      <c r="L2729" s="964">
        <f t="shared" si="211"/>
        <v>9.3800000000000008</v>
      </c>
      <c r="M2729" s="964">
        <f t="shared" si="211"/>
        <v>100.47</v>
      </c>
      <c r="N2729" s="964">
        <f t="shared" si="211"/>
        <v>0</v>
      </c>
      <c r="O2729" s="964">
        <f t="shared" si="211"/>
        <v>0</v>
      </c>
      <c r="P2729" s="964">
        <f t="shared" si="211"/>
        <v>0</v>
      </c>
      <c r="Q2729" s="962">
        <f t="shared" si="211"/>
        <v>0</v>
      </c>
      <c r="R2729" s="843"/>
    </row>
    <row r="2730" spans="2:18" s="842" customFormat="1" ht="12.4" customHeight="1">
      <c r="B2730" s="968" t="s">
        <v>576</v>
      </c>
      <c r="C2730" s="959"/>
      <c r="D2730" s="969" t="s">
        <v>352</v>
      </c>
      <c r="E2730" s="961" t="s">
        <v>386</v>
      </c>
      <c r="F2730" s="970">
        <v>0.85</v>
      </c>
      <c r="G2730" s="970">
        <v>85.03</v>
      </c>
      <c r="H2730" s="962">
        <f t="shared" si="209"/>
        <v>72.28</v>
      </c>
      <c r="I2730" s="963">
        <f t="shared" si="211"/>
        <v>0</v>
      </c>
      <c r="J2730" s="964">
        <f t="shared" si="211"/>
        <v>0</v>
      </c>
      <c r="K2730" s="964">
        <f t="shared" si="211"/>
        <v>0</v>
      </c>
      <c r="L2730" s="964">
        <f t="shared" si="211"/>
        <v>6.17</v>
      </c>
      <c r="M2730" s="964">
        <f t="shared" si="211"/>
        <v>66.11</v>
      </c>
      <c r="N2730" s="964">
        <f t="shared" si="211"/>
        <v>0</v>
      </c>
      <c r="O2730" s="964">
        <f t="shared" si="211"/>
        <v>0</v>
      </c>
      <c r="P2730" s="964">
        <f t="shared" si="211"/>
        <v>0</v>
      </c>
      <c r="Q2730" s="962">
        <f t="shared" si="211"/>
        <v>0</v>
      </c>
      <c r="R2730" s="843"/>
    </row>
    <row r="2731" spans="2:18" s="842" customFormat="1" ht="12.4" customHeight="1">
      <c r="B2731" s="968" t="s">
        <v>589</v>
      </c>
      <c r="C2731" s="959"/>
      <c r="D2731" s="969" t="s">
        <v>346</v>
      </c>
      <c r="E2731" s="961" t="s">
        <v>386</v>
      </c>
      <c r="F2731" s="970">
        <v>0.77</v>
      </c>
      <c r="G2731" s="970">
        <v>85.03</v>
      </c>
      <c r="H2731" s="962">
        <f t="shared" si="209"/>
        <v>65.47</v>
      </c>
      <c r="I2731" s="963">
        <f t="shared" si="211"/>
        <v>0</v>
      </c>
      <c r="J2731" s="964">
        <f t="shared" si="211"/>
        <v>0</v>
      </c>
      <c r="K2731" s="964">
        <f t="shared" si="211"/>
        <v>0</v>
      </c>
      <c r="L2731" s="964">
        <f t="shared" si="211"/>
        <v>5.59</v>
      </c>
      <c r="M2731" s="964">
        <f t="shared" si="211"/>
        <v>59.88</v>
      </c>
      <c r="N2731" s="964">
        <f t="shared" si="211"/>
        <v>0</v>
      </c>
      <c r="O2731" s="964">
        <f t="shared" si="211"/>
        <v>0</v>
      </c>
      <c r="P2731" s="964">
        <f t="shared" si="211"/>
        <v>0</v>
      </c>
      <c r="Q2731" s="962">
        <f t="shared" si="211"/>
        <v>0</v>
      </c>
      <c r="R2731" s="843"/>
    </row>
    <row r="2732" spans="2:18" s="842" customFormat="1" ht="12.4" customHeight="1">
      <c r="B2732" s="968" t="s">
        <v>598</v>
      </c>
      <c r="C2732" s="959"/>
      <c r="D2732" s="969" t="s">
        <v>2675</v>
      </c>
      <c r="E2732" s="961" t="s">
        <v>386</v>
      </c>
      <c r="F2732" s="970">
        <v>0.08</v>
      </c>
      <c r="G2732" s="970">
        <v>51.03</v>
      </c>
      <c r="H2732" s="962">
        <f t="shared" si="209"/>
        <v>4.08</v>
      </c>
      <c r="I2732" s="963">
        <f t="shared" si="211"/>
        <v>0</v>
      </c>
      <c r="J2732" s="964">
        <f t="shared" si="211"/>
        <v>0</v>
      </c>
      <c r="K2732" s="964">
        <f t="shared" si="211"/>
        <v>0</v>
      </c>
      <c r="L2732" s="964">
        <f t="shared" si="211"/>
        <v>0</v>
      </c>
      <c r="M2732" s="964">
        <f t="shared" si="211"/>
        <v>4.08</v>
      </c>
      <c r="N2732" s="964">
        <f t="shared" si="211"/>
        <v>0</v>
      </c>
      <c r="O2732" s="964">
        <f t="shared" si="211"/>
        <v>0</v>
      </c>
      <c r="P2732" s="964">
        <f t="shared" si="211"/>
        <v>0</v>
      </c>
      <c r="Q2732" s="962">
        <f t="shared" si="211"/>
        <v>0</v>
      </c>
      <c r="R2732" s="843"/>
    </row>
    <row r="2733" spans="2:18" s="842" customFormat="1" ht="12.4" customHeight="1">
      <c r="B2733" s="972" t="s">
        <v>600</v>
      </c>
      <c r="C2733" s="959"/>
      <c r="D2733" s="973" t="s">
        <v>2676</v>
      </c>
      <c r="E2733" s="961"/>
      <c r="F2733" s="961"/>
      <c r="G2733" s="961"/>
      <c r="H2733" s="962" t="str">
        <f t="shared" si="209"/>
        <v/>
      </c>
      <c r="I2733" s="963" t="str">
        <f t="shared" si="211"/>
        <v/>
      </c>
      <c r="J2733" s="964" t="str">
        <f t="shared" si="211"/>
        <v/>
      </c>
      <c r="K2733" s="964" t="str">
        <f t="shared" si="211"/>
        <v/>
      </c>
      <c r="L2733" s="964" t="str">
        <f t="shared" si="211"/>
        <v/>
      </c>
      <c r="M2733" s="964" t="str">
        <f t="shared" si="211"/>
        <v/>
      </c>
      <c r="N2733" s="964" t="str">
        <f t="shared" si="211"/>
        <v/>
      </c>
      <c r="O2733" s="964" t="str">
        <f t="shared" si="211"/>
        <v/>
      </c>
      <c r="P2733" s="964" t="str">
        <f t="shared" si="211"/>
        <v/>
      </c>
      <c r="Q2733" s="962" t="str">
        <f t="shared" si="211"/>
        <v/>
      </c>
      <c r="R2733" s="843"/>
    </row>
    <row r="2734" spans="2:18" s="842" customFormat="1" ht="12.4" customHeight="1">
      <c r="B2734" s="968" t="s">
        <v>601</v>
      </c>
      <c r="C2734" s="959"/>
      <c r="D2734" s="969" t="s">
        <v>2677</v>
      </c>
      <c r="E2734" s="961" t="s">
        <v>386</v>
      </c>
      <c r="F2734" s="970">
        <v>0.03</v>
      </c>
      <c r="G2734" s="970">
        <v>358.91</v>
      </c>
      <c r="H2734" s="962">
        <f t="shared" si="209"/>
        <v>10.77</v>
      </c>
      <c r="I2734" s="963">
        <f t="shared" si="211"/>
        <v>0</v>
      </c>
      <c r="J2734" s="964">
        <f t="shared" si="211"/>
        <v>0</v>
      </c>
      <c r="K2734" s="964">
        <f t="shared" si="211"/>
        <v>0</v>
      </c>
      <c r="L2734" s="964">
        <f t="shared" si="211"/>
        <v>0</v>
      </c>
      <c r="M2734" s="964">
        <f t="shared" si="211"/>
        <v>10.77</v>
      </c>
      <c r="N2734" s="964">
        <f t="shared" si="211"/>
        <v>0</v>
      </c>
      <c r="O2734" s="964">
        <f t="shared" si="211"/>
        <v>0</v>
      </c>
      <c r="P2734" s="964">
        <f t="shared" si="211"/>
        <v>0</v>
      </c>
      <c r="Q2734" s="962">
        <f t="shared" si="211"/>
        <v>0</v>
      </c>
      <c r="R2734" s="843"/>
    </row>
    <row r="2735" spans="2:18" s="842" customFormat="1" ht="12.4" customHeight="1">
      <c r="B2735" s="972" t="s">
        <v>636</v>
      </c>
      <c r="C2735" s="959"/>
      <c r="D2735" s="973" t="s">
        <v>344</v>
      </c>
      <c r="E2735" s="961"/>
      <c r="F2735" s="961"/>
      <c r="G2735" s="961"/>
      <c r="H2735" s="962" t="str">
        <f t="shared" si="209"/>
        <v/>
      </c>
      <c r="I2735" s="963" t="str">
        <f t="shared" ref="I2735:Q2750" si="212">+IF($E2735="","",I6625)</f>
        <v/>
      </c>
      <c r="J2735" s="964" t="str">
        <f t="shared" si="212"/>
        <v/>
      </c>
      <c r="K2735" s="964" t="str">
        <f t="shared" si="212"/>
        <v/>
      </c>
      <c r="L2735" s="964" t="str">
        <f t="shared" si="212"/>
        <v/>
      </c>
      <c r="M2735" s="964" t="str">
        <f t="shared" si="212"/>
        <v/>
      </c>
      <c r="N2735" s="964" t="str">
        <f t="shared" si="212"/>
        <v/>
      </c>
      <c r="O2735" s="964" t="str">
        <f t="shared" si="212"/>
        <v/>
      </c>
      <c r="P2735" s="964" t="str">
        <f t="shared" si="212"/>
        <v/>
      </c>
      <c r="Q2735" s="962" t="str">
        <f t="shared" si="212"/>
        <v/>
      </c>
      <c r="R2735" s="843"/>
    </row>
    <row r="2736" spans="2:18" s="842" customFormat="1" ht="12.4" customHeight="1">
      <c r="B2736" s="968" t="s">
        <v>637</v>
      </c>
      <c r="C2736" s="959"/>
      <c r="D2736" s="969" t="s">
        <v>363</v>
      </c>
      <c r="E2736" s="961" t="s">
        <v>41</v>
      </c>
      <c r="F2736" s="970">
        <v>2</v>
      </c>
      <c r="G2736" s="970">
        <v>148.25</v>
      </c>
      <c r="H2736" s="962">
        <f t="shared" si="209"/>
        <v>296.5</v>
      </c>
      <c r="I2736" s="963">
        <f t="shared" si="212"/>
        <v>0</v>
      </c>
      <c r="J2736" s="964">
        <f t="shared" si="212"/>
        <v>0</v>
      </c>
      <c r="K2736" s="964">
        <f t="shared" si="212"/>
        <v>0</v>
      </c>
      <c r="L2736" s="964">
        <f t="shared" si="212"/>
        <v>296.5</v>
      </c>
      <c r="M2736" s="964">
        <f t="shared" si="212"/>
        <v>0</v>
      </c>
      <c r="N2736" s="964">
        <f t="shared" si="212"/>
        <v>0</v>
      </c>
      <c r="O2736" s="964">
        <f t="shared" si="212"/>
        <v>0</v>
      </c>
      <c r="P2736" s="964">
        <f t="shared" si="212"/>
        <v>0</v>
      </c>
      <c r="Q2736" s="962">
        <f t="shared" si="212"/>
        <v>0</v>
      </c>
      <c r="R2736" s="843"/>
    </row>
    <row r="2737" spans="2:18" s="842" customFormat="1" ht="12.4" customHeight="1">
      <c r="B2737" s="972" t="s">
        <v>656</v>
      </c>
      <c r="C2737" s="959"/>
      <c r="D2737" s="973" t="s">
        <v>2679</v>
      </c>
      <c r="E2737" s="961"/>
      <c r="F2737" s="961"/>
      <c r="G2737" s="961"/>
      <c r="H2737" s="962" t="str">
        <f t="shared" si="209"/>
        <v/>
      </c>
      <c r="I2737" s="963" t="str">
        <f t="shared" si="212"/>
        <v/>
      </c>
      <c r="J2737" s="964" t="str">
        <f t="shared" si="212"/>
        <v/>
      </c>
      <c r="K2737" s="964" t="str">
        <f t="shared" si="212"/>
        <v/>
      </c>
      <c r="L2737" s="964" t="str">
        <f t="shared" si="212"/>
        <v/>
      </c>
      <c r="M2737" s="964" t="str">
        <f t="shared" si="212"/>
        <v/>
      </c>
      <c r="N2737" s="964" t="str">
        <f t="shared" si="212"/>
        <v/>
      </c>
      <c r="O2737" s="964" t="str">
        <f t="shared" si="212"/>
        <v/>
      </c>
      <c r="P2737" s="964" t="str">
        <f t="shared" si="212"/>
        <v/>
      </c>
      <c r="Q2737" s="962" t="str">
        <f t="shared" si="212"/>
        <v/>
      </c>
      <c r="R2737" s="843"/>
    </row>
    <row r="2738" spans="2:18" s="842" customFormat="1" ht="12.4" customHeight="1">
      <c r="B2738" s="968" t="s">
        <v>657</v>
      </c>
      <c r="C2738" s="959"/>
      <c r="D2738" s="969" t="s">
        <v>2680</v>
      </c>
      <c r="E2738" s="961" t="s">
        <v>41</v>
      </c>
      <c r="F2738" s="970">
        <v>2</v>
      </c>
      <c r="G2738" s="970">
        <v>71.180000000000007</v>
      </c>
      <c r="H2738" s="962">
        <f t="shared" si="209"/>
        <v>142.36000000000001</v>
      </c>
      <c r="I2738" s="963">
        <f t="shared" si="212"/>
        <v>0</v>
      </c>
      <c r="J2738" s="964">
        <f t="shared" si="212"/>
        <v>0</v>
      </c>
      <c r="K2738" s="964">
        <f t="shared" si="212"/>
        <v>0</v>
      </c>
      <c r="L2738" s="964">
        <f t="shared" si="212"/>
        <v>0</v>
      </c>
      <c r="M2738" s="964">
        <f t="shared" si="212"/>
        <v>142.36000000000001</v>
      </c>
      <c r="N2738" s="964">
        <f t="shared" si="212"/>
        <v>0</v>
      </c>
      <c r="O2738" s="964">
        <f t="shared" si="212"/>
        <v>0</v>
      </c>
      <c r="P2738" s="964">
        <f t="shared" si="212"/>
        <v>0</v>
      </c>
      <c r="Q2738" s="962">
        <f t="shared" si="212"/>
        <v>0</v>
      </c>
      <c r="R2738" s="843"/>
    </row>
    <row r="2739" spans="2:18" s="842" customFormat="1" ht="12.4" customHeight="1">
      <c r="B2739" s="972" t="s">
        <v>679</v>
      </c>
      <c r="C2739" s="959"/>
      <c r="D2739" s="973" t="s">
        <v>2681</v>
      </c>
      <c r="E2739" s="961"/>
      <c r="F2739" s="961"/>
      <c r="G2739" s="961"/>
      <c r="H2739" s="962" t="str">
        <f t="shared" si="209"/>
        <v/>
      </c>
      <c r="I2739" s="963" t="str">
        <f t="shared" si="212"/>
        <v/>
      </c>
      <c r="J2739" s="964" t="str">
        <f t="shared" si="212"/>
        <v/>
      </c>
      <c r="K2739" s="964" t="str">
        <f t="shared" si="212"/>
        <v/>
      </c>
      <c r="L2739" s="964" t="str">
        <f t="shared" si="212"/>
        <v/>
      </c>
      <c r="M2739" s="964" t="str">
        <f t="shared" si="212"/>
        <v/>
      </c>
      <c r="N2739" s="964" t="str">
        <f t="shared" si="212"/>
        <v/>
      </c>
      <c r="O2739" s="964" t="str">
        <f t="shared" si="212"/>
        <v/>
      </c>
      <c r="P2739" s="964" t="str">
        <f t="shared" si="212"/>
        <v/>
      </c>
      <c r="Q2739" s="962" t="str">
        <f t="shared" si="212"/>
        <v/>
      </c>
      <c r="R2739" s="843"/>
    </row>
    <row r="2740" spans="2:18" s="842" customFormat="1" ht="12.4" customHeight="1">
      <c r="B2740" s="968" t="s">
        <v>680</v>
      </c>
      <c r="C2740" s="959"/>
      <c r="D2740" s="969" t="s">
        <v>347</v>
      </c>
      <c r="E2740" s="961" t="s">
        <v>41</v>
      </c>
      <c r="F2740" s="970">
        <v>4</v>
      </c>
      <c r="G2740" s="970">
        <v>164.32</v>
      </c>
      <c r="H2740" s="962">
        <f t="shared" si="209"/>
        <v>657.28</v>
      </c>
      <c r="I2740" s="963">
        <f t="shared" si="212"/>
        <v>0</v>
      </c>
      <c r="J2740" s="964">
        <f t="shared" si="212"/>
        <v>0</v>
      </c>
      <c r="K2740" s="964">
        <f t="shared" si="212"/>
        <v>0</v>
      </c>
      <c r="L2740" s="964">
        <f t="shared" si="212"/>
        <v>0</v>
      </c>
      <c r="M2740" s="964">
        <f t="shared" si="212"/>
        <v>657.28</v>
      </c>
      <c r="N2740" s="964">
        <f t="shared" si="212"/>
        <v>0</v>
      </c>
      <c r="O2740" s="964">
        <f t="shared" si="212"/>
        <v>0</v>
      </c>
      <c r="P2740" s="964">
        <f t="shared" si="212"/>
        <v>0</v>
      </c>
      <c r="Q2740" s="962">
        <f t="shared" si="212"/>
        <v>0</v>
      </c>
      <c r="R2740" s="843"/>
    </row>
    <row r="2741" spans="2:18" s="842" customFormat="1" ht="12.4" customHeight="1">
      <c r="B2741" s="968" t="s">
        <v>682</v>
      </c>
      <c r="C2741" s="959"/>
      <c r="D2741" s="969" t="s">
        <v>348</v>
      </c>
      <c r="E2741" s="961" t="s">
        <v>41</v>
      </c>
      <c r="F2741" s="970">
        <v>2</v>
      </c>
      <c r="G2741" s="970">
        <v>108.32000000000001</v>
      </c>
      <c r="H2741" s="962">
        <f t="shared" si="209"/>
        <v>216.64</v>
      </c>
      <c r="I2741" s="963">
        <f t="shared" si="212"/>
        <v>0</v>
      </c>
      <c r="J2741" s="964">
        <f t="shared" si="212"/>
        <v>0</v>
      </c>
      <c r="K2741" s="964">
        <f t="shared" si="212"/>
        <v>0</v>
      </c>
      <c r="L2741" s="964">
        <f t="shared" si="212"/>
        <v>0</v>
      </c>
      <c r="M2741" s="964">
        <f t="shared" si="212"/>
        <v>216.64</v>
      </c>
      <c r="N2741" s="964">
        <f t="shared" si="212"/>
        <v>0</v>
      </c>
      <c r="O2741" s="964">
        <f t="shared" si="212"/>
        <v>0</v>
      </c>
      <c r="P2741" s="964">
        <f t="shared" si="212"/>
        <v>0</v>
      </c>
      <c r="Q2741" s="962">
        <f t="shared" si="212"/>
        <v>0</v>
      </c>
      <c r="R2741" s="843"/>
    </row>
    <row r="2742" spans="2:18" s="842" customFormat="1" ht="12.4" customHeight="1">
      <c r="B2742" s="972" t="s">
        <v>2353</v>
      </c>
      <c r="C2742" s="959"/>
      <c r="D2742" s="973" t="s">
        <v>58</v>
      </c>
      <c r="E2742" s="961"/>
      <c r="F2742" s="961"/>
      <c r="G2742" s="961"/>
      <c r="H2742" s="962" t="str">
        <f t="shared" si="209"/>
        <v/>
      </c>
      <c r="I2742" s="963" t="str">
        <f t="shared" si="212"/>
        <v/>
      </c>
      <c r="J2742" s="964" t="str">
        <f t="shared" si="212"/>
        <v/>
      </c>
      <c r="K2742" s="964" t="str">
        <f t="shared" si="212"/>
        <v/>
      </c>
      <c r="L2742" s="964" t="str">
        <f t="shared" si="212"/>
        <v/>
      </c>
      <c r="M2742" s="964" t="str">
        <f t="shared" si="212"/>
        <v/>
      </c>
      <c r="N2742" s="964" t="str">
        <f t="shared" si="212"/>
        <v/>
      </c>
      <c r="O2742" s="964" t="str">
        <f t="shared" si="212"/>
        <v/>
      </c>
      <c r="P2742" s="964" t="str">
        <f t="shared" si="212"/>
        <v/>
      </c>
      <c r="Q2742" s="962" t="str">
        <f t="shared" si="212"/>
        <v/>
      </c>
      <c r="R2742" s="843"/>
    </row>
    <row r="2743" spans="2:18" s="842" customFormat="1" ht="12.4" customHeight="1">
      <c r="B2743" s="968" t="s">
        <v>2354</v>
      </c>
      <c r="C2743" s="959"/>
      <c r="D2743" s="969" t="s">
        <v>2682</v>
      </c>
      <c r="E2743" s="961" t="s">
        <v>51</v>
      </c>
      <c r="F2743" s="970">
        <v>13.88</v>
      </c>
      <c r="G2743" s="970">
        <v>15.88</v>
      </c>
      <c r="H2743" s="962">
        <f t="shared" si="209"/>
        <v>220.41</v>
      </c>
      <c r="I2743" s="963">
        <f t="shared" si="212"/>
        <v>0</v>
      </c>
      <c r="J2743" s="964">
        <f t="shared" si="212"/>
        <v>0</v>
      </c>
      <c r="K2743" s="964">
        <f t="shared" si="212"/>
        <v>0</v>
      </c>
      <c r="L2743" s="964">
        <f t="shared" si="212"/>
        <v>0</v>
      </c>
      <c r="M2743" s="964">
        <f t="shared" si="212"/>
        <v>220.41</v>
      </c>
      <c r="N2743" s="964">
        <f t="shared" si="212"/>
        <v>0</v>
      </c>
      <c r="O2743" s="964">
        <f t="shared" si="212"/>
        <v>0</v>
      </c>
      <c r="P2743" s="964">
        <f t="shared" si="212"/>
        <v>0</v>
      </c>
      <c r="Q2743" s="962">
        <f t="shared" si="212"/>
        <v>0</v>
      </c>
      <c r="R2743" s="843"/>
    </row>
    <row r="2744" spans="2:18" s="842" customFormat="1" ht="12.4" customHeight="1">
      <c r="B2744" s="972" t="s">
        <v>2355</v>
      </c>
      <c r="C2744" s="959"/>
      <c r="D2744" s="973" t="s">
        <v>2683</v>
      </c>
      <c r="E2744" s="961"/>
      <c r="F2744" s="961"/>
      <c r="G2744" s="961"/>
      <c r="H2744" s="962" t="str">
        <f t="shared" si="209"/>
        <v/>
      </c>
      <c r="I2744" s="963" t="str">
        <f t="shared" si="212"/>
        <v/>
      </c>
      <c r="J2744" s="964" t="str">
        <f t="shared" si="212"/>
        <v/>
      </c>
      <c r="K2744" s="964" t="str">
        <f t="shared" si="212"/>
        <v/>
      </c>
      <c r="L2744" s="964" t="str">
        <f t="shared" si="212"/>
        <v/>
      </c>
      <c r="M2744" s="964" t="str">
        <f t="shared" si="212"/>
        <v/>
      </c>
      <c r="N2744" s="964" t="str">
        <f t="shared" si="212"/>
        <v/>
      </c>
      <c r="O2744" s="964" t="str">
        <f t="shared" si="212"/>
        <v/>
      </c>
      <c r="P2744" s="964" t="str">
        <f t="shared" si="212"/>
        <v/>
      </c>
      <c r="Q2744" s="962" t="str">
        <f t="shared" si="212"/>
        <v/>
      </c>
      <c r="R2744" s="843"/>
    </row>
    <row r="2745" spans="2:18" s="842" customFormat="1" ht="12.4" customHeight="1">
      <c r="B2745" s="968" t="s">
        <v>2356</v>
      </c>
      <c r="C2745" s="959"/>
      <c r="D2745" s="969" t="s">
        <v>334</v>
      </c>
      <c r="E2745" s="961" t="s">
        <v>385</v>
      </c>
      <c r="F2745" s="970">
        <v>32</v>
      </c>
      <c r="G2745" s="970">
        <v>1.22</v>
      </c>
      <c r="H2745" s="962">
        <f t="shared" si="209"/>
        <v>39.04</v>
      </c>
      <c r="I2745" s="963">
        <f t="shared" si="212"/>
        <v>0</v>
      </c>
      <c r="J2745" s="964">
        <f t="shared" si="212"/>
        <v>0</v>
      </c>
      <c r="K2745" s="964">
        <f t="shared" si="212"/>
        <v>0</v>
      </c>
      <c r="L2745" s="964">
        <f t="shared" si="212"/>
        <v>0</v>
      </c>
      <c r="M2745" s="964">
        <f t="shared" si="212"/>
        <v>39.04</v>
      </c>
      <c r="N2745" s="964">
        <f t="shared" si="212"/>
        <v>0</v>
      </c>
      <c r="O2745" s="964">
        <f t="shared" si="212"/>
        <v>0</v>
      </c>
      <c r="P2745" s="964">
        <f t="shared" si="212"/>
        <v>0</v>
      </c>
      <c r="Q2745" s="962">
        <f t="shared" si="212"/>
        <v>0</v>
      </c>
      <c r="R2745" s="843"/>
    </row>
    <row r="2746" spans="2:18" s="842" customFormat="1" ht="12.4" customHeight="1">
      <c r="B2746" s="968" t="s">
        <v>2357</v>
      </c>
      <c r="C2746" s="959"/>
      <c r="D2746" s="969" t="s">
        <v>365</v>
      </c>
      <c r="E2746" s="961" t="s">
        <v>386</v>
      </c>
      <c r="F2746" s="970">
        <v>2.7800000000000002</v>
      </c>
      <c r="G2746" s="970">
        <v>30.76</v>
      </c>
      <c r="H2746" s="962">
        <f t="shared" si="209"/>
        <v>85.51</v>
      </c>
      <c r="I2746" s="963">
        <f t="shared" si="212"/>
        <v>0</v>
      </c>
      <c r="J2746" s="964">
        <f t="shared" si="212"/>
        <v>0</v>
      </c>
      <c r="K2746" s="964">
        <f t="shared" si="212"/>
        <v>0</v>
      </c>
      <c r="L2746" s="964">
        <f t="shared" si="212"/>
        <v>0</v>
      </c>
      <c r="M2746" s="964">
        <f t="shared" si="212"/>
        <v>85.51</v>
      </c>
      <c r="N2746" s="964">
        <f t="shared" si="212"/>
        <v>0</v>
      </c>
      <c r="O2746" s="964">
        <f t="shared" si="212"/>
        <v>0</v>
      </c>
      <c r="P2746" s="964">
        <f t="shared" si="212"/>
        <v>0</v>
      </c>
      <c r="Q2746" s="962">
        <f t="shared" si="212"/>
        <v>0</v>
      </c>
      <c r="R2746" s="843"/>
    </row>
    <row r="2747" spans="2:18" s="842" customFormat="1" ht="12.4" customHeight="1">
      <c r="B2747" s="968" t="s">
        <v>2358</v>
      </c>
      <c r="C2747" s="959"/>
      <c r="D2747" s="969" t="s">
        <v>336</v>
      </c>
      <c r="E2747" s="961" t="s">
        <v>386</v>
      </c>
      <c r="F2747" s="970">
        <v>6.95</v>
      </c>
      <c r="G2747" s="970">
        <v>20.51</v>
      </c>
      <c r="H2747" s="962">
        <f t="shared" si="209"/>
        <v>142.54</v>
      </c>
      <c r="I2747" s="963">
        <f t="shared" si="212"/>
        <v>0</v>
      </c>
      <c r="J2747" s="964">
        <f t="shared" si="212"/>
        <v>0</v>
      </c>
      <c r="K2747" s="964">
        <f t="shared" si="212"/>
        <v>0</v>
      </c>
      <c r="L2747" s="964">
        <f t="shared" si="212"/>
        <v>0</v>
      </c>
      <c r="M2747" s="964">
        <f t="shared" si="212"/>
        <v>142.54</v>
      </c>
      <c r="N2747" s="964">
        <f t="shared" si="212"/>
        <v>0</v>
      </c>
      <c r="O2747" s="964">
        <f t="shared" si="212"/>
        <v>0</v>
      </c>
      <c r="P2747" s="964">
        <f t="shared" si="212"/>
        <v>0</v>
      </c>
      <c r="Q2747" s="962">
        <f t="shared" si="212"/>
        <v>0</v>
      </c>
      <c r="R2747" s="843"/>
    </row>
    <row r="2748" spans="2:18" s="842" customFormat="1" ht="12.4" customHeight="1">
      <c r="B2748" s="968" t="s">
        <v>2359</v>
      </c>
      <c r="C2748" s="959"/>
      <c r="D2748" s="969" t="s">
        <v>2684</v>
      </c>
      <c r="E2748" s="961" t="s">
        <v>386</v>
      </c>
      <c r="F2748" s="970">
        <v>2.7800000000000002</v>
      </c>
      <c r="G2748" s="970">
        <v>394.23</v>
      </c>
      <c r="H2748" s="962">
        <f t="shared" si="209"/>
        <v>1095.96</v>
      </c>
      <c r="I2748" s="963">
        <f t="shared" si="212"/>
        <v>0</v>
      </c>
      <c r="J2748" s="964">
        <f t="shared" si="212"/>
        <v>0</v>
      </c>
      <c r="K2748" s="964">
        <f t="shared" si="212"/>
        <v>0</v>
      </c>
      <c r="L2748" s="964">
        <f t="shared" si="212"/>
        <v>0</v>
      </c>
      <c r="M2748" s="964">
        <f t="shared" si="212"/>
        <v>1095.96</v>
      </c>
      <c r="N2748" s="964">
        <f t="shared" si="212"/>
        <v>0</v>
      </c>
      <c r="O2748" s="964">
        <f t="shared" si="212"/>
        <v>0</v>
      </c>
      <c r="P2748" s="964">
        <f t="shared" si="212"/>
        <v>0</v>
      </c>
      <c r="Q2748" s="962">
        <f t="shared" si="212"/>
        <v>0</v>
      </c>
      <c r="R2748" s="843"/>
    </row>
    <row r="2749" spans="2:18" s="842" customFormat="1" ht="12.4" customHeight="1">
      <c r="B2749" s="968" t="s">
        <v>2360</v>
      </c>
      <c r="C2749" s="959"/>
      <c r="D2749" s="969" t="s">
        <v>2685</v>
      </c>
      <c r="E2749" s="961" t="s">
        <v>41</v>
      </c>
      <c r="F2749" s="970">
        <v>18</v>
      </c>
      <c r="G2749" s="970">
        <v>108.57000000000001</v>
      </c>
      <c r="H2749" s="962">
        <f t="shared" si="209"/>
        <v>1954.26</v>
      </c>
      <c r="I2749" s="963">
        <f t="shared" si="212"/>
        <v>0</v>
      </c>
      <c r="J2749" s="964">
        <f t="shared" si="212"/>
        <v>0</v>
      </c>
      <c r="K2749" s="964">
        <f t="shared" si="212"/>
        <v>0</v>
      </c>
      <c r="L2749" s="964">
        <f t="shared" si="212"/>
        <v>0</v>
      </c>
      <c r="M2749" s="964">
        <f t="shared" si="212"/>
        <v>1954.26</v>
      </c>
      <c r="N2749" s="964">
        <f t="shared" si="212"/>
        <v>0</v>
      </c>
      <c r="O2749" s="964">
        <f t="shared" si="212"/>
        <v>0</v>
      </c>
      <c r="P2749" s="964">
        <f t="shared" si="212"/>
        <v>0</v>
      </c>
      <c r="Q2749" s="962">
        <f t="shared" si="212"/>
        <v>0</v>
      </c>
      <c r="R2749" s="843"/>
    </row>
    <row r="2750" spans="2:18" s="842" customFormat="1" ht="12.4" customHeight="1">
      <c r="B2750" s="968" t="s">
        <v>2361</v>
      </c>
      <c r="C2750" s="959"/>
      <c r="D2750" s="969" t="s">
        <v>349</v>
      </c>
      <c r="E2750" s="961" t="s">
        <v>50</v>
      </c>
      <c r="F2750" s="970">
        <v>128</v>
      </c>
      <c r="G2750" s="970">
        <v>3.47</v>
      </c>
      <c r="H2750" s="962">
        <f t="shared" si="209"/>
        <v>444.16</v>
      </c>
      <c r="I2750" s="963">
        <f t="shared" si="212"/>
        <v>0</v>
      </c>
      <c r="J2750" s="964">
        <f t="shared" si="212"/>
        <v>0</v>
      </c>
      <c r="K2750" s="964">
        <f t="shared" si="212"/>
        <v>0</v>
      </c>
      <c r="L2750" s="964">
        <f t="shared" si="212"/>
        <v>0</v>
      </c>
      <c r="M2750" s="964">
        <f t="shared" si="212"/>
        <v>444.16</v>
      </c>
      <c r="N2750" s="964">
        <f t="shared" si="212"/>
        <v>0</v>
      </c>
      <c r="O2750" s="964">
        <f t="shared" si="212"/>
        <v>0</v>
      </c>
      <c r="P2750" s="964">
        <f t="shared" si="212"/>
        <v>0</v>
      </c>
      <c r="Q2750" s="962">
        <f t="shared" si="212"/>
        <v>0</v>
      </c>
      <c r="R2750" s="843"/>
    </row>
    <row r="2751" spans="2:18" s="842" customFormat="1" ht="12.4" customHeight="1">
      <c r="B2751" s="968" t="s">
        <v>2362</v>
      </c>
      <c r="C2751" s="959"/>
      <c r="D2751" s="969" t="s">
        <v>2686</v>
      </c>
      <c r="E2751" s="961" t="s">
        <v>41</v>
      </c>
      <c r="F2751" s="970">
        <v>2</v>
      </c>
      <c r="G2751" s="970">
        <v>3421.36</v>
      </c>
      <c r="H2751" s="962">
        <f t="shared" si="209"/>
        <v>6842.72</v>
      </c>
      <c r="I2751" s="963">
        <f t="shared" ref="I2751:Q2766" si="213">+IF($E2751="","",I6641)</f>
        <v>0</v>
      </c>
      <c r="J2751" s="964">
        <f t="shared" si="213"/>
        <v>0</v>
      </c>
      <c r="K2751" s="964">
        <f t="shared" si="213"/>
        <v>0</v>
      </c>
      <c r="L2751" s="964">
        <f t="shared" si="213"/>
        <v>0</v>
      </c>
      <c r="M2751" s="964">
        <f t="shared" si="213"/>
        <v>6842.72</v>
      </c>
      <c r="N2751" s="964">
        <f t="shared" si="213"/>
        <v>0</v>
      </c>
      <c r="O2751" s="964">
        <f t="shared" si="213"/>
        <v>0</v>
      </c>
      <c r="P2751" s="964">
        <f t="shared" si="213"/>
        <v>0</v>
      </c>
      <c r="Q2751" s="962">
        <f t="shared" si="213"/>
        <v>0</v>
      </c>
      <c r="R2751" s="843"/>
    </row>
    <row r="2752" spans="2:18" s="842" customFormat="1" ht="12.4" customHeight="1">
      <c r="B2752" s="972" t="s">
        <v>2363</v>
      </c>
      <c r="C2752" s="959"/>
      <c r="D2752" s="973" t="s">
        <v>64</v>
      </c>
      <c r="E2752" s="961"/>
      <c r="F2752" s="961"/>
      <c r="G2752" s="961"/>
      <c r="H2752" s="962" t="str">
        <f t="shared" si="209"/>
        <v/>
      </c>
      <c r="I2752" s="963" t="str">
        <f t="shared" si="213"/>
        <v/>
      </c>
      <c r="J2752" s="964" t="str">
        <f t="shared" si="213"/>
        <v/>
      </c>
      <c r="K2752" s="964" t="str">
        <f t="shared" si="213"/>
        <v/>
      </c>
      <c r="L2752" s="964" t="str">
        <f t="shared" si="213"/>
        <v/>
      </c>
      <c r="M2752" s="964" t="str">
        <f t="shared" si="213"/>
        <v/>
      </c>
      <c r="N2752" s="964" t="str">
        <f t="shared" si="213"/>
        <v/>
      </c>
      <c r="O2752" s="964" t="str">
        <f t="shared" si="213"/>
        <v/>
      </c>
      <c r="P2752" s="964" t="str">
        <f t="shared" si="213"/>
        <v/>
      </c>
      <c r="Q2752" s="962" t="str">
        <f t="shared" si="213"/>
        <v/>
      </c>
      <c r="R2752" s="843"/>
    </row>
    <row r="2753" spans="2:18" s="842" customFormat="1" ht="12.4" customHeight="1">
      <c r="B2753" s="968" t="s">
        <v>2364</v>
      </c>
      <c r="C2753" s="959"/>
      <c r="D2753" s="969" t="s">
        <v>350</v>
      </c>
      <c r="E2753" s="961" t="s">
        <v>51</v>
      </c>
      <c r="F2753" s="970">
        <v>7.98</v>
      </c>
      <c r="G2753" s="970">
        <v>11.85</v>
      </c>
      <c r="H2753" s="962">
        <f t="shared" si="209"/>
        <v>94.56</v>
      </c>
      <c r="I2753" s="963">
        <f t="shared" si="213"/>
        <v>0</v>
      </c>
      <c r="J2753" s="964">
        <f t="shared" si="213"/>
        <v>0</v>
      </c>
      <c r="K2753" s="964">
        <f t="shared" si="213"/>
        <v>0</v>
      </c>
      <c r="L2753" s="964">
        <f t="shared" si="213"/>
        <v>0</v>
      </c>
      <c r="M2753" s="964">
        <f t="shared" si="213"/>
        <v>94.56</v>
      </c>
      <c r="N2753" s="964">
        <f t="shared" si="213"/>
        <v>0</v>
      </c>
      <c r="O2753" s="964">
        <f t="shared" si="213"/>
        <v>0</v>
      </c>
      <c r="P2753" s="964">
        <f t="shared" si="213"/>
        <v>0</v>
      </c>
      <c r="Q2753" s="962">
        <f t="shared" si="213"/>
        <v>0</v>
      </c>
      <c r="R2753" s="843"/>
    </row>
    <row r="2754" spans="2:18" s="842" customFormat="1" ht="12.4" customHeight="1">
      <c r="B2754" s="968" t="s">
        <v>2365</v>
      </c>
      <c r="C2754" s="959"/>
      <c r="D2754" s="969" t="s">
        <v>351</v>
      </c>
      <c r="E2754" s="961" t="s">
        <v>51</v>
      </c>
      <c r="F2754" s="970">
        <v>7.04</v>
      </c>
      <c r="G2754" s="970">
        <v>20.48</v>
      </c>
      <c r="H2754" s="962">
        <f t="shared" si="209"/>
        <v>144.18</v>
      </c>
      <c r="I2754" s="963">
        <f t="shared" si="213"/>
        <v>0</v>
      </c>
      <c r="J2754" s="964">
        <f t="shared" si="213"/>
        <v>0</v>
      </c>
      <c r="K2754" s="964">
        <f t="shared" si="213"/>
        <v>0</v>
      </c>
      <c r="L2754" s="964">
        <f t="shared" si="213"/>
        <v>0</v>
      </c>
      <c r="M2754" s="964">
        <f t="shared" si="213"/>
        <v>144.18</v>
      </c>
      <c r="N2754" s="964">
        <f t="shared" si="213"/>
        <v>0</v>
      </c>
      <c r="O2754" s="964">
        <f t="shared" si="213"/>
        <v>0</v>
      </c>
      <c r="P2754" s="964">
        <f t="shared" si="213"/>
        <v>0</v>
      </c>
      <c r="Q2754" s="962">
        <f t="shared" si="213"/>
        <v>0</v>
      </c>
      <c r="R2754" s="843"/>
    </row>
    <row r="2755" spans="2:18" s="842" customFormat="1" ht="12.4" customHeight="1">
      <c r="B2755" s="968" t="s">
        <v>2366</v>
      </c>
      <c r="C2755" s="959"/>
      <c r="D2755" s="969" t="s">
        <v>2687</v>
      </c>
      <c r="E2755" s="961" t="s">
        <v>51</v>
      </c>
      <c r="F2755" s="970">
        <v>50.18</v>
      </c>
      <c r="G2755" s="970">
        <v>25.25</v>
      </c>
      <c r="H2755" s="962">
        <f t="shared" si="209"/>
        <v>1267.05</v>
      </c>
      <c r="I2755" s="963">
        <f t="shared" si="213"/>
        <v>0</v>
      </c>
      <c r="J2755" s="964">
        <f t="shared" si="213"/>
        <v>0</v>
      </c>
      <c r="K2755" s="964">
        <f t="shared" si="213"/>
        <v>0</v>
      </c>
      <c r="L2755" s="964">
        <f t="shared" si="213"/>
        <v>0</v>
      </c>
      <c r="M2755" s="964">
        <f t="shared" si="213"/>
        <v>1267.05</v>
      </c>
      <c r="N2755" s="964">
        <f t="shared" si="213"/>
        <v>0</v>
      </c>
      <c r="O2755" s="964">
        <f t="shared" si="213"/>
        <v>0</v>
      </c>
      <c r="P2755" s="964">
        <f t="shared" si="213"/>
        <v>0</v>
      </c>
      <c r="Q2755" s="962">
        <f t="shared" si="213"/>
        <v>0</v>
      </c>
      <c r="R2755" s="843"/>
    </row>
    <row r="2756" spans="2:18" s="842" customFormat="1" ht="12.4" customHeight="1">
      <c r="B2756" s="966" t="s">
        <v>701</v>
      </c>
      <c r="C2756" s="959"/>
      <c r="D2756" s="967" t="s">
        <v>2986</v>
      </c>
      <c r="E2756" s="961"/>
      <c r="F2756" s="961"/>
      <c r="G2756" s="961"/>
      <c r="H2756" s="962" t="str">
        <f t="shared" si="209"/>
        <v/>
      </c>
      <c r="I2756" s="963" t="str">
        <f t="shared" si="213"/>
        <v/>
      </c>
      <c r="J2756" s="964" t="str">
        <f t="shared" si="213"/>
        <v/>
      </c>
      <c r="K2756" s="964" t="str">
        <f t="shared" si="213"/>
        <v/>
      </c>
      <c r="L2756" s="964" t="str">
        <f t="shared" si="213"/>
        <v/>
      </c>
      <c r="M2756" s="964" t="str">
        <f t="shared" si="213"/>
        <v/>
      </c>
      <c r="N2756" s="964" t="str">
        <f t="shared" si="213"/>
        <v/>
      </c>
      <c r="O2756" s="964" t="str">
        <f t="shared" si="213"/>
        <v/>
      </c>
      <c r="P2756" s="964" t="str">
        <f t="shared" si="213"/>
        <v/>
      </c>
      <c r="Q2756" s="962" t="str">
        <f t="shared" si="213"/>
        <v/>
      </c>
      <c r="R2756" s="843"/>
    </row>
    <row r="2757" spans="2:18" s="842" customFormat="1" ht="12.4" customHeight="1">
      <c r="B2757" s="972" t="s">
        <v>702</v>
      </c>
      <c r="C2757" s="959"/>
      <c r="D2757" s="973" t="s">
        <v>52</v>
      </c>
      <c r="E2757" s="961"/>
      <c r="F2757" s="961"/>
      <c r="G2757" s="961"/>
      <c r="H2757" s="962" t="str">
        <f t="shared" si="209"/>
        <v/>
      </c>
      <c r="I2757" s="963" t="str">
        <f t="shared" si="213"/>
        <v/>
      </c>
      <c r="J2757" s="964" t="str">
        <f t="shared" si="213"/>
        <v/>
      </c>
      <c r="K2757" s="964" t="str">
        <f t="shared" si="213"/>
        <v/>
      </c>
      <c r="L2757" s="964" t="str">
        <f t="shared" si="213"/>
        <v/>
      </c>
      <c r="M2757" s="964" t="str">
        <f t="shared" si="213"/>
        <v/>
      </c>
      <c r="N2757" s="964" t="str">
        <f t="shared" si="213"/>
        <v/>
      </c>
      <c r="O2757" s="964" t="str">
        <f t="shared" si="213"/>
        <v/>
      </c>
      <c r="P2757" s="964" t="str">
        <f t="shared" si="213"/>
        <v/>
      </c>
      <c r="Q2757" s="962" t="str">
        <f t="shared" si="213"/>
        <v/>
      </c>
      <c r="R2757" s="843"/>
    </row>
    <row r="2758" spans="2:18" s="842" customFormat="1" ht="12.4" customHeight="1">
      <c r="B2758" s="968" t="s">
        <v>703</v>
      </c>
      <c r="C2758" s="959"/>
      <c r="D2758" s="969" t="s">
        <v>2689</v>
      </c>
      <c r="E2758" s="961" t="s">
        <v>387</v>
      </c>
      <c r="F2758" s="970">
        <v>269.53000000000003</v>
      </c>
      <c r="G2758" s="970">
        <v>0.70000000000000007</v>
      </c>
      <c r="H2758" s="962">
        <f t="shared" si="209"/>
        <v>188.67</v>
      </c>
      <c r="I2758" s="963">
        <f t="shared" si="213"/>
        <v>0</v>
      </c>
      <c r="J2758" s="964">
        <f t="shared" si="213"/>
        <v>0</v>
      </c>
      <c r="K2758" s="964">
        <f t="shared" si="213"/>
        <v>0</v>
      </c>
      <c r="L2758" s="964">
        <f t="shared" si="213"/>
        <v>0</v>
      </c>
      <c r="M2758" s="964">
        <f t="shared" si="213"/>
        <v>188.67</v>
      </c>
      <c r="N2758" s="964">
        <f t="shared" si="213"/>
        <v>0</v>
      </c>
      <c r="O2758" s="964">
        <f t="shared" si="213"/>
        <v>0</v>
      </c>
      <c r="P2758" s="964">
        <f t="shared" si="213"/>
        <v>0</v>
      </c>
      <c r="Q2758" s="962">
        <f t="shared" si="213"/>
        <v>0</v>
      </c>
      <c r="R2758" s="843"/>
    </row>
    <row r="2759" spans="2:18" s="842" customFormat="1" ht="12.4" customHeight="1">
      <c r="B2759" s="972" t="s">
        <v>755</v>
      </c>
      <c r="C2759" s="959"/>
      <c r="D2759" s="973" t="s">
        <v>54</v>
      </c>
      <c r="E2759" s="961"/>
      <c r="F2759" s="961"/>
      <c r="G2759" s="961"/>
      <c r="H2759" s="962" t="str">
        <f t="shared" si="209"/>
        <v/>
      </c>
      <c r="I2759" s="963" t="str">
        <f t="shared" si="213"/>
        <v/>
      </c>
      <c r="J2759" s="964" t="str">
        <f t="shared" si="213"/>
        <v/>
      </c>
      <c r="K2759" s="964" t="str">
        <f t="shared" si="213"/>
        <v/>
      </c>
      <c r="L2759" s="964" t="str">
        <f t="shared" si="213"/>
        <v/>
      </c>
      <c r="M2759" s="964" t="str">
        <f t="shared" si="213"/>
        <v/>
      </c>
      <c r="N2759" s="964" t="str">
        <f t="shared" si="213"/>
        <v/>
      </c>
      <c r="O2759" s="964" t="str">
        <f t="shared" si="213"/>
        <v/>
      </c>
      <c r="P2759" s="964" t="str">
        <f t="shared" si="213"/>
        <v/>
      </c>
      <c r="Q2759" s="962" t="str">
        <f t="shared" si="213"/>
        <v/>
      </c>
      <c r="R2759" s="843"/>
    </row>
    <row r="2760" spans="2:18" s="842" customFormat="1" ht="12.4" customHeight="1">
      <c r="B2760" s="968" t="s">
        <v>756</v>
      </c>
      <c r="C2760" s="959"/>
      <c r="D2760" s="969" t="s">
        <v>2690</v>
      </c>
      <c r="E2760" s="961" t="s">
        <v>387</v>
      </c>
      <c r="F2760" s="970">
        <v>53.910000000000004</v>
      </c>
      <c r="G2760" s="970">
        <v>9.85</v>
      </c>
      <c r="H2760" s="962">
        <f t="shared" si="209"/>
        <v>531.01</v>
      </c>
      <c r="I2760" s="963">
        <f t="shared" si="213"/>
        <v>0</v>
      </c>
      <c r="J2760" s="964">
        <f t="shared" si="213"/>
        <v>0</v>
      </c>
      <c r="K2760" s="964">
        <f t="shared" si="213"/>
        <v>0</v>
      </c>
      <c r="L2760" s="964">
        <f t="shared" si="213"/>
        <v>0</v>
      </c>
      <c r="M2760" s="964">
        <f t="shared" si="213"/>
        <v>531.01</v>
      </c>
      <c r="N2760" s="964">
        <f t="shared" si="213"/>
        <v>0</v>
      </c>
      <c r="O2760" s="964">
        <f t="shared" si="213"/>
        <v>0</v>
      </c>
      <c r="P2760" s="964">
        <f t="shared" si="213"/>
        <v>0</v>
      </c>
      <c r="Q2760" s="962">
        <f t="shared" si="213"/>
        <v>0</v>
      </c>
      <c r="R2760" s="843"/>
    </row>
    <row r="2761" spans="2:18" s="842" customFormat="1" ht="12.4" customHeight="1">
      <c r="B2761" s="968" t="s">
        <v>758</v>
      </c>
      <c r="C2761" s="959"/>
      <c r="D2761" s="969" t="s">
        <v>2736</v>
      </c>
      <c r="E2761" s="961" t="s">
        <v>387</v>
      </c>
      <c r="F2761" s="970">
        <v>215.63</v>
      </c>
      <c r="G2761" s="970">
        <v>19.68</v>
      </c>
      <c r="H2761" s="962">
        <f t="shared" ref="H2761:H2824" si="214">+IF(E2761="","",ROUND(F2761*G2761,2))</f>
        <v>4243.6000000000004</v>
      </c>
      <c r="I2761" s="963">
        <f t="shared" si="213"/>
        <v>0</v>
      </c>
      <c r="J2761" s="964">
        <f t="shared" si="213"/>
        <v>0</v>
      </c>
      <c r="K2761" s="964">
        <f t="shared" si="213"/>
        <v>0</v>
      </c>
      <c r="L2761" s="964">
        <f t="shared" si="213"/>
        <v>0</v>
      </c>
      <c r="M2761" s="964">
        <f t="shared" si="213"/>
        <v>4243.6000000000004</v>
      </c>
      <c r="N2761" s="964">
        <f t="shared" si="213"/>
        <v>0</v>
      </c>
      <c r="O2761" s="964">
        <f t="shared" si="213"/>
        <v>0</v>
      </c>
      <c r="P2761" s="964">
        <f t="shared" si="213"/>
        <v>0</v>
      </c>
      <c r="Q2761" s="962">
        <f t="shared" si="213"/>
        <v>0</v>
      </c>
      <c r="R2761" s="843"/>
    </row>
    <row r="2762" spans="2:18" s="842" customFormat="1" ht="12.4" customHeight="1">
      <c r="B2762" s="968" t="s">
        <v>765</v>
      </c>
      <c r="C2762" s="959"/>
      <c r="D2762" s="969" t="s">
        <v>2691</v>
      </c>
      <c r="E2762" s="961" t="s">
        <v>387</v>
      </c>
      <c r="F2762" s="970">
        <v>269.53000000000003</v>
      </c>
      <c r="G2762" s="970">
        <v>2.0499999999999998</v>
      </c>
      <c r="H2762" s="962">
        <f t="shared" si="214"/>
        <v>552.54</v>
      </c>
      <c r="I2762" s="963">
        <f t="shared" si="213"/>
        <v>0</v>
      </c>
      <c r="J2762" s="964">
        <f t="shared" si="213"/>
        <v>0</v>
      </c>
      <c r="K2762" s="964">
        <f t="shared" si="213"/>
        <v>0</v>
      </c>
      <c r="L2762" s="964">
        <f t="shared" si="213"/>
        <v>0</v>
      </c>
      <c r="M2762" s="964">
        <f t="shared" si="213"/>
        <v>552.54</v>
      </c>
      <c r="N2762" s="964">
        <f t="shared" si="213"/>
        <v>0</v>
      </c>
      <c r="O2762" s="964">
        <f t="shared" si="213"/>
        <v>0</v>
      </c>
      <c r="P2762" s="964">
        <f t="shared" si="213"/>
        <v>0</v>
      </c>
      <c r="Q2762" s="962">
        <f t="shared" si="213"/>
        <v>0</v>
      </c>
      <c r="R2762" s="843"/>
    </row>
    <row r="2763" spans="2:18" s="842" customFormat="1" ht="12.4" customHeight="1">
      <c r="B2763" s="968" t="s">
        <v>769</v>
      </c>
      <c r="C2763" s="959"/>
      <c r="D2763" s="969" t="s">
        <v>354</v>
      </c>
      <c r="E2763" s="961" t="s">
        <v>387</v>
      </c>
      <c r="F2763" s="970">
        <v>269.53000000000003</v>
      </c>
      <c r="G2763" s="970">
        <v>4.33</v>
      </c>
      <c r="H2763" s="962">
        <f t="shared" si="214"/>
        <v>1167.06</v>
      </c>
      <c r="I2763" s="963">
        <f t="shared" si="213"/>
        <v>0</v>
      </c>
      <c r="J2763" s="964">
        <f t="shared" si="213"/>
        <v>0</v>
      </c>
      <c r="K2763" s="964">
        <f t="shared" si="213"/>
        <v>0</v>
      </c>
      <c r="L2763" s="964">
        <f t="shared" si="213"/>
        <v>0</v>
      </c>
      <c r="M2763" s="964">
        <f t="shared" si="213"/>
        <v>1167.06</v>
      </c>
      <c r="N2763" s="964">
        <f t="shared" si="213"/>
        <v>0</v>
      </c>
      <c r="O2763" s="964">
        <f t="shared" si="213"/>
        <v>0</v>
      </c>
      <c r="P2763" s="964">
        <f t="shared" si="213"/>
        <v>0</v>
      </c>
      <c r="Q2763" s="962">
        <f t="shared" si="213"/>
        <v>0</v>
      </c>
      <c r="R2763" s="843"/>
    </row>
    <row r="2764" spans="2:18" s="842" customFormat="1" ht="12.4" customHeight="1">
      <c r="B2764" s="968" t="s">
        <v>2367</v>
      </c>
      <c r="C2764" s="959"/>
      <c r="D2764" s="969" t="s">
        <v>2692</v>
      </c>
      <c r="E2764" s="961" t="s">
        <v>386</v>
      </c>
      <c r="F2764" s="970">
        <v>21.56</v>
      </c>
      <c r="G2764" s="970">
        <v>30.76</v>
      </c>
      <c r="H2764" s="962">
        <f t="shared" si="214"/>
        <v>663.19</v>
      </c>
      <c r="I2764" s="963">
        <f t="shared" si="213"/>
        <v>0</v>
      </c>
      <c r="J2764" s="964">
        <f t="shared" si="213"/>
        <v>0</v>
      </c>
      <c r="K2764" s="964">
        <f t="shared" si="213"/>
        <v>0</v>
      </c>
      <c r="L2764" s="964">
        <f t="shared" si="213"/>
        <v>0</v>
      </c>
      <c r="M2764" s="964">
        <f t="shared" si="213"/>
        <v>663.19</v>
      </c>
      <c r="N2764" s="964">
        <f t="shared" si="213"/>
        <v>0</v>
      </c>
      <c r="O2764" s="964">
        <f t="shared" si="213"/>
        <v>0</v>
      </c>
      <c r="P2764" s="964">
        <f t="shared" si="213"/>
        <v>0</v>
      </c>
      <c r="Q2764" s="962">
        <f t="shared" si="213"/>
        <v>0</v>
      </c>
      <c r="R2764" s="843"/>
    </row>
    <row r="2765" spans="2:18" s="842" customFormat="1" ht="12.4" customHeight="1">
      <c r="B2765" s="968" t="s">
        <v>2368</v>
      </c>
      <c r="C2765" s="959"/>
      <c r="D2765" s="969" t="s">
        <v>2693</v>
      </c>
      <c r="E2765" s="961" t="s">
        <v>386</v>
      </c>
      <c r="F2765" s="970">
        <v>53.910000000000004</v>
      </c>
      <c r="G2765" s="970">
        <v>24.61</v>
      </c>
      <c r="H2765" s="962">
        <f t="shared" si="214"/>
        <v>1326.73</v>
      </c>
      <c r="I2765" s="963">
        <f t="shared" si="213"/>
        <v>0</v>
      </c>
      <c r="J2765" s="964">
        <f t="shared" si="213"/>
        <v>0</v>
      </c>
      <c r="K2765" s="964">
        <f t="shared" si="213"/>
        <v>0</v>
      </c>
      <c r="L2765" s="964">
        <f t="shared" si="213"/>
        <v>0</v>
      </c>
      <c r="M2765" s="964">
        <f t="shared" si="213"/>
        <v>1326.73</v>
      </c>
      <c r="N2765" s="964">
        <f t="shared" si="213"/>
        <v>0</v>
      </c>
      <c r="O2765" s="964">
        <f t="shared" si="213"/>
        <v>0</v>
      </c>
      <c r="P2765" s="964">
        <f t="shared" si="213"/>
        <v>0</v>
      </c>
      <c r="Q2765" s="962">
        <f t="shared" si="213"/>
        <v>0</v>
      </c>
      <c r="R2765" s="843"/>
    </row>
    <row r="2766" spans="2:18" s="842" customFormat="1" ht="12.4" customHeight="1">
      <c r="B2766" s="972" t="s">
        <v>771</v>
      </c>
      <c r="C2766" s="959"/>
      <c r="D2766" s="973" t="s">
        <v>355</v>
      </c>
      <c r="E2766" s="961"/>
      <c r="F2766" s="961"/>
      <c r="G2766" s="961"/>
      <c r="H2766" s="962" t="str">
        <f t="shared" si="214"/>
        <v/>
      </c>
      <c r="I2766" s="963" t="str">
        <f t="shared" si="213"/>
        <v/>
      </c>
      <c r="J2766" s="964" t="str">
        <f t="shared" si="213"/>
        <v/>
      </c>
      <c r="K2766" s="964" t="str">
        <f t="shared" si="213"/>
        <v/>
      </c>
      <c r="L2766" s="964" t="str">
        <f t="shared" si="213"/>
        <v/>
      </c>
      <c r="M2766" s="964" t="str">
        <f t="shared" si="213"/>
        <v/>
      </c>
      <c r="N2766" s="964" t="str">
        <f t="shared" si="213"/>
        <v/>
      </c>
      <c r="O2766" s="964" t="str">
        <f t="shared" si="213"/>
        <v/>
      </c>
      <c r="P2766" s="964" t="str">
        <f t="shared" si="213"/>
        <v/>
      </c>
      <c r="Q2766" s="962" t="str">
        <f t="shared" si="213"/>
        <v/>
      </c>
      <c r="R2766" s="843"/>
    </row>
    <row r="2767" spans="2:18" s="842" customFormat="1" ht="12.4" customHeight="1">
      <c r="B2767" s="968" t="s">
        <v>772</v>
      </c>
      <c r="C2767" s="959"/>
      <c r="D2767" s="969" t="s">
        <v>2809</v>
      </c>
      <c r="E2767" s="961" t="s">
        <v>387</v>
      </c>
      <c r="F2767" s="970">
        <v>112.75</v>
      </c>
      <c r="G2767" s="970">
        <v>7.91</v>
      </c>
      <c r="H2767" s="962">
        <f t="shared" si="214"/>
        <v>891.85</v>
      </c>
      <c r="I2767" s="963">
        <f t="shared" ref="I2767:Q2782" si="215">+IF($E2767="","",I6657)</f>
        <v>0</v>
      </c>
      <c r="J2767" s="964">
        <f t="shared" si="215"/>
        <v>0</v>
      </c>
      <c r="K2767" s="964">
        <f t="shared" si="215"/>
        <v>0</v>
      </c>
      <c r="L2767" s="964">
        <f t="shared" si="215"/>
        <v>0</v>
      </c>
      <c r="M2767" s="964">
        <f t="shared" si="215"/>
        <v>891.85</v>
      </c>
      <c r="N2767" s="964">
        <f t="shared" si="215"/>
        <v>0</v>
      </c>
      <c r="O2767" s="964">
        <f t="shared" si="215"/>
        <v>0</v>
      </c>
      <c r="P2767" s="964">
        <f t="shared" si="215"/>
        <v>0</v>
      </c>
      <c r="Q2767" s="962">
        <f t="shared" si="215"/>
        <v>0</v>
      </c>
      <c r="R2767" s="843"/>
    </row>
    <row r="2768" spans="2:18" s="842" customFormat="1" ht="12.4" customHeight="1">
      <c r="B2768" s="968" t="s">
        <v>775</v>
      </c>
      <c r="C2768" s="959"/>
      <c r="D2768" s="969" t="s">
        <v>2810</v>
      </c>
      <c r="E2768" s="961" t="s">
        <v>387</v>
      </c>
      <c r="F2768" s="970">
        <v>156.79</v>
      </c>
      <c r="G2768" s="970">
        <v>6.76</v>
      </c>
      <c r="H2768" s="962">
        <f t="shared" si="214"/>
        <v>1059.9000000000001</v>
      </c>
      <c r="I2768" s="963">
        <f t="shared" si="215"/>
        <v>0</v>
      </c>
      <c r="J2768" s="964">
        <f t="shared" si="215"/>
        <v>0</v>
      </c>
      <c r="K2768" s="964">
        <f t="shared" si="215"/>
        <v>0</v>
      </c>
      <c r="L2768" s="964">
        <f t="shared" si="215"/>
        <v>0</v>
      </c>
      <c r="M2768" s="964">
        <f t="shared" si="215"/>
        <v>1059.9000000000001</v>
      </c>
      <c r="N2768" s="964">
        <f t="shared" si="215"/>
        <v>0</v>
      </c>
      <c r="O2768" s="964">
        <f t="shared" si="215"/>
        <v>0</v>
      </c>
      <c r="P2768" s="964">
        <f t="shared" si="215"/>
        <v>0</v>
      </c>
      <c r="Q2768" s="962">
        <f t="shared" si="215"/>
        <v>0</v>
      </c>
      <c r="R2768" s="843"/>
    </row>
    <row r="2769" spans="2:18" s="842" customFormat="1" ht="12.4" customHeight="1">
      <c r="B2769" s="968" t="s">
        <v>780</v>
      </c>
      <c r="C2769" s="959"/>
      <c r="D2769" s="969" t="s">
        <v>356</v>
      </c>
      <c r="E2769" s="961" t="s">
        <v>387</v>
      </c>
      <c r="F2769" s="970">
        <v>269.53000000000003</v>
      </c>
      <c r="G2769" s="970">
        <v>1.06</v>
      </c>
      <c r="H2769" s="962">
        <f t="shared" si="214"/>
        <v>285.7</v>
      </c>
      <c r="I2769" s="963">
        <f t="shared" si="215"/>
        <v>0</v>
      </c>
      <c r="J2769" s="964">
        <f t="shared" si="215"/>
        <v>0</v>
      </c>
      <c r="K2769" s="964">
        <f t="shared" si="215"/>
        <v>0</v>
      </c>
      <c r="L2769" s="964">
        <f t="shared" si="215"/>
        <v>0</v>
      </c>
      <c r="M2769" s="964">
        <f t="shared" si="215"/>
        <v>285.7</v>
      </c>
      <c r="N2769" s="964">
        <f t="shared" si="215"/>
        <v>0</v>
      </c>
      <c r="O2769" s="964">
        <f t="shared" si="215"/>
        <v>0</v>
      </c>
      <c r="P2769" s="964">
        <f t="shared" si="215"/>
        <v>0</v>
      </c>
      <c r="Q2769" s="962">
        <f t="shared" si="215"/>
        <v>0</v>
      </c>
      <c r="R2769" s="843"/>
    </row>
    <row r="2770" spans="2:18" s="842" customFormat="1" ht="12.4" customHeight="1">
      <c r="B2770" s="966" t="s">
        <v>794</v>
      </c>
      <c r="C2770" s="959"/>
      <c r="D2770" s="967" t="s">
        <v>2987</v>
      </c>
      <c r="E2770" s="961"/>
      <c r="F2770" s="961"/>
      <c r="G2770" s="961"/>
      <c r="H2770" s="962" t="str">
        <f t="shared" si="214"/>
        <v/>
      </c>
      <c r="I2770" s="963" t="str">
        <f t="shared" si="215"/>
        <v/>
      </c>
      <c r="J2770" s="964" t="str">
        <f t="shared" si="215"/>
        <v/>
      </c>
      <c r="K2770" s="964" t="str">
        <f t="shared" si="215"/>
        <v/>
      </c>
      <c r="L2770" s="964" t="str">
        <f t="shared" si="215"/>
        <v/>
      </c>
      <c r="M2770" s="964" t="str">
        <f t="shared" si="215"/>
        <v/>
      </c>
      <c r="N2770" s="964" t="str">
        <f t="shared" si="215"/>
        <v/>
      </c>
      <c r="O2770" s="964" t="str">
        <f t="shared" si="215"/>
        <v/>
      </c>
      <c r="P2770" s="964" t="str">
        <f t="shared" si="215"/>
        <v/>
      </c>
      <c r="Q2770" s="962" t="str">
        <f t="shared" si="215"/>
        <v/>
      </c>
      <c r="R2770" s="843"/>
    </row>
    <row r="2771" spans="2:18" s="842" customFormat="1" ht="12.4" customHeight="1">
      <c r="B2771" s="972" t="s">
        <v>795</v>
      </c>
      <c r="C2771" s="959"/>
      <c r="D2771" s="973" t="s">
        <v>52</v>
      </c>
      <c r="E2771" s="961"/>
      <c r="F2771" s="961"/>
      <c r="G2771" s="961"/>
      <c r="H2771" s="962" t="str">
        <f t="shared" si="214"/>
        <v/>
      </c>
      <c r="I2771" s="963" t="str">
        <f t="shared" si="215"/>
        <v/>
      </c>
      <c r="J2771" s="964" t="str">
        <f t="shared" si="215"/>
        <v/>
      </c>
      <c r="K2771" s="964" t="str">
        <f t="shared" si="215"/>
        <v/>
      </c>
      <c r="L2771" s="964" t="str">
        <f t="shared" si="215"/>
        <v/>
      </c>
      <c r="M2771" s="964" t="str">
        <f t="shared" si="215"/>
        <v/>
      </c>
      <c r="N2771" s="964" t="str">
        <f t="shared" si="215"/>
        <v/>
      </c>
      <c r="O2771" s="964" t="str">
        <f t="shared" si="215"/>
        <v/>
      </c>
      <c r="P2771" s="964" t="str">
        <f t="shared" si="215"/>
        <v/>
      </c>
      <c r="Q2771" s="962" t="str">
        <f t="shared" si="215"/>
        <v/>
      </c>
      <c r="R2771" s="843"/>
    </row>
    <row r="2772" spans="2:18" s="842" customFormat="1" ht="12.4" customHeight="1">
      <c r="B2772" s="968" t="s">
        <v>796</v>
      </c>
      <c r="C2772" s="959"/>
      <c r="D2772" s="969" t="s">
        <v>334</v>
      </c>
      <c r="E2772" s="961" t="s">
        <v>385</v>
      </c>
      <c r="F2772" s="970">
        <v>7.28</v>
      </c>
      <c r="G2772" s="970">
        <v>1.22</v>
      </c>
      <c r="H2772" s="962">
        <f t="shared" si="214"/>
        <v>8.8800000000000008</v>
      </c>
      <c r="I2772" s="963">
        <f t="shared" si="215"/>
        <v>0</v>
      </c>
      <c r="J2772" s="964">
        <f t="shared" si="215"/>
        <v>0</v>
      </c>
      <c r="K2772" s="964">
        <f t="shared" si="215"/>
        <v>0</v>
      </c>
      <c r="L2772" s="964">
        <f t="shared" si="215"/>
        <v>0</v>
      </c>
      <c r="M2772" s="964">
        <f t="shared" si="215"/>
        <v>8.8800000000000008</v>
      </c>
      <c r="N2772" s="964">
        <f t="shared" si="215"/>
        <v>0</v>
      </c>
      <c r="O2772" s="964">
        <f t="shared" si="215"/>
        <v>0</v>
      </c>
      <c r="P2772" s="964">
        <f t="shared" si="215"/>
        <v>0</v>
      </c>
      <c r="Q2772" s="962">
        <f t="shared" si="215"/>
        <v>0</v>
      </c>
      <c r="R2772" s="843"/>
    </row>
    <row r="2773" spans="2:18" s="842" customFormat="1" ht="12.4" customHeight="1">
      <c r="B2773" s="972" t="s">
        <v>844</v>
      </c>
      <c r="C2773" s="959"/>
      <c r="D2773" s="973" t="s">
        <v>54</v>
      </c>
      <c r="E2773" s="961"/>
      <c r="F2773" s="961"/>
      <c r="G2773" s="961"/>
      <c r="H2773" s="962" t="str">
        <f t="shared" si="214"/>
        <v/>
      </c>
      <c r="I2773" s="963" t="str">
        <f t="shared" si="215"/>
        <v/>
      </c>
      <c r="J2773" s="964" t="str">
        <f t="shared" si="215"/>
        <v/>
      </c>
      <c r="K2773" s="964" t="str">
        <f t="shared" si="215"/>
        <v/>
      </c>
      <c r="L2773" s="964" t="str">
        <f t="shared" si="215"/>
        <v/>
      </c>
      <c r="M2773" s="964" t="str">
        <f t="shared" si="215"/>
        <v/>
      </c>
      <c r="N2773" s="964" t="str">
        <f t="shared" si="215"/>
        <v/>
      </c>
      <c r="O2773" s="964" t="str">
        <f t="shared" si="215"/>
        <v/>
      </c>
      <c r="P2773" s="964" t="str">
        <f t="shared" si="215"/>
        <v/>
      </c>
      <c r="Q2773" s="962" t="str">
        <f t="shared" si="215"/>
        <v/>
      </c>
      <c r="R2773" s="843"/>
    </row>
    <row r="2774" spans="2:18" s="842" customFormat="1" ht="12.4" customHeight="1">
      <c r="B2774" s="968" t="s">
        <v>845</v>
      </c>
      <c r="C2774" s="959"/>
      <c r="D2774" s="969" t="s">
        <v>365</v>
      </c>
      <c r="E2774" s="961" t="s">
        <v>386</v>
      </c>
      <c r="F2774" s="970">
        <v>0.93</v>
      </c>
      <c r="G2774" s="970">
        <v>30.76</v>
      </c>
      <c r="H2774" s="962">
        <f t="shared" si="214"/>
        <v>28.61</v>
      </c>
      <c r="I2774" s="963">
        <f t="shared" si="215"/>
        <v>0</v>
      </c>
      <c r="J2774" s="964">
        <f t="shared" si="215"/>
        <v>0</v>
      </c>
      <c r="K2774" s="964">
        <f t="shared" si="215"/>
        <v>0</v>
      </c>
      <c r="L2774" s="964">
        <f t="shared" si="215"/>
        <v>0</v>
      </c>
      <c r="M2774" s="964">
        <f t="shared" si="215"/>
        <v>28.61</v>
      </c>
      <c r="N2774" s="964">
        <f t="shared" si="215"/>
        <v>0</v>
      </c>
      <c r="O2774" s="964">
        <f t="shared" si="215"/>
        <v>0</v>
      </c>
      <c r="P2774" s="964">
        <f t="shared" si="215"/>
        <v>0</v>
      </c>
      <c r="Q2774" s="962">
        <f t="shared" si="215"/>
        <v>0</v>
      </c>
      <c r="R2774" s="843"/>
    </row>
    <row r="2775" spans="2:18" s="842" customFormat="1" ht="12.4" customHeight="1">
      <c r="B2775" s="968" t="s">
        <v>847</v>
      </c>
      <c r="C2775" s="959"/>
      <c r="D2775" s="969" t="s">
        <v>336</v>
      </c>
      <c r="E2775" s="961" t="s">
        <v>386</v>
      </c>
      <c r="F2775" s="970">
        <v>1.1599999999999999</v>
      </c>
      <c r="G2775" s="970">
        <v>20.51</v>
      </c>
      <c r="H2775" s="962">
        <f t="shared" si="214"/>
        <v>23.79</v>
      </c>
      <c r="I2775" s="963">
        <f t="shared" si="215"/>
        <v>0</v>
      </c>
      <c r="J2775" s="964">
        <f t="shared" si="215"/>
        <v>0</v>
      </c>
      <c r="K2775" s="964">
        <f t="shared" si="215"/>
        <v>0</v>
      </c>
      <c r="L2775" s="964">
        <f t="shared" si="215"/>
        <v>0</v>
      </c>
      <c r="M2775" s="964">
        <f t="shared" si="215"/>
        <v>23.79</v>
      </c>
      <c r="N2775" s="964">
        <f t="shared" si="215"/>
        <v>0</v>
      </c>
      <c r="O2775" s="964">
        <f t="shared" si="215"/>
        <v>0</v>
      </c>
      <c r="P2775" s="964">
        <f t="shared" si="215"/>
        <v>0</v>
      </c>
      <c r="Q2775" s="962">
        <f t="shared" si="215"/>
        <v>0</v>
      </c>
      <c r="R2775" s="843"/>
    </row>
    <row r="2776" spans="2:18" s="842" customFormat="1" ht="12.4" customHeight="1">
      <c r="B2776" s="968" t="s">
        <v>852</v>
      </c>
      <c r="C2776" s="959"/>
      <c r="D2776" s="969" t="s">
        <v>2752</v>
      </c>
      <c r="E2776" s="961" t="s">
        <v>51</v>
      </c>
      <c r="F2776" s="970">
        <v>1.43</v>
      </c>
      <c r="G2776" s="970">
        <v>2.5500000000000003</v>
      </c>
      <c r="H2776" s="962">
        <f t="shared" si="214"/>
        <v>3.65</v>
      </c>
      <c r="I2776" s="963">
        <f t="shared" si="215"/>
        <v>0</v>
      </c>
      <c r="J2776" s="964">
        <f t="shared" si="215"/>
        <v>0</v>
      </c>
      <c r="K2776" s="964">
        <f t="shared" si="215"/>
        <v>0</v>
      </c>
      <c r="L2776" s="964">
        <f t="shared" si="215"/>
        <v>0</v>
      </c>
      <c r="M2776" s="964">
        <f t="shared" si="215"/>
        <v>3.65</v>
      </c>
      <c r="N2776" s="964">
        <f t="shared" si="215"/>
        <v>0</v>
      </c>
      <c r="O2776" s="964">
        <f t="shared" si="215"/>
        <v>0</v>
      </c>
      <c r="P2776" s="964">
        <f t="shared" si="215"/>
        <v>0</v>
      </c>
      <c r="Q2776" s="962">
        <f t="shared" si="215"/>
        <v>0</v>
      </c>
      <c r="R2776" s="843"/>
    </row>
    <row r="2777" spans="2:18" s="842" customFormat="1" ht="12.4" customHeight="1">
      <c r="B2777" s="972" t="s">
        <v>893</v>
      </c>
      <c r="C2777" s="959"/>
      <c r="D2777" s="973" t="s">
        <v>340</v>
      </c>
      <c r="E2777" s="961"/>
      <c r="F2777" s="961"/>
      <c r="G2777" s="961"/>
      <c r="H2777" s="962" t="str">
        <f t="shared" si="214"/>
        <v/>
      </c>
      <c r="I2777" s="963" t="str">
        <f t="shared" si="215"/>
        <v/>
      </c>
      <c r="J2777" s="964" t="str">
        <f t="shared" si="215"/>
        <v/>
      </c>
      <c r="K2777" s="964" t="str">
        <f t="shared" si="215"/>
        <v/>
      </c>
      <c r="L2777" s="964" t="str">
        <f t="shared" si="215"/>
        <v/>
      </c>
      <c r="M2777" s="964" t="str">
        <f t="shared" si="215"/>
        <v/>
      </c>
      <c r="N2777" s="964" t="str">
        <f t="shared" si="215"/>
        <v/>
      </c>
      <c r="O2777" s="964" t="str">
        <f t="shared" si="215"/>
        <v/>
      </c>
      <c r="P2777" s="964" t="str">
        <f t="shared" si="215"/>
        <v/>
      </c>
      <c r="Q2777" s="962" t="str">
        <f t="shared" si="215"/>
        <v/>
      </c>
      <c r="R2777" s="843"/>
    </row>
    <row r="2778" spans="2:18" s="842" customFormat="1" ht="12.4" customHeight="1">
      <c r="B2778" s="968" t="s">
        <v>894</v>
      </c>
      <c r="C2778" s="959"/>
      <c r="D2778" s="969" t="s">
        <v>342</v>
      </c>
      <c r="E2778" s="961" t="s">
        <v>51</v>
      </c>
      <c r="F2778" s="970">
        <v>8.15</v>
      </c>
      <c r="G2778" s="970">
        <v>43.65</v>
      </c>
      <c r="H2778" s="962">
        <f t="shared" si="214"/>
        <v>355.75</v>
      </c>
      <c r="I2778" s="963">
        <f t="shared" si="215"/>
        <v>0</v>
      </c>
      <c r="J2778" s="964">
        <f t="shared" si="215"/>
        <v>0</v>
      </c>
      <c r="K2778" s="964">
        <f t="shared" si="215"/>
        <v>0</v>
      </c>
      <c r="L2778" s="964">
        <f t="shared" si="215"/>
        <v>0</v>
      </c>
      <c r="M2778" s="964">
        <f t="shared" si="215"/>
        <v>355.75</v>
      </c>
      <c r="N2778" s="964">
        <f t="shared" si="215"/>
        <v>0</v>
      </c>
      <c r="O2778" s="964">
        <f t="shared" si="215"/>
        <v>0</v>
      </c>
      <c r="P2778" s="964">
        <f t="shared" si="215"/>
        <v>0</v>
      </c>
      <c r="Q2778" s="962">
        <f t="shared" si="215"/>
        <v>0</v>
      </c>
      <c r="R2778" s="843"/>
    </row>
    <row r="2779" spans="2:18" s="842" customFormat="1" ht="12.4" customHeight="1">
      <c r="B2779" s="968" t="s">
        <v>896</v>
      </c>
      <c r="C2779" s="959"/>
      <c r="D2779" s="969" t="s">
        <v>364</v>
      </c>
      <c r="E2779" s="961" t="s">
        <v>386</v>
      </c>
      <c r="F2779" s="970">
        <v>0.56000000000000005</v>
      </c>
      <c r="G2779" s="970">
        <v>370.51</v>
      </c>
      <c r="H2779" s="962">
        <f t="shared" si="214"/>
        <v>207.49</v>
      </c>
      <c r="I2779" s="963">
        <f t="shared" si="215"/>
        <v>0</v>
      </c>
      <c r="J2779" s="964">
        <f t="shared" si="215"/>
        <v>0</v>
      </c>
      <c r="K2779" s="964">
        <f t="shared" si="215"/>
        <v>0</v>
      </c>
      <c r="L2779" s="964">
        <f t="shared" si="215"/>
        <v>0</v>
      </c>
      <c r="M2779" s="964">
        <f t="shared" si="215"/>
        <v>207.49</v>
      </c>
      <c r="N2779" s="964">
        <f t="shared" si="215"/>
        <v>0</v>
      </c>
      <c r="O2779" s="964">
        <f t="shared" si="215"/>
        <v>0</v>
      </c>
      <c r="P2779" s="964">
        <f t="shared" si="215"/>
        <v>0</v>
      </c>
      <c r="Q2779" s="962">
        <f t="shared" si="215"/>
        <v>0</v>
      </c>
      <c r="R2779" s="843"/>
    </row>
    <row r="2780" spans="2:18" s="842" customFormat="1" ht="12.4" customHeight="1">
      <c r="B2780" s="968" t="s">
        <v>903</v>
      </c>
      <c r="C2780" s="959"/>
      <c r="D2780" s="969" t="s">
        <v>2702</v>
      </c>
      <c r="E2780" s="961" t="s">
        <v>55</v>
      </c>
      <c r="F2780" s="970">
        <v>36.119999999999997</v>
      </c>
      <c r="G2780" s="970">
        <v>4.2</v>
      </c>
      <c r="H2780" s="962">
        <f t="shared" si="214"/>
        <v>151.69999999999999</v>
      </c>
      <c r="I2780" s="963">
        <f t="shared" si="215"/>
        <v>0</v>
      </c>
      <c r="J2780" s="964">
        <f t="shared" si="215"/>
        <v>0</v>
      </c>
      <c r="K2780" s="964">
        <f t="shared" si="215"/>
        <v>0</v>
      </c>
      <c r="L2780" s="964">
        <f t="shared" si="215"/>
        <v>0</v>
      </c>
      <c r="M2780" s="964">
        <f t="shared" si="215"/>
        <v>151.69999999999999</v>
      </c>
      <c r="N2780" s="964">
        <f t="shared" si="215"/>
        <v>0</v>
      </c>
      <c r="O2780" s="964">
        <f t="shared" si="215"/>
        <v>0</v>
      </c>
      <c r="P2780" s="964">
        <f t="shared" si="215"/>
        <v>0</v>
      </c>
      <c r="Q2780" s="962">
        <f t="shared" si="215"/>
        <v>0</v>
      </c>
      <c r="R2780" s="843"/>
    </row>
    <row r="2781" spans="2:18" s="842" customFormat="1" ht="12.4" customHeight="1">
      <c r="B2781" s="972" t="s">
        <v>908</v>
      </c>
      <c r="C2781" s="959"/>
      <c r="D2781" s="973" t="s">
        <v>343</v>
      </c>
      <c r="E2781" s="961"/>
      <c r="F2781" s="961"/>
      <c r="G2781" s="961"/>
      <c r="H2781" s="962" t="str">
        <f t="shared" si="214"/>
        <v/>
      </c>
      <c r="I2781" s="963" t="str">
        <f t="shared" si="215"/>
        <v/>
      </c>
      <c r="J2781" s="964" t="str">
        <f t="shared" si="215"/>
        <v/>
      </c>
      <c r="K2781" s="964" t="str">
        <f t="shared" si="215"/>
        <v/>
      </c>
      <c r="L2781" s="964" t="str">
        <f t="shared" si="215"/>
        <v/>
      </c>
      <c r="M2781" s="964" t="str">
        <f t="shared" si="215"/>
        <v/>
      </c>
      <c r="N2781" s="964" t="str">
        <f t="shared" si="215"/>
        <v/>
      </c>
      <c r="O2781" s="964" t="str">
        <f t="shared" si="215"/>
        <v/>
      </c>
      <c r="P2781" s="964" t="str">
        <f t="shared" si="215"/>
        <v/>
      </c>
      <c r="Q2781" s="962" t="str">
        <f t="shared" si="215"/>
        <v/>
      </c>
      <c r="R2781" s="843"/>
    </row>
    <row r="2782" spans="2:18" s="842" customFormat="1" ht="12.4" customHeight="1">
      <c r="B2782" s="968" t="s">
        <v>909</v>
      </c>
      <c r="C2782" s="959"/>
      <c r="D2782" s="969" t="s">
        <v>2671</v>
      </c>
      <c r="E2782" s="961" t="s">
        <v>51</v>
      </c>
      <c r="F2782" s="970">
        <v>3.36</v>
      </c>
      <c r="G2782" s="970">
        <v>27.810000000000002</v>
      </c>
      <c r="H2782" s="962">
        <f t="shared" si="214"/>
        <v>93.44</v>
      </c>
      <c r="I2782" s="963">
        <f t="shared" si="215"/>
        <v>0</v>
      </c>
      <c r="J2782" s="964">
        <f t="shared" si="215"/>
        <v>0</v>
      </c>
      <c r="K2782" s="964">
        <f t="shared" si="215"/>
        <v>0</v>
      </c>
      <c r="L2782" s="964">
        <f t="shared" si="215"/>
        <v>0</v>
      </c>
      <c r="M2782" s="964">
        <f t="shared" si="215"/>
        <v>93.44</v>
      </c>
      <c r="N2782" s="964">
        <f t="shared" si="215"/>
        <v>0</v>
      </c>
      <c r="O2782" s="964">
        <f t="shared" si="215"/>
        <v>0</v>
      </c>
      <c r="P2782" s="964">
        <f t="shared" si="215"/>
        <v>0</v>
      </c>
      <c r="Q2782" s="962">
        <f t="shared" si="215"/>
        <v>0</v>
      </c>
      <c r="R2782" s="843"/>
    </row>
    <row r="2783" spans="2:18" s="842" customFormat="1" ht="12.4" customHeight="1">
      <c r="B2783" s="968" t="s">
        <v>911</v>
      </c>
      <c r="C2783" s="959"/>
      <c r="D2783" s="969" t="s">
        <v>2703</v>
      </c>
      <c r="E2783" s="961" t="s">
        <v>51</v>
      </c>
      <c r="F2783" s="970">
        <v>5.79</v>
      </c>
      <c r="G2783" s="970">
        <v>23.39</v>
      </c>
      <c r="H2783" s="962">
        <f t="shared" si="214"/>
        <v>135.43</v>
      </c>
      <c r="I2783" s="963">
        <f t="shared" ref="I2783:Q2798" si="216">+IF($E2783="","",I6673)</f>
        <v>0</v>
      </c>
      <c r="J2783" s="964">
        <f t="shared" si="216"/>
        <v>0</v>
      </c>
      <c r="K2783" s="964">
        <f t="shared" si="216"/>
        <v>0</v>
      </c>
      <c r="L2783" s="964">
        <f t="shared" si="216"/>
        <v>0</v>
      </c>
      <c r="M2783" s="964">
        <f t="shared" si="216"/>
        <v>135.43</v>
      </c>
      <c r="N2783" s="964">
        <f t="shared" si="216"/>
        <v>0</v>
      </c>
      <c r="O2783" s="964">
        <f t="shared" si="216"/>
        <v>0</v>
      </c>
      <c r="P2783" s="964">
        <f t="shared" si="216"/>
        <v>0</v>
      </c>
      <c r="Q2783" s="962">
        <f t="shared" si="216"/>
        <v>0</v>
      </c>
      <c r="R2783" s="843"/>
    </row>
    <row r="2784" spans="2:18" s="842" customFormat="1" ht="12.4" customHeight="1">
      <c r="B2784" s="972" t="s">
        <v>945</v>
      </c>
      <c r="C2784" s="959"/>
      <c r="D2784" s="973" t="s">
        <v>2676</v>
      </c>
      <c r="E2784" s="961"/>
      <c r="F2784" s="961"/>
      <c r="G2784" s="961"/>
      <c r="H2784" s="962" t="str">
        <f t="shared" si="214"/>
        <v/>
      </c>
      <c r="I2784" s="963" t="str">
        <f t="shared" si="216"/>
        <v/>
      </c>
      <c r="J2784" s="964" t="str">
        <f t="shared" si="216"/>
        <v/>
      </c>
      <c r="K2784" s="964" t="str">
        <f t="shared" si="216"/>
        <v/>
      </c>
      <c r="L2784" s="964" t="str">
        <f t="shared" si="216"/>
        <v/>
      </c>
      <c r="M2784" s="964" t="str">
        <f t="shared" si="216"/>
        <v/>
      </c>
      <c r="N2784" s="964" t="str">
        <f t="shared" si="216"/>
        <v/>
      </c>
      <c r="O2784" s="964" t="str">
        <f t="shared" si="216"/>
        <v/>
      </c>
      <c r="P2784" s="964" t="str">
        <f t="shared" si="216"/>
        <v/>
      </c>
      <c r="Q2784" s="962" t="str">
        <f t="shared" si="216"/>
        <v/>
      </c>
      <c r="R2784" s="843"/>
    </row>
    <row r="2785" spans="2:18" s="842" customFormat="1" ht="12.4" customHeight="1">
      <c r="B2785" s="968" t="s">
        <v>946</v>
      </c>
      <c r="C2785" s="959"/>
      <c r="D2785" s="969" t="s">
        <v>2677</v>
      </c>
      <c r="E2785" s="961" t="s">
        <v>386</v>
      </c>
      <c r="F2785" s="970">
        <v>0.02</v>
      </c>
      <c r="G2785" s="970">
        <v>358.91</v>
      </c>
      <c r="H2785" s="962">
        <f t="shared" si="214"/>
        <v>7.18</v>
      </c>
      <c r="I2785" s="963">
        <f t="shared" si="216"/>
        <v>0</v>
      </c>
      <c r="J2785" s="964">
        <f t="shared" si="216"/>
        <v>0</v>
      </c>
      <c r="K2785" s="964">
        <f t="shared" si="216"/>
        <v>0</v>
      </c>
      <c r="L2785" s="964">
        <f t="shared" si="216"/>
        <v>0</v>
      </c>
      <c r="M2785" s="964">
        <f t="shared" si="216"/>
        <v>0</v>
      </c>
      <c r="N2785" s="964">
        <f t="shared" si="216"/>
        <v>7.18</v>
      </c>
      <c r="O2785" s="964">
        <f t="shared" si="216"/>
        <v>0</v>
      </c>
      <c r="P2785" s="964">
        <f t="shared" si="216"/>
        <v>0</v>
      </c>
      <c r="Q2785" s="962">
        <f t="shared" si="216"/>
        <v>0</v>
      </c>
      <c r="R2785" s="843"/>
    </row>
    <row r="2786" spans="2:18" s="842" customFormat="1" ht="12.4" customHeight="1">
      <c r="B2786" s="972" t="s">
        <v>994</v>
      </c>
      <c r="C2786" s="959"/>
      <c r="D2786" s="973" t="s">
        <v>344</v>
      </c>
      <c r="E2786" s="961"/>
      <c r="F2786" s="961"/>
      <c r="G2786" s="961"/>
      <c r="H2786" s="962" t="str">
        <f t="shared" si="214"/>
        <v/>
      </c>
      <c r="I2786" s="963" t="str">
        <f t="shared" si="216"/>
        <v/>
      </c>
      <c r="J2786" s="964" t="str">
        <f t="shared" si="216"/>
        <v/>
      </c>
      <c r="K2786" s="964" t="str">
        <f t="shared" si="216"/>
        <v/>
      </c>
      <c r="L2786" s="964" t="str">
        <f t="shared" si="216"/>
        <v/>
      </c>
      <c r="M2786" s="964" t="str">
        <f t="shared" si="216"/>
        <v/>
      </c>
      <c r="N2786" s="964" t="str">
        <f t="shared" si="216"/>
        <v/>
      </c>
      <c r="O2786" s="964" t="str">
        <f t="shared" si="216"/>
        <v/>
      </c>
      <c r="P2786" s="964" t="str">
        <f t="shared" si="216"/>
        <v/>
      </c>
      <c r="Q2786" s="962" t="str">
        <f t="shared" si="216"/>
        <v/>
      </c>
      <c r="R2786" s="843"/>
    </row>
    <row r="2787" spans="2:18" s="842" customFormat="1" ht="12.4" customHeight="1">
      <c r="B2787" s="968" t="s">
        <v>995</v>
      </c>
      <c r="C2787" s="959"/>
      <c r="D2787" s="969" t="s">
        <v>2988</v>
      </c>
      <c r="E2787" s="961" t="s">
        <v>53</v>
      </c>
      <c r="F2787" s="970">
        <v>1</v>
      </c>
      <c r="G2787" s="970">
        <v>143.67000000000002</v>
      </c>
      <c r="H2787" s="962">
        <f t="shared" si="214"/>
        <v>143.66999999999999</v>
      </c>
      <c r="I2787" s="963">
        <f t="shared" si="216"/>
        <v>0</v>
      </c>
      <c r="J2787" s="964">
        <f t="shared" si="216"/>
        <v>0</v>
      </c>
      <c r="K2787" s="964">
        <f t="shared" si="216"/>
        <v>0</v>
      </c>
      <c r="L2787" s="964">
        <f t="shared" si="216"/>
        <v>0</v>
      </c>
      <c r="M2787" s="964">
        <f t="shared" si="216"/>
        <v>143.66999999999999</v>
      </c>
      <c r="N2787" s="964">
        <f t="shared" si="216"/>
        <v>0</v>
      </c>
      <c r="O2787" s="964">
        <f t="shared" si="216"/>
        <v>0</v>
      </c>
      <c r="P2787" s="964">
        <f t="shared" si="216"/>
        <v>0</v>
      </c>
      <c r="Q2787" s="962">
        <f t="shared" si="216"/>
        <v>0</v>
      </c>
      <c r="R2787" s="843"/>
    </row>
    <row r="2788" spans="2:18" s="842" customFormat="1" ht="12.4" customHeight="1">
      <c r="B2788" s="968" t="s">
        <v>1000</v>
      </c>
      <c r="C2788" s="959"/>
      <c r="D2788" s="969" t="s">
        <v>2813</v>
      </c>
      <c r="E2788" s="961" t="s">
        <v>50</v>
      </c>
      <c r="F2788" s="970">
        <v>4</v>
      </c>
      <c r="G2788" s="970">
        <v>6.29</v>
      </c>
      <c r="H2788" s="962">
        <f t="shared" si="214"/>
        <v>25.16</v>
      </c>
      <c r="I2788" s="963">
        <f t="shared" si="216"/>
        <v>0</v>
      </c>
      <c r="J2788" s="964">
        <f t="shared" si="216"/>
        <v>0</v>
      </c>
      <c r="K2788" s="964">
        <f t="shared" si="216"/>
        <v>0</v>
      </c>
      <c r="L2788" s="964">
        <f t="shared" si="216"/>
        <v>0</v>
      </c>
      <c r="M2788" s="964">
        <f t="shared" si="216"/>
        <v>25.16</v>
      </c>
      <c r="N2788" s="964">
        <f t="shared" si="216"/>
        <v>0</v>
      </c>
      <c r="O2788" s="964">
        <f t="shared" si="216"/>
        <v>0</v>
      </c>
      <c r="P2788" s="964">
        <f t="shared" si="216"/>
        <v>0</v>
      </c>
      <c r="Q2788" s="962">
        <f t="shared" si="216"/>
        <v>0</v>
      </c>
      <c r="R2788" s="843"/>
    </row>
    <row r="2789" spans="2:18" s="842" customFormat="1" ht="12.4" customHeight="1">
      <c r="B2789" s="972" t="s">
        <v>1003</v>
      </c>
      <c r="C2789" s="959"/>
      <c r="D2789" s="973" t="s">
        <v>2679</v>
      </c>
      <c r="E2789" s="961"/>
      <c r="F2789" s="961"/>
      <c r="G2789" s="961"/>
      <c r="H2789" s="962" t="str">
        <f t="shared" si="214"/>
        <v/>
      </c>
      <c r="I2789" s="963" t="str">
        <f t="shared" si="216"/>
        <v/>
      </c>
      <c r="J2789" s="964" t="str">
        <f t="shared" si="216"/>
        <v/>
      </c>
      <c r="K2789" s="964" t="str">
        <f t="shared" si="216"/>
        <v/>
      </c>
      <c r="L2789" s="964" t="str">
        <f t="shared" si="216"/>
        <v/>
      </c>
      <c r="M2789" s="964" t="str">
        <f t="shared" si="216"/>
        <v/>
      </c>
      <c r="N2789" s="964" t="str">
        <f t="shared" si="216"/>
        <v/>
      </c>
      <c r="O2789" s="964" t="str">
        <f t="shared" si="216"/>
        <v/>
      </c>
      <c r="P2789" s="964" t="str">
        <f t="shared" si="216"/>
        <v/>
      </c>
      <c r="Q2789" s="962" t="str">
        <f t="shared" si="216"/>
        <v/>
      </c>
      <c r="R2789" s="843"/>
    </row>
    <row r="2790" spans="2:18" s="842" customFormat="1" ht="12.4" customHeight="1">
      <c r="B2790" s="968" t="s">
        <v>1004</v>
      </c>
      <c r="C2790" s="959"/>
      <c r="D2790" s="969" t="s">
        <v>2680</v>
      </c>
      <c r="E2790" s="961" t="s">
        <v>41</v>
      </c>
      <c r="F2790" s="970">
        <v>1</v>
      </c>
      <c r="G2790" s="970">
        <v>71.180000000000007</v>
      </c>
      <c r="H2790" s="962">
        <f t="shared" si="214"/>
        <v>71.180000000000007</v>
      </c>
      <c r="I2790" s="963">
        <f t="shared" si="216"/>
        <v>0</v>
      </c>
      <c r="J2790" s="964">
        <f t="shared" si="216"/>
        <v>0</v>
      </c>
      <c r="K2790" s="964">
        <f t="shared" si="216"/>
        <v>0</v>
      </c>
      <c r="L2790" s="964">
        <f t="shared" si="216"/>
        <v>0</v>
      </c>
      <c r="M2790" s="964">
        <f t="shared" si="216"/>
        <v>0</v>
      </c>
      <c r="N2790" s="964">
        <f t="shared" si="216"/>
        <v>71.180000000000007</v>
      </c>
      <c r="O2790" s="964">
        <f t="shared" si="216"/>
        <v>0</v>
      </c>
      <c r="P2790" s="964">
        <f t="shared" si="216"/>
        <v>0</v>
      </c>
      <c r="Q2790" s="962">
        <f t="shared" si="216"/>
        <v>0</v>
      </c>
      <c r="R2790" s="843"/>
    </row>
    <row r="2791" spans="2:18" s="842" customFormat="1" ht="12.4" customHeight="1">
      <c r="B2791" s="972" t="s">
        <v>1025</v>
      </c>
      <c r="C2791" s="959"/>
      <c r="D2791" s="973" t="s">
        <v>2814</v>
      </c>
      <c r="E2791" s="961"/>
      <c r="F2791" s="961"/>
      <c r="G2791" s="961"/>
      <c r="H2791" s="962" t="str">
        <f t="shared" si="214"/>
        <v/>
      </c>
      <c r="I2791" s="963" t="str">
        <f t="shared" si="216"/>
        <v/>
      </c>
      <c r="J2791" s="964" t="str">
        <f t="shared" si="216"/>
        <v/>
      </c>
      <c r="K2791" s="964" t="str">
        <f t="shared" si="216"/>
        <v/>
      </c>
      <c r="L2791" s="964" t="str">
        <f t="shared" si="216"/>
        <v/>
      </c>
      <c r="M2791" s="964" t="str">
        <f t="shared" si="216"/>
        <v/>
      </c>
      <c r="N2791" s="964" t="str">
        <f t="shared" si="216"/>
        <v/>
      </c>
      <c r="O2791" s="964" t="str">
        <f t="shared" si="216"/>
        <v/>
      </c>
      <c r="P2791" s="964" t="str">
        <f t="shared" si="216"/>
        <v/>
      </c>
      <c r="Q2791" s="962" t="str">
        <f t="shared" si="216"/>
        <v/>
      </c>
      <c r="R2791" s="843"/>
    </row>
    <row r="2792" spans="2:18" s="842" customFormat="1" ht="12.4" customHeight="1">
      <c r="B2792" s="968" t="s">
        <v>1026</v>
      </c>
      <c r="C2792" s="959"/>
      <c r="D2792" s="969" t="s">
        <v>334</v>
      </c>
      <c r="E2792" s="961" t="s">
        <v>385</v>
      </c>
      <c r="F2792" s="970">
        <v>7.28</v>
      </c>
      <c r="G2792" s="970">
        <v>1.22</v>
      </c>
      <c r="H2792" s="962">
        <f t="shared" si="214"/>
        <v>8.8800000000000008</v>
      </c>
      <c r="I2792" s="963">
        <f t="shared" si="216"/>
        <v>0</v>
      </c>
      <c r="J2792" s="964">
        <f t="shared" si="216"/>
        <v>0</v>
      </c>
      <c r="K2792" s="964">
        <f t="shared" si="216"/>
        <v>0</v>
      </c>
      <c r="L2792" s="964">
        <f t="shared" si="216"/>
        <v>0</v>
      </c>
      <c r="M2792" s="964">
        <f t="shared" si="216"/>
        <v>0</v>
      </c>
      <c r="N2792" s="964">
        <f t="shared" si="216"/>
        <v>8.8800000000000008</v>
      </c>
      <c r="O2792" s="964">
        <f t="shared" si="216"/>
        <v>0</v>
      </c>
      <c r="P2792" s="964">
        <f t="shared" si="216"/>
        <v>0</v>
      </c>
      <c r="Q2792" s="962">
        <f t="shared" si="216"/>
        <v>0</v>
      </c>
      <c r="R2792" s="843"/>
    </row>
    <row r="2793" spans="2:18" s="842" customFormat="1" ht="12.4" customHeight="1">
      <c r="B2793" s="968" t="s">
        <v>1028</v>
      </c>
      <c r="C2793" s="959"/>
      <c r="D2793" s="969" t="s">
        <v>365</v>
      </c>
      <c r="E2793" s="961" t="s">
        <v>386</v>
      </c>
      <c r="F2793" s="970">
        <v>0.72</v>
      </c>
      <c r="G2793" s="970">
        <v>30.76</v>
      </c>
      <c r="H2793" s="962">
        <f t="shared" si="214"/>
        <v>22.15</v>
      </c>
      <c r="I2793" s="963">
        <f t="shared" si="216"/>
        <v>0</v>
      </c>
      <c r="J2793" s="964">
        <f t="shared" si="216"/>
        <v>0</v>
      </c>
      <c r="K2793" s="964">
        <f t="shared" si="216"/>
        <v>0</v>
      </c>
      <c r="L2793" s="964">
        <f t="shared" si="216"/>
        <v>0</v>
      </c>
      <c r="M2793" s="964">
        <f t="shared" si="216"/>
        <v>0</v>
      </c>
      <c r="N2793" s="964">
        <f t="shared" si="216"/>
        <v>22.15</v>
      </c>
      <c r="O2793" s="964">
        <f t="shared" si="216"/>
        <v>0</v>
      </c>
      <c r="P2793" s="964">
        <f t="shared" si="216"/>
        <v>0</v>
      </c>
      <c r="Q2793" s="962">
        <f t="shared" si="216"/>
        <v>0</v>
      </c>
      <c r="R2793" s="843"/>
    </row>
    <row r="2794" spans="2:18" s="842" customFormat="1" ht="12.4" customHeight="1">
      <c r="B2794" s="968" t="s">
        <v>1034</v>
      </c>
      <c r="C2794" s="959"/>
      <c r="D2794" s="969" t="s">
        <v>336</v>
      </c>
      <c r="E2794" s="961" t="s">
        <v>386</v>
      </c>
      <c r="F2794" s="970">
        <v>0.6</v>
      </c>
      <c r="G2794" s="970">
        <v>20.51</v>
      </c>
      <c r="H2794" s="962">
        <f t="shared" si="214"/>
        <v>12.31</v>
      </c>
      <c r="I2794" s="963">
        <f t="shared" si="216"/>
        <v>0</v>
      </c>
      <c r="J2794" s="964">
        <f t="shared" si="216"/>
        <v>0</v>
      </c>
      <c r="K2794" s="964">
        <f t="shared" si="216"/>
        <v>0</v>
      </c>
      <c r="L2794" s="964">
        <f t="shared" si="216"/>
        <v>0</v>
      </c>
      <c r="M2794" s="964">
        <f t="shared" si="216"/>
        <v>0</v>
      </c>
      <c r="N2794" s="964">
        <f t="shared" si="216"/>
        <v>12.31</v>
      </c>
      <c r="O2794" s="964">
        <f t="shared" si="216"/>
        <v>0</v>
      </c>
      <c r="P2794" s="964">
        <f t="shared" si="216"/>
        <v>0</v>
      </c>
      <c r="Q2794" s="962">
        <f t="shared" si="216"/>
        <v>0</v>
      </c>
      <c r="R2794" s="843"/>
    </row>
    <row r="2795" spans="2:18" s="842" customFormat="1" ht="12.4" customHeight="1">
      <c r="B2795" s="968" t="s">
        <v>1036</v>
      </c>
      <c r="C2795" s="959"/>
      <c r="D2795" s="969" t="s">
        <v>2755</v>
      </c>
      <c r="E2795" s="961" t="s">
        <v>386</v>
      </c>
      <c r="F2795" s="970">
        <v>0.72</v>
      </c>
      <c r="G2795" s="970">
        <v>276.94</v>
      </c>
      <c r="H2795" s="962">
        <f t="shared" si="214"/>
        <v>199.4</v>
      </c>
      <c r="I2795" s="963">
        <f t="shared" si="216"/>
        <v>0</v>
      </c>
      <c r="J2795" s="964">
        <f t="shared" si="216"/>
        <v>0</v>
      </c>
      <c r="K2795" s="964">
        <f t="shared" si="216"/>
        <v>0</v>
      </c>
      <c r="L2795" s="964">
        <f t="shared" si="216"/>
        <v>0</v>
      </c>
      <c r="M2795" s="964">
        <f t="shared" si="216"/>
        <v>0</v>
      </c>
      <c r="N2795" s="964">
        <f t="shared" si="216"/>
        <v>199.4</v>
      </c>
      <c r="O2795" s="964">
        <f t="shared" si="216"/>
        <v>0</v>
      </c>
      <c r="P2795" s="964">
        <f t="shared" si="216"/>
        <v>0</v>
      </c>
      <c r="Q2795" s="962">
        <f t="shared" si="216"/>
        <v>0</v>
      </c>
      <c r="R2795" s="843"/>
    </row>
    <row r="2796" spans="2:18" s="842" customFormat="1" ht="12.4" customHeight="1">
      <c r="B2796" s="968" t="s">
        <v>1040</v>
      </c>
      <c r="C2796" s="959"/>
      <c r="D2796" s="969" t="s">
        <v>2756</v>
      </c>
      <c r="E2796" s="961" t="s">
        <v>41</v>
      </c>
      <c r="F2796" s="970">
        <v>9</v>
      </c>
      <c r="G2796" s="970">
        <v>24.310000000000002</v>
      </c>
      <c r="H2796" s="962">
        <f t="shared" si="214"/>
        <v>218.79</v>
      </c>
      <c r="I2796" s="963">
        <f t="shared" si="216"/>
        <v>0</v>
      </c>
      <c r="J2796" s="964">
        <f t="shared" si="216"/>
        <v>0</v>
      </c>
      <c r="K2796" s="964">
        <f t="shared" si="216"/>
        <v>0</v>
      </c>
      <c r="L2796" s="964">
        <f t="shared" si="216"/>
        <v>0</v>
      </c>
      <c r="M2796" s="964">
        <f t="shared" si="216"/>
        <v>0</v>
      </c>
      <c r="N2796" s="964">
        <f t="shared" si="216"/>
        <v>218.79</v>
      </c>
      <c r="O2796" s="964">
        <f t="shared" si="216"/>
        <v>0</v>
      </c>
      <c r="P2796" s="964">
        <f t="shared" si="216"/>
        <v>0</v>
      </c>
      <c r="Q2796" s="962">
        <f t="shared" si="216"/>
        <v>0</v>
      </c>
      <c r="R2796" s="843"/>
    </row>
    <row r="2797" spans="2:18" s="842" customFormat="1" ht="12.4" customHeight="1">
      <c r="B2797" s="968" t="s">
        <v>1044</v>
      </c>
      <c r="C2797" s="959"/>
      <c r="D2797" s="969" t="s">
        <v>349</v>
      </c>
      <c r="E2797" s="961" t="s">
        <v>50</v>
      </c>
      <c r="F2797" s="970">
        <v>67.2</v>
      </c>
      <c r="G2797" s="970">
        <v>3.47</v>
      </c>
      <c r="H2797" s="962">
        <f t="shared" si="214"/>
        <v>233.18</v>
      </c>
      <c r="I2797" s="963">
        <f t="shared" si="216"/>
        <v>0</v>
      </c>
      <c r="J2797" s="964">
        <f t="shared" si="216"/>
        <v>0</v>
      </c>
      <c r="K2797" s="964">
        <f t="shared" si="216"/>
        <v>0</v>
      </c>
      <c r="L2797" s="964">
        <f t="shared" si="216"/>
        <v>0</v>
      </c>
      <c r="M2797" s="964">
        <f t="shared" si="216"/>
        <v>0</v>
      </c>
      <c r="N2797" s="964">
        <f t="shared" si="216"/>
        <v>233.18</v>
      </c>
      <c r="O2797" s="964">
        <f t="shared" si="216"/>
        <v>0</v>
      </c>
      <c r="P2797" s="964">
        <f t="shared" si="216"/>
        <v>0</v>
      </c>
      <c r="Q2797" s="962">
        <f t="shared" si="216"/>
        <v>0</v>
      </c>
      <c r="R2797" s="843"/>
    </row>
    <row r="2798" spans="2:18" s="842" customFormat="1" ht="12.4" customHeight="1">
      <c r="B2798" s="968" t="s">
        <v>1047</v>
      </c>
      <c r="C2798" s="959"/>
      <c r="D2798" s="969" t="s">
        <v>2757</v>
      </c>
      <c r="E2798" s="961" t="s">
        <v>41</v>
      </c>
      <c r="F2798" s="970">
        <v>1</v>
      </c>
      <c r="G2798" s="970">
        <v>175.04</v>
      </c>
      <c r="H2798" s="962">
        <f t="shared" si="214"/>
        <v>175.04</v>
      </c>
      <c r="I2798" s="963">
        <f t="shared" si="216"/>
        <v>0</v>
      </c>
      <c r="J2798" s="964">
        <f t="shared" si="216"/>
        <v>0</v>
      </c>
      <c r="K2798" s="964">
        <f t="shared" si="216"/>
        <v>0</v>
      </c>
      <c r="L2798" s="964">
        <f t="shared" si="216"/>
        <v>0</v>
      </c>
      <c r="M2798" s="964">
        <f t="shared" si="216"/>
        <v>0</v>
      </c>
      <c r="N2798" s="964">
        <f t="shared" si="216"/>
        <v>175.04</v>
      </c>
      <c r="O2798" s="964">
        <f t="shared" si="216"/>
        <v>0</v>
      </c>
      <c r="P2798" s="964">
        <f t="shared" si="216"/>
        <v>0</v>
      </c>
      <c r="Q2798" s="962">
        <f t="shared" si="216"/>
        <v>0</v>
      </c>
      <c r="R2798" s="843"/>
    </row>
    <row r="2799" spans="2:18" s="842" customFormat="1" ht="12.4" customHeight="1">
      <c r="B2799" s="972" t="s">
        <v>1073</v>
      </c>
      <c r="C2799" s="959"/>
      <c r="D2799" s="973" t="s">
        <v>2681</v>
      </c>
      <c r="E2799" s="961"/>
      <c r="F2799" s="961"/>
      <c r="G2799" s="961"/>
      <c r="H2799" s="962" t="str">
        <f t="shared" si="214"/>
        <v/>
      </c>
      <c r="I2799" s="963" t="str">
        <f t="shared" ref="I2799:Q2814" si="217">+IF($E2799="","",I6689)</f>
        <v/>
      </c>
      <c r="J2799" s="964" t="str">
        <f t="shared" si="217"/>
        <v/>
      </c>
      <c r="K2799" s="964" t="str">
        <f t="shared" si="217"/>
        <v/>
      </c>
      <c r="L2799" s="964" t="str">
        <f t="shared" si="217"/>
        <v/>
      </c>
      <c r="M2799" s="964" t="str">
        <f t="shared" si="217"/>
        <v/>
      </c>
      <c r="N2799" s="964" t="str">
        <f t="shared" si="217"/>
        <v/>
      </c>
      <c r="O2799" s="964" t="str">
        <f t="shared" si="217"/>
        <v/>
      </c>
      <c r="P2799" s="964" t="str">
        <f t="shared" si="217"/>
        <v/>
      </c>
      <c r="Q2799" s="962" t="str">
        <f t="shared" si="217"/>
        <v/>
      </c>
      <c r="R2799" s="843"/>
    </row>
    <row r="2800" spans="2:18" s="842" customFormat="1" ht="12.4" customHeight="1">
      <c r="B2800" s="968" t="s">
        <v>1074</v>
      </c>
      <c r="C2800" s="959"/>
      <c r="D2800" s="969" t="s">
        <v>2710</v>
      </c>
      <c r="E2800" s="961" t="s">
        <v>41</v>
      </c>
      <c r="F2800" s="970">
        <v>1</v>
      </c>
      <c r="G2800" s="970">
        <v>163.59</v>
      </c>
      <c r="H2800" s="962">
        <f t="shared" si="214"/>
        <v>163.59</v>
      </c>
      <c r="I2800" s="963">
        <f t="shared" si="217"/>
        <v>0</v>
      </c>
      <c r="J2800" s="964">
        <f t="shared" si="217"/>
        <v>0</v>
      </c>
      <c r="K2800" s="964">
        <f t="shared" si="217"/>
        <v>0</v>
      </c>
      <c r="L2800" s="964">
        <f t="shared" si="217"/>
        <v>0</v>
      </c>
      <c r="M2800" s="964">
        <f t="shared" si="217"/>
        <v>163.59</v>
      </c>
      <c r="N2800" s="964">
        <f t="shared" si="217"/>
        <v>0</v>
      </c>
      <c r="O2800" s="964">
        <f t="shared" si="217"/>
        <v>0</v>
      </c>
      <c r="P2800" s="964">
        <f t="shared" si="217"/>
        <v>0</v>
      </c>
      <c r="Q2800" s="962">
        <f t="shared" si="217"/>
        <v>0</v>
      </c>
      <c r="R2800" s="843"/>
    </row>
    <row r="2801" spans="2:18" s="842" customFormat="1" ht="12.4" customHeight="1">
      <c r="B2801" s="972" t="s">
        <v>1095</v>
      </c>
      <c r="C2801" s="959"/>
      <c r="D2801" s="973" t="s">
        <v>64</v>
      </c>
      <c r="E2801" s="961"/>
      <c r="F2801" s="961"/>
      <c r="G2801" s="961"/>
      <c r="H2801" s="962" t="str">
        <f t="shared" si="214"/>
        <v/>
      </c>
      <c r="I2801" s="963" t="str">
        <f t="shared" si="217"/>
        <v/>
      </c>
      <c r="J2801" s="964" t="str">
        <f t="shared" si="217"/>
        <v/>
      </c>
      <c r="K2801" s="964" t="str">
        <f t="shared" si="217"/>
        <v/>
      </c>
      <c r="L2801" s="964" t="str">
        <f t="shared" si="217"/>
        <v/>
      </c>
      <c r="M2801" s="964" t="str">
        <f t="shared" si="217"/>
        <v/>
      </c>
      <c r="N2801" s="964" t="str">
        <f t="shared" si="217"/>
        <v/>
      </c>
      <c r="O2801" s="964" t="str">
        <f t="shared" si="217"/>
        <v/>
      </c>
      <c r="P2801" s="964" t="str">
        <f t="shared" si="217"/>
        <v/>
      </c>
      <c r="Q2801" s="962" t="str">
        <f t="shared" si="217"/>
        <v/>
      </c>
      <c r="R2801" s="843"/>
    </row>
    <row r="2802" spans="2:18" s="842" customFormat="1" ht="12.4" customHeight="1">
      <c r="B2802" s="968" t="s">
        <v>1096</v>
      </c>
      <c r="C2802" s="959"/>
      <c r="D2802" s="969" t="s">
        <v>350</v>
      </c>
      <c r="E2802" s="961" t="s">
        <v>51</v>
      </c>
      <c r="F2802" s="970">
        <v>5.79</v>
      </c>
      <c r="G2802" s="970">
        <v>11.85</v>
      </c>
      <c r="H2802" s="962">
        <f t="shared" si="214"/>
        <v>68.61</v>
      </c>
      <c r="I2802" s="963">
        <f t="shared" si="217"/>
        <v>0</v>
      </c>
      <c r="J2802" s="964">
        <f t="shared" si="217"/>
        <v>0</v>
      </c>
      <c r="K2802" s="964">
        <f t="shared" si="217"/>
        <v>0</v>
      </c>
      <c r="L2802" s="964">
        <f t="shared" si="217"/>
        <v>0</v>
      </c>
      <c r="M2802" s="964">
        <f t="shared" si="217"/>
        <v>0</v>
      </c>
      <c r="N2802" s="964">
        <f t="shared" si="217"/>
        <v>68.61</v>
      </c>
      <c r="O2802" s="964">
        <f t="shared" si="217"/>
        <v>0</v>
      </c>
      <c r="P2802" s="964">
        <f t="shared" si="217"/>
        <v>0</v>
      </c>
      <c r="Q2802" s="962">
        <f t="shared" si="217"/>
        <v>0</v>
      </c>
      <c r="R2802" s="843"/>
    </row>
    <row r="2803" spans="2:18" s="842" customFormat="1" ht="12.4" customHeight="1">
      <c r="B2803" s="968" t="s">
        <v>1098</v>
      </c>
      <c r="C2803" s="959"/>
      <c r="D2803" s="969" t="s">
        <v>351</v>
      </c>
      <c r="E2803" s="961" t="s">
        <v>51</v>
      </c>
      <c r="F2803" s="970">
        <v>0.72</v>
      </c>
      <c r="G2803" s="970">
        <v>20.48</v>
      </c>
      <c r="H2803" s="962">
        <f t="shared" si="214"/>
        <v>14.75</v>
      </c>
      <c r="I2803" s="963">
        <f t="shared" si="217"/>
        <v>0</v>
      </c>
      <c r="J2803" s="964">
        <f t="shared" si="217"/>
        <v>0</v>
      </c>
      <c r="K2803" s="964">
        <f t="shared" si="217"/>
        <v>0</v>
      </c>
      <c r="L2803" s="964">
        <f t="shared" si="217"/>
        <v>0</v>
      </c>
      <c r="M2803" s="964">
        <f t="shared" si="217"/>
        <v>0</v>
      </c>
      <c r="N2803" s="964">
        <f t="shared" si="217"/>
        <v>14.75</v>
      </c>
      <c r="O2803" s="964">
        <f t="shared" si="217"/>
        <v>0</v>
      </c>
      <c r="P2803" s="964">
        <f t="shared" si="217"/>
        <v>0</v>
      </c>
      <c r="Q2803" s="962">
        <f t="shared" si="217"/>
        <v>0</v>
      </c>
      <c r="R2803" s="843"/>
    </row>
    <row r="2804" spans="2:18" s="842" customFormat="1" ht="12.4" customHeight="1">
      <c r="B2804" s="972" t="s">
        <v>1130</v>
      </c>
      <c r="C2804" s="959"/>
      <c r="D2804" s="973" t="s">
        <v>65</v>
      </c>
      <c r="E2804" s="961"/>
      <c r="F2804" s="961"/>
      <c r="G2804" s="961"/>
      <c r="H2804" s="962" t="str">
        <f t="shared" si="214"/>
        <v/>
      </c>
      <c r="I2804" s="963" t="str">
        <f t="shared" si="217"/>
        <v/>
      </c>
      <c r="J2804" s="964" t="str">
        <f t="shared" si="217"/>
        <v/>
      </c>
      <c r="K2804" s="964" t="str">
        <f t="shared" si="217"/>
        <v/>
      </c>
      <c r="L2804" s="964" t="str">
        <f t="shared" si="217"/>
        <v/>
      </c>
      <c r="M2804" s="964" t="str">
        <f t="shared" si="217"/>
        <v/>
      </c>
      <c r="N2804" s="964" t="str">
        <f t="shared" si="217"/>
        <v/>
      </c>
      <c r="O2804" s="964" t="str">
        <f t="shared" si="217"/>
        <v/>
      </c>
      <c r="P2804" s="964" t="str">
        <f t="shared" si="217"/>
        <v/>
      </c>
      <c r="Q2804" s="962" t="str">
        <f t="shared" si="217"/>
        <v/>
      </c>
      <c r="R2804" s="843"/>
    </row>
    <row r="2805" spans="2:18" s="842" customFormat="1" ht="12.4" customHeight="1">
      <c r="B2805" s="968" t="s">
        <v>1131</v>
      </c>
      <c r="C2805" s="959"/>
      <c r="D2805" s="969" t="s">
        <v>2760</v>
      </c>
      <c r="E2805" s="961" t="s">
        <v>51</v>
      </c>
      <c r="F2805" s="970">
        <v>5.5200000000000005</v>
      </c>
      <c r="G2805" s="970">
        <v>8.6</v>
      </c>
      <c r="H2805" s="962">
        <f t="shared" si="214"/>
        <v>47.47</v>
      </c>
      <c r="I2805" s="963">
        <f t="shared" si="217"/>
        <v>0</v>
      </c>
      <c r="J2805" s="964">
        <f t="shared" si="217"/>
        <v>0</v>
      </c>
      <c r="K2805" s="964">
        <f t="shared" si="217"/>
        <v>0</v>
      </c>
      <c r="L2805" s="964">
        <f t="shared" si="217"/>
        <v>0</v>
      </c>
      <c r="M2805" s="964">
        <f t="shared" si="217"/>
        <v>7.12</v>
      </c>
      <c r="N2805" s="964">
        <f t="shared" si="217"/>
        <v>40.35</v>
      </c>
      <c r="O2805" s="964">
        <f t="shared" si="217"/>
        <v>0</v>
      </c>
      <c r="P2805" s="964">
        <f t="shared" si="217"/>
        <v>0</v>
      </c>
      <c r="Q2805" s="962">
        <f t="shared" si="217"/>
        <v>0</v>
      </c>
      <c r="R2805" s="843"/>
    </row>
    <row r="2806" spans="2:18" s="842" customFormat="1" ht="12.4" customHeight="1">
      <c r="B2806" s="966" t="s">
        <v>1841</v>
      </c>
      <c r="C2806" s="959"/>
      <c r="D2806" s="967" t="s">
        <v>2947</v>
      </c>
      <c r="E2806" s="961"/>
      <c r="F2806" s="961"/>
      <c r="G2806" s="961"/>
      <c r="H2806" s="962" t="str">
        <f t="shared" si="214"/>
        <v/>
      </c>
      <c r="I2806" s="963" t="str">
        <f t="shared" si="217"/>
        <v/>
      </c>
      <c r="J2806" s="964" t="str">
        <f t="shared" si="217"/>
        <v/>
      </c>
      <c r="K2806" s="964" t="str">
        <f t="shared" si="217"/>
        <v/>
      </c>
      <c r="L2806" s="964" t="str">
        <f t="shared" si="217"/>
        <v/>
      </c>
      <c r="M2806" s="964" t="str">
        <f t="shared" si="217"/>
        <v/>
      </c>
      <c r="N2806" s="964" t="str">
        <f t="shared" si="217"/>
        <v/>
      </c>
      <c r="O2806" s="964" t="str">
        <f t="shared" si="217"/>
        <v/>
      </c>
      <c r="P2806" s="964" t="str">
        <f t="shared" si="217"/>
        <v/>
      </c>
      <c r="Q2806" s="962" t="str">
        <f t="shared" si="217"/>
        <v/>
      </c>
      <c r="R2806" s="843"/>
    </row>
    <row r="2807" spans="2:18" s="842" customFormat="1" ht="12.4" customHeight="1">
      <c r="B2807" s="972" t="s">
        <v>1842</v>
      </c>
      <c r="C2807" s="959"/>
      <c r="D2807" s="973" t="s">
        <v>52</v>
      </c>
      <c r="E2807" s="961"/>
      <c r="F2807" s="961"/>
      <c r="G2807" s="961"/>
      <c r="H2807" s="962" t="str">
        <f t="shared" si="214"/>
        <v/>
      </c>
      <c r="I2807" s="963" t="str">
        <f t="shared" si="217"/>
        <v/>
      </c>
      <c r="J2807" s="964" t="str">
        <f t="shared" si="217"/>
        <v/>
      </c>
      <c r="K2807" s="964" t="str">
        <f t="shared" si="217"/>
        <v/>
      </c>
      <c r="L2807" s="964" t="str">
        <f t="shared" si="217"/>
        <v/>
      </c>
      <c r="M2807" s="964" t="str">
        <f t="shared" si="217"/>
        <v/>
      </c>
      <c r="N2807" s="964" t="str">
        <f t="shared" si="217"/>
        <v/>
      </c>
      <c r="O2807" s="964" t="str">
        <f t="shared" si="217"/>
        <v/>
      </c>
      <c r="P2807" s="964" t="str">
        <f t="shared" si="217"/>
        <v/>
      </c>
      <c r="Q2807" s="962" t="str">
        <f t="shared" si="217"/>
        <v/>
      </c>
      <c r="R2807" s="843"/>
    </row>
    <row r="2808" spans="2:18" s="842" customFormat="1" ht="12.4" customHeight="1">
      <c r="B2808" s="968" t="s">
        <v>1843</v>
      </c>
      <c r="C2808" s="959"/>
      <c r="D2808" s="969" t="s">
        <v>334</v>
      </c>
      <c r="E2808" s="961" t="s">
        <v>385</v>
      </c>
      <c r="F2808" s="970">
        <v>7.29</v>
      </c>
      <c r="G2808" s="970">
        <v>1.22</v>
      </c>
      <c r="H2808" s="962">
        <f t="shared" si="214"/>
        <v>8.89</v>
      </c>
      <c r="I2808" s="963">
        <f t="shared" si="217"/>
        <v>0</v>
      </c>
      <c r="J2808" s="964">
        <f t="shared" si="217"/>
        <v>0</v>
      </c>
      <c r="K2808" s="964">
        <f t="shared" si="217"/>
        <v>0</v>
      </c>
      <c r="L2808" s="964">
        <f t="shared" si="217"/>
        <v>0</v>
      </c>
      <c r="M2808" s="964">
        <f t="shared" si="217"/>
        <v>0</v>
      </c>
      <c r="N2808" s="964">
        <f t="shared" si="217"/>
        <v>8.89</v>
      </c>
      <c r="O2808" s="964">
        <f t="shared" si="217"/>
        <v>0</v>
      </c>
      <c r="P2808" s="964">
        <f t="shared" si="217"/>
        <v>0</v>
      </c>
      <c r="Q2808" s="962">
        <f t="shared" si="217"/>
        <v>0</v>
      </c>
      <c r="R2808" s="843"/>
    </row>
    <row r="2809" spans="2:18" s="842" customFormat="1" ht="12.4" customHeight="1">
      <c r="B2809" s="972" t="s">
        <v>1891</v>
      </c>
      <c r="C2809" s="959"/>
      <c r="D2809" s="973" t="s">
        <v>54</v>
      </c>
      <c r="E2809" s="961"/>
      <c r="F2809" s="961"/>
      <c r="G2809" s="961"/>
      <c r="H2809" s="962" t="str">
        <f t="shared" si="214"/>
        <v/>
      </c>
      <c r="I2809" s="963" t="str">
        <f t="shared" si="217"/>
        <v/>
      </c>
      <c r="J2809" s="964" t="str">
        <f t="shared" si="217"/>
        <v/>
      </c>
      <c r="K2809" s="964" t="str">
        <f t="shared" si="217"/>
        <v/>
      </c>
      <c r="L2809" s="964" t="str">
        <f t="shared" si="217"/>
        <v/>
      </c>
      <c r="M2809" s="964" t="str">
        <f t="shared" si="217"/>
        <v/>
      </c>
      <c r="N2809" s="964" t="str">
        <f t="shared" si="217"/>
        <v/>
      </c>
      <c r="O2809" s="964" t="str">
        <f t="shared" si="217"/>
        <v/>
      </c>
      <c r="P2809" s="964" t="str">
        <f t="shared" si="217"/>
        <v/>
      </c>
      <c r="Q2809" s="962" t="str">
        <f t="shared" si="217"/>
        <v/>
      </c>
      <c r="R2809" s="843"/>
    </row>
    <row r="2810" spans="2:18" s="842" customFormat="1" ht="12.4" customHeight="1">
      <c r="B2810" s="968" t="s">
        <v>1892</v>
      </c>
      <c r="C2810" s="959"/>
      <c r="D2810" s="969" t="s">
        <v>2696</v>
      </c>
      <c r="E2810" s="961" t="s">
        <v>386</v>
      </c>
      <c r="F2810" s="970">
        <v>3.2800000000000002</v>
      </c>
      <c r="G2810" s="970">
        <v>30.76</v>
      </c>
      <c r="H2810" s="962">
        <f t="shared" si="214"/>
        <v>100.89</v>
      </c>
      <c r="I2810" s="963">
        <f t="shared" si="217"/>
        <v>0</v>
      </c>
      <c r="J2810" s="964">
        <f t="shared" si="217"/>
        <v>0</v>
      </c>
      <c r="K2810" s="964">
        <f t="shared" si="217"/>
        <v>0</v>
      </c>
      <c r="L2810" s="964">
        <f t="shared" si="217"/>
        <v>0</v>
      </c>
      <c r="M2810" s="964">
        <f t="shared" si="217"/>
        <v>0</v>
      </c>
      <c r="N2810" s="964">
        <f t="shared" si="217"/>
        <v>100.89</v>
      </c>
      <c r="O2810" s="964">
        <f t="shared" si="217"/>
        <v>0</v>
      </c>
      <c r="P2810" s="964">
        <f t="shared" si="217"/>
        <v>0</v>
      </c>
      <c r="Q2810" s="962">
        <f t="shared" si="217"/>
        <v>0</v>
      </c>
      <c r="R2810" s="843"/>
    </row>
    <row r="2811" spans="2:18" s="842" customFormat="1" ht="12.4" customHeight="1">
      <c r="B2811" s="968" t="s">
        <v>1894</v>
      </c>
      <c r="C2811" s="959"/>
      <c r="D2811" s="969" t="s">
        <v>336</v>
      </c>
      <c r="E2811" s="961" t="s">
        <v>386</v>
      </c>
      <c r="F2811" s="970">
        <v>4.0999999999999996</v>
      </c>
      <c r="G2811" s="970">
        <v>20.51</v>
      </c>
      <c r="H2811" s="962">
        <f t="shared" si="214"/>
        <v>84.09</v>
      </c>
      <c r="I2811" s="963">
        <f t="shared" si="217"/>
        <v>0</v>
      </c>
      <c r="J2811" s="964">
        <f t="shared" si="217"/>
        <v>0</v>
      </c>
      <c r="K2811" s="964">
        <f t="shared" si="217"/>
        <v>0</v>
      </c>
      <c r="L2811" s="964">
        <f t="shared" si="217"/>
        <v>0</v>
      </c>
      <c r="M2811" s="964">
        <f t="shared" si="217"/>
        <v>0</v>
      </c>
      <c r="N2811" s="964">
        <f t="shared" si="217"/>
        <v>84.09</v>
      </c>
      <c r="O2811" s="964">
        <f t="shared" si="217"/>
        <v>0</v>
      </c>
      <c r="P2811" s="964">
        <f t="shared" si="217"/>
        <v>0</v>
      </c>
      <c r="Q2811" s="962">
        <f t="shared" si="217"/>
        <v>0</v>
      </c>
      <c r="R2811" s="843"/>
    </row>
    <row r="2812" spans="2:18" s="842" customFormat="1" ht="12.4" customHeight="1">
      <c r="B2812" s="968" t="s">
        <v>1898</v>
      </c>
      <c r="C2812" s="959"/>
      <c r="D2812" s="969" t="s">
        <v>2697</v>
      </c>
      <c r="E2812" s="961" t="s">
        <v>51</v>
      </c>
      <c r="F2812" s="970">
        <v>7.29</v>
      </c>
      <c r="G2812" s="970">
        <v>2.5300000000000002</v>
      </c>
      <c r="H2812" s="962">
        <f t="shared" si="214"/>
        <v>18.440000000000001</v>
      </c>
      <c r="I2812" s="963">
        <f t="shared" si="217"/>
        <v>0</v>
      </c>
      <c r="J2812" s="964">
        <f t="shared" si="217"/>
        <v>0</v>
      </c>
      <c r="K2812" s="964">
        <f t="shared" si="217"/>
        <v>0</v>
      </c>
      <c r="L2812" s="964">
        <f t="shared" si="217"/>
        <v>0</v>
      </c>
      <c r="M2812" s="964">
        <f t="shared" si="217"/>
        <v>0</v>
      </c>
      <c r="N2812" s="964">
        <f t="shared" si="217"/>
        <v>18.440000000000001</v>
      </c>
      <c r="O2812" s="964">
        <f t="shared" si="217"/>
        <v>0</v>
      </c>
      <c r="P2812" s="964">
        <f t="shared" si="217"/>
        <v>0</v>
      </c>
      <c r="Q2812" s="962">
        <f t="shared" si="217"/>
        <v>0</v>
      </c>
      <c r="R2812" s="843"/>
    </row>
    <row r="2813" spans="2:18" s="842" customFormat="1" ht="12.4" customHeight="1">
      <c r="B2813" s="968" t="s">
        <v>1901</v>
      </c>
      <c r="C2813" s="959"/>
      <c r="D2813" s="969" t="s">
        <v>2698</v>
      </c>
      <c r="E2813" s="961" t="s">
        <v>386</v>
      </c>
      <c r="F2813" s="970">
        <v>1.46</v>
      </c>
      <c r="G2813" s="970">
        <v>49.07</v>
      </c>
      <c r="H2813" s="962">
        <f t="shared" si="214"/>
        <v>71.64</v>
      </c>
      <c r="I2813" s="963">
        <f t="shared" si="217"/>
        <v>0</v>
      </c>
      <c r="J2813" s="964">
        <f t="shared" si="217"/>
        <v>0</v>
      </c>
      <c r="K2813" s="964">
        <f t="shared" si="217"/>
        <v>0</v>
      </c>
      <c r="L2813" s="964">
        <f t="shared" si="217"/>
        <v>0</v>
      </c>
      <c r="M2813" s="964">
        <f t="shared" si="217"/>
        <v>0</v>
      </c>
      <c r="N2813" s="964">
        <f t="shared" si="217"/>
        <v>71.64</v>
      </c>
      <c r="O2813" s="964">
        <f t="shared" si="217"/>
        <v>0</v>
      </c>
      <c r="P2813" s="964">
        <f t="shared" si="217"/>
        <v>0</v>
      </c>
      <c r="Q2813" s="962">
        <f t="shared" si="217"/>
        <v>0</v>
      </c>
      <c r="R2813" s="843"/>
    </row>
    <row r="2814" spans="2:18" s="842" customFormat="1" ht="12.4" customHeight="1">
      <c r="B2814" s="968" t="s">
        <v>1907</v>
      </c>
      <c r="C2814" s="959"/>
      <c r="D2814" s="969" t="s">
        <v>2699</v>
      </c>
      <c r="E2814" s="961" t="s">
        <v>386</v>
      </c>
      <c r="F2814" s="970">
        <v>0.73</v>
      </c>
      <c r="G2814" s="970">
        <v>56.57</v>
      </c>
      <c r="H2814" s="962">
        <f t="shared" si="214"/>
        <v>41.3</v>
      </c>
      <c r="I2814" s="963">
        <f t="shared" si="217"/>
        <v>0</v>
      </c>
      <c r="J2814" s="964">
        <f t="shared" si="217"/>
        <v>0</v>
      </c>
      <c r="K2814" s="964">
        <f t="shared" si="217"/>
        <v>0</v>
      </c>
      <c r="L2814" s="964">
        <f t="shared" si="217"/>
        <v>0</v>
      </c>
      <c r="M2814" s="964">
        <f t="shared" si="217"/>
        <v>0</v>
      </c>
      <c r="N2814" s="964">
        <f t="shared" si="217"/>
        <v>41.3</v>
      </c>
      <c r="O2814" s="964">
        <f t="shared" si="217"/>
        <v>0</v>
      </c>
      <c r="P2814" s="964">
        <f t="shared" si="217"/>
        <v>0</v>
      </c>
      <c r="Q2814" s="962">
        <f t="shared" si="217"/>
        <v>0</v>
      </c>
      <c r="R2814" s="843"/>
    </row>
    <row r="2815" spans="2:18" s="842" customFormat="1" ht="12.4" customHeight="1">
      <c r="B2815" s="972" t="s">
        <v>1939</v>
      </c>
      <c r="C2815" s="959"/>
      <c r="D2815" s="973" t="s">
        <v>2700</v>
      </c>
      <c r="E2815" s="961"/>
      <c r="F2815" s="961"/>
      <c r="G2815" s="961"/>
      <c r="H2815" s="962" t="str">
        <f t="shared" si="214"/>
        <v/>
      </c>
      <c r="I2815" s="963" t="str">
        <f t="shared" ref="I2815:Q2830" si="218">+IF($E2815="","",I6705)</f>
        <v/>
      </c>
      <c r="J2815" s="964" t="str">
        <f t="shared" si="218"/>
        <v/>
      </c>
      <c r="K2815" s="964" t="str">
        <f t="shared" si="218"/>
        <v/>
      </c>
      <c r="L2815" s="964" t="str">
        <f t="shared" si="218"/>
        <v/>
      </c>
      <c r="M2815" s="964" t="str">
        <f t="shared" si="218"/>
        <v/>
      </c>
      <c r="N2815" s="964" t="str">
        <f t="shared" si="218"/>
        <v/>
      </c>
      <c r="O2815" s="964" t="str">
        <f t="shared" si="218"/>
        <v/>
      </c>
      <c r="P2815" s="964" t="str">
        <f t="shared" si="218"/>
        <v/>
      </c>
      <c r="Q2815" s="962" t="str">
        <f t="shared" si="218"/>
        <v/>
      </c>
      <c r="R2815" s="843"/>
    </row>
    <row r="2816" spans="2:18" s="842" customFormat="1" ht="12.4" customHeight="1">
      <c r="B2816" s="968" t="s">
        <v>1940</v>
      </c>
      <c r="C2816" s="959"/>
      <c r="D2816" s="969" t="s">
        <v>339</v>
      </c>
      <c r="E2816" s="961" t="s">
        <v>51</v>
      </c>
      <c r="F2816" s="970">
        <v>0.73</v>
      </c>
      <c r="G2816" s="970">
        <v>29.97</v>
      </c>
      <c r="H2816" s="962">
        <f t="shared" si="214"/>
        <v>21.88</v>
      </c>
      <c r="I2816" s="963">
        <f t="shared" si="218"/>
        <v>0</v>
      </c>
      <c r="J2816" s="964">
        <f t="shared" si="218"/>
        <v>0</v>
      </c>
      <c r="K2816" s="964">
        <f t="shared" si="218"/>
        <v>0</v>
      </c>
      <c r="L2816" s="964">
        <f t="shared" si="218"/>
        <v>0</v>
      </c>
      <c r="M2816" s="964">
        <f t="shared" si="218"/>
        <v>0</v>
      </c>
      <c r="N2816" s="964">
        <f t="shared" si="218"/>
        <v>21.88</v>
      </c>
      <c r="O2816" s="964">
        <f t="shared" si="218"/>
        <v>0</v>
      </c>
      <c r="P2816" s="964">
        <f t="shared" si="218"/>
        <v>0</v>
      </c>
      <c r="Q2816" s="962">
        <f t="shared" si="218"/>
        <v>0</v>
      </c>
      <c r="R2816" s="843"/>
    </row>
    <row r="2817" spans="2:18" s="842" customFormat="1" ht="12.4" customHeight="1">
      <c r="B2817" s="972" t="s">
        <v>1953</v>
      </c>
      <c r="C2817" s="959"/>
      <c r="D2817" s="973" t="s">
        <v>340</v>
      </c>
      <c r="E2817" s="961"/>
      <c r="F2817" s="961"/>
      <c r="G2817" s="961"/>
      <c r="H2817" s="962" t="str">
        <f t="shared" si="214"/>
        <v/>
      </c>
      <c r="I2817" s="963" t="str">
        <f t="shared" si="218"/>
        <v/>
      </c>
      <c r="J2817" s="964" t="str">
        <f t="shared" si="218"/>
        <v/>
      </c>
      <c r="K2817" s="964" t="str">
        <f t="shared" si="218"/>
        <v/>
      </c>
      <c r="L2817" s="964" t="str">
        <f t="shared" si="218"/>
        <v/>
      </c>
      <c r="M2817" s="964" t="str">
        <f t="shared" si="218"/>
        <v/>
      </c>
      <c r="N2817" s="964" t="str">
        <f t="shared" si="218"/>
        <v/>
      </c>
      <c r="O2817" s="964" t="str">
        <f t="shared" si="218"/>
        <v/>
      </c>
      <c r="P2817" s="964" t="str">
        <f t="shared" si="218"/>
        <v/>
      </c>
      <c r="Q2817" s="962" t="str">
        <f t="shared" si="218"/>
        <v/>
      </c>
      <c r="R2817" s="843"/>
    </row>
    <row r="2818" spans="2:18" s="842" customFormat="1" ht="12.4" customHeight="1">
      <c r="B2818" s="968" t="s">
        <v>1954</v>
      </c>
      <c r="C2818" s="959"/>
      <c r="D2818" s="969" t="s">
        <v>342</v>
      </c>
      <c r="E2818" s="961" t="s">
        <v>51</v>
      </c>
      <c r="F2818" s="970">
        <v>29.71</v>
      </c>
      <c r="G2818" s="970">
        <v>43.65</v>
      </c>
      <c r="H2818" s="962">
        <f t="shared" si="214"/>
        <v>1296.8399999999999</v>
      </c>
      <c r="I2818" s="963">
        <f t="shared" si="218"/>
        <v>0</v>
      </c>
      <c r="J2818" s="964">
        <f t="shared" si="218"/>
        <v>0</v>
      </c>
      <c r="K2818" s="964">
        <f t="shared" si="218"/>
        <v>0</v>
      </c>
      <c r="L2818" s="964">
        <f t="shared" si="218"/>
        <v>0</v>
      </c>
      <c r="M2818" s="964">
        <f t="shared" si="218"/>
        <v>0</v>
      </c>
      <c r="N2818" s="964">
        <f t="shared" si="218"/>
        <v>1296.8399999999999</v>
      </c>
      <c r="O2818" s="964">
        <f t="shared" si="218"/>
        <v>0</v>
      </c>
      <c r="P2818" s="964">
        <f t="shared" si="218"/>
        <v>0</v>
      </c>
      <c r="Q2818" s="962">
        <f t="shared" si="218"/>
        <v>0</v>
      </c>
      <c r="R2818" s="843"/>
    </row>
    <row r="2819" spans="2:18" s="842" customFormat="1" ht="12.4" customHeight="1">
      <c r="B2819" s="968" t="s">
        <v>1956</v>
      </c>
      <c r="C2819" s="959"/>
      <c r="D2819" s="969" t="s">
        <v>2701</v>
      </c>
      <c r="E2819" s="961" t="s">
        <v>386</v>
      </c>
      <c r="F2819" s="970">
        <v>3.48</v>
      </c>
      <c r="G2819" s="970">
        <v>503.22</v>
      </c>
      <c r="H2819" s="962">
        <f t="shared" si="214"/>
        <v>1751.21</v>
      </c>
      <c r="I2819" s="963">
        <f t="shared" si="218"/>
        <v>0</v>
      </c>
      <c r="J2819" s="964">
        <f t="shared" si="218"/>
        <v>0</v>
      </c>
      <c r="K2819" s="964">
        <f t="shared" si="218"/>
        <v>0</v>
      </c>
      <c r="L2819" s="964">
        <f t="shared" si="218"/>
        <v>0</v>
      </c>
      <c r="M2819" s="964">
        <f t="shared" si="218"/>
        <v>0</v>
      </c>
      <c r="N2819" s="964">
        <f t="shared" si="218"/>
        <v>1751.21</v>
      </c>
      <c r="O2819" s="964">
        <f t="shared" si="218"/>
        <v>0</v>
      </c>
      <c r="P2819" s="964">
        <f t="shared" si="218"/>
        <v>0</v>
      </c>
      <c r="Q2819" s="962">
        <f t="shared" si="218"/>
        <v>0</v>
      </c>
      <c r="R2819" s="843"/>
    </row>
    <row r="2820" spans="2:18" s="842" customFormat="1" ht="12.4" customHeight="1">
      <c r="B2820" s="968" t="s">
        <v>1960</v>
      </c>
      <c r="C2820" s="959"/>
      <c r="D2820" s="969" t="s">
        <v>2702</v>
      </c>
      <c r="E2820" s="961" t="s">
        <v>55</v>
      </c>
      <c r="F2820" s="970">
        <v>137.92000000000002</v>
      </c>
      <c r="G2820" s="970">
        <v>4.2</v>
      </c>
      <c r="H2820" s="962">
        <f t="shared" si="214"/>
        <v>579.26</v>
      </c>
      <c r="I2820" s="963">
        <f t="shared" si="218"/>
        <v>0</v>
      </c>
      <c r="J2820" s="964">
        <f t="shared" si="218"/>
        <v>0</v>
      </c>
      <c r="K2820" s="964">
        <f t="shared" si="218"/>
        <v>0</v>
      </c>
      <c r="L2820" s="964">
        <f t="shared" si="218"/>
        <v>0</v>
      </c>
      <c r="M2820" s="964">
        <f t="shared" si="218"/>
        <v>0</v>
      </c>
      <c r="N2820" s="964">
        <f t="shared" si="218"/>
        <v>579.26</v>
      </c>
      <c r="O2820" s="964">
        <f t="shared" si="218"/>
        <v>0</v>
      </c>
      <c r="P2820" s="964">
        <f t="shared" si="218"/>
        <v>0</v>
      </c>
      <c r="Q2820" s="962">
        <f t="shared" si="218"/>
        <v>0</v>
      </c>
      <c r="R2820" s="843"/>
    </row>
    <row r="2821" spans="2:18" s="842" customFormat="1" ht="12.4" customHeight="1">
      <c r="B2821" s="972" t="s">
        <v>1990</v>
      </c>
      <c r="C2821" s="959"/>
      <c r="D2821" s="973" t="s">
        <v>343</v>
      </c>
      <c r="E2821" s="961"/>
      <c r="F2821" s="961"/>
      <c r="G2821" s="961"/>
      <c r="H2821" s="962" t="str">
        <f t="shared" si="214"/>
        <v/>
      </c>
      <c r="I2821" s="963" t="str">
        <f t="shared" si="218"/>
        <v/>
      </c>
      <c r="J2821" s="964" t="str">
        <f t="shared" si="218"/>
        <v/>
      </c>
      <c r="K2821" s="964" t="str">
        <f t="shared" si="218"/>
        <v/>
      </c>
      <c r="L2821" s="964" t="str">
        <f t="shared" si="218"/>
        <v/>
      </c>
      <c r="M2821" s="964" t="str">
        <f t="shared" si="218"/>
        <v/>
      </c>
      <c r="N2821" s="964" t="str">
        <f t="shared" si="218"/>
        <v/>
      </c>
      <c r="O2821" s="964" t="str">
        <f t="shared" si="218"/>
        <v/>
      </c>
      <c r="P2821" s="964" t="str">
        <f t="shared" si="218"/>
        <v/>
      </c>
      <c r="Q2821" s="962" t="str">
        <f t="shared" si="218"/>
        <v/>
      </c>
      <c r="R2821" s="843"/>
    </row>
    <row r="2822" spans="2:18" s="842" customFormat="1" ht="12.4" customHeight="1">
      <c r="B2822" s="968" t="s">
        <v>1991</v>
      </c>
      <c r="C2822" s="959"/>
      <c r="D2822" s="969" t="s">
        <v>2671</v>
      </c>
      <c r="E2822" s="961" t="s">
        <v>51</v>
      </c>
      <c r="F2822" s="970">
        <v>18</v>
      </c>
      <c r="G2822" s="970">
        <v>27.810000000000002</v>
      </c>
      <c r="H2822" s="962">
        <f t="shared" si="214"/>
        <v>500.58</v>
      </c>
      <c r="I2822" s="963">
        <f t="shared" si="218"/>
        <v>0</v>
      </c>
      <c r="J2822" s="964">
        <f t="shared" si="218"/>
        <v>0</v>
      </c>
      <c r="K2822" s="964">
        <f t="shared" si="218"/>
        <v>0</v>
      </c>
      <c r="L2822" s="964">
        <f t="shared" si="218"/>
        <v>0</v>
      </c>
      <c r="M2822" s="964">
        <f t="shared" si="218"/>
        <v>0</v>
      </c>
      <c r="N2822" s="964">
        <f t="shared" si="218"/>
        <v>500.58</v>
      </c>
      <c r="O2822" s="964">
        <f t="shared" si="218"/>
        <v>0</v>
      </c>
      <c r="P2822" s="964">
        <f t="shared" si="218"/>
        <v>0</v>
      </c>
      <c r="Q2822" s="962">
        <f t="shared" si="218"/>
        <v>0</v>
      </c>
      <c r="R2822" s="843"/>
    </row>
    <row r="2823" spans="2:18" s="842" customFormat="1" ht="12.4" customHeight="1">
      <c r="B2823" s="968" t="s">
        <v>1993</v>
      </c>
      <c r="C2823" s="959"/>
      <c r="D2823" s="969" t="s">
        <v>2703</v>
      </c>
      <c r="E2823" s="961" t="s">
        <v>51</v>
      </c>
      <c r="F2823" s="970">
        <v>22.11</v>
      </c>
      <c r="G2823" s="970">
        <v>23.39</v>
      </c>
      <c r="H2823" s="962">
        <f t="shared" si="214"/>
        <v>517.15</v>
      </c>
      <c r="I2823" s="963">
        <f t="shared" si="218"/>
        <v>0</v>
      </c>
      <c r="J2823" s="964">
        <f t="shared" si="218"/>
        <v>0</v>
      </c>
      <c r="K2823" s="964">
        <f t="shared" si="218"/>
        <v>0</v>
      </c>
      <c r="L2823" s="964">
        <f t="shared" si="218"/>
        <v>0</v>
      </c>
      <c r="M2823" s="964">
        <f t="shared" si="218"/>
        <v>0</v>
      </c>
      <c r="N2823" s="964">
        <f t="shared" si="218"/>
        <v>517.15</v>
      </c>
      <c r="O2823" s="964">
        <f t="shared" si="218"/>
        <v>0</v>
      </c>
      <c r="P2823" s="964">
        <f t="shared" si="218"/>
        <v>0</v>
      </c>
      <c r="Q2823" s="962">
        <f t="shared" si="218"/>
        <v>0</v>
      </c>
      <c r="R2823" s="843"/>
    </row>
    <row r="2824" spans="2:18" s="842" customFormat="1" ht="12.4" customHeight="1">
      <c r="B2824" s="968" t="s">
        <v>1999</v>
      </c>
      <c r="C2824" s="959"/>
      <c r="D2824" s="969" t="s">
        <v>2673</v>
      </c>
      <c r="E2824" s="961" t="s">
        <v>385</v>
      </c>
      <c r="F2824" s="970">
        <v>4</v>
      </c>
      <c r="G2824" s="970">
        <v>24.78</v>
      </c>
      <c r="H2824" s="962">
        <f t="shared" si="214"/>
        <v>99.12</v>
      </c>
      <c r="I2824" s="963">
        <f t="shared" si="218"/>
        <v>0</v>
      </c>
      <c r="J2824" s="964">
        <f t="shared" si="218"/>
        <v>0</v>
      </c>
      <c r="K2824" s="964">
        <f t="shared" si="218"/>
        <v>0</v>
      </c>
      <c r="L2824" s="964">
        <f t="shared" si="218"/>
        <v>0</v>
      </c>
      <c r="M2824" s="964">
        <f t="shared" si="218"/>
        <v>0</v>
      </c>
      <c r="N2824" s="964">
        <f t="shared" si="218"/>
        <v>99.12</v>
      </c>
      <c r="O2824" s="964">
        <f t="shared" si="218"/>
        <v>0</v>
      </c>
      <c r="P2824" s="964">
        <f t="shared" si="218"/>
        <v>0</v>
      </c>
      <c r="Q2824" s="962">
        <f t="shared" si="218"/>
        <v>0</v>
      </c>
      <c r="R2824" s="843"/>
    </row>
    <row r="2825" spans="2:18" s="842" customFormat="1" ht="12.4" customHeight="1">
      <c r="B2825" s="972" t="s">
        <v>2039</v>
      </c>
      <c r="C2825" s="959"/>
      <c r="D2825" s="973" t="s">
        <v>58</v>
      </c>
      <c r="E2825" s="961"/>
      <c r="F2825" s="961"/>
      <c r="G2825" s="961"/>
      <c r="H2825" s="962" t="str">
        <f t="shared" ref="H2825:H2888" si="219">+IF(E2825="","",ROUND(F2825*G2825,2))</f>
        <v/>
      </c>
      <c r="I2825" s="963" t="str">
        <f t="shared" si="218"/>
        <v/>
      </c>
      <c r="J2825" s="964" t="str">
        <f t="shared" si="218"/>
        <v/>
      </c>
      <c r="K2825" s="964" t="str">
        <f t="shared" si="218"/>
        <v/>
      </c>
      <c r="L2825" s="964" t="str">
        <f t="shared" si="218"/>
        <v/>
      </c>
      <c r="M2825" s="964" t="str">
        <f t="shared" si="218"/>
        <v/>
      </c>
      <c r="N2825" s="964" t="str">
        <f t="shared" si="218"/>
        <v/>
      </c>
      <c r="O2825" s="964" t="str">
        <f t="shared" si="218"/>
        <v/>
      </c>
      <c r="P2825" s="964" t="str">
        <f t="shared" si="218"/>
        <v/>
      </c>
      <c r="Q2825" s="962" t="str">
        <f t="shared" si="218"/>
        <v/>
      </c>
      <c r="R2825" s="843"/>
    </row>
    <row r="2826" spans="2:18" s="842" customFormat="1" ht="12.4" customHeight="1">
      <c r="B2826" s="968" t="s">
        <v>2040</v>
      </c>
      <c r="C2826" s="959"/>
      <c r="D2826" s="969" t="s">
        <v>2704</v>
      </c>
      <c r="E2826" s="961" t="s">
        <v>41</v>
      </c>
      <c r="F2826" s="970">
        <v>1</v>
      </c>
      <c r="G2826" s="970">
        <v>33.72</v>
      </c>
      <c r="H2826" s="962">
        <f t="shared" si="219"/>
        <v>33.72</v>
      </c>
      <c r="I2826" s="963">
        <f t="shared" si="218"/>
        <v>0</v>
      </c>
      <c r="J2826" s="964">
        <f t="shared" si="218"/>
        <v>0</v>
      </c>
      <c r="K2826" s="964">
        <f t="shared" si="218"/>
        <v>0</v>
      </c>
      <c r="L2826" s="964">
        <f t="shared" si="218"/>
        <v>0</v>
      </c>
      <c r="M2826" s="964">
        <f t="shared" si="218"/>
        <v>0</v>
      </c>
      <c r="N2826" s="964">
        <f t="shared" si="218"/>
        <v>33.72</v>
      </c>
      <c r="O2826" s="964">
        <f t="shared" si="218"/>
        <v>0</v>
      </c>
      <c r="P2826" s="964">
        <f t="shared" si="218"/>
        <v>0</v>
      </c>
      <c r="Q2826" s="962">
        <f t="shared" si="218"/>
        <v>0</v>
      </c>
      <c r="R2826" s="843"/>
    </row>
    <row r="2827" spans="2:18" s="842" customFormat="1" ht="12.4" customHeight="1">
      <c r="B2827" s="968" t="s">
        <v>2045</v>
      </c>
      <c r="C2827" s="959"/>
      <c r="D2827" s="969" t="s">
        <v>2705</v>
      </c>
      <c r="E2827" s="961" t="s">
        <v>53</v>
      </c>
      <c r="F2827" s="970">
        <v>1</v>
      </c>
      <c r="G2827" s="970">
        <v>197.13</v>
      </c>
      <c r="H2827" s="962">
        <f t="shared" si="219"/>
        <v>197.13</v>
      </c>
      <c r="I2827" s="963">
        <f t="shared" si="218"/>
        <v>0</v>
      </c>
      <c r="J2827" s="964">
        <f t="shared" si="218"/>
        <v>0</v>
      </c>
      <c r="K2827" s="964">
        <f t="shared" si="218"/>
        <v>0</v>
      </c>
      <c r="L2827" s="964">
        <f t="shared" si="218"/>
        <v>0</v>
      </c>
      <c r="M2827" s="964">
        <f t="shared" si="218"/>
        <v>0</v>
      </c>
      <c r="N2827" s="964">
        <f t="shared" si="218"/>
        <v>0</v>
      </c>
      <c r="O2827" s="964">
        <f t="shared" si="218"/>
        <v>197.13</v>
      </c>
      <c r="P2827" s="964">
        <f t="shared" si="218"/>
        <v>0</v>
      </c>
      <c r="Q2827" s="962">
        <f t="shared" si="218"/>
        <v>0</v>
      </c>
      <c r="R2827" s="843"/>
    </row>
    <row r="2828" spans="2:18" s="842" customFormat="1" ht="12.4" customHeight="1">
      <c r="B2828" s="972" t="s">
        <v>2048</v>
      </c>
      <c r="C2828" s="959"/>
      <c r="D2828" s="973" t="s">
        <v>2706</v>
      </c>
      <c r="E2828" s="961"/>
      <c r="F2828" s="961"/>
      <c r="G2828" s="961"/>
      <c r="H2828" s="962" t="str">
        <f t="shared" si="219"/>
        <v/>
      </c>
      <c r="I2828" s="963" t="str">
        <f t="shared" si="218"/>
        <v/>
      </c>
      <c r="J2828" s="964" t="str">
        <f t="shared" si="218"/>
        <v/>
      </c>
      <c r="K2828" s="964" t="str">
        <f t="shared" si="218"/>
        <v/>
      </c>
      <c r="L2828" s="964" t="str">
        <f t="shared" si="218"/>
        <v/>
      </c>
      <c r="M2828" s="964" t="str">
        <f t="shared" si="218"/>
        <v/>
      </c>
      <c r="N2828" s="964" t="str">
        <f t="shared" si="218"/>
        <v/>
      </c>
      <c r="O2828" s="964" t="str">
        <f t="shared" si="218"/>
        <v/>
      </c>
      <c r="P2828" s="964" t="str">
        <f t="shared" si="218"/>
        <v/>
      </c>
      <c r="Q2828" s="962" t="str">
        <f t="shared" si="218"/>
        <v/>
      </c>
      <c r="R2828" s="843"/>
    </row>
    <row r="2829" spans="2:18" s="842" customFormat="1" ht="12.4" customHeight="1">
      <c r="B2829" s="968" t="s">
        <v>2049</v>
      </c>
      <c r="C2829" s="959"/>
      <c r="D2829" s="969" t="s">
        <v>2707</v>
      </c>
      <c r="E2829" s="961" t="s">
        <v>50</v>
      </c>
      <c r="F2829" s="970">
        <v>8.61</v>
      </c>
      <c r="G2829" s="970">
        <v>32.57</v>
      </c>
      <c r="H2829" s="962">
        <f t="shared" si="219"/>
        <v>280.43</v>
      </c>
      <c r="I2829" s="963">
        <f t="shared" si="218"/>
        <v>0</v>
      </c>
      <c r="J2829" s="964">
        <f t="shared" si="218"/>
        <v>0</v>
      </c>
      <c r="K2829" s="964">
        <f t="shared" si="218"/>
        <v>0</v>
      </c>
      <c r="L2829" s="964">
        <f t="shared" si="218"/>
        <v>0</v>
      </c>
      <c r="M2829" s="964">
        <f t="shared" si="218"/>
        <v>0</v>
      </c>
      <c r="N2829" s="964">
        <f t="shared" si="218"/>
        <v>280.43</v>
      </c>
      <c r="O2829" s="964">
        <f t="shared" si="218"/>
        <v>0</v>
      </c>
      <c r="P2829" s="964">
        <f t="shared" si="218"/>
        <v>0</v>
      </c>
      <c r="Q2829" s="962">
        <f t="shared" si="218"/>
        <v>0</v>
      </c>
      <c r="R2829" s="843"/>
    </row>
    <row r="2830" spans="2:18" s="842" customFormat="1" ht="12.4" customHeight="1">
      <c r="B2830" s="972" t="s">
        <v>2070</v>
      </c>
      <c r="C2830" s="959"/>
      <c r="D2830" s="973" t="s">
        <v>359</v>
      </c>
      <c r="E2830" s="961"/>
      <c r="F2830" s="961"/>
      <c r="G2830" s="961"/>
      <c r="H2830" s="962" t="str">
        <f t="shared" si="219"/>
        <v/>
      </c>
      <c r="I2830" s="963" t="str">
        <f t="shared" si="218"/>
        <v/>
      </c>
      <c r="J2830" s="964" t="str">
        <f t="shared" si="218"/>
        <v/>
      </c>
      <c r="K2830" s="964" t="str">
        <f t="shared" si="218"/>
        <v/>
      </c>
      <c r="L2830" s="964" t="str">
        <f t="shared" si="218"/>
        <v/>
      </c>
      <c r="M2830" s="964" t="str">
        <f t="shared" si="218"/>
        <v/>
      </c>
      <c r="N2830" s="964" t="str">
        <f t="shared" si="218"/>
        <v/>
      </c>
      <c r="O2830" s="964" t="str">
        <f t="shared" si="218"/>
        <v/>
      </c>
      <c r="P2830" s="964" t="str">
        <f t="shared" si="218"/>
        <v/>
      </c>
      <c r="Q2830" s="962" t="str">
        <f t="shared" si="218"/>
        <v/>
      </c>
      <c r="R2830" s="843"/>
    </row>
    <row r="2831" spans="2:18" s="842" customFormat="1" ht="12.4" customHeight="1">
      <c r="B2831" s="968" t="s">
        <v>2071</v>
      </c>
      <c r="C2831" s="959"/>
      <c r="D2831" s="969" t="s">
        <v>2710</v>
      </c>
      <c r="E2831" s="961" t="s">
        <v>41</v>
      </c>
      <c r="F2831" s="970">
        <v>1</v>
      </c>
      <c r="G2831" s="970">
        <v>163.59</v>
      </c>
      <c r="H2831" s="962">
        <f t="shared" si="219"/>
        <v>163.59</v>
      </c>
      <c r="I2831" s="963">
        <f t="shared" ref="I2831:Q2846" si="220">+IF($E2831="","",I6721)</f>
        <v>0</v>
      </c>
      <c r="J2831" s="964">
        <f t="shared" si="220"/>
        <v>0</v>
      </c>
      <c r="K2831" s="964">
        <f t="shared" si="220"/>
        <v>0</v>
      </c>
      <c r="L2831" s="964">
        <f t="shared" si="220"/>
        <v>0</v>
      </c>
      <c r="M2831" s="964">
        <f t="shared" si="220"/>
        <v>0</v>
      </c>
      <c r="N2831" s="964">
        <f t="shared" si="220"/>
        <v>163.59</v>
      </c>
      <c r="O2831" s="964">
        <f t="shared" si="220"/>
        <v>0</v>
      </c>
      <c r="P2831" s="964">
        <f t="shared" si="220"/>
        <v>0</v>
      </c>
      <c r="Q2831" s="962">
        <f t="shared" si="220"/>
        <v>0</v>
      </c>
      <c r="R2831" s="843"/>
    </row>
    <row r="2832" spans="2:18" s="842" customFormat="1" ht="12.4" customHeight="1">
      <c r="B2832" s="972" t="s">
        <v>2119</v>
      </c>
      <c r="C2832" s="959"/>
      <c r="D2832" s="973" t="s">
        <v>64</v>
      </c>
      <c r="E2832" s="961"/>
      <c r="F2832" s="961"/>
      <c r="G2832" s="961"/>
      <c r="H2832" s="962" t="str">
        <f t="shared" si="219"/>
        <v/>
      </c>
      <c r="I2832" s="963" t="str">
        <f t="shared" si="220"/>
        <v/>
      </c>
      <c r="J2832" s="964" t="str">
        <f t="shared" si="220"/>
        <v/>
      </c>
      <c r="K2832" s="964" t="str">
        <f t="shared" si="220"/>
        <v/>
      </c>
      <c r="L2832" s="964" t="str">
        <f t="shared" si="220"/>
        <v/>
      </c>
      <c r="M2832" s="964" t="str">
        <f t="shared" si="220"/>
        <v/>
      </c>
      <c r="N2832" s="964" t="str">
        <f t="shared" si="220"/>
        <v/>
      </c>
      <c r="O2832" s="964" t="str">
        <f t="shared" si="220"/>
        <v/>
      </c>
      <c r="P2832" s="964" t="str">
        <f t="shared" si="220"/>
        <v/>
      </c>
      <c r="Q2832" s="962" t="str">
        <f t="shared" si="220"/>
        <v/>
      </c>
      <c r="R2832" s="843"/>
    </row>
    <row r="2833" spans="2:18" s="842" customFormat="1" ht="12.4" customHeight="1">
      <c r="B2833" s="968" t="s">
        <v>2120</v>
      </c>
      <c r="C2833" s="959"/>
      <c r="D2833" s="969" t="s">
        <v>2711</v>
      </c>
      <c r="E2833" s="961" t="s">
        <v>51</v>
      </c>
      <c r="F2833" s="970">
        <v>22.11</v>
      </c>
      <c r="G2833" s="970">
        <v>11.85</v>
      </c>
      <c r="H2833" s="962">
        <f t="shared" si="219"/>
        <v>262</v>
      </c>
      <c r="I2833" s="963">
        <f t="shared" si="220"/>
        <v>0</v>
      </c>
      <c r="J2833" s="964">
        <f t="shared" si="220"/>
        <v>0</v>
      </c>
      <c r="K2833" s="964">
        <f t="shared" si="220"/>
        <v>0</v>
      </c>
      <c r="L2833" s="964">
        <f t="shared" si="220"/>
        <v>0</v>
      </c>
      <c r="M2833" s="964">
        <f t="shared" si="220"/>
        <v>0</v>
      </c>
      <c r="N2833" s="964">
        <f t="shared" si="220"/>
        <v>27.84</v>
      </c>
      <c r="O2833" s="964">
        <f t="shared" si="220"/>
        <v>234.16</v>
      </c>
      <c r="P2833" s="964">
        <f t="shared" si="220"/>
        <v>0</v>
      </c>
      <c r="Q2833" s="962">
        <f t="shared" si="220"/>
        <v>0</v>
      </c>
      <c r="R2833" s="843"/>
    </row>
    <row r="2834" spans="2:18" s="842" customFormat="1" ht="12.4" customHeight="1">
      <c r="B2834" s="968" t="s">
        <v>2122</v>
      </c>
      <c r="C2834" s="959"/>
      <c r="D2834" s="969" t="s">
        <v>351</v>
      </c>
      <c r="E2834" s="961" t="s">
        <v>51</v>
      </c>
      <c r="F2834" s="970">
        <v>0.72</v>
      </c>
      <c r="G2834" s="970">
        <v>20.48</v>
      </c>
      <c r="H2834" s="962">
        <f t="shared" si="219"/>
        <v>14.75</v>
      </c>
      <c r="I2834" s="963">
        <f t="shared" si="220"/>
        <v>0</v>
      </c>
      <c r="J2834" s="964">
        <f t="shared" si="220"/>
        <v>0</v>
      </c>
      <c r="K2834" s="964">
        <f t="shared" si="220"/>
        <v>0</v>
      </c>
      <c r="L2834" s="964">
        <f t="shared" si="220"/>
        <v>0</v>
      </c>
      <c r="M2834" s="964">
        <f t="shared" si="220"/>
        <v>0</v>
      </c>
      <c r="N2834" s="964">
        <f t="shared" si="220"/>
        <v>14.75</v>
      </c>
      <c r="O2834" s="964">
        <f t="shared" si="220"/>
        <v>0</v>
      </c>
      <c r="P2834" s="964">
        <f t="shared" si="220"/>
        <v>0</v>
      </c>
      <c r="Q2834" s="962">
        <f t="shared" si="220"/>
        <v>0</v>
      </c>
      <c r="R2834" s="843"/>
    </row>
    <row r="2835" spans="2:18" s="842" customFormat="1" ht="12.4" customHeight="1">
      <c r="B2835" s="972" t="s">
        <v>2151</v>
      </c>
      <c r="C2835" s="959"/>
      <c r="D2835" s="973" t="s">
        <v>2712</v>
      </c>
      <c r="E2835" s="961"/>
      <c r="F2835" s="961"/>
      <c r="G2835" s="961"/>
      <c r="H2835" s="962" t="str">
        <f t="shared" si="219"/>
        <v/>
      </c>
      <c r="I2835" s="963" t="str">
        <f t="shared" si="220"/>
        <v/>
      </c>
      <c r="J2835" s="964" t="str">
        <f t="shared" si="220"/>
        <v/>
      </c>
      <c r="K2835" s="964" t="str">
        <f t="shared" si="220"/>
        <v/>
      </c>
      <c r="L2835" s="964" t="str">
        <f t="shared" si="220"/>
        <v/>
      </c>
      <c r="M2835" s="964" t="str">
        <f t="shared" si="220"/>
        <v/>
      </c>
      <c r="N2835" s="964" t="str">
        <f t="shared" si="220"/>
        <v/>
      </c>
      <c r="O2835" s="964" t="str">
        <f t="shared" si="220"/>
        <v/>
      </c>
      <c r="P2835" s="964" t="str">
        <f t="shared" si="220"/>
        <v/>
      </c>
      <c r="Q2835" s="962" t="str">
        <f t="shared" si="220"/>
        <v/>
      </c>
      <c r="R2835" s="843"/>
    </row>
    <row r="2836" spans="2:18" s="842" customFormat="1" ht="12.4" customHeight="1">
      <c r="B2836" s="974" t="s">
        <v>2152</v>
      </c>
      <c r="C2836" s="959"/>
      <c r="D2836" s="975" t="s">
        <v>52</v>
      </c>
      <c r="E2836" s="961"/>
      <c r="F2836" s="961"/>
      <c r="G2836" s="961"/>
      <c r="H2836" s="962" t="str">
        <f t="shared" si="219"/>
        <v/>
      </c>
      <c r="I2836" s="963" t="str">
        <f t="shared" si="220"/>
        <v/>
      </c>
      <c r="J2836" s="964" t="str">
        <f t="shared" si="220"/>
        <v/>
      </c>
      <c r="K2836" s="964" t="str">
        <f t="shared" si="220"/>
        <v/>
      </c>
      <c r="L2836" s="964" t="str">
        <f t="shared" si="220"/>
        <v/>
      </c>
      <c r="M2836" s="964" t="str">
        <f t="shared" si="220"/>
        <v/>
      </c>
      <c r="N2836" s="964" t="str">
        <f t="shared" si="220"/>
        <v/>
      </c>
      <c r="O2836" s="964" t="str">
        <f t="shared" si="220"/>
        <v/>
      </c>
      <c r="P2836" s="964" t="str">
        <f t="shared" si="220"/>
        <v/>
      </c>
      <c r="Q2836" s="962" t="str">
        <f t="shared" si="220"/>
        <v/>
      </c>
      <c r="R2836" s="843"/>
    </row>
    <row r="2837" spans="2:18" s="842" customFormat="1" ht="12.4" customHeight="1">
      <c r="B2837" s="968" t="s">
        <v>2153</v>
      </c>
      <c r="C2837" s="959"/>
      <c r="D2837" s="969" t="s">
        <v>334</v>
      </c>
      <c r="E2837" s="961" t="s">
        <v>385</v>
      </c>
      <c r="F2837" s="970">
        <v>23.63</v>
      </c>
      <c r="G2837" s="970">
        <v>1.22</v>
      </c>
      <c r="H2837" s="962">
        <f t="shared" si="219"/>
        <v>28.83</v>
      </c>
      <c r="I2837" s="963">
        <f t="shared" si="220"/>
        <v>0</v>
      </c>
      <c r="J2837" s="964">
        <f t="shared" si="220"/>
        <v>0</v>
      </c>
      <c r="K2837" s="964">
        <f t="shared" si="220"/>
        <v>0</v>
      </c>
      <c r="L2837" s="964">
        <f t="shared" si="220"/>
        <v>0</v>
      </c>
      <c r="M2837" s="964">
        <f t="shared" si="220"/>
        <v>0</v>
      </c>
      <c r="N2837" s="964">
        <f t="shared" si="220"/>
        <v>28.83</v>
      </c>
      <c r="O2837" s="964">
        <f t="shared" si="220"/>
        <v>0</v>
      </c>
      <c r="P2837" s="964">
        <f t="shared" si="220"/>
        <v>0</v>
      </c>
      <c r="Q2837" s="962">
        <f t="shared" si="220"/>
        <v>0</v>
      </c>
      <c r="R2837" s="843"/>
    </row>
    <row r="2838" spans="2:18" s="842" customFormat="1" ht="12.4" customHeight="1">
      <c r="B2838" s="974" t="s">
        <v>2154</v>
      </c>
      <c r="C2838" s="959"/>
      <c r="D2838" s="975" t="s">
        <v>54</v>
      </c>
      <c r="E2838" s="961"/>
      <c r="F2838" s="961"/>
      <c r="G2838" s="961"/>
      <c r="H2838" s="962" t="str">
        <f t="shared" si="219"/>
        <v/>
      </c>
      <c r="I2838" s="963" t="str">
        <f t="shared" si="220"/>
        <v/>
      </c>
      <c r="J2838" s="964" t="str">
        <f t="shared" si="220"/>
        <v/>
      </c>
      <c r="K2838" s="964" t="str">
        <f t="shared" si="220"/>
        <v/>
      </c>
      <c r="L2838" s="964" t="str">
        <f t="shared" si="220"/>
        <v/>
      </c>
      <c r="M2838" s="964" t="str">
        <f t="shared" si="220"/>
        <v/>
      </c>
      <c r="N2838" s="964" t="str">
        <f t="shared" si="220"/>
        <v/>
      </c>
      <c r="O2838" s="964" t="str">
        <f t="shared" si="220"/>
        <v/>
      </c>
      <c r="P2838" s="964" t="str">
        <f t="shared" si="220"/>
        <v/>
      </c>
      <c r="Q2838" s="962" t="str">
        <f t="shared" si="220"/>
        <v/>
      </c>
      <c r="R2838" s="843"/>
    </row>
    <row r="2839" spans="2:18" s="842" customFormat="1" ht="12.4" customHeight="1">
      <c r="B2839" s="968" t="s">
        <v>2155</v>
      </c>
      <c r="C2839" s="959"/>
      <c r="D2839" s="969" t="s">
        <v>2696</v>
      </c>
      <c r="E2839" s="961" t="s">
        <v>386</v>
      </c>
      <c r="F2839" s="970">
        <v>1.58</v>
      </c>
      <c r="G2839" s="970">
        <v>30.76</v>
      </c>
      <c r="H2839" s="962">
        <f t="shared" si="219"/>
        <v>48.6</v>
      </c>
      <c r="I2839" s="963">
        <f t="shared" si="220"/>
        <v>0</v>
      </c>
      <c r="J2839" s="964">
        <f t="shared" si="220"/>
        <v>0</v>
      </c>
      <c r="K2839" s="964">
        <f t="shared" si="220"/>
        <v>0</v>
      </c>
      <c r="L2839" s="964">
        <f t="shared" si="220"/>
        <v>0</v>
      </c>
      <c r="M2839" s="964">
        <f t="shared" si="220"/>
        <v>0</v>
      </c>
      <c r="N2839" s="964">
        <f t="shared" si="220"/>
        <v>48.6</v>
      </c>
      <c r="O2839" s="964">
        <f t="shared" si="220"/>
        <v>0</v>
      </c>
      <c r="P2839" s="964">
        <f t="shared" si="220"/>
        <v>0</v>
      </c>
      <c r="Q2839" s="962">
        <f t="shared" si="220"/>
        <v>0</v>
      </c>
      <c r="R2839" s="843"/>
    </row>
    <row r="2840" spans="2:18" s="842" customFormat="1" ht="12.4" customHeight="1">
      <c r="B2840" s="968" t="s">
        <v>2156</v>
      </c>
      <c r="C2840" s="959"/>
      <c r="D2840" s="969" t="s">
        <v>336</v>
      </c>
      <c r="E2840" s="961" t="s">
        <v>386</v>
      </c>
      <c r="F2840" s="970">
        <v>1.97</v>
      </c>
      <c r="G2840" s="970">
        <v>20.51</v>
      </c>
      <c r="H2840" s="962">
        <f t="shared" si="219"/>
        <v>40.4</v>
      </c>
      <c r="I2840" s="963">
        <f t="shared" si="220"/>
        <v>0</v>
      </c>
      <c r="J2840" s="964">
        <f t="shared" si="220"/>
        <v>0</v>
      </c>
      <c r="K2840" s="964">
        <f t="shared" si="220"/>
        <v>0</v>
      </c>
      <c r="L2840" s="964">
        <f t="shared" si="220"/>
        <v>0</v>
      </c>
      <c r="M2840" s="964">
        <f t="shared" si="220"/>
        <v>0</v>
      </c>
      <c r="N2840" s="964">
        <f t="shared" si="220"/>
        <v>40.4</v>
      </c>
      <c r="O2840" s="964">
        <f t="shared" si="220"/>
        <v>0</v>
      </c>
      <c r="P2840" s="964">
        <f t="shared" si="220"/>
        <v>0</v>
      </c>
      <c r="Q2840" s="962">
        <f t="shared" si="220"/>
        <v>0</v>
      </c>
      <c r="R2840" s="843"/>
    </row>
    <row r="2841" spans="2:18" s="842" customFormat="1" ht="12.4" customHeight="1">
      <c r="B2841" s="974" t="s">
        <v>2158</v>
      </c>
      <c r="C2841" s="959"/>
      <c r="D2841" s="975" t="s">
        <v>2700</v>
      </c>
      <c r="E2841" s="961"/>
      <c r="F2841" s="961"/>
      <c r="G2841" s="961"/>
      <c r="H2841" s="962" t="str">
        <f t="shared" si="219"/>
        <v/>
      </c>
      <c r="I2841" s="963" t="str">
        <f t="shared" si="220"/>
        <v/>
      </c>
      <c r="J2841" s="964" t="str">
        <f t="shared" si="220"/>
        <v/>
      </c>
      <c r="K2841" s="964" t="str">
        <f t="shared" si="220"/>
        <v/>
      </c>
      <c r="L2841" s="964" t="str">
        <f t="shared" si="220"/>
        <v/>
      </c>
      <c r="M2841" s="964" t="str">
        <f t="shared" si="220"/>
        <v/>
      </c>
      <c r="N2841" s="964" t="str">
        <f t="shared" si="220"/>
        <v/>
      </c>
      <c r="O2841" s="964" t="str">
        <f t="shared" si="220"/>
        <v/>
      </c>
      <c r="P2841" s="964" t="str">
        <f t="shared" si="220"/>
        <v/>
      </c>
      <c r="Q2841" s="962" t="str">
        <f t="shared" si="220"/>
        <v/>
      </c>
      <c r="R2841" s="843"/>
    </row>
    <row r="2842" spans="2:18" s="842" customFormat="1" ht="12.4" customHeight="1">
      <c r="B2842" s="968" t="s">
        <v>2159</v>
      </c>
      <c r="C2842" s="959"/>
      <c r="D2842" s="969" t="s">
        <v>2713</v>
      </c>
      <c r="E2842" s="961" t="s">
        <v>51</v>
      </c>
      <c r="F2842" s="970">
        <v>9.6</v>
      </c>
      <c r="G2842" s="970">
        <v>51.84</v>
      </c>
      <c r="H2842" s="962">
        <f t="shared" si="219"/>
        <v>497.66</v>
      </c>
      <c r="I2842" s="963">
        <f t="shared" si="220"/>
        <v>0</v>
      </c>
      <c r="J2842" s="964">
        <f t="shared" si="220"/>
        <v>0</v>
      </c>
      <c r="K2842" s="964">
        <f t="shared" si="220"/>
        <v>0</v>
      </c>
      <c r="L2842" s="964">
        <f t="shared" si="220"/>
        <v>0</v>
      </c>
      <c r="M2842" s="964">
        <f t="shared" si="220"/>
        <v>0</v>
      </c>
      <c r="N2842" s="964">
        <f t="shared" si="220"/>
        <v>497.66</v>
      </c>
      <c r="O2842" s="964">
        <f t="shared" si="220"/>
        <v>0</v>
      </c>
      <c r="P2842" s="964">
        <f t="shared" si="220"/>
        <v>0</v>
      </c>
      <c r="Q2842" s="962">
        <f t="shared" si="220"/>
        <v>0</v>
      </c>
      <c r="R2842" s="843"/>
    </row>
    <row r="2843" spans="2:18" s="842" customFormat="1" ht="12.4" customHeight="1">
      <c r="B2843" s="968" t="s">
        <v>2160</v>
      </c>
      <c r="C2843" s="959"/>
      <c r="D2843" s="969" t="s">
        <v>2714</v>
      </c>
      <c r="E2843" s="961" t="s">
        <v>386</v>
      </c>
      <c r="F2843" s="970">
        <v>1.58</v>
      </c>
      <c r="G2843" s="970">
        <v>320.05</v>
      </c>
      <c r="H2843" s="962">
        <f t="shared" si="219"/>
        <v>505.68</v>
      </c>
      <c r="I2843" s="963">
        <f t="shared" si="220"/>
        <v>0</v>
      </c>
      <c r="J2843" s="964">
        <f t="shared" si="220"/>
        <v>0</v>
      </c>
      <c r="K2843" s="964">
        <f t="shared" si="220"/>
        <v>0</v>
      </c>
      <c r="L2843" s="964">
        <f t="shared" si="220"/>
        <v>0</v>
      </c>
      <c r="M2843" s="964">
        <f t="shared" si="220"/>
        <v>0</v>
      </c>
      <c r="N2843" s="964">
        <f t="shared" si="220"/>
        <v>505.68</v>
      </c>
      <c r="O2843" s="964">
        <f t="shared" si="220"/>
        <v>0</v>
      </c>
      <c r="P2843" s="964">
        <f t="shared" si="220"/>
        <v>0</v>
      </c>
      <c r="Q2843" s="962">
        <f t="shared" si="220"/>
        <v>0</v>
      </c>
      <c r="R2843" s="843"/>
    </row>
    <row r="2844" spans="2:18" s="842" customFormat="1" ht="12.4" customHeight="1">
      <c r="B2844" s="974" t="s">
        <v>2162</v>
      </c>
      <c r="C2844" s="959"/>
      <c r="D2844" s="975" t="s">
        <v>359</v>
      </c>
      <c r="E2844" s="961"/>
      <c r="F2844" s="961"/>
      <c r="G2844" s="961"/>
      <c r="H2844" s="962" t="str">
        <f t="shared" si="219"/>
        <v/>
      </c>
      <c r="I2844" s="963" t="str">
        <f t="shared" si="220"/>
        <v/>
      </c>
      <c r="J2844" s="964" t="str">
        <f t="shared" si="220"/>
        <v/>
      </c>
      <c r="K2844" s="964" t="str">
        <f t="shared" si="220"/>
        <v/>
      </c>
      <c r="L2844" s="964" t="str">
        <f t="shared" si="220"/>
        <v/>
      </c>
      <c r="M2844" s="964" t="str">
        <f t="shared" si="220"/>
        <v/>
      </c>
      <c r="N2844" s="964" t="str">
        <f t="shared" si="220"/>
        <v/>
      </c>
      <c r="O2844" s="964" t="str">
        <f t="shared" si="220"/>
        <v/>
      </c>
      <c r="P2844" s="964" t="str">
        <f t="shared" si="220"/>
        <v/>
      </c>
      <c r="Q2844" s="962" t="str">
        <f t="shared" si="220"/>
        <v/>
      </c>
      <c r="R2844" s="843"/>
    </row>
    <row r="2845" spans="2:18" s="842" customFormat="1" ht="12.4" customHeight="1">
      <c r="B2845" s="968" t="s">
        <v>2163</v>
      </c>
      <c r="C2845" s="959"/>
      <c r="D2845" s="969" t="s">
        <v>2685</v>
      </c>
      <c r="E2845" s="961" t="s">
        <v>41</v>
      </c>
      <c r="F2845" s="970">
        <v>12</v>
      </c>
      <c r="G2845" s="970">
        <v>115.57000000000001</v>
      </c>
      <c r="H2845" s="962">
        <f t="shared" si="219"/>
        <v>1386.84</v>
      </c>
      <c r="I2845" s="963">
        <f t="shared" si="220"/>
        <v>0</v>
      </c>
      <c r="J2845" s="964">
        <f t="shared" si="220"/>
        <v>0</v>
      </c>
      <c r="K2845" s="964">
        <f t="shared" si="220"/>
        <v>0</v>
      </c>
      <c r="L2845" s="964">
        <f t="shared" si="220"/>
        <v>0</v>
      </c>
      <c r="M2845" s="964">
        <f t="shared" si="220"/>
        <v>0</v>
      </c>
      <c r="N2845" s="964">
        <f t="shared" si="220"/>
        <v>1386.84</v>
      </c>
      <c r="O2845" s="964">
        <f t="shared" si="220"/>
        <v>0</v>
      </c>
      <c r="P2845" s="964">
        <f t="shared" si="220"/>
        <v>0</v>
      </c>
      <c r="Q2845" s="962">
        <f t="shared" si="220"/>
        <v>0</v>
      </c>
      <c r="R2845" s="843"/>
    </row>
    <row r="2846" spans="2:18" s="842" customFormat="1" ht="12.4" customHeight="1">
      <c r="B2846" s="968" t="s">
        <v>2164</v>
      </c>
      <c r="C2846" s="959"/>
      <c r="D2846" s="969" t="s">
        <v>2715</v>
      </c>
      <c r="E2846" s="961" t="s">
        <v>51</v>
      </c>
      <c r="F2846" s="970">
        <v>36.47</v>
      </c>
      <c r="G2846" s="970">
        <v>64.81</v>
      </c>
      <c r="H2846" s="962">
        <f t="shared" si="219"/>
        <v>2363.62</v>
      </c>
      <c r="I2846" s="963">
        <f t="shared" si="220"/>
        <v>0</v>
      </c>
      <c r="J2846" s="964">
        <f t="shared" si="220"/>
        <v>0</v>
      </c>
      <c r="K2846" s="964">
        <f t="shared" si="220"/>
        <v>0</v>
      </c>
      <c r="L2846" s="964">
        <f t="shared" si="220"/>
        <v>0</v>
      </c>
      <c r="M2846" s="964">
        <f t="shared" si="220"/>
        <v>0</v>
      </c>
      <c r="N2846" s="964">
        <f t="shared" si="220"/>
        <v>2363.62</v>
      </c>
      <c r="O2846" s="964">
        <f t="shared" si="220"/>
        <v>0</v>
      </c>
      <c r="P2846" s="964">
        <f t="shared" si="220"/>
        <v>0</v>
      </c>
      <c r="Q2846" s="962">
        <f t="shared" si="220"/>
        <v>0</v>
      </c>
      <c r="R2846" s="843"/>
    </row>
    <row r="2847" spans="2:18" s="842" customFormat="1" ht="12.4" customHeight="1">
      <c r="B2847" s="968" t="s">
        <v>2369</v>
      </c>
      <c r="C2847" s="959"/>
      <c r="D2847" s="969" t="s">
        <v>2716</v>
      </c>
      <c r="E2847" s="961" t="s">
        <v>50</v>
      </c>
      <c r="F2847" s="970">
        <v>81.900000000000006</v>
      </c>
      <c r="G2847" s="970">
        <v>19.07</v>
      </c>
      <c r="H2847" s="962">
        <f t="shared" si="219"/>
        <v>1561.83</v>
      </c>
      <c r="I2847" s="963">
        <f t="shared" ref="I2847:Q2862" si="221">+IF($E2847="","",I6737)</f>
        <v>0</v>
      </c>
      <c r="J2847" s="964">
        <f t="shared" si="221"/>
        <v>0</v>
      </c>
      <c r="K2847" s="964">
        <f t="shared" si="221"/>
        <v>0</v>
      </c>
      <c r="L2847" s="964">
        <f t="shared" si="221"/>
        <v>0</v>
      </c>
      <c r="M2847" s="964">
        <f t="shared" si="221"/>
        <v>0</v>
      </c>
      <c r="N2847" s="964">
        <f t="shared" si="221"/>
        <v>1561.83</v>
      </c>
      <c r="O2847" s="964">
        <f t="shared" si="221"/>
        <v>0</v>
      </c>
      <c r="P2847" s="964">
        <f t="shared" si="221"/>
        <v>0</v>
      </c>
      <c r="Q2847" s="962">
        <f t="shared" si="221"/>
        <v>0</v>
      </c>
      <c r="R2847" s="843"/>
    </row>
    <row r="2848" spans="2:18" s="842" customFormat="1" ht="12.4" customHeight="1">
      <c r="B2848" s="968" t="s">
        <v>2370</v>
      </c>
      <c r="C2848" s="959"/>
      <c r="D2848" s="969" t="s">
        <v>349</v>
      </c>
      <c r="E2848" s="961" t="s">
        <v>50</v>
      </c>
      <c r="F2848" s="970">
        <v>78</v>
      </c>
      <c r="G2848" s="970">
        <v>3.47</v>
      </c>
      <c r="H2848" s="962">
        <f t="shared" si="219"/>
        <v>270.66000000000003</v>
      </c>
      <c r="I2848" s="963">
        <f t="shared" si="221"/>
        <v>0</v>
      </c>
      <c r="J2848" s="964">
        <f t="shared" si="221"/>
        <v>0</v>
      </c>
      <c r="K2848" s="964">
        <f t="shared" si="221"/>
        <v>0</v>
      </c>
      <c r="L2848" s="964">
        <f t="shared" si="221"/>
        <v>0</v>
      </c>
      <c r="M2848" s="964">
        <f t="shared" si="221"/>
        <v>0</v>
      </c>
      <c r="N2848" s="964">
        <f t="shared" si="221"/>
        <v>270.66000000000003</v>
      </c>
      <c r="O2848" s="964">
        <f t="shared" si="221"/>
        <v>0</v>
      </c>
      <c r="P2848" s="964">
        <f t="shared" si="221"/>
        <v>0</v>
      </c>
      <c r="Q2848" s="962">
        <f t="shared" si="221"/>
        <v>0</v>
      </c>
      <c r="R2848" s="843"/>
    </row>
    <row r="2849" spans="2:18" s="842" customFormat="1" ht="12.4" customHeight="1">
      <c r="B2849" s="978" t="s">
        <v>2371</v>
      </c>
      <c r="C2849" s="959"/>
      <c r="D2849" s="979" t="s">
        <v>2717</v>
      </c>
      <c r="E2849" s="961" t="s">
        <v>41</v>
      </c>
      <c r="F2849" s="970">
        <v>1</v>
      </c>
      <c r="G2849" s="970">
        <v>212.69</v>
      </c>
      <c r="H2849" s="980">
        <f t="shared" si="219"/>
        <v>212.69</v>
      </c>
      <c r="I2849" s="981">
        <f t="shared" si="221"/>
        <v>0</v>
      </c>
      <c r="J2849" s="982">
        <f t="shared" si="221"/>
        <v>0</v>
      </c>
      <c r="K2849" s="982">
        <f t="shared" si="221"/>
        <v>0</v>
      </c>
      <c r="L2849" s="982">
        <f t="shared" si="221"/>
        <v>0</v>
      </c>
      <c r="M2849" s="982">
        <f t="shared" si="221"/>
        <v>0</v>
      </c>
      <c r="N2849" s="982">
        <f t="shared" si="221"/>
        <v>212.69</v>
      </c>
      <c r="O2849" s="982">
        <f t="shared" si="221"/>
        <v>0</v>
      </c>
      <c r="P2849" s="982">
        <f t="shared" si="221"/>
        <v>0</v>
      </c>
      <c r="Q2849" s="980">
        <f t="shared" si="221"/>
        <v>0</v>
      </c>
      <c r="R2849" s="843"/>
    </row>
    <row r="2850" spans="2:18" s="842" customFormat="1" ht="12.4" customHeight="1">
      <c r="B2850" s="974" t="s">
        <v>2165</v>
      </c>
      <c r="C2850" s="959"/>
      <c r="D2850" s="975" t="s">
        <v>2718</v>
      </c>
      <c r="E2850" s="961"/>
      <c r="F2850" s="961"/>
      <c r="G2850" s="961"/>
      <c r="H2850" s="962" t="str">
        <f t="shared" si="219"/>
        <v/>
      </c>
      <c r="I2850" s="963" t="str">
        <f t="shared" si="221"/>
        <v/>
      </c>
      <c r="J2850" s="964" t="str">
        <f t="shared" si="221"/>
        <v/>
      </c>
      <c r="K2850" s="964" t="str">
        <f t="shared" si="221"/>
        <v/>
      </c>
      <c r="L2850" s="964" t="str">
        <f t="shared" si="221"/>
        <v/>
      </c>
      <c r="M2850" s="964" t="str">
        <f t="shared" si="221"/>
        <v/>
      </c>
      <c r="N2850" s="964" t="str">
        <f t="shared" si="221"/>
        <v/>
      </c>
      <c r="O2850" s="964" t="str">
        <f t="shared" si="221"/>
        <v/>
      </c>
      <c r="P2850" s="964" t="str">
        <f t="shared" si="221"/>
        <v/>
      </c>
      <c r="Q2850" s="962" t="str">
        <f t="shared" si="221"/>
        <v/>
      </c>
      <c r="R2850" s="843"/>
    </row>
    <row r="2851" spans="2:18" s="842" customFormat="1" ht="12.4" customHeight="1">
      <c r="B2851" s="968" t="s">
        <v>2166</v>
      </c>
      <c r="C2851" s="959"/>
      <c r="D2851" s="969" t="s">
        <v>2719</v>
      </c>
      <c r="E2851" s="961" t="s">
        <v>51</v>
      </c>
      <c r="F2851" s="970">
        <v>40.950000000000003</v>
      </c>
      <c r="G2851" s="970">
        <v>11.56</v>
      </c>
      <c r="H2851" s="962">
        <f t="shared" si="219"/>
        <v>473.38</v>
      </c>
      <c r="I2851" s="963">
        <f t="shared" si="221"/>
        <v>0</v>
      </c>
      <c r="J2851" s="964">
        <f t="shared" si="221"/>
        <v>0</v>
      </c>
      <c r="K2851" s="964">
        <f t="shared" si="221"/>
        <v>0</v>
      </c>
      <c r="L2851" s="964">
        <f t="shared" si="221"/>
        <v>0</v>
      </c>
      <c r="M2851" s="964">
        <f t="shared" si="221"/>
        <v>0</v>
      </c>
      <c r="N2851" s="964">
        <f t="shared" si="221"/>
        <v>473.38</v>
      </c>
      <c r="O2851" s="964">
        <f t="shared" si="221"/>
        <v>0</v>
      </c>
      <c r="P2851" s="964">
        <f t="shared" si="221"/>
        <v>0</v>
      </c>
      <c r="Q2851" s="962">
        <f t="shared" si="221"/>
        <v>0</v>
      </c>
      <c r="R2851" s="843"/>
    </row>
    <row r="2852" spans="2:18" s="842" customFormat="1" ht="12.4" customHeight="1">
      <c r="B2852" s="966" t="s">
        <v>2372</v>
      </c>
      <c r="C2852" s="959"/>
      <c r="D2852" s="967" t="s">
        <v>2948</v>
      </c>
      <c r="E2852" s="961"/>
      <c r="F2852" s="961"/>
      <c r="G2852" s="961"/>
      <c r="H2852" s="962" t="str">
        <f t="shared" si="219"/>
        <v/>
      </c>
      <c r="I2852" s="963" t="str">
        <f t="shared" si="221"/>
        <v/>
      </c>
      <c r="J2852" s="964" t="str">
        <f t="shared" si="221"/>
        <v/>
      </c>
      <c r="K2852" s="964" t="str">
        <f t="shared" si="221"/>
        <v/>
      </c>
      <c r="L2852" s="964" t="str">
        <f t="shared" si="221"/>
        <v/>
      </c>
      <c r="M2852" s="964" t="str">
        <f t="shared" si="221"/>
        <v/>
      </c>
      <c r="N2852" s="964" t="str">
        <f t="shared" si="221"/>
        <v/>
      </c>
      <c r="O2852" s="964" t="str">
        <f t="shared" si="221"/>
        <v/>
      </c>
      <c r="P2852" s="964" t="str">
        <f t="shared" si="221"/>
        <v/>
      </c>
      <c r="Q2852" s="962" t="str">
        <f t="shared" si="221"/>
        <v/>
      </c>
      <c r="R2852" s="843"/>
    </row>
    <row r="2853" spans="2:18" s="842" customFormat="1" ht="12.4" customHeight="1">
      <c r="B2853" s="972" t="s">
        <v>2373</v>
      </c>
      <c r="C2853" s="959"/>
      <c r="D2853" s="973" t="s">
        <v>359</v>
      </c>
      <c r="E2853" s="961"/>
      <c r="F2853" s="961"/>
      <c r="G2853" s="961"/>
      <c r="H2853" s="962" t="str">
        <f t="shared" si="219"/>
        <v/>
      </c>
      <c r="I2853" s="963" t="str">
        <f t="shared" si="221"/>
        <v/>
      </c>
      <c r="J2853" s="964" t="str">
        <f t="shared" si="221"/>
        <v/>
      </c>
      <c r="K2853" s="964" t="str">
        <f t="shared" si="221"/>
        <v/>
      </c>
      <c r="L2853" s="964" t="str">
        <f t="shared" si="221"/>
        <v/>
      </c>
      <c r="M2853" s="964" t="str">
        <f t="shared" si="221"/>
        <v/>
      </c>
      <c r="N2853" s="964" t="str">
        <f t="shared" si="221"/>
        <v/>
      </c>
      <c r="O2853" s="964" t="str">
        <f t="shared" si="221"/>
        <v/>
      </c>
      <c r="P2853" s="964" t="str">
        <f t="shared" si="221"/>
        <v/>
      </c>
      <c r="Q2853" s="962" t="str">
        <f t="shared" si="221"/>
        <v/>
      </c>
      <c r="R2853" s="843"/>
    </row>
    <row r="2854" spans="2:18" s="842" customFormat="1" ht="12.4" customHeight="1">
      <c r="B2854" s="968" t="s">
        <v>2374</v>
      </c>
      <c r="C2854" s="959"/>
      <c r="D2854" s="969" t="s">
        <v>2721</v>
      </c>
      <c r="E2854" s="961" t="s">
        <v>41</v>
      </c>
      <c r="F2854" s="970">
        <v>1</v>
      </c>
      <c r="G2854" s="970">
        <v>345.33</v>
      </c>
      <c r="H2854" s="962">
        <f t="shared" si="219"/>
        <v>345.33</v>
      </c>
      <c r="I2854" s="963">
        <f t="shared" si="221"/>
        <v>0</v>
      </c>
      <c r="J2854" s="964">
        <f t="shared" si="221"/>
        <v>0</v>
      </c>
      <c r="K2854" s="964">
        <f t="shared" si="221"/>
        <v>0</v>
      </c>
      <c r="L2854" s="964">
        <f t="shared" si="221"/>
        <v>0</v>
      </c>
      <c r="M2854" s="964">
        <f t="shared" si="221"/>
        <v>0</v>
      </c>
      <c r="N2854" s="964">
        <f t="shared" si="221"/>
        <v>345.33</v>
      </c>
      <c r="O2854" s="964">
        <f t="shared" si="221"/>
        <v>0</v>
      </c>
      <c r="P2854" s="964">
        <f t="shared" si="221"/>
        <v>0</v>
      </c>
      <c r="Q2854" s="962">
        <f t="shared" si="221"/>
        <v>0</v>
      </c>
      <c r="R2854" s="843"/>
    </row>
    <row r="2855" spans="2:18" s="842" customFormat="1" ht="12.4" customHeight="1">
      <c r="B2855" s="968" t="s">
        <v>2375</v>
      </c>
      <c r="C2855" s="959"/>
      <c r="D2855" s="969" t="s">
        <v>2722</v>
      </c>
      <c r="E2855" s="961" t="s">
        <v>41</v>
      </c>
      <c r="F2855" s="970">
        <v>1</v>
      </c>
      <c r="G2855" s="970">
        <v>1286.6200000000001</v>
      </c>
      <c r="H2855" s="962">
        <f t="shared" si="219"/>
        <v>1286.6199999999999</v>
      </c>
      <c r="I2855" s="963">
        <f t="shared" si="221"/>
        <v>0</v>
      </c>
      <c r="J2855" s="964">
        <f t="shared" si="221"/>
        <v>0</v>
      </c>
      <c r="K2855" s="964">
        <f t="shared" si="221"/>
        <v>0</v>
      </c>
      <c r="L2855" s="964">
        <f t="shared" si="221"/>
        <v>0</v>
      </c>
      <c r="M2855" s="964">
        <f t="shared" si="221"/>
        <v>0</v>
      </c>
      <c r="N2855" s="964">
        <f t="shared" si="221"/>
        <v>1286.6199999999999</v>
      </c>
      <c r="O2855" s="964">
        <f t="shared" si="221"/>
        <v>0</v>
      </c>
      <c r="P2855" s="964">
        <f t="shared" si="221"/>
        <v>0</v>
      </c>
      <c r="Q2855" s="962">
        <f t="shared" si="221"/>
        <v>0</v>
      </c>
      <c r="R2855" s="843"/>
    </row>
    <row r="2856" spans="2:18" s="842" customFormat="1" ht="12.4" customHeight="1">
      <c r="B2856" s="968" t="s">
        <v>2376</v>
      </c>
      <c r="C2856" s="959"/>
      <c r="D2856" s="969" t="s">
        <v>2723</v>
      </c>
      <c r="E2856" s="961" t="s">
        <v>41</v>
      </c>
      <c r="F2856" s="970">
        <v>1</v>
      </c>
      <c r="G2856" s="970">
        <v>684.88</v>
      </c>
      <c r="H2856" s="962">
        <f t="shared" si="219"/>
        <v>684.88</v>
      </c>
      <c r="I2856" s="963">
        <f t="shared" si="221"/>
        <v>0</v>
      </c>
      <c r="J2856" s="964">
        <f t="shared" si="221"/>
        <v>0</v>
      </c>
      <c r="K2856" s="964">
        <f t="shared" si="221"/>
        <v>0</v>
      </c>
      <c r="L2856" s="964">
        <f t="shared" si="221"/>
        <v>0</v>
      </c>
      <c r="M2856" s="964">
        <f t="shared" si="221"/>
        <v>0</v>
      </c>
      <c r="N2856" s="964">
        <f t="shared" si="221"/>
        <v>684.88</v>
      </c>
      <c r="O2856" s="964">
        <f t="shared" si="221"/>
        <v>0</v>
      </c>
      <c r="P2856" s="964">
        <f t="shared" si="221"/>
        <v>0</v>
      </c>
      <c r="Q2856" s="962">
        <f t="shared" si="221"/>
        <v>0</v>
      </c>
      <c r="R2856" s="843"/>
    </row>
    <row r="2857" spans="2:18" s="842" customFormat="1" ht="12.4" customHeight="1">
      <c r="B2857" s="968" t="s">
        <v>2377</v>
      </c>
      <c r="C2857" s="959"/>
      <c r="D2857" s="969" t="s">
        <v>2724</v>
      </c>
      <c r="E2857" s="961" t="s">
        <v>53</v>
      </c>
      <c r="F2857" s="970">
        <v>1</v>
      </c>
      <c r="G2857" s="970">
        <v>331.15000000000003</v>
      </c>
      <c r="H2857" s="962">
        <f t="shared" si="219"/>
        <v>331.15</v>
      </c>
      <c r="I2857" s="963">
        <f t="shared" si="221"/>
        <v>0</v>
      </c>
      <c r="J2857" s="964">
        <f t="shared" si="221"/>
        <v>0</v>
      </c>
      <c r="K2857" s="964">
        <f t="shared" si="221"/>
        <v>0</v>
      </c>
      <c r="L2857" s="964">
        <f t="shared" si="221"/>
        <v>0</v>
      </c>
      <c r="M2857" s="964">
        <f t="shared" si="221"/>
        <v>0</v>
      </c>
      <c r="N2857" s="964">
        <f t="shared" si="221"/>
        <v>331.15</v>
      </c>
      <c r="O2857" s="964">
        <f t="shared" si="221"/>
        <v>0</v>
      </c>
      <c r="P2857" s="964">
        <f t="shared" si="221"/>
        <v>0</v>
      </c>
      <c r="Q2857" s="962">
        <f t="shared" si="221"/>
        <v>0</v>
      </c>
      <c r="R2857" s="843"/>
    </row>
    <row r="2858" spans="2:18" s="842" customFormat="1" ht="12.4" customHeight="1">
      <c r="B2858" s="972" t="s">
        <v>2378</v>
      </c>
      <c r="C2858" s="959"/>
      <c r="D2858" s="973" t="s">
        <v>2725</v>
      </c>
      <c r="E2858" s="961"/>
      <c r="F2858" s="961"/>
      <c r="G2858" s="961"/>
      <c r="H2858" s="962" t="str">
        <f t="shared" si="219"/>
        <v/>
      </c>
      <c r="I2858" s="963" t="str">
        <f t="shared" si="221"/>
        <v/>
      </c>
      <c r="J2858" s="964" t="str">
        <f t="shared" si="221"/>
        <v/>
      </c>
      <c r="K2858" s="964" t="str">
        <f t="shared" si="221"/>
        <v/>
      </c>
      <c r="L2858" s="964" t="str">
        <f t="shared" si="221"/>
        <v/>
      </c>
      <c r="M2858" s="964" t="str">
        <f t="shared" si="221"/>
        <v/>
      </c>
      <c r="N2858" s="964" t="str">
        <f t="shared" si="221"/>
        <v/>
      </c>
      <c r="O2858" s="964" t="str">
        <f t="shared" si="221"/>
        <v/>
      </c>
      <c r="P2858" s="964" t="str">
        <f t="shared" si="221"/>
        <v/>
      </c>
      <c r="Q2858" s="962" t="str">
        <f t="shared" si="221"/>
        <v/>
      </c>
      <c r="R2858" s="843"/>
    </row>
    <row r="2859" spans="2:18" s="842" customFormat="1" ht="12.4" customHeight="1">
      <c r="B2859" s="968" t="s">
        <v>2379</v>
      </c>
      <c r="C2859" s="959"/>
      <c r="D2859" s="969" t="s">
        <v>2726</v>
      </c>
      <c r="E2859" s="961" t="s">
        <v>41</v>
      </c>
      <c r="F2859" s="970">
        <v>1</v>
      </c>
      <c r="G2859" s="970">
        <v>715.03</v>
      </c>
      <c r="H2859" s="962">
        <f t="shared" si="219"/>
        <v>715.03</v>
      </c>
      <c r="I2859" s="963">
        <f t="shared" si="221"/>
        <v>0</v>
      </c>
      <c r="J2859" s="964">
        <f t="shared" si="221"/>
        <v>0</v>
      </c>
      <c r="K2859" s="964">
        <f t="shared" si="221"/>
        <v>0</v>
      </c>
      <c r="L2859" s="964">
        <f t="shared" si="221"/>
        <v>0</v>
      </c>
      <c r="M2859" s="964">
        <f t="shared" si="221"/>
        <v>0</v>
      </c>
      <c r="N2859" s="964">
        <f t="shared" si="221"/>
        <v>715.03</v>
      </c>
      <c r="O2859" s="964">
        <f t="shared" si="221"/>
        <v>0</v>
      </c>
      <c r="P2859" s="964">
        <f t="shared" si="221"/>
        <v>0</v>
      </c>
      <c r="Q2859" s="962">
        <f t="shared" si="221"/>
        <v>0</v>
      </c>
      <c r="R2859" s="843"/>
    </row>
    <row r="2860" spans="2:18" s="842" customFormat="1" ht="12.4" customHeight="1">
      <c r="B2860" s="968" t="s">
        <v>2380</v>
      </c>
      <c r="C2860" s="959"/>
      <c r="D2860" s="969" t="s">
        <v>2727</v>
      </c>
      <c r="E2860" s="961" t="s">
        <v>53</v>
      </c>
      <c r="F2860" s="970">
        <v>1</v>
      </c>
      <c r="G2860" s="970">
        <v>551.21</v>
      </c>
      <c r="H2860" s="962">
        <f t="shared" si="219"/>
        <v>551.21</v>
      </c>
      <c r="I2860" s="963">
        <f t="shared" si="221"/>
        <v>0</v>
      </c>
      <c r="J2860" s="964">
        <f t="shared" si="221"/>
        <v>0</v>
      </c>
      <c r="K2860" s="964">
        <f t="shared" si="221"/>
        <v>0</v>
      </c>
      <c r="L2860" s="964">
        <f t="shared" si="221"/>
        <v>0</v>
      </c>
      <c r="M2860" s="964">
        <f t="shared" si="221"/>
        <v>0</v>
      </c>
      <c r="N2860" s="964">
        <f t="shared" si="221"/>
        <v>551.21</v>
      </c>
      <c r="O2860" s="964">
        <f t="shared" si="221"/>
        <v>0</v>
      </c>
      <c r="P2860" s="964">
        <f t="shared" si="221"/>
        <v>0</v>
      </c>
      <c r="Q2860" s="962">
        <f t="shared" si="221"/>
        <v>0</v>
      </c>
      <c r="R2860" s="843"/>
    </row>
    <row r="2861" spans="2:18" s="842" customFormat="1" ht="12.4" customHeight="1">
      <c r="B2861" s="966" t="s">
        <v>2381</v>
      </c>
      <c r="C2861" s="959"/>
      <c r="D2861" s="967" t="s">
        <v>2989</v>
      </c>
      <c r="E2861" s="961"/>
      <c r="F2861" s="961"/>
      <c r="G2861" s="961"/>
      <c r="H2861" s="962" t="str">
        <f t="shared" si="219"/>
        <v/>
      </c>
      <c r="I2861" s="963" t="str">
        <f t="shared" si="221"/>
        <v/>
      </c>
      <c r="J2861" s="964" t="str">
        <f t="shared" si="221"/>
        <v/>
      </c>
      <c r="K2861" s="964" t="str">
        <f t="shared" si="221"/>
        <v/>
      </c>
      <c r="L2861" s="964" t="str">
        <f t="shared" si="221"/>
        <v/>
      </c>
      <c r="M2861" s="964" t="str">
        <f t="shared" si="221"/>
        <v/>
      </c>
      <c r="N2861" s="964" t="str">
        <f t="shared" si="221"/>
        <v/>
      </c>
      <c r="O2861" s="964" t="str">
        <f t="shared" si="221"/>
        <v/>
      </c>
      <c r="P2861" s="964" t="str">
        <f t="shared" si="221"/>
        <v/>
      </c>
      <c r="Q2861" s="962" t="str">
        <f t="shared" si="221"/>
        <v/>
      </c>
      <c r="R2861" s="843"/>
    </row>
    <row r="2862" spans="2:18" s="842" customFormat="1" ht="12.4" customHeight="1">
      <c r="B2862" s="972" t="s">
        <v>2382</v>
      </c>
      <c r="C2862" s="959"/>
      <c r="D2862" s="973" t="s">
        <v>52</v>
      </c>
      <c r="E2862" s="961"/>
      <c r="F2862" s="961"/>
      <c r="G2862" s="961"/>
      <c r="H2862" s="962" t="str">
        <f t="shared" si="219"/>
        <v/>
      </c>
      <c r="I2862" s="963" t="str">
        <f t="shared" si="221"/>
        <v/>
      </c>
      <c r="J2862" s="964" t="str">
        <f t="shared" si="221"/>
        <v/>
      </c>
      <c r="K2862" s="964" t="str">
        <f t="shared" si="221"/>
        <v/>
      </c>
      <c r="L2862" s="964" t="str">
        <f t="shared" si="221"/>
        <v/>
      </c>
      <c r="M2862" s="964" t="str">
        <f t="shared" si="221"/>
        <v/>
      </c>
      <c r="N2862" s="964" t="str">
        <f t="shared" si="221"/>
        <v/>
      </c>
      <c r="O2862" s="964" t="str">
        <f t="shared" si="221"/>
        <v/>
      </c>
      <c r="P2862" s="964" t="str">
        <f t="shared" si="221"/>
        <v/>
      </c>
      <c r="Q2862" s="962" t="str">
        <f t="shared" si="221"/>
        <v/>
      </c>
      <c r="R2862" s="843"/>
    </row>
    <row r="2863" spans="2:18" s="842" customFormat="1" ht="12.4" customHeight="1">
      <c r="B2863" s="968" t="s">
        <v>2383</v>
      </c>
      <c r="C2863" s="959"/>
      <c r="D2863" s="969" t="s">
        <v>334</v>
      </c>
      <c r="E2863" s="961" t="s">
        <v>385</v>
      </c>
      <c r="F2863" s="970">
        <v>1.8800000000000001</v>
      </c>
      <c r="G2863" s="970">
        <v>1.22</v>
      </c>
      <c r="H2863" s="962">
        <f t="shared" si="219"/>
        <v>2.29</v>
      </c>
      <c r="I2863" s="963">
        <f t="shared" ref="I2863:Q2878" si="222">+IF($E2863="","",I6753)</f>
        <v>0</v>
      </c>
      <c r="J2863" s="964">
        <f t="shared" si="222"/>
        <v>0</v>
      </c>
      <c r="K2863" s="964">
        <f t="shared" si="222"/>
        <v>0</v>
      </c>
      <c r="L2863" s="964">
        <f t="shared" si="222"/>
        <v>0</v>
      </c>
      <c r="M2863" s="964">
        <f t="shared" si="222"/>
        <v>0</v>
      </c>
      <c r="N2863" s="964">
        <f t="shared" si="222"/>
        <v>2.29</v>
      </c>
      <c r="O2863" s="964">
        <f t="shared" si="222"/>
        <v>0</v>
      </c>
      <c r="P2863" s="964">
        <f t="shared" si="222"/>
        <v>0</v>
      </c>
      <c r="Q2863" s="962">
        <f t="shared" si="222"/>
        <v>0</v>
      </c>
      <c r="R2863" s="843"/>
    </row>
    <row r="2864" spans="2:18" s="842" customFormat="1" ht="12.4" customHeight="1">
      <c r="B2864" s="972" t="s">
        <v>2384</v>
      </c>
      <c r="C2864" s="959"/>
      <c r="D2864" s="973" t="s">
        <v>54</v>
      </c>
      <c r="E2864" s="961"/>
      <c r="F2864" s="961"/>
      <c r="G2864" s="961"/>
      <c r="H2864" s="962" t="str">
        <f t="shared" si="219"/>
        <v/>
      </c>
      <c r="I2864" s="963" t="str">
        <f t="shared" si="222"/>
        <v/>
      </c>
      <c r="J2864" s="964" t="str">
        <f t="shared" si="222"/>
        <v/>
      </c>
      <c r="K2864" s="964" t="str">
        <f t="shared" si="222"/>
        <v/>
      </c>
      <c r="L2864" s="964" t="str">
        <f t="shared" si="222"/>
        <v/>
      </c>
      <c r="M2864" s="964" t="str">
        <f t="shared" si="222"/>
        <v/>
      </c>
      <c r="N2864" s="964" t="str">
        <f t="shared" si="222"/>
        <v/>
      </c>
      <c r="O2864" s="964" t="str">
        <f t="shared" si="222"/>
        <v/>
      </c>
      <c r="P2864" s="964" t="str">
        <f t="shared" si="222"/>
        <v/>
      </c>
      <c r="Q2864" s="962" t="str">
        <f t="shared" si="222"/>
        <v/>
      </c>
      <c r="R2864" s="843"/>
    </row>
    <row r="2865" spans="2:18" s="842" customFormat="1" ht="12.4" customHeight="1">
      <c r="B2865" s="968" t="s">
        <v>2385</v>
      </c>
      <c r="C2865" s="959"/>
      <c r="D2865" s="969" t="s">
        <v>365</v>
      </c>
      <c r="E2865" s="961" t="s">
        <v>386</v>
      </c>
      <c r="F2865" s="970">
        <v>1.41</v>
      </c>
      <c r="G2865" s="970">
        <v>30.76</v>
      </c>
      <c r="H2865" s="962">
        <f t="shared" si="219"/>
        <v>43.37</v>
      </c>
      <c r="I2865" s="963">
        <f t="shared" si="222"/>
        <v>0</v>
      </c>
      <c r="J2865" s="964">
        <f t="shared" si="222"/>
        <v>0</v>
      </c>
      <c r="K2865" s="964">
        <f t="shared" si="222"/>
        <v>0</v>
      </c>
      <c r="L2865" s="964">
        <f t="shared" si="222"/>
        <v>0</v>
      </c>
      <c r="M2865" s="964">
        <f t="shared" si="222"/>
        <v>0</v>
      </c>
      <c r="N2865" s="964">
        <f t="shared" si="222"/>
        <v>43.37</v>
      </c>
      <c r="O2865" s="964">
        <f t="shared" si="222"/>
        <v>0</v>
      </c>
      <c r="P2865" s="964">
        <f t="shared" si="222"/>
        <v>0</v>
      </c>
      <c r="Q2865" s="962">
        <f t="shared" si="222"/>
        <v>0</v>
      </c>
      <c r="R2865" s="843"/>
    </row>
    <row r="2866" spans="2:18" s="842" customFormat="1" ht="12.4" customHeight="1">
      <c r="B2866" s="968" t="s">
        <v>2386</v>
      </c>
      <c r="C2866" s="959"/>
      <c r="D2866" s="969" t="s">
        <v>2729</v>
      </c>
      <c r="E2866" s="961" t="s">
        <v>51</v>
      </c>
      <c r="F2866" s="970">
        <v>1.8800000000000001</v>
      </c>
      <c r="G2866" s="970">
        <v>41</v>
      </c>
      <c r="H2866" s="962">
        <f t="shared" si="219"/>
        <v>77.08</v>
      </c>
      <c r="I2866" s="963">
        <f t="shared" si="222"/>
        <v>0</v>
      </c>
      <c r="J2866" s="964">
        <f t="shared" si="222"/>
        <v>0</v>
      </c>
      <c r="K2866" s="964">
        <f t="shared" si="222"/>
        <v>0</v>
      </c>
      <c r="L2866" s="964">
        <f t="shared" si="222"/>
        <v>0</v>
      </c>
      <c r="M2866" s="964">
        <f t="shared" si="222"/>
        <v>0</v>
      </c>
      <c r="N2866" s="964">
        <f t="shared" si="222"/>
        <v>77.08</v>
      </c>
      <c r="O2866" s="964">
        <f t="shared" si="222"/>
        <v>0</v>
      </c>
      <c r="P2866" s="964">
        <f t="shared" si="222"/>
        <v>0</v>
      </c>
      <c r="Q2866" s="962">
        <f t="shared" si="222"/>
        <v>0</v>
      </c>
      <c r="R2866" s="843"/>
    </row>
    <row r="2867" spans="2:18" s="842" customFormat="1" ht="12.4" customHeight="1">
      <c r="B2867" s="968" t="s">
        <v>2387</v>
      </c>
      <c r="C2867" s="959"/>
      <c r="D2867" s="969" t="s">
        <v>336</v>
      </c>
      <c r="E2867" s="961" t="s">
        <v>386</v>
      </c>
      <c r="F2867" s="970">
        <v>1.76</v>
      </c>
      <c r="G2867" s="970">
        <v>20.51</v>
      </c>
      <c r="H2867" s="962">
        <f t="shared" si="219"/>
        <v>36.1</v>
      </c>
      <c r="I2867" s="963">
        <f t="shared" si="222"/>
        <v>0</v>
      </c>
      <c r="J2867" s="964">
        <f t="shared" si="222"/>
        <v>0</v>
      </c>
      <c r="K2867" s="964">
        <f t="shared" si="222"/>
        <v>0</v>
      </c>
      <c r="L2867" s="964">
        <f t="shared" si="222"/>
        <v>0</v>
      </c>
      <c r="M2867" s="964">
        <f t="shared" si="222"/>
        <v>0</v>
      </c>
      <c r="N2867" s="964">
        <f t="shared" si="222"/>
        <v>36.1</v>
      </c>
      <c r="O2867" s="964">
        <f t="shared" si="222"/>
        <v>0</v>
      </c>
      <c r="P2867" s="964">
        <f t="shared" si="222"/>
        <v>0</v>
      </c>
      <c r="Q2867" s="962">
        <f t="shared" si="222"/>
        <v>0</v>
      </c>
      <c r="R2867" s="843"/>
    </row>
    <row r="2868" spans="2:18" s="842" customFormat="1" ht="12.4" customHeight="1">
      <c r="B2868" s="972" t="s">
        <v>2388</v>
      </c>
      <c r="C2868" s="959"/>
      <c r="D2868" s="973" t="s">
        <v>340</v>
      </c>
      <c r="E2868" s="961"/>
      <c r="F2868" s="961"/>
      <c r="G2868" s="961"/>
      <c r="H2868" s="962" t="str">
        <f t="shared" si="219"/>
        <v/>
      </c>
      <c r="I2868" s="963" t="str">
        <f t="shared" si="222"/>
        <v/>
      </c>
      <c r="J2868" s="964" t="str">
        <f t="shared" si="222"/>
        <v/>
      </c>
      <c r="K2868" s="964" t="str">
        <f t="shared" si="222"/>
        <v/>
      </c>
      <c r="L2868" s="964" t="str">
        <f t="shared" si="222"/>
        <v/>
      </c>
      <c r="M2868" s="964" t="str">
        <f t="shared" si="222"/>
        <v/>
      </c>
      <c r="N2868" s="964" t="str">
        <f t="shared" si="222"/>
        <v/>
      </c>
      <c r="O2868" s="964" t="str">
        <f t="shared" si="222"/>
        <v/>
      </c>
      <c r="P2868" s="964" t="str">
        <f t="shared" si="222"/>
        <v/>
      </c>
      <c r="Q2868" s="962" t="str">
        <f t="shared" si="222"/>
        <v/>
      </c>
      <c r="R2868" s="843"/>
    </row>
    <row r="2869" spans="2:18" s="842" customFormat="1" ht="12.4" customHeight="1">
      <c r="B2869" s="968" t="s">
        <v>2389</v>
      </c>
      <c r="C2869" s="959"/>
      <c r="D2869" s="969" t="s">
        <v>2669</v>
      </c>
      <c r="E2869" s="961" t="s">
        <v>385</v>
      </c>
      <c r="F2869" s="970">
        <v>5.28</v>
      </c>
      <c r="G2869" s="970">
        <v>43.85</v>
      </c>
      <c r="H2869" s="962">
        <f t="shared" si="219"/>
        <v>231.53</v>
      </c>
      <c r="I2869" s="963">
        <f t="shared" si="222"/>
        <v>0</v>
      </c>
      <c r="J2869" s="964">
        <f t="shared" si="222"/>
        <v>0</v>
      </c>
      <c r="K2869" s="964">
        <f t="shared" si="222"/>
        <v>0</v>
      </c>
      <c r="L2869" s="964">
        <f t="shared" si="222"/>
        <v>0</v>
      </c>
      <c r="M2869" s="964">
        <f t="shared" si="222"/>
        <v>0</v>
      </c>
      <c r="N2869" s="964">
        <f t="shared" si="222"/>
        <v>231.53</v>
      </c>
      <c r="O2869" s="964">
        <f t="shared" si="222"/>
        <v>0</v>
      </c>
      <c r="P2869" s="964">
        <f t="shared" si="222"/>
        <v>0</v>
      </c>
      <c r="Q2869" s="962">
        <f t="shared" si="222"/>
        <v>0</v>
      </c>
      <c r="R2869" s="843"/>
    </row>
    <row r="2870" spans="2:18" s="842" customFormat="1" ht="12.4" customHeight="1">
      <c r="B2870" s="968" t="s">
        <v>2390</v>
      </c>
      <c r="C2870" s="959"/>
      <c r="D2870" s="969" t="s">
        <v>2730</v>
      </c>
      <c r="E2870" s="961" t="s">
        <v>386</v>
      </c>
      <c r="F2870" s="970">
        <v>0.57999999999999996</v>
      </c>
      <c r="G2870" s="970">
        <v>426.55</v>
      </c>
      <c r="H2870" s="962">
        <f t="shared" si="219"/>
        <v>247.4</v>
      </c>
      <c r="I2870" s="963">
        <f t="shared" si="222"/>
        <v>0</v>
      </c>
      <c r="J2870" s="964">
        <f t="shared" si="222"/>
        <v>0</v>
      </c>
      <c r="K2870" s="964">
        <f t="shared" si="222"/>
        <v>0</v>
      </c>
      <c r="L2870" s="964">
        <f t="shared" si="222"/>
        <v>0</v>
      </c>
      <c r="M2870" s="964">
        <f t="shared" si="222"/>
        <v>0</v>
      </c>
      <c r="N2870" s="964">
        <f t="shared" si="222"/>
        <v>247.4</v>
      </c>
      <c r="O2870" s="964">
        <f t="shared" si="222"/>
        <v>0</v>
      </c>
      <c r="P2870" s="964">
        <f t="shared" si="222"/>
        <v>0</v>
      </c>
      <c r="Q2870" s="962">
        <f t="shared" si="222"/>
        <v>0</v>
      </c>
      <c r="R2870" s="843"/>
    </row>
    <row r="2871" spans="2:18" s="842" customFormat="1" ht="12.4" customHeight="1">
      <c r="B2871" s="968" t="s">
        <v>2391</v>
      </c>
      <c r="C2871" s="959"/>
      <c r="D2871" s="969" t="s">
        <v>2670</v>
      </c>
      <c r="E2871" s="961" t="s">
        <v>385</v>
      </c>
      <c r="F2871" s="970">
        <v>1.48</v>
      </c>
      <c r="G2871" s="970">
        <v>45.08</v>
      </c>
      <c r="H2871" s="962">
        <f t="shared" si="219"/>
        <v>66.72</v>
      </c>
      <c r="I2871" s="963">
        <f t="shared" si="222"/>
        <v>0</v>
      </c>
      <c r="J2871" s="964">
        <f t="shared" si="222"/>
        <v>0</v>
      </c>
      <c r="K2871" s="964">
        <f t="shared" si="222"/>
        <v>0</v>
      </c>
      <c r="L2871" s="964">
        <f t="shared" si="222"/>
        <v>0</v>
      </c>
      <c r="M2871" s="964">
        <f t="shared" si="222"/>
        <v>0</v>
      </c>
      <c r="N2871" s="964">
        <f t="shared" si="222"/>
        <v>66.72</v>
      </c>
      <c r="O2871" s="964">
        <f t="shared" si="222"/>
        <v>0</v>
      </c>
      <c r="P2871" s="964">
        <f t="shared" si="222"/>
        <v>0</v>
      </c>
      <c r="Q2871" s="962">
        <f t="shared" si="222"/>
        <v>0</v>
      </c>
      <c r="R2871" s="843"/>
    </row>
    <row r="2872" spans="2:18" s="842" customFormat="1" ht="12.4" customHeight="1">
      <c r="B2872" s="968" t="s">
        <v>2392</v>
      </c>
      <c r="C2872" s="959"/>
      <c r="D2872" s="969" t="s">
        <v>2731</v>
      </c>
      <c r="E2872" s="961" t="s">
        <v>386</v>
      </c>
      <c r="F2872" s="970">
        <v>0.16</v>
      </c>
      <c r="G2872" s="970">
        <v>479.77</v>
      </c>
      <c r="H2872" s="962">
        <f t="shared" si="219"/>
        <v>76.760000000000005</v>
      </c>
      <c r="I2872" s="963">
        <f t="shared" si="222"/>
        <v>0</v>
      </c>
      <c r="J2872" s="964">
        <f t="shared" si="222"/>
        <v>0</v>
      </c>
      <c r="K2872" s="964">
        <f t="shared" si="222"/>
        <v>0</v>
      </c>
      <c r="L2872" s="964">
        <f t="shared" si="222"/>
        <v>0</v>
      </c>
      <c r="M2872" s="964">
        <f t="shared" si="222"/>
        <v>0</v>
      </c>
      <c r="N2872" s="964">
        <f t="shared" si="222"/>
        <v>76.760000000000005</v>
      </c>
      <c r="O2872" s="964">
        <f t="shared" si="222"/>
        <v>0</v>
      </c>
      <c r="P2872" s="964">
        <f t="shared" si="222"/>
        <v>0</v>
      </c>
      <c r="Q2872" s="962">
        <f t="shared" si="222"/>
        <v>0</v>
      </c>
      <c r="R2872" s="843"/>
    </row>
    <row r="2873" spans="2:18" s="842" customFormat="1" ht="12.4" customHeight="1">
      <c r="B2873" s="968" t="s">
        <v>2393</v>
      </c>
      <c r="C2873" s="959"/>
      <c r="D2873" s="969" t="s">
        <v>341</v>
      </c>
      <c r="E2873" s="961" t="s">
        <v>55</v>
      </c>
      <c r="F2873" s="970">
        <v>19.91</v>
      </c>
      <c r="G2873" s="970">
        <v>4.2</v>
      </c>
      <c r="H2873" s="962">
        <f t="shared" si="219"/>
        <v>83.62</v>
      </c>
      <c r="I2873" s="963">
        <f t="shared" si="222"/>
        <v>0</v>
      </c>
      <c r="J2873" s="964">
        <f t="shared" si="222"/>
        <v>0</v>
      </c>
      <c r="K2873" s="964">
        <f t="shared" si="222"/>
        <v>0</v>
      </c>
      <c r="L2873" s="964">
        <f t="shared" si="222"/>
        <v>0</v>
      </c>
      <c r="M2873" s="964">
        <f t="shared" si="222"/>
        <v>0</v>
      </c>
      <c r="N2873" s="964">
        <f t="shared" si="222"/>
        <v>83.62</v>
      </c>
      <c r="O2873" s="964">
        <f t="shared" si="222"/>
        <v>0</v>
      </c>
      <c r="P2873" s="964">
        <f t="shared" si="222"/>
        <v>0</v>
      </c>
      <c r="Q2873" s="962">
        <f t="shared" si="222"/>
        <v>0</v>
      </c>
      <c r="R2873" s="843"/>
    </row>
    <row r="2874" spans="2:18" s="842" customFormat="1" ht="12.4" customHeight="1">
      <c r="B2874" s="972" t="s">
        <v>2394</v>
      </c>
      <c r="C2874" s="959"/>
      <c r="D2874" s="973" t="s">
        <v>343</v>
      </c>
      <c r="E2874" s="961"/>
      <c r="F2874" s="961"/>
      <c r="G2874" s="961"/>
      <c r="H2874" s="962" t="str">
        <f t="shared" si="219"/>
        <v/>
      </c>
      <c r="I2874" s="963" t="str">
        <f t="shared" si="222"/>
        <v/>
      </c>
      <c r="J2874" s="964" t="str">
        <f t="shared" si="222"/>
        <v/>
      </c>
      <c r="K2874" s="964" t="str">
        <f t="shared" si="222"/>
        <v/>
      </c>
      <c r="L2874" s="964" t="str">
        <f t="shared" si="222"/>
        <v/>
      </c>
      <c r="M2874" s="964" t="str">
        <f t="shared" si="222"/>
        <v/>
      </c>
      <c r="N2874" s="964" t="str">
        <f t="shared" si="222"/>
        <v/>
      </c>
      <c r="O2874" s="964" t="str">
        <f t="shared" si="222"/>
        <v/>
      </c>
      <c r="P2874" s="964" t="str">
        <f t="shared" si="222"/>
        <v/>
      </c>
      <c r="Q2874" s="962" t="str">
        <f t="shared" si="222"/>
        <v/>
      </c>
      <c r="R2874" s="843"/>
    </row>
    <row r="2875" spans="2:18" s="842" customFormat="1" ht="12.4" customHeight="1">
      <c r="B2875" s="968" t="s">
        <v>2395</v>
      </c>
      <c r="C2875" s="959"/>
      <c r="D2875" s="969" t="s">
        <v>2732</v>
      </c>
      <c r="E2875" s="961" t="s">
        <v>51</v>
      </c>
      <c r="F2875" s="970">
        <v>8.4</v>
      </c>
      <c r="G2875" s="970">
        <v>15.51</v>
      </c>
      <c r="H2875" s="962">
        <f t="shared" si="219"/>
        <v>130.28</v>
      </c>
      <c r="I2875" s="963">
        <f t="shared" si="222"/>
        <v>0</v>
      </c>
      <c r="J2875" s="964">
        <f t="shared" si="222"/>
        <v>0</v>
      </c>
      <c r="K2875" s="964">
        <f t="shared" si="222"/>
        <v>0</v>
      </c>
      <c r="L2875" s="964">
        <f t="shared" si="222"/>
        <v>0</v>
      </c>
      <c r="M2875" s="964">
        <f t="shared" si="222"/>
        <v>0</v>
      </c>
      <c r="N2875" s="964">
        <f t="shared" si="222"/>
        <v>130.28</v>
      </c>
      <c r="O2875" s="964">
        <f t="shared" si="222"/>
        <v>0</v>
      </c>
      <c r="P2875" s="964">
        <f t="shared" si="222"/>
        <v>0</v>
      </c>
      <c r="Q2875" s="962">
        <f t="shared" si="222"/>
        <v>0</v>
      </c>
      <c r="R2875" s="843"/>
    </row>
    <row r="2876" spans="2:18" s="842" customFormat="1" ht="12.4" customHeight="1">
      <c r="B2876" s="972" t="s">
        <v>2396</v>
      </c>
      <c r="C2876" s="959"/>
      <c r="D2876" s="973" t="s">
        <v>64</v>
      </c>
      <c r="E2876" s="961"/>
      <c r="F2876" s="961"/>
      <c r="G2876" s="961"/>
      <c r="H2876" s="962" t="str">
        <f t="shared" si="219"/>
        <v/>
      </c>
      <c r="I2876" s="963" t="str">
        <f t="shared" si="222"/>
        <v/>
      </c>
      <c r="J2876" s="964" t="str">
        <f t="shared" si="222"/>
        <v/>
      </c>
      <c r="K2876" s="964" t="str">
        <f t="shared" si="222"/>
        <v/>
      </c>
      <c r="L2876" s="964" t="str">
        <f t="shared" si="222"/>
        <v/>
      </c>
      <c r="M2876" s="964" t="str">
        <f t="shared" si="222"/>
        <v/>
      </c>
      <c r="N2876" s="964" t="str">
        <f t="shared" si="222"/>
        <v/>
      </c>
      <c r="O2876" s="964" t="str">
        <f t="shared" si="222"/>
        <v/>
      </c>
      <c r="P2876" s="964" t="str">
        <f t="shared" si="222"/>
        <v/>
      </c>
      <c r="Q2876" s="962" t="str">
        <f t="shared" si="222"/>
        <v/>
      </c>
      <c r="R2876" s="843"/>
    </row>
    <row r="2877" spans="2:18" s="842" customFormat="1" ht="12.4" customHeight="1">
      <c r="B2877" s="968" t="s">
        <v>2397</v>
      </c>
      <c r="C2877" s="959"/>
      <c r="D2877" s="969" t="s">
        <v>2733</v>
      </c>
      <c r="E2877" s="961" t="s">
        <v>51</v>
      </c>
      <c r="F2877" s="970">
        <v>6</v>
      </c>
      <c r="G2877" s="970">
        <v>11.11</v>
      </c>
      <c r="H2877" s="962">
        <f t="shared" si="219"/>
        <v>66.66</v>
      </c>
      <c r="I2877" s="963">
        <f t="shared" si="222"/>
        <v>0</v>
      </c>
      <c r="J2877" s="964">
        <f t="shared" si="222"/>
        <v>0</v>
      </c>
      <c r="K2877" s="964">
        <f t="shared" si="222"/>
        <v>0</v>
      </c>
      <c r="L2877" s="964">
        <f t="shared" si="222"/>
        <v>0</v>
      </c>
      <c r="M2877" s="964">
        <f t="shared" si="222"/>
        <v>0</v>
      </c>
      <c r="N2877" s="964">
        <f t="shared" si="222"/>
        <v>66.66</v>
      </c>
      <c r="O2877" s="964">
        <f t="shared" si="222"/>
        <v>0</v>
      </c>
      <c r="P2877" s="964">
        <f t="shared" si="222"/>
        <v>0</v>
      </c>
      <c r="Q2877" s="962">
        <f t="shared" si="222"/>
        <v>0</v>
      </c>
      <c r="R2877" s="843"/>
    </row>
    <row r="2878" spans="2:18" s="842" customFormat="1" ht="12.4" customHeight="1">
      <c r="B2878" s="968" t="s">
        <v>2398</v>
      </c>
      <c r="C2878" s="959"/>
      <c r="D2878" s="969" t="s">
        <v>351</v>
      </c>
      <c r="E2878" s="961" t="s">
        <v>51</v>
      </c>
      <c r="F2878" s="970">
        <v>0.72</v>
      </c>
      <c r="G2878" s="970">
        <v>20.48</v>
      </c>
      <c r="H2878" s="962">
        <f t="shared" si="219"/>
        <v>14.75</v>
      </c>
      <c r="I2878" s="963">
        <f t="shared" si="222"/>
        <v>0</v>
      </c>
      <c r="J2878" s="964">
        <f t="shared" si="222"/>
        <v>0</v>
      </c>
      <c r="K2878" s="964">
        <f t="shared" si="222"/>
        <v>0</v>
      </c>
      <c r="L2878" s="964">
        <f t="shared" si="222"/>
        <v>0</v>
      </c>
      <c r="M2878" s="964">
        <f t="shared" si="222"/>
        <v>0</v>
      </c>
      <c r="N2878" s="964">
        <f t="shared" si="222"/>
        <v>14.75</v>
      </c>
      <c r="O2878" s="964">
        <f t="shared" si="222"/>
        <v>0</v>
      </c>
      <c r="P2878" s="964">
        <f t="shared" si="222"/>
        <v>0</v>
      </c>
      <c r="Q2878" s="962">
        <f t="shared" si="222"/>
        <v>0</v>
      </c>
      <c r="R2878" s="843"/>
    </row>
    <row r="2879" spans="2:18" s="842" customFormat="1" ht="12.4" customHeight="1">
      <c r="B2879" s="972" t="s">
        <v>2399</v>
      </c>
      <c r="C2879" s="959"/>
      <c r="D2879" s="973" t="s">
        <v>344</v>
      </c>
      <c r="E2879" s="961"/>
      <c r="F2879" s="961"/>
      <c r="G2879" s="961"/>
      <c r="H2879" s="962" t="str">
        <f t="shared" si="219"/>
        <v/>
      </c>
      <c r="I2879" s="963" t="str">
        <f t="shared" ref="I2879:Q2894" si="223">+IF($E2879="","",I6769)</f>
        <v/>
      </c>
      <c r="J2879" s="964" t="str">
        <f t="shared" si="223"/>
        <v/>
      </c>
      <c r="K2879" s="964" t="str">
        <f t="shared" si="223"/>
        <v/>
      </c>
      <c r="L2879" s="964" t="str">
        <f t="shared" si="223"/>
        <v/>
      </c>
      <c r="M2879" s="964" t="str">
        <f t="shared" si="223"/>
        <v/>
      </c>
      <c r="N2879" s="964" t="str">
        <f t="shared" si="223"/>
        <v/>
      </c>
      <c r="O2879" s="964" t="str">
        <f t="shared" si="223"/>
        <v/>
      </c>
      <c r="P2879" s="964" t="str">
        <f t="shared" si="223"/>
        <v/>
      </c>
      <c r="Q2879" s="962" t="str">
        <f t="shared" si="223"/>
        <v/>
      </c>
      <c r="R2879" s="843"/>
    </row>
    <row r="2880" spans="2:18" s="842" customFormat="1" ht="12.4" customHeight="1">
      <c r="B2880" s="968" t="s">
        <v>2400</v>
      </c>
      <c r="C2880" s="959"/>
      <c r="D2880" s="969" t="s">
        <v>2990</v>
      </c>
      <c r="E2880" s="961" t="s">
        <v>53</v>
      </c>
      <c r="F2880" s="970">
        <v>1</v>
      </c>
      <c r="G2880" s="970">
        <v>713.33</v>
      </c>
      <c r="H2880" s="962">
        <f t="shared" si="219"/>
        <v>713.33</v>
      </c>
      <c r="I2880" s="963">
        <f t="shared" si="223"/>
        <v>0</v>
      </c>
      <c r="J2880" s="964">
        <f t="shared" si="223"/>
        <v>0</v>
      </c>
      <c r="K2880" s="964">
        <f t="shared" si="223"/>
        <v>0</v>
      </c>
      <c r="L2880" s="964">
        <f t="shared" si="223"/>
        <v>0</v>
      </c>
      <c r="M2880" s="964">
        <f t="shared" si="223"/>
        <v>0</v>
      </c>
      <c r="N2880" s="964">
        <f t="shared" si="223"/>
        <v>713.33</v>
      </c>
      <c r="O2880" s="964">
        <f t="shared" si="223"/>
        <v>0</v>
      </c>
      <c r="P2880" s="964">
        <f t="shared" si="223"/>
        <v>0</v>
      </c>
      <c r="Q2880" s="962">
        <f t="shared" si="223"/>
        <v>0</v>
      </c>
      <c r="R2880" s="843"/>
    </row>
    <row r="2881" spans="2:18" s="842" customFormat="1" ht="12.4" customHeight="1">
      <c r="B2881" s="972" t="s">
        <v>2401</v>
      </c>
      <c r="C2881" s="959"/>
      <c r="D2881" s="973" t="s">
        <v>2681</v>
      </c>
      <c r="E2881" s="961"/>
      <c r="F2881" s="961"/>
      <c r="G2881" s="961"/>
      <c r="H2881" s="962" t="str">
        <f t="shared" si="219"/>
        <v/>
      </c>
      <c r="I2881" s="963" t="str">
        <f t="shared" si="223"/>
        <v/>
      </c>
      <c r="J2881" s="964" t="str">
        <f t="shared" si="223"/>
        <v/>
      </c>
      <c r="K2881" s="964" t="str">
        <f t="shared" si="223"/>
        <v/>
      </c>
      <c r="L2881" s="964" t="str">
        <f t="shared" si="223"/>
        <v/>
      </c>
      <c r="M2881" s="964" t="str">
        <f t="shared" si="223"/>
        <v/>
      </c>
      <c r="N2881" s="964" t="str">
        <f t="shared" si="223"/>
        <v/>
      </c>
      <c r="O2881" s="964" t="str">
        <f t="shared" si="223"/>
        <v/>
      </c>
      <c r="P2881" s="964" t="str">
        <f t="shared" si="223"/>
        <v/>
      </c>
      <c r="Q2881" s="962" t="str">
        <f t="shared" si="223"/>
        <v/>
      </c>
      <c r="R2881" s="843"/>
    </row>
    <row r="2882" spans="2:18" s="842" customFormat="1" ht="12.4" customHeight="1">
      <c r="B2882" s="968" t="s">
        <v>2402</v>
      </c>
      <c r="C2882" s="959"/>
      <c r="D2882" s="969" t="s">
        <v>2710</v>
      </c>
      <c r="E2882" s="961" t="s">
        <v>41</v>
      </c>
      <c r="F2882" s="970">
        <v>1</v>
      </c>
      <c r="G2882" s="970">
        <v>163.59</v>
      </c>
      <c r="H2882" s="962">
        <f t="shared" si="219"/>
        <v>163.59</v>
      </c>
      <c r="I2882" s="963">
        <f t="shared" si="223"/>
        <v>0</v>
      </c>
      <c r="J2882" s="964">
        <f t="shared" si="223"/>
        <v>0</v>
      </c>
      <c r="K2882" s="964">
        <f t="shared" si="223"/>
        <v>0</v>
      </c>
      <c r="L2882" s="964">
        <f t="shared" si="223"/>
        <v>0</v>
      </c>
      <c r="M2882" s="964">
        <f t="shared" si="223"/>
        <v>0</v>
      </c>
      <c r="N2882" s="964">
        <f t="shared" si="223"/>
        <v>163.59</v>
      </c>
      <c r="O2882" s="964">
        <f t="shared" si="223"/>
        <v>0</v>
      </c>
      <c r="P2882" s="964">
        <f t="shared" si="223"/>
        <v>0</v>
      </c>
      <c r="Q2882" s="962">
        <f t="shared" si="223"/>
        <v>0</v>
      </c>
      <c r="R2882" s="843"/>
    </row>
    <row r="2883" spans="2:18" s="842" customFormat="1" ht="12.4" customHeight="1">
      <c r="B2883" s="966" t="s">
        <v>2403</v>
      </c>
      <c r="C2883" s="959"/>
      <c r="D2883" s="967" t="s">
        <v>2735</v>
      </c>
      <c r="E2883" s="961"/>
      <c r="F2883" s="961"/>
      <c r="G2883" s="961"/>
      <c r="H2883" s="962" t="str">
        <f t="shared" si="219"/>
        <v/>
      </c>
      <c r="I2883" s="963" t="str">
        <f t="shared" si="223"/>
        <v/>
      </c>
      <c r="J2883" s="964" t="str">
        <f t="shared" si="223"/>
        <v/>
      </c>
      <c r="K2883" s="964" t="str">
        <f t="shared" si="223"/>
        <v/>
      </c>
      <c r="L2883" s="964" t="str">
        <f t="shared" si="223"/>
        <v/>
      </c>
      <c r="M2883" s="964" t="str">
        <f t="shared" si="223"/>
        <v/>
      </c>
      <c r="N2883" s="964" t="str">
        <f t="shared" si="223"/>
        <v/>
      </c>
      <c r="O2883" s="964" t="str">
        <f t="shared" si="223"/>
        <v/>
      </c>
      <c r="P2883" s="964" t="str">
        <f t="shared" si="223"/>
        <v/>
      </c>
      <c r="Q2883" s="962" t="str">
        <f t="shared" si="223"/>
        <v/>
      </c>
      <c r="R2883" s="843"/>
    </row>
    <row r="2884" spans="2:18" s="842" customFormat="1" ht="12.4" customHeight="1">
      <c r="B2884" s="972" t="s">
        <v>2404</v>
      </c>
      <c r="C2884" s="959"/>
      <c r="D2884" s="973" t="s">
        <v>52</v>
      </c>
      <c r="E2884" s="961"/>
      <c r="F2884" s="961"/>
      <c r="G2884" s="961"/>
      <c r="H2884" s="962" t="str">
        <f t="shared" si="219"/>
        <v/>
      </c>
      <c r="I2884" s="963" t="str">
        <f t="shared" si="223"/>
        <v/>
      </c>
      <c r="J2884" s="964" t="str">
        <f t="shared" si="223"/>
        <v/>
      </c>
      <c r="K2884" s="964" t="str">
        <f t="shared" si="223"/>
        <v/>
      </c>
      <c r="L2884" s="964" t="str">
        <f t="shared" si="223"/>
        <v/>
      </c>
      <c r="M2884" s="964" t="str">
        <f t="shared" si="223"/>
        <v/>
      </c>
      <c r="N2884" s="964" t="str">
        <f t="shared" si="223"/>
        <v/>
      </c>
      <c r="O2884" s="964" t="str">
        <f t="shared" si="223"/>
        <v/>
      </c>
      <c r="P2884" s="964" t="str">
        <f t="shared" si="223"/>
        <v/>
      </c>
      <c r="Q2884" s="962" t="str">
        <f t="shared" si="223"/>
        <v/>
      </c>
      <c r="R2884" s="843"/>
    </row>
    <row r="2885" spans="2:18" s="842" customFormat="1" ht="12.4" customHeight="1">
      <c r="B2885" s="968" t="s">
        <v>2405</v>
      </c>
      <c r="C2885" s="959"/>
      <c r="D2885" s="969" t="s">
        <v>2689</v>
      </c>
      <c r="E2885" s="961" t="s">
        <v>387</v>
      </c>
      <c r="F2885" s="970">
        <v>3397.3</v>
      </c>
      <c r="G2885" s="970">
        <v>0.70000000000000007</v>
      </c>
      <c r="H2885" s="962">
        <f t="shared" si="219"/>
        <v>2378.11</v>
      </c>
      <c r="I2885" s="963">
        <f t="shared" si="223"/>
        <v>0</v>
      </c>
      <c r="J2885" s="964">
        <f t="shared" si="223"/>
        <v>0</v>
      </c>
      <c r="K2885" s="964">
        <f t="shared" si="223"/>
        <v>0</v>
      </c>
      <c r="L2885" s="964">
        <f t="shared" si="223"/>
        <v>2378.11</v>
      </c>
      <c r="M2885" s="964">
        <f t="shared" si="223"/>
        <v>0</v>
      </c>
      <c r="N2885" s="964">
        <f t="shared" si="223"/>
        <v>0</v>
      </c>
      <c r="O2885" s="964">
        <f t="shared" si="223"/>
        <v>0</v>
      </c>
      <c r="P2885" s="964">
        <f t="shared" si="223"/>
        <v>0</v>
      </c>
      <c r="Q2885" s="962">
        <f t="shared" si="223"/>
        <v>0</v>
      </c>
      <c r="R2885" s="843"/>
    </row>
    <row r="2886" spans="2:18" s="842" customFormat="1" ht="12.4" customHeight="1">
      <c r="B2886" s="972" t="s">
        <v>2406</v>
      </c>
      <c r="C2886" s="959"/>
      <c r="D2886" s="973" t="s">
        <v>54</v>
      </c>
      <c r="E2886" s="961"/>
      <c r="F2886" s="961"/>
      <c r="G2886" s="961"/>
      <c r="H2886" s="962" t="str">
        <f t="shared" si="219"/>
        <v/>
      </c>
      <c r="I2886" s="963" t="str">
        <f t="shared" si="223"/>
        <v/>
      </c>
      <c r="J2886" s="964" t="str">
        <f t="shared" si="223"/>
        <v/>
      </c>
      <c r="K2886" s="964" t="str">
        <f t="shared" si="223"/>
        <v/>
      </c>
      <c r="L2886" s="964" t="str">
        <f t="shared" si="223"/>
        <v/>
      </c>
      <c r="M2886" s="964" t="str">
        <f t="shared" si="223"/>
        <v/>
      </c>
      <c r="N2886" s="964" t="str">
        <f t="shared" si="223"/>
        <v/>
      </c>
      <c r="O2886" s="964" t="str">
        <f t="shared" si="223"/>
        <v/>
      </c>
      <c r="P2886" s="964" t="str">
        <f t="shared" si="223"/>
        <v/>
      </c>
      <c r="Q2886" s="962" t="str">
        <f t="shared" si="223"/>
        <v/>
      </c>
      <c r="R2886" s="843"/>
    </row>
    <row r="2887" spans="2:18" s="842" customFormat="1" ht="12.4" customHeight="1">
      <c r="B2887" s="968" t="s">
        <v>2407</v>
      </c>
      <c r="C2887" s="959"/>
      <c r="D2887" s="969" t="s">
        <v>2690</v>
      </c>
      <c r="E2887" s="961" t="s">
        <v>387</v>
      </c>
      <c r="F2887" s="970">
        <v>2881.71</v>
      </c>
      <c r="G2887" s="970">
        <v>9.85</v>
      </c>
      <c r="H2887" s="962">
        <f t="shared" si="219"/>
        <v>28384.84</v>
      </c>
      <c r="I2887" s="963">
        <f t="shared" si="223"/>
        <v>0</v>
      </c>
      <c r="J2887" s="964">
        <f t="shared" si="223"/>
        <v>0</v>
      </c>
      <c r="K2887" s="964">
        <f t="shared" si="223"/>
        <v>0</v>
      </c>
      <c r="L2887" s="964">
        <f t="shared" si="223"/>
        <v>17687.02</v>
      </c>
      <c r="M2887" s="964">
        <f t="shared" si="223"/>
        <v>10697.82</v>
      </c>
      <c r="N2887" s="964">
        <f t="shared" si="223"/>
        <v>0</v>
      </c>
      <c r="O2887" s="964">
        <f t="shared" si="223"/>
        <v>0</v>
      </c>
      <c r="P2887" s="964">
        <f t="shared" si="223"/>
        <v>0</v>
      </c>
      <c r="Q2887" s="962">
        <f t="shared" si="223"/>
        <v>0</v>
      </c>
      <c r="R2887" s="843"/>
    </row>
    <row r="2888" spans="2:18" s="842" customFormat="1" ht="12.4" customHeight="1">
      <c r="B2888" s="968" t="s">
        <v>2408</v>
      </c>
      <c r="C2888" s="959"/>
      <c r="D2888" s="969" t="s">
        <v>2736</v>
      </c>
      <c r="E2888" s="961" t="s">
        <v>387</v>
      </c>
      <c r="F2888" s="970">
        <v>509.6</v>
      </c>
      <c r="G2888" s="970">
        <v>19.68</v>
      </c>
      <c r="H2888" s="962">
        <f t="shared" si="219"/>
        <v>10028.93</v>
      </c>
      <c r="I2888" s="963">
        <f t="shared" si="223"/>
        <v>0</v>
      </c>
      <c r="J2888" s="964">
        <f t="shared" si="223"/>
        <v>0</v>
      </c>
      <c r="K2888" s="964">
        <f t="shared" si="223"/>
        <v>0</v>
      </c>
      <c r="L2888" s="964">
        <f t="shared" si="223"/>
        <v>0</v>
      </c>
      <c r="M2888" s="964">
        <f t="shared" si="223"/>
        <v>10028.93</v>
      </c>
      <c r="N2888" s="964">
        <f t="shared" si="223"/>
        <v>0</v>
      </c>
      <c r="O2888" s="964">
        <f t="shared" si="223"/>
        <v>0</v>
      </c>
      <c r="P2888" s="964">
        <f t="shared" si="223"/>
        <v>0</v>
      </c>
      <c r="Q2888" s="962">
        <f t="shared" si="223"/>
        <v>0</v>
      </c>
      <c r="R2888" s="843"/>
    </row>
    <row r="2889" spans="2:18" s="842" customFormat="1" ht="12.4" customHeight="1">
      <c r="B2889" s="968" t="s">
        <v>2409</v>
      </c>
      <c r="C2889" s="959"/>
      <c r="D2889" s="969" t="s">
        <v>2737</v>
      </c>
      <c r="E2889" s="961" t="s">
        <v>387</v>
      </c>
      <c r="F2889" s="970">
        <v>6</v>
      </c>
      <c r="G2889" s="970">
        <v>29.5</v>
      </c>
      <c r="H2889" s="962">
        <f t="shared" ref="H2889:H2952" si="224">+IF(E2889="","",ROUND(F2889*G2889,2))</f>
        <v>177</v>
      </c>
      <c r="I2889" s="963">
        <f t="shared" si="223"/>
        <v>0</v>
      </c>
      <c r="J2889" s="964">
        <f t="shared" si="223"/>
        <v>0</v>
      </c>
      <c r="K2889" s="964">
        <f t="shared" si="223"/>
        <v>0</v>
      </c>
      <c r="L2889" s="964">
        <f t="shared" si="223"/>
        <v>0</v>
      </c>
      <c r="M2889" s="964">
        <f t="shared" si="223"/>
        <v>177</v>
      </c>
      <c r="N2889" s="964">
        <f t="shared" si="223"/>
        <v>0</v>
      </c>
      <c r="O2889" s="964">
        <f t="shared" si="223"/>
        <v>0</v>
      </c>
      <c r="P2889" s="964">
        <f t="shared" si="223"/>
        <v>0</v>
      </c>
      <c r="Q2889" s="962">
        <f t="shared" si="223"/>
        <v>0</v>
      </c>
      <c r="R2889" s="843"/>
    </row>
    <row r="2890" spans="2:18" s="842" customFormat="1" ht="12.4" customHeight="1">
      <c r="B2890" s="968" t="s">
        <v>2410</v>
      </c>
      <c r="C2890" s="959"/>
      <c r="D2890" s="969" t="s">
        <v>2691</v>
      </c>
      <c r="E2890" s="961" t="s">
        <v>387</v>
      </c>
      <c r="F2890" s="970">
        <v>3391.3</v>
      </c>
      <c r="G2890" s="970">
        <v>2.0499999999999998</v>
      </c>
      <c r="H2890" s="962">
        <f t="shared" si="224"/>
        <v>6952.17</v>
      </c>
      <c r="I2890" s="963">
        <f t="shared" si="223"/>
        <v>0</v>
      </c>
      <c r="J2890" s="964">
        <f t="shared" si="223"/>
        <v>0</v>
      </c>
      <c r="K2890" s="964">
        <f t="shared" si="223"/>
        <v>0</v>
      </c>
      <c r="L2890" s="964">
        <f t="shared" si="223"/>
        <v>0</v>
      </c>
      <c r="M2890" s="964">
        <f t="shared" si="223"/>
        <v>6952.17</v>
      </c>
      <c r="N2890" s="964">
        <f t="shared" si="223"/>
        <v>0</v>
      </c>
      <c r="O2890" s="964">
        <f t="shared" si="223"/>
        <v>0</v>
      </c>
      <c r="P2890" s="964">
        <f t="shared" si="223"/>
        <v>0</v>
      </c>
      <c r="Q2890" s="962">
        <f t="shared" si="223"/>
        <v>0</v>
      </c>
      <c r="R2890" s="843"/>
    </row>
    <row r="2891" spans="2:18" s="842" customFormat="1" ht="12.4" customHeight="1">
      <c r="B2891" s="968" t="s">
        <v>2411</v>
      </c>
      <c r="C2891" s="959"/>
      <c r="D2891" s="969" t="s">
        <v>2738</v>
      </c>
      <c r="E2891" s="961" t="s">
        <v>387</v>
      </c>
      <c r="F2891" s="970">
        <v>6</v>
      </c>
      <c r="G2891" s="970">
        <v>2.46</v>
      </c>
      <c r="H2891" s="962">
        <f t="shared" si="224"/>
        <v>14.76</v>
      </c>
      <c r="I2891" s="963">
        <f t="shared" si="223"/>
        <v>0</v>
      </c>
      <c r="J2891" s="964">
        <f t="shared" si="223"/>
        <v>0</v>
      </c>
      <c r="K2891" s="964">
        <f t="shared" si="223"/>
        <v>0</v>
      </c>
      <c r="L2891" s="964">
        <f t="shared" si="223"/>
        <v>0</v>
      </c>
      <c r="M2891" s="964">
        <f t="shared" si="223"/>
        <v>14.76</v>
      </c>
      <c r="N2891" s="964">
        <f t="shared" si="223"/>
        <v>0</v>
      </c>
      <c r="O2891" s="964">
        <f t="shared" si="223"/>
        <v>0</v>
      </c>
      <c r="P2891" s="964">
        <f t="shared" si="223"/>
        <v>0</v>
      </c>
      <c r="Q2891" s="962">
        <f t="shared" si="223"/>
        <v>0</v>
      </c>
      <c r="R2891" s="843"/>
    </row>
    <row r="2892" spans="2:18" s="842" customFormat="1" ht="12.4" customHeight="1">
      <c r="B2892" s="968" t="s">
        <v>2412</v>
      </c>
      <c r="C2892" s="959"/>
      <c r="D2892" s="969" t="s">
        <v>354</v>
      </c>
      <c r="E2892" s="961" t="s">
        <v>387</v>
      </c>
      <c r="F2892" s="970">
        <v>3391.3</v>
      </c>
      <c r="G2892" s="970">
        <v>4.33</v>
      </c>
      <c r="H2892" s="962">
        <f t="shared" si="224"/>
        <v>14684.33</v>
      </c>
      <c r="I2892" s="963">
        <f t="shared" si="223"/>
        <v>0</v>
      </c>
      <c r="J2892" s="964">
        <f t="shared" si="223"/>
        <v>0</v>
      </c>
      <c r="K2892" s="964">
        <f t="shared" si="223"/>
        <v>0</v>
      </c>
      <c r="L2892" s="964">
        <f t="shared" si="223"/>
        <v>0</v>
      </c>
      <c r="M2892" s="964">
        <f t="shared" si="223"/>
        <v>14684.33</v>
      </c>
      <c r="N2892" s="964">
        <f t="shared" si="223"/>
        <v>0</v>
      </c>
      <c r="O2892" s="964">
        <f t="shared" si="223"/>
        <v>0</v>
      </c>
      <c r="P2892" s="964">
        <f t="shared" si="223"/>
        <v>0</v>
      </c>
      <c r="Q2892" s="962">
        <f t="shared" si="223"/>
        <v>0</v>
      </c>
      <c r="R2892" s="843"/>
    </row>
    <row r="2893" spans="2:18" s="842" customFormat="1" ht="12.4" customHeight="1">
      <c r="B2893" s="968" t="s">
        <v>2413</v>
      </c>
      <c r="C2893" s="959"/>
      <c r="D2893" s="969" t="s">
        <v>2739</v>
      </c>
      <c r="E2893" s="961" t="s">
        <v>387</v>
      </c>
      <c r="F2893" s="970">
        <v>6</v>
      </c>
      <c r="G2893" s="970">
        <v>5.15</v>
      </c>
      <c r="H2893" s="962">
        <f t="shared" si="224"/>
        <v>30.9</v>
      </c>
      <c r="I2893" s="963">
        <f t="shared" si="223"/>
        <v>0</v>
      </c>
      <c r="J2893" s="964">
        <f t="shared" si="223"/>
        <v>0</v>
      </c>
      <c r="K2893" s="964">
        <f t="shared" si="223"/>
        <v>0</v>
      </c>
      <c r="L2893" s="964">
        <f t="shared" si="223"/>
        <v>0</v>
      </c>
      <c r="M2893" s="964">
        <f t="shared" si="223"/>
        <v>30.9</v>
      </c>
      <c r="N2893" s="964">
        <f t="shared" si="223"/>
        <v>0</v>
      </c>
      <c r="O2893" s="964">
        <f t="shared" si="223"/>
        <v>0</v>
      </c>
      <c r="P2893" s="964">
        <f t="shared" si="223"/>
        <v>0</v>
      </c>
      <c r="Q2893" s="962">
        <f t="shared" si="223"/>
        <v>0</v>
      </c>
      <c r="R2893" s="843"/>
    </row>
    <row r="2894" spans="2:18" s="842" customFormat="1" ht="12.4" customHeight="1">
      <c r="B2894" s="968" t="s">
        <v>2414</v>
      </c>
      <c r="C2894" s="959"/>
      <c r="D2894" s="969" t="s">
        <v>2692</v>
      </c>
      <c r="E2894" s="961" t="s">
        <v>386</v>
      </c>
      <c r="F2894" s="970">
        <v>271.3</v>
      </c>
      <c r="G2894" s="970">
        <v>30.76</v>
      </c>
      <c r="H2894" s="962">
        <f t="shared" si="224"/>
        <v>8345.19</v>
      </c>
      <c r="I2894" s="963">
        <f t="shared" si="223"/>
        <v>0</v>
      </c>
      <c r="J2894" s="964">
        <f t="shared" si="223"/>
        <v>0</v>
      </c>
      <c r="K2894" s="964">
        <f t="shared" si="223"/>
        <v>0</v>
      </c>
      <c r="L2894" s="964">
        <f t="shared" si="223"/>
        <v>0</v>
      </c>
      <c r="M2894" s="964">
        <f t="shared" si="223"/>
        <v>7557.03</v>
      </c>
      <c r="N2894" s="964">
        <f t="shared" si="223"/>
        <v>788.16</v>
      </c>
      <c r="O2894" s="964">
        <f t="shared" si="223"/>
        <v>0</v>
      </c>
      <c r="P2894" s="964">
        <f t="shared" si="223"/>
        <v>0</v>
      </c>
      <c r="Q2894" s="962">
        <f t="shared" si="223"/>
        <v>0</v>
      </c>
      <c r="R2894" s="843"/>
    </row>
    <row r="2895" spans="2:18" s="842" customFormat="1" ht="12.4" customHeight="1">
      <c r="B2895" s="968" t="s">
        <v>2415</v>
      </c>
      <c r="C2895" s="959"/>
      <c r="D2895" s="969" t="s">
        <v>2740</v>
      </c>
      <c r="E2895" s="961" t="s">
        <v>386</v>
      </c>
      <c r="F2895" s="970">
        <v>1.44</v>
      </c>
      <c r="G2895" s="970">
        <v>35.15</v>
      </c>
      <c r="H2895" s="962">
        <f t="shared" si="224"/>
        <v>50.62</v>
      </c>
      <c r="I2895" s="963">
        <f t="shared" ref="I2895:Q2910" si="225">+IF($E2895="","",I6785)</f>
        <v>0</v>
      </c>
      <c r="J2895" s="964">
        <f t="shared" si="225"/>
        <v>0</v>
      </c>
      <c r="K2895" s="964">
        <f t="shared" si="225"/>
        <v>0</v>
      </c>
      <c r="L2895" s="964">
        <f t="shared" si="225"/>
        <v>0</v>
      </c>
      <c r="M2895" s="964">
        <f t="shared" si="225"/>
        <v>42.01</v>
      </c>
      <c r="N2895" s="964">
        <f t="shared" si="225"/>
        <v>8.61</v>
      </c>
      <c r="O2895" s="964">
        <f t="shared" si="225"/>
        <v>0</v>
      </c>
      <c r="P2895" s="964">
        <f t="shared" si="225"/>
        <v>0</v>
      </c>
      <c r="Q2895" s="962">
        <f t="shared" si="225"/>
        <v>0</v>
      </c>
      <c r="R2895" s="843"/>
    </row>
    <row r="2896" spans="2:18" s="842" customFormat="1" ht="12.4" customHeight="1">
      <c r="B2896" s="968" t="s">
        <v>2416</v>
      </c>
      <c r="C2896" s="959"/>
      <c r="D2896" s="969" t="s">
        <v>2693</v>
      </c>
      <c r="E2896" s="961" t="s">
        <v>386</v>
      </c>
      <c r="F2896" s="970">
        <v>678.26</v>
      </c>
      <c r="G2896" s="970">
        <v>24.61</v>
      </c>
      <c r="H2896" s="962">
        <f t="shared" si="224"/>
        <v>16691.98</v>
      </c>
      <c r="I2896" s="963">
        <f t="shared" si="225"/>
        <v>0</v>
      </c>
      <c r="J2896" s="964">
        <f t="shared" si="225"/>
        <v>0</v>
      </c>
      <c r="K2896" s="964">
        <f t="shared" si="225"/>
        <v>0</v>
      </c>
      <c r="L2896" s="964">
        <f t="shared" si="225"/>
        <v>0</v>
      </c>
      <c r="M2896" s="964">
        <f t="shared" si="225"/>
        <v>11962.59</v>
      </c>
      <c r="N2896" s="964">
        <f t="shared" si="225"/>
        <v>4729.3900000000003</v>
      </c>
      <c r="O2896" s="964">
        <f t="shared" si="225"/>
        <v>0</v>
      </c>
      <c r="P2896" s="964">
        <f t="shared" si="225"/>
        <v>0</v>
      </c>
      <c r="Q2896" s="962">
        <f t="shared" si="225"/>
        <v>0</v>
      </c>
      <c r="R2896" s="843"/>
    </row>
    <row r="2897" spans="2:18" s="842" customFormat="1" ht="12.4" customHeight="1">
      <c r="B2897" s="968" t="s">
        <v>2417</v>
      </c>
      <c r="C2897" s="959"/>
      <c r="D2897" s="969" t="s">
        <v>2741</v>
      </c>
      <c r="E2897" s="961" t="s">
        <v>386</v>
      </c>
      <c r="F2897" s="970">
        <v>0.72</v>
      </c>
      <c r="G2897" s="970">
        <v>17.57</v>
      </c>
      <c r="H2897" s="962">
        <f t="shared" si="224"/>
        <v>12.65</v>
      </c>
      <c r="I2897" s="963">
        <f t="shared" si="225"/>
        <v>0</v>
      </c>
      <c r="J2897" s="964">
        <f t="shared" si="225"/>
        <v>0</v>
      </c>
      <c r="K2897" s="964">
        <f t="shared" si="225"/>
        <v>0</v>
      </c>
      <c r="L2897" s="964">
        <f t="shared" si="225"/>
        <v>0</v>
      </c>
      <c r="M2897" s="964">
        <f t="shared" si="225"/>
        <v>9.07</v>
      </c>
      <c r="N2897" s="964">
        <f t="shared" si="225"/>
        <v>3.58</v>
      </c>
      <c r="O2897" s="964">
        <f t="shared" si="225"/>
        <v>0</v>
      </c>
      <c r="P2897" s="964">
        <f t="shared" si="225"/>
        <v>0</v>
      </c>
      <c r="Q2897" s="962">
        <f t="shared" si="225"/>
        <v>0</v>
      </c>
      <c r="R2897" s="843"/>
    </row>
    <row r="2898" spans="2:18" s="842" customFormat="1" ht="12.4" customHeight="1">
      <c r="B2898" s="968" t="s">
        <v>2418</v>
      </c>
      <c r="C2898" s="959"/>
      <c r="D2898" s="969" t="s">
        <v>2742</v>
      </c>
      <c r="E2898" s="961" t="s">
        <v>386</v>
      </c>
      <c r="F2898" s="970">
        <v>1.08</v>
      </c>
      <c r="G2898" s="970">
        <v>20.51</v>
      </c>
      <c r="H2898" s="962">
        <f t="shared" si="224"/>
        <v>22.15</v>
      </c>
      <c r="I2898" s="963">
        <f t="shared" si="225"/>
        <v>0</v>
      </c>
      <c r="J2898" s="964">
        <f t="shared" si="225"/>
        <v>0</v>
      </c>
      <c r="K2898" s="964">
        <f t="shared" si="225"/>
        <v>0</v>
      </c>
      <c r="L2898" s="964">
        <f t="shared" si="225"/>
        <v>0</v>
      </c>
      <c r="M2898" s="964">
        <f t="shared" si="225"/>
        <v>19.46</v>
      </c>
      <c r="N2898" s="964">
        <f t="shared" si="225"/>
        <v>2.69</v>
      </c>
      <c r="O2898" s="964">
        <f t="shared" si="225"/>
        <v>0</v>
      </c>
      <c r="P2898" s="964">
        <f t="shared" si="225"/>
        <v>0</v>
      </c>
      <c r="Q2898" s="962">
        <f t="shared" si="225"/>
        <v>0</v>
      </c>
      <c r="R2898" s="843"/>
    </row>
    <row r="2899" spans="2:18" s="842" customFormat="1" ht="12.4" customHeight="1">
      <c r="B2899" s="972" t="s">
        <v>2419</v>
      </c>
      <c r="C2899" s="959"/>
      <c r="D2899" s="973" t="s">
        <v>355</v>
      </c>
      <c r="E2899" s="961"/>
      <c r="F2899" s="961"/>
      <c r="G2899" s="961"/>
      <c r="H2899" s="962" t="str">
        <f t="shared" si="224"/>
        <v/>
      </c>
      <c r="I2899" s="963" t="str">
        <f t="shared" si="225"/>
        <v/>
      </c>
      <c r="J2899" s="964" t="str">
        <f t="shared" si="225"/>
        <v/>
      </c>
      <c r="K2899" s="964" t="str">
        <f t="shared" si="225"/>
        <v/>
      </c>
      <c r="L2899" s="964" t="str">
        <f t="shared" si="225"/>
        <v/>
      </c>
      <c r="M2899" s="964" t="str">
        <f t="shared" si="225"/>
        <v/>
      </c>
      <c r="N2899" s="964" t="str">
        <f t="shared" si="225"/>
        <v/>
      </c>
      <c r="O2899" s="964" t="str">
        <f t="shared" si="225"/>
        <v/>
      </c>
      <c r="P2899" s="964" t="str">
        <f t="shared" si="225"/>
        <v/>
      </c>
      <c r="Q2899" s="962" t="str">
        <f t="shared" si="225"/>
        <v/>
      </c>
      <c r="R2899" s="843"/>
    </row>
    <row r="2900" spans="2:18" s="842" customFormat="1" ht="12.4" customHeight="1">
      <c r="B2900" s="968" t="s">
        <v>2420</v>
      </c>
      <c r="C2900" s="959"/>
      <c r="D2900" s="969" t="s">
        <v>2745</v>
      </c>
      <c r="E2900" s="961" t="s">
        <v>387</v>
      </c>
      <c r="F2900" s="970">
        <v>216.6</v>
      </c>
      <c r="G2900" s="970">
        <v>11.21</v>
      </c>
      <c r="H2900" s="962">
        <f t="shared" si="224"/>
        <v>2428.09</v>
      </c>
      <c r="I2900" s="963">
        <f t="shared" si="225"/>
        <v>0</v>
      </c>
      <c r="J2900" s="964">
        <f t="shared" si="225"/>
        <v>0</v>
      </c>
      <c r="K2900" s="964">
        <f t="shared" si="225"/>
        <v>0</v>
      </c>
      <c r="L2900" s="964">
        <f t="shared" si="225"/>
        <v>0</v>
      </c>
      <c r="M2900" s="964">
        <f t="shared" si="225"/>
        <v>2428.09</v>
      </c>
      <c r="N2900" s="964">
        <f t="shared" si="225"/>
        <v>0</v>
      </c>
      <c r="O2900" s="964">
        <f t="shared" si="225"/>
        <v>0</v>
      </c>
      <c r="P2900" s="964">
        <f t="shared" si="225"/>
        <v>0</v>
      </c>
      <c r="Q2900" s="962">
        <f t="shared" si="225"/>
        <v>0</v>
      </c>
      <c r="R2900" s="843"/>
    </row>
    <row r="2901" spans="2:18" s="842" customFormat="1" ht="12.4" customHeight="1">
      <c r="B2901" s="968" t="s">
        <v>2421</v>
      </c>
      <c r="C2901" s="959"/>
      <c r="D2901" s="969" t="s">
        <v>2746</v>
      </c>
      <c r="E2901" s="961" t="s">
        <v>387</v>
      </c>
      <c r="F2901" s="970">
        <v>91.9</v>
      </c>
      <c r="G2901" s="970">
        <v>8.1</v>
      </c>
      <c r="H2901" s="962">
        <f t="shared" si="224"/>
        <v>744.39</v>
      </c>
      <c r="I2901" s="963">
        <f t="shared" si="225"/>
        <v>0</v>
      </c>
      <c r="J2901" s="964">
        <f t="shared" si="225"/>
        <v>0</v>
      </c>
      <c r="K2901" s="964">
        <f t="shared" si="225"/>
        <v>0</v>
      </c>
      <c r="L2901" s="964">
        <f t="shared" si="225"/>
        <v>0</v>
      </c>
      <c r="M2901" s="964">
        <f t="shared" si="225"/>
        <v>744.39</v>
      </c>
      <c r="N2901" s="964">
        <f t="shared" si="225"/>
        <v>0</v>
      </c>
      <c r="O2901" s="964">
        <f t="shared" si="225"/>
        <v>0</v>
      </c>
      <c r="P2901" s="964">
        <f t="shared" si="225"/>
        <v>0</v>
      </c>
      <c r="Q2901" s="962">
        <f t="shared" si="225"/>
        <v>0</v>
      </c>
      <c r="R2901" s="843"/>
    </row>
    <row r="2902" spans="2:18" s="842" customFormat="1" ht="12.4" customHeight="1">
      <c r="B2902" s="968" t="s">
        <v>2422</v>
      </c>
      <c r="C2902" s="959"/>
      <c r="D2902" s="969" t="s">
        <v>2694</v>
      </c>
      <c r="E2902" s="961" t="s">
        <v>387</v>
      </c>
      <c r="F2902" s="970">
        <v>121.8</v>
      </c>
      <c r="G2902" s="970">
        <v>6.7700000000000005</v>
      </c>
      <c r="H2902" s="962">
        <f t="shared" si="224"/>
        <v>824.59</v>
      </c>
      <c r="I2902" s="963">
        <f t="shared" si="225"/>
        <v>0</v>
      </c>
      <c r="J2902" s="964">
        <f t="shared" si="225"/>
        <v>0</v>
      </c>
      <c r="K2902" s="964">
        <f t="shared" si="225"/>
        <v>0</v>
      </c>
      <c r="L2902" s="964">
        <f t="shared" si="225"/>
        <v>0</v>
      </c>
      <c r="M2902" s="964">
        <f t="shared" si="225"/>
        <v>824.59</v>
      </c>
      <c r="N2902" s="964">
        <f t="shared" si="225"/>
        <v>0</v>
      </c>
      <c r="O2902" s="964">
        <f t="shared" si="225"/>
        <v>0</v>
      </c>
      <c r="P2902" s="964">
        <f t="shared" si="225"/>
        <v>0</v>
      </c>
      <c r="Q2902" s="962">
        <f t="shared" si="225"/>
        <v>0</v>
      </c>
      <c r="R2902" s="843"/>
    </row>
    <row r="2903" spans="2:18" s="842" customFormat="1" ht="12.4" customHeight="1">
      <c r="B2903" s="968" t="s">
        <v>2423</v>
      </c>
      <c r="C2903" s="959"/>
      <c r="D2903" s="969" t="s">
        <v>2747</v>
      </c>
      <c r="E2903" s="961" t="s">
        <v>387</v>
      </c>
      <c r="F2903" s="970">
        <v>1243.4000000000001</v>
      </c>
      <c r="G2903" s="970">
        <v>5.88</v>
      </c>
      <c r="H2903" s="962">
        <f t="shared" si="224"/>
        <v>7311.19</v>
      </c>
      <c r="I2903" s="963">
        <f t="shared" si="225"/>
        <v>0</v>
      </c>
      <c r="J2903" s="964">
        <f t="shared" si="225"/>
        <v>0</v>
      </c>
      <c r="K2903" s="964">
        <f t="shared" si="225"/>
        <v>0</v>
      </c>
      <c r="L2903" s="964">
        <f t="shared" si="225"/>
        <v>0</v>
      </c>
      <c r="M2903" s="964">
        <f t="shared" si="225"/>
        <v>7311.19</v>
      </c>
      <c r="N2903" s="964">
        <f t="shared" si="225"/>
        <v>0</v>
      </c>
      <c r="O2903" s="964">
        <f t="shared" si="225"/>
        <v>0</v>
      </c>
      <c r="P2903" s="964">
        <f t="shared" si="225"/>
        <v>0</v>
      </c>
      <c r="Q2903" s="962">
        <f t="shared" si="225"/>
        <v>0</v>
      </c>
      <c r="R2903" s="843"/>
    </row>
    <row r="2904" spans="2:18" s="842" customFormat="1" ht="12.4" customHeight="1">
      <c r="B2904" s="968" t="s">
        <v>2424</v>
      </c>
      <c r="C2904" s="959"/>
      <c r="D2904" s="969" t="s">
        <v>2748</v>
      </c>
      <c r="E2904" s="961" t="s">
        <v>387</v>
      </c>
      <c r="F2904" s="970">
        <v>1723.6000000000001</v>
      </c>
      <c r="G2904" s="970">
        <v>5.08</v>
      </c>
      <c r="H2904" s="962">
        <f t="shared" si="224"/>
        <v>8755.89</v>
      </c>
      <c r="I2904" s="963">
        <f t="shared" si="225"/>
        <v>0</v>
      </c>
      <c r="J2904" s="964">
        <f t="shared" si="225"/>
        <v>0</v>
      </c>
      <c r="K2904" s="964">
        <f t="shared" si="225"/>
        <v>0</v>
      </c>
      <c r="L2904" s="964">
        <f t="shared" si="225"/>
        <v>0</v>
      </c>
      <c r="M2904" s="964">
        <f t="shared" si="225"/>
        <v>8755.89</v>
      </c>
      <c r="N2904" s="964">
        <f t="shared" si="225"/>
        <v>0</v>
      </c>
      <c r="O2904" s="964">
        <f t="shared" si="225"/>
        <v>0</v>
      </c>
      <c r="P2904" s="964">
        <f t="shared" si="225"/>
        <v>0</v>
      </c>
      <c r="Q2904" s="962">
        <f t="shared" si="225"/>
        <v>0</v>
      </c>
      <c r="R2904" s="843"/>
    </row>
    <row r="2905" spans="2:18" s="842" customFormat="1" ht="12.4" customHeight="1">
      <c r="B2905" s="968" t="s">
        <v>2425</v>
      </c>
      <c r="C2905" s="959"/>
      <c r="D2905" s="969" t="s">
        <v>356</v>
      </c>
      <c r="E2905" s="961" t="s">
        <v>387</v>
      </c>
      <c r="F2905" s="970">
        <v>3397.3</v>
      </c>
      <c r="G2905" s="970">
        <v>1.06</v>
      </c>
      <c r="H2905" s="962">
        <f t="shared" si="224"/>
        <v>3601.14</v>
      </c>
      <c r="I2905" s="963">
        <f t="shared" si="225"/>
        <v>0</v>
      </c>
      <c r="J2905" s="964">
        <f t="shared" si="225"/>
        <v>0</v>
      </c>
      <c r="K2905" s="964">
        <f t="shared" si="225"/>
        <v>0</v>
      </c>
      <c r="L2905" s="964">
        <f t="shared" si="225"/>
        <v>0</v>
      </c>
      <c r="M2905" s="964">
        <f t="shared" si="225"/>
        <v>3601.14</v>
      </c>
      <c r="N2905" s="964">
        <f t="shared" si="225"/>
        <v>0</v>
      </c>
      <c r="O2905" s="964">
        <f t="shared" si="225"/>
        <v>0</v>
      </c>
      <c r="P2905" s="964">
        <f t="shared" si="225"/>
        <v>0</v>
      </c>
      <c r="Q2905" s="962">
        <f t="shared" si="225"/>
        <v>0</v>
      </c>
      <c r="R2905" s="843"/>
    </row>
    <row r="2906" spans="2:18" s="842" customFormat="1" ht="12.4" customHeight="1">
      <c r="B2906" s="972" t="s">
        <v>2426</v>
      </c>
      <c r="C2906" s="959"/>
      <c r="D2906" s="973" t="s">
        <v>2749</v>
      </c>
      <c r="E2906" s="961"/>
      <c r="F2906" s="961"/>
      <c r="G2906" s="961"/>
      <c r="H2906" s="962" t="str">
        <f t="shared" si="224"/>
        <v/>
      </c>
      <c r="I2906" s="963" t="str">
        <f t="shared" si="225"/>
        <v/>
      </c>
      <c r="J2906" s="964" t="str">
        <f t="shared" si="225"/>
        <v/>
      </c>
      <c r="K2906" s="964" t="str">
        <f t="shared" si="225"/>
        <v/>
      </c>
      <c r="L2906" s="964" t="str">
        <f t="shared" si="225"/>
        <v/>
      </c>
      <c r="M2906" s="964" t="str">
        <f t="shared" si="225"/>
        <v/>
      </c>
      <c r="N2906" s="964" t="str">
        <f t="shared" si="225"/>
        <v/>
      </c>
      <c r="O2906" s="964" t="str">
        <f t="shared" si="225"/>
        <v/>
      </c>
      <c r="P2906" s="964" t="str">
        <f t="shared" si="225"/>
        <v/>
      </c>
      <c r="Q2906" s="962" t="str">
        <f t="shared" si="225"/>
        <v/>
      </c>
      <c r="R2906" s="843"/>
    </row>
    <row r="2907" spans="2:18" s="842" customFormat="1" ht="12.4" customHeight="1">
      <c r="B2907" s="968" t="s">
        <v>2427</v>
      </c>
      <c r="C2907" s="959"/>
      <c r="D2907" s="969" t="s">
        <v>2750</v>
      </c>
      <c r="E2907" s="961" t="s">
        <v>53</v>
      </c>
      <c r="F2907" s="970">
        <v>1</v>
      </c>
      <c r="G2907" s="970">
        <v>527.86</v>
      </c>
      <c r="H2907" s="962">
        <f t="shared" si="224"/>
        <v>527.86</v>
      </c>
      <c r="I2907" s="963">
        <f t="shared" si="225"/>
        <v>0</v>
      </c>
      <c r="J2907" s="964">
        <f t="shared" si="225"/>
        <v>0</v>
      </c>
      <c r="K2907" s="964">
        <f t="shared" si="225"/>
        <v>0</v>
      </c>
      <c r="L2907" s="964">
        <f t="shared" si="225"/>
        <v>0</v>
      </c>
      <c r="M2907" s="964">
        <f t="shared" si="225"/>
        <v>527.86</v>
      </c>
      <c r="N2907" s="964">
        <f t="shared" si="225"/>
        <v>0</v>
      </c>
      <c r="O2907" s="964">
        <f t="shared" si="225"/>
        <v>0</v>
      </c>
      <c r="P2907" s="964">
        <f t="shared" si="225"/>
        <v>0</v>
      </c>
      <c r="Q2907" s="962">
        <f t="shared" si="225"/>
        <v>0</v>
      </c>
      <c r="R2907" s="843"/>
    </row>
    <row r="2908" spans="2:18" s="842" customFormat="1" ht="12.4" customHeight="1">
      <c r="B2908" s="966" t="s">
        <v>2428</v>
      </c>
      <c r="C2908" s="959"/>
      <c r="D2908" s="967" t="s">
        <v>2751</v>
      </c>
      <c r="E2908" s="961"/>
      <c r="F2908" s="961"/>
      <c r="G2908" s="961"/>
      <c r="H2908" s="962" t="str">
        <f t="shared" si="224"/>
        <v/>
      </c>
      <c r="I2908" s="963" t="str">
        <f t="shared" si="225"/>
        <v/>
      </c>
      <c r="J2908" s="964" t="str">
        <f t="shared" si="225"/>
        <v/>
      </c>
      <c r="K2908" s="964" t="str">
        <f t="shared" si="225"/>
        <v/>
      </c>
      <c r="L2908" s="964" t="str">
        <f t="shared" si="225"/>
        <v/>
      </c>
      <c r="M2908" s="964" t="str">
        <f t="shared" si="225"/>
        <v/>
      </c>
      <c r="N2908" s="964" t="str">
        <f t="shared" si="225"/>
        <v/>
      </c>
      <c r="O2908" s="964" t="str">
        <f t="shared" si="225"/>
        <v/>
      </c>
      <c r="P2908" s="964" t="str">
        <f t="shared" si="225"/>
        <v/>
      </c>
      <c r="Q2908" s="962" t="str">
        <f t="shared" si="225"/>
        <v/>
      </c>
      <c r="R2908" s="843"/>
    </row>
    <row r="2909" spans="2:18" s="842" customFormat="1" ht="12.4" customHeight="1">
      <c r="B2909" s="972" t="s">
        <v>2429</v>
      </c>
      <c r="C2909" s="959"/>
      <c r="D2909" s="973" t="s">
        <v>52</v>
      </c>
      <c r="E2909" s="961"/>
      <c r="F2909" s="961"/>
      <c r="G2909" s="961"/>
      <c r="H2909" s="962" t="str">
        <f t="shared" si="224"/>
        <v/>
      </c>
      <c r="I2909" s="963" t="str">
        <f t="shared" si="225"/>
        <v/>
      </c>
      <c r="J2909" s="964" t="str">
        <f t="shared" si="225"/>
        <v/>
      </c>
      <c r="K2909" s="964" t="str">
        <f t="shared" si="225"/>
        <v/>
      </c>
      <c r="L2909" s="964" t="str">
        <f t="shared" si="225"/>
        <v/>
      </c>
      <c r="M2909" s="964" t="str">
        <f t="shared" si="225"/>
        <v/>
      </c>
      <c r="N2909" s="964" t="str">
        <f t="shared" si="225"/>
        <v/>
      </c>
      <c r="O2909" s="964" t="str">
        <f t="shared" si="225"/>
        <v/>
      </c>
      <c r="P2909" s="964" t="str">
        <f t="shared" si="225"/>
        <v/>
      </c>
      <c r="Q2909" s="962" t="str">
        <f t="shared" si="225"/>
        <v/>
      </c>
      <c r="R2909" s="843"/>
    </row>
    <row r="2910" spans="2:18" s="842" customFormat="1" ht="12.4" customHeight="1">
      <c r="B2910" s="968" t="s">
        <v>2430</v>
      </c>
      <c r="C2910" s="959"/>
      <c r="D2910" s="969" t="s">
        <v>334</v>
      </c>
      <c r="E2910" s="961" t="s">
        <v>385</v>
      </c>
      <c r="F2910" s="970">
        <v>2.2000000000000002</v>
      </c>
      <c r="G2910" s="970">
        <v>1.22</v>
      </c>
      <c r="H2910" s="962">
        <f t="shared" si="224"/>
        <v>2.68</v>
      </c>
      <c r="I2910" s="963">
        <f t="shared" si="225"/>
        <v>0</v>
      </c>
      <c r="J2910" s="964">
        <f t="shared" si="225"/>
        <v>0</v>
      </c>
      <c r="K2910" s="964">
        <f t="shared" si="225"/>
        <v>0</v>
      </c>
      <c r="L2910" s="964">
        <f t="shared" si="225"/>
        <v>0</v>
      </c>
      <c r="M2910" s="964">
        <f t="shared" si="225"/>
        <v>2.68</v>
      </c>
      <c r="N2910" s="964">
        <f t="shared" si="225"/>
        <v>0</v>
      </c>
      <c r="O2910" s="964">
        <f t="shared" si="225"/>
        <v>0</v>
      </c>
      <c r="P2910" s="964">
        <f t="shared" si="225"/>
        <v>0</v>
      </c>
      <c r="Q2910" s="962">
        <f t="shared" si="225"/>
        <v>0</v>
      </c>
      <c r="R2910" s="843"/>
    </row>
    <row r="2911" spans="2:18" s="842" customFormat="1" ht="12.4" customHeight="1">
      <c r="B2911" s="972" t="s">
        <v>2431</v>
      </c>
      <c r="C2911" s="959"/>
      <c r="D2911" s="973" t="s">
        <v>54</v>
      </c>
      <c r="E2911" s="961"/>
      <c r="F2911" s="961"/>
      <c r="G2911" s="961"/>
      <c r="H2911" s="962" t="str">
        <f t="shared" si="224"/>
        <v/>
      </c>
      <c r="I2911" s="963" t="str">
        <f t="shared" ref="I2911:Q2926" si="226">+IF($E2911="","",I6801)</f>
        <v/>
      </c>
      <c r="J2911" s="964" t="str">
        <f t="shared" si="226"/>
        <v/>
      </c>
      <c r="K2911" s="964" t="str">
        <f t="shared" si="226"/>
        <v/>
      </c>
      <c r="L2911" s="964" t="str">
        <f t="shared" si="226"/>
        <v/>
      </c>
      <c r="M2911" s="964" t="str">
        <f t="shared" si="226"/>
        <v/>
      </c>
      <c r="N2911" s="964" t="str">
        <f t="shared" si="226"/>
        <v/>
      </c>
      <c r="O2911" s="964" t="str">
        <f t="shared" si="226"/>
        <v/>
      </c>
      <c r="P2911" s="964" t="str">
        <f t="shared" si="226"/>
        <v/>
      </c>
      <c r="Q2911" s="962" t="str">
        <f t="shared" si="226"/>
        <v/>
      </c>
      <c r="R2911" s="843"/>
    </row>
    <row r="2912" spans="2:18" s="842" customFormat="1" ht="12.4" customHeight="1">
      <c r="B2912" s="968" t="s">
        <v>2432</v>
      </c>
      <c r="C2912" s="959"/>
      <c r="D2912" s="969" t="s">
        <v>365</v>
      </c>
      <c r="E2912" s="961" t="s">
        <v>386</v>
      </c>
      <c r="F2912" s="970">
        <v>1.43</v>
      </c>
      <c r="G2912" s="970">
        <v>30.76</v>
      </c>
      <c r="H2912" s="962">
        <f t="shared" si="224"/>
        <v>43.99</v>
      </c>
      <c r="I2912" s="963">
        <f t="shared" si="226"/>
        <v>0</v>
      </c>
      <c r="J2912" s="964">
        <f t="shared" si="226"/>
        <v>0</v>
      </c>
      <c r="K2912" s="964">
        <f t="shared" si="226"/>
        <v>0</v>
      </c>
      <c r="L2912" s="964">
        <f t="shared" si="226"/>
        <v>0</v>
      </c>
      <c r="M2912" s="964">
        <f t="shared" si="226"/>
        <v>43.99</v>
      </c>
      <c r="N2912" s="964">
        <f t="shared" si="226"/>
        <v>0</v>
      </c>
      <c r="O2912" s="964">
        <f t="shared" si="226"/>
        <v>0</v>
      </c>
      <c r="P2912" s="964">
        <f t="shared" si="226"/>
        <v>0</v>
      </c>
      <c r="Q2912" s="962">
        <f t="shared" si="226"/>
        <v>0</v>
      </c>
      <c r="R2912" s="843"/>
    </row>
    <row r="2913" spans="2:18" s="842" customFormat="1" ht="12.4" customHeight="1">
      <c r="B2913" s="968" t="s">
        <v>2433</v>
      </c>
      <c r="C2913" s="959"/>
      <c r="D2913" s="969" t="s">
        <v>336</v>
      </c>
      <c r="E2913" s="961" t="s">
        <v>386</v>
      </c>
      <c r="F2913" s="970">
        <v>1.79</v>
      </c>
      <c r="G2913" s="970">
        <v>20.51</v>
      </c>
      <c r="H2913" s="962">
        <f t="shared" si="224"/>
        <v>36.71</v>
      </c>
      <c r="I2913" s="963">
        <f t="shared" si="226"/>
        <v>0</v>
      </c>
      <c r="J2913" s="964">
        <f t="shared" si="226"/>
        <v>0</v>
      </c>
      <c r="K2913" s="964">
        <f t="shared" si="226"/>
        <v>0</v>
      </c>
      <c r="L2913" s="964">
        <f t="shared" si="226"/>
        <v>0</v>
      </c>
      <c r="M2913" s="964">
        <f t="shared" si="226"/>
        <v>36.71</v>
      </c>
      <c r="N2913" s="964">
        <f t="shared" si="226"/>
        <v>0</v>
      </c>
      <c r="O2913" s="964">
        <f t="shared" si="226"/>
        <v>0</v>
      </c>
      <c r="P2913" s="964">
        <f t="shared" si="226"/>
        <v>0</v>
      </c>
      <c r="Q2913" s="962">
        <f t="shared" si="226"/>
        <v>0</v>
      </c>
      <c r="R2913" s="843"/>
    </row>
    <row r="2914" spans="2:18" s="842" customFormat="1" ht="12.4" customHeight="1">
      <c r="B2914" s="968" t="s">
        <v>2434</v>
      </c>
      <c r="C2914" s="959"/>
      <c r="D2914" s="969" t="s">
        <v>2752</v>
      </c>
      <c r="E2914" s="961" t="s">
        <v>51</v>
      </c>
      <c r="F2914" s="970">
        <v>2.2000000000000002</v>
      </c>
      <c r="G2914" s="970">
        <v>2.5500000000000003</v>
      </c>
      <c r="H2914" s="962">
        <f t="shared" si="224"/>
        <v>5.61</v>
      </c>
      <c r="I2914" s="963">
        <f t="shared" si="226"/>
        <v>0</v>
      </c>
      <c r="J2914" s="964">
        <f t="shared" si="226"/>
        <v>0</v>
      </c>
      <c r="K2914" s="964">
        <f t="shared" si="226"/>
        <v>0</v>
      </c>
      <c r="L2914" s="964">
        <f t="shared" si="226"/>
        <v>0</v>
      </c>
      <c r="M2914" s="964">
        <f t="shared" si="226"/>
        <v>5.61</v>
      </c>
      <c r="N2914" s="964">
        <f t="shared" si="226"/>
        <v>0</v>
      </c>
      <c r="O2914" s="964">
        <f t="shared" si="226"/>
        <v>0</v>
      </c>
      <c r="P2914" s="964">
        <f t="shared" si="226"/>
        <v>0</v>
      </c>
      <c r="Q2914" s="962">
        <f t="shared" si="226"/>
        <v>0</v>
      </c>
      <c r="R2914" s="843"/>
    </row>
    <row r="2915" spans="2:18" s="842" customFormat="1" ht="12.4" customHeight="1">
      <c r="B2915" s="972" t="s">
        <v>2435</v>
      </c>
      <c r="C2915" s="959"/>
      <c r="D2915" s="973" t="s">
        <v>340</v>
      </c>
      <c r="E2915" s="961"/>
      <c r="F2915" s="961"/>
      <c r="G2915" s="961"/>
      <c r="H2915" s="962" t="str">
        <f t="shared" si="224"/>
        <v/>
      </c>
      <c r="I2915" s="963" t="str">
        <f t="shared" si="226"/>
        <v/>
      </c>
      <c r="J2915" s="964" t="str">
        <f t="shared" si="226"/>
        <v/>
      </c>
      <c r="K2915" s="964" t="str">
        <f t="shared" si="226"/>
        <v/>
      </c>
      <c r="L2915" s="964" t="str">
        <f t="shared" si="226"/>
        <v/>
      </c>
      <c r="M2915" s="964" t="str">
        <f t="shared" si="226"/>
        <v/>
      </c>
      <c r="N2915" s="964" t="str">
        <f t="shared" si="226"/>
        <v/>
      </c>
      <c r="O2915" s="964" t="str">
        <f t="shared" si="226"/>
        <v/>
      </c>
      <c r="P2915" s="964" t="str">
        <f t="shared" si="226"/>
        <v/>
      </c>
      <c r="Q2915" s="962" t="str">
        <f t="shared" si="226"/>
        <v/>
      </c>
      <c r="R2915" s="843"/>
    </row>
    <row r="2916" spans="2:18" s="842" customFormat="1" ht="12.4" customHeight="1">
      <c r="B2916" s="968" t="s">
        <v>2436</v>
      </c>
      <c r="C2916" s="959"/>
      <c r="D2916" s="969" t="s">
        <v>342</v>
      </c>
      <c r="E2916" s="961" t="s">
        <v>51</v>
      </c>
      <c r="F2916" s="970">
        <v>11.450000000000001</v>
      </c>
      <c r="G2916" s="970">
        <v>43.65</v>
      </c>
      <c r="H2916" s="962">
        <f t="shared" si="224"/>
        <v>499.79</v>
      </c>
      <c r="I2916" s="963">
        <f t="shared" si="226"/>
        <v>0</v>
      </c>
      <c r="J2916" s="964">
        <f t="shared" si="226"/>
        <v>0</v>
      </c>
      <c r="K2916" s="964">
        <f t="shared" si="226"/>
        <v>0</v>
      </c>
      <c r="L2916" s="964">
        <f t="shared" si="226"/>
        <v>0</v>
      </c>
      <c r="M2916" s="964">
        <f t="shared" si="226"/>
        <v>499.79</v>
      </c>
      <c r="N2916" s="964">
        <f t="shared" si="226"/>
        <v>0</v>
      </c>
      <c r="O2916" s="964">
        <f t="shared" si="226"/>
        <v>0</v>
      </c>
      <c r="P2916" s="964">
        <f t="shared" si="226"/>
        <v>0</v>
      </c>
      <c r="Q2916" s="962">
        <f t="shared" si="226"/>
        <v>0</v>
      </c>
      <c r="R2916" s="843"/>
    </row>
    <row r="2917" spans="2:18" s="842" customFormat="1" ht="12.4" customHeight="1">
      <c r="B2917" s="968" t="s">
        <v>2437</v>
      </c>
      <c r="C2917" s="959"/>
      <c r="D2917" s="969" t="s">
        <v>364</v>
      </c>
      <c r="E2917" s="961" t="s">
        <v>386</v>
      </c>
      <c r="F2917" s="970">
        <v>0.85</v>
      </c>
      <c r="G2917" s="970">
        <v>370.51</v>
      </c>
      <c r="H2917" s="962">
        <f t="shared" si="224"/>
        <v>314.93</v>
      </c>
      <c r="I2917" s="963">
        <f t="shared" si="226"/>
        <v>0</v>
      </c>
      <c r="J2917" s="964">
        <f t="shared" si="226"/>
        <v>0</v>
      </c>
      <c r="K2917" s="964">
        <f t="shared" si="226"/>
        <v>0</v>
      </c>
      <c r="L2917" s="964">
        <f t="shared" si="226"/>
        <v>0</v>
      </c>
      <c r="M2917" s="964">
        <f t="shared" si="226"/>
        <v>314.93</v>
      </c>
      <c r="N2917" s="964">
        <f t="shared" si="226"/>
        <v>0</v>
      </c>
      <c r="O2917" s="964">
        <f t="shared" si="226"/>
        <v>0</v>
      </c>
      <c r="P2917" s="964">
        <f t="shared" si="226"/>
        <v>0</v>
      </c>
      <c r="Q2917" s="962">
        <f t="shared" si="226"/>
        <v>0</v>
      </c>
      <c r="R2917" s="843"/>
    </row>
    <row r="2918" spans="2:18" s="842" customFormat="1" ht="12.4" customHeight="1">
      <c r="B2918" s="968" t="s">
        <v>2438</v>
      </c>
      <c r="C2918" s="959"/>
      <c r="D2918" s="969" t="s">
        <v>2702</v>
      </c>
      <c r="E2918" s="961" t="s">
        <v>55</v>
      </c>
      <c r="F2918" s="970">
        <v>43.62</v>
      </c>
      <c r="G2918" s="970">
        <v>4.2</v>
      </c>
      <c r="H2918" s="962">
        <f t="shared" si="224"/>
        <v>183.2</v>
      </c>
      <c r="I2918" s="963">
        <f t="shared" si="226"/>
        <v>0</v>
      </c>
      <c r="J2918" s="964">
        <f t="shared" si="226"/>
        <v>0</v>
      </c>
      <c r="K2918" s="964">
        <f t="shared" si="226"/>
        <v>0</v>
      </c>
      <c r="L2918" s="964">
        <f t="shared" si="226"/>
        <v>0</v>
      </c>
      <c r="M2918" s="964">
        <f t="shared" si="226"/>
        <v>183.2</v>
      </c>
      <c r="N2918" s="964">
        <f t="shared" si="226"/>
        <v>0</v>
      </c>
      <c r="O2918" s="964">
        <f t="shared" si="226"/>
        <v>0</v>
      </c>
      <c r="P2918" s="964">
        <f t="shared" si="226"/>
        <v>0</v>
      </c>
      <c r="Q2918" s="962">
        <f t="shared" si="226"/>
        <v>0</v>
      </c>
      <c r="R2918" s="843"/>
    </row>
    <row r="2919" spans="2:18" s="842" customFormat="1" ht="12.4" customHeight="1">
      <c r="B2919" s="972" t="s">
        <v>2439</v>
      </c>
      <c r="C2919" s="959"/>
      <c r="D2919" s="973" t="s">
        <v>343</v>
      </c>
      <c r="E2919" s="961"/>
      <c r="F2919" s="961"/>
      <c r="G2919" s="961"/>
      <c r="H2919" s="962" t="str">
        <f t="shared" si="224"/>
        <v/>
      </c>
      <c r="I2919" s="963" t="str">
        <f t="shared" si="226"/>
        <v/>
      </c>
      <c r="J2919" s="964" t="str">
        <f t="shared" si="226"/>
        <v/>
      </c>
      <c r="K2919" s="964" t="str">
        <f t="shared" si="226"/>
        <v/>
      </c>
      <c r="L2919" s="964" t="str">
        <f t="shared" si="226"/>
        <v/>
      </c>
      <c r="M2919" s="964" t="str">
        <f t="shared" si="226"/>
        <v/>
      </c>
      <c r="N2919" s="964" t="str">
        <f t="shared" si="226"/>
        <v/>
      </c>
      <c r="O2919" s="964" t="str">
        <f t="shared" si="226"/>
        <v/>
      </c>
      <c r="P2919" s="964" t="str">
        <f t="shared" si="226"/>
        <v/>
      </c>
      <c r="Q2919" s="962" t="str">
        <f t="shared" si="226"/>
        <v/>
      </c>
      <c r="R2919" s="843"/>
    </row>
    <row r="2920" spans="2:18" s="842" customFormat="1" ht="12.4" customHeight="1">
      <c r="B2920" s="968" t="s">
        <v>2440</v>
      </c>
      <c r="C2920" s="959"/>
      <c r="D2920" s="969" t="s">
        <v>2671</v>
      </c>
      <c r="E2920" s="961" t="s">
        <v>51</v>
      </c>
      <c r="F2920" s="970">
        <v>4.91</v>
      </c>
      <c r="G2920" s="970">
        <v>27.810000000000002</v>
      </c>
      <c r="H2920" s="962">
        <f t="shared" si="224"/>
        <v>136.55000000000001</v>
      </c>
      <c r="I2920" s="963">
        <f t="shared" si="226"/>
        <v>0</v>
      </c>
      <c r="J2920" s="964">
        <f t="shared" si="226"/>
        <v>0</v>
      </c>
      <c r="K2920" s="964">
        <f t="shared" si="226"/>
        <v>0</v>
      </c>
      <c r="L2920" s="964">
        <f t="shared" si="226"/>
        <v>0</v>
      </c>
      <c r="M2920" s="964">
        <f t="shared" si="226"/>
        <v>136.55000000000001</v>
      </c>
      <c r="N2920" s="964">
        <f t="shared" si="226"/>
        <v>0</v>
      </c>
      <c r="O2920" s="964">
        <f t="shared" si="226"/>
        <v>0</v>
      </c>
      <c r="P2920" s="964">
        <f t="shared" si="226"/>
        <v>0</v>
      </c>
      <c r="Q2920" s="962">
        <f t="shared" si="226"/>
        <v>0</v>
      </c>
      <c r="R2920" s="843"/>
    </row>
    <row r="2921" spans="2:18" s="842" customFormat="1" ht="12.4" customHeight="1">
      <c r="B2921" s="968" t="s">
        <v>2441</v>
      </c>
      <c r="C2921" s="959"/>
      <c r="D2921" s="969" t="s">
        <v>2703</v>
      </c>
      <c r="E2921" s="961" t="s">
        <v>51</v>
      </c>
      <c r="F2921" s="970">
        <v>7.75</v>
      </c>
      <c r="G2921" s="970">
        <v>23.39</v>
      </c>
      <c r="H2921" s="962">
        <f t="shared" si="224"/>
        <v>181.27</v>
      </c>
      <c r="I2921" s="963">
        <f t="shared" si="226"/>
        <v>0</v>
      </c>
      <c r="J2921" s="964">
        <f t="shared" si="226"/>
        <v>0</v>
      </c>
      <c r="K2921" s="964">
        <f t="shared" si="226"/>
        <v>0</v>
      </c>
      <c r="L2921" s="964">
        <f t="shared" si="226"/>
        <v>0</v>
      </c>
      <c r="M2921" s="964">
        <f t="shared" si="226"/>
        <v>181.27</v>
      </c>
      <c r="N2921" s="964">
        <f t="shared" si="226"/>
        <v>0</v>
      </c>
      <c r="O2921" s="964">
        <f t="shared" si="226"/>
        <v>0</v>
      </c>
      <c r="P2921" s="964">
        <f t="shared" si="226"/>
        <v>0</v>
      </c>
      <c r="Q2921" s="962">
        <f t="shared" si="226"/>
        <v>0</v>
      </c>
      <c r="R2921" s="843"/>
    </row>
    <row r="2922" spans="2:18" s="842" customFormat="1" ht="12.4" customHeight="1">
      <c r="B2922" s="972" t="s">
        <v>2442</v>
      </c>
      <c r="C2922" s="959"/>
      <c r="D2922" s="973" t="s">
        <v>2676</v>
      </c>
      <c r="E2922" s="961"/>
      <c r="F2922" s="961"/>
      <c r="G2922" s="961"/>
      <c r="H2922" s="962" t="str">
        <f t="shared" si="224"/>
        <v/>
      </c>
      <c r="I2922" s="963" t="str">
        <f t="shared" si="226"/>
        <v/>
      </c>
      <c r="J2922" s="964" t="str">
        <f t="shared" si="226"/>
        <v/>
      </c>
      <c r="K2922" s="964" t="str">
        <f t="shared" si="226"/>
        <v/>
      </c>
      <c r="L2922" s="964" t="str">
        <f t="shared" si="226"/>
        <v/>
      </c>
      <c r="M2922" s="964" t="str">
        <f t="shared" si="226"/>
        <v/>
      </c>
      <c r="N2922" s="964" t="str">
        <f t="shared" si="226"/>
        <v/>
      </c>
      <c r="O2922" s="964" t="str">
        <f t="shared" si="226"/>
        <v/>
      </c>
      <c r="P2922" s="964" t="str">
        <f t="shared" si="226"/>
        <v/>
      </c>
      <c r="Q2922" s="962" t="str">
        <f t="shared" si="226"/>
        <v/>
      </c>
      <c r="R2922" s="843"/>
    </row>
    <row r="2923" spans="2:18" s="842" customFormat="1" ht="12.4" customHeight="1">
      <c r="B2923" s="968" t="s">
        <v>2443</v>
      </c>
      <c r="C2923" s="959"/>
      <c r="D2923" s="969" t="s">
        <v>2677</v>
      </c>
      <c r="E2923" s="961" t="s">
        <v>386</v>
      </c>
      <c r="F2923" s="970">
        <v>0.02</v>
      </c>
      <c r="G2923" s="970">
        <v>358.91</v>
      </c>
      <c r="H2923" s="962">
        <f t="shared" si="224"/>
        <v>7.18</v>
      </c>
      <c r="I2923" s="963">
        <f t="shared" si="226"/>
        <v>0</v>
      </c>
      <c r="J2923" s="964">
        <f t="shared" si="226"/>
        <v>0</v>
      </c>
      <c r="K2923" s="964">
        <f t="shared" si="226"/>
        <v>0</v>
      </c>
      <c r="L2923" s="964">
        <f t="shared" si="226"/>
        <v>0</v>
      </c>
      <c r="M2923" s="964">
        <f t="shared" si="226"/>
        <v>7.18</v>
      </c>
      <c r="N2923" s="964">
        <f t="shared" si="226"/>
        <v>0</v>
      </c>
      <c r="O2923" s="964">
        <f t="shared" si="226"/>
        <v>0</v>
      </c>
      <c r="P2923" s="964">
        <f t="shared" si="226"/>
        <v>0</v>
      </c>
      <c r="Q2923" s="962">
        <f t="shared" si="226"/>
        <v>0</v>
      </c>
      <c r="R2923" s="843"/>
    </row>
    <row r="2924" spans="2:18" s="842" customFormat="1" ht="12.4" customHeight="1">
      <c r="B2924" s="972" t="s">
        <v>2444</v>
      </c>
      <c r="C2924" s="959"/>
      <c r="D2924" s="973" t="s">
        <v>344</v>
      </c>
      <c r="E2924" s="961"/>
      <c r="F2924" s="961"/>
      <c r="G2924" s="961"/>
      <c r="H2924" s="962" t="str">
        <f t="shared" si="224"/>
        <v/>
      </c>
      <c r="I2924" s="963" t="str">
        <f t="shared" si="226"/>
        <v/>
      </c>
      <c r="J2924" s="964" t="str">
        <f t="shared" si="226"/>
        <v/>
      </c>
      <c r="K2924" s="964" t="str">
        <f t="shared" si="226"/>
        <v/>
      </c>
      <c r="L2924" s="964" t="str">
        <f t="shared" si="226"/>
        <v/>
      </c>
      <c r="M2924" s="964" t="str">
        <f t="shared" si="226"/>
        <v/>
      </c>
      <c r="N2924" s="964" t="str">
        <f t="shared" si="226"/>
        <v/>
      </c>
      <c r="O2924" s="964" t="str">
        <f t="shared" si="226"/>
        <v/>
      </c>
      <c r="P2924" s="964" t="str">
        <f t="shared" si="226"/>
        <v/>
      </c>
      <c r="Q2924" s="962" t="str">
        <f t="shared" si="226"/>
        <v/>
      </c>
      <c r="R2924" s="843"/>
    </row>
    <row r="2925" spans="2:18" s="842" customFormat="1" ht="12.4" customHeight="1">
      <c r="B2925" s="968" t="s">
        <v>2445</v>
      </c>
      <c r="C2925" s="959"/>
      <c r="D2925" s="969" t="s">
        <v>2834</v>
      </c>
      <c r="E2925" s="961" t="s">
        <v>41</v>
      </c>
      <c r="F2925" s="970">
        <v>1</v>
      </c>
      <c r="G2925" s="970">
        <v>590.82000000000005</v>
      </c>
      <c r="H2925" s="962">
        <f t="shared" si="224"/>
        <v>590.82000000000005</v>
      </c>
      <c r="I2925" s="963">
        <f t="shared" si="226"/>
        <v>0</v>
      </c>
      <c r="J2925" s="964">
        <f t="shared" si="226"/>
        <v>0</v>
      </c>
      <c r="K2925" s="964">
        <f t="shared" si="226"/>
        <v>0</v>
      </c>
      <c r="L2925" s="964">
        <f t="shared" si="226"/>
        <v>0</v>
      </c>
      <c r="M2925" s="964">
        <f t="shared" si="226"/>
        <v>590.82000000000005</v>
      </c>
      <c r="N2925" s="964">
        <f t="shared" si="226"/>
        <v>0</v>
      </c>
      <c r="O2925" s="964">
        <f t="shared" si="226"/>
        <v>0</v>
      </c>
      <c r="P2925" s="964">
        <f t="shared" si="226"/>
        <v>0</v>
      </c>
      <c r="Q2925" s="962">
        <f t="shared" si="226"/>
        <v>0</v>
      </c>
      <c r="R2925" s="843"/>
    </row>
    <row r="2926" spans="2:18" s="842" customFormat="1" ht="12.4" customHeight="1">
      <c r="B2926" s="972" t="s">
        <v>2446</v>
      </c>
      <c r="C2926" s="959"/>
      <c r="D2926" s="973" t="s">
        <v>2679</v>
      </c>
      <c r="E2926" s="961"/>
      <c r="F2926" s="961"/>
      <c r="G2926" s="961"/>
      <c r="H2926" s="962" t="str">
        <f t="shared" si="224"/>
        <v/>
      </c>
      <c r="I2926" s="963" t="str">
        <f t="shared" si="226"/>
        <v/>
      </c>
      <c r="J2926" s="964" t="str">
        <f t="shared" si="226"/>
        <v/>
      </c>
      <c r="K2926" s="964" t="str">
        <f t="shared" si="226"/>
        <v/>
      </c>
      <c r="L2926" s="964" t="str">
        <f t="shared" si="226"/>
        <v/>
      </c>
      <c r="M2926" s="964" t="str">
        <f t="shared" si="226"/>
        <v/>
      </c>
      <c r="N2926" s="964" t="str">
        <f t="shared" si="226"/>
        <v/>
      </c>
      <c r="O2926" s="964" t="str">
        <f t="shared" si="226"/>
        <v/>
      </c>
      <c r="P2926" s="964" t="str">
        <f t="shared" si="226"/>
        <v/>
      </c>
      <c r="Q2926" s="962" t="str">
        <f t="shared" si="226"/>
        <v/>
      </c>
      <c r="R2926" s="843"/>
    </row>
    <row r="2927" spans="2:18" s="842" customFormat="1" ht="12.4" customHeight="1">
      <c r="B2927" s="968" t="s">
        <v>2447</v>
      </c>
      <c r="C2927" s="959"/>
      <c r="D2927" s="969" t="s">
        <v>2680</v>
      </c>
      <c r="E2927" s="961" t="s">
        <v>41</v>
      </c>
      <c r="F2927" s="970">
        <v>1</v>
      </c>
      <c r="G2927" s="970">
        <v>71.180000000000007</v>
      </c>
      <c r="H2927" s="962">
        <f t="shared" si="224"/>
        <v>71.180000000000007</v>
      </c>
      <c r="I2927" s="963">
        <f t="shared" ref="I2927:Q2942" si="227">+IF($E2927="","",I6817)</f>
        <v>0</v>
      </c>
      <c r="J2927" s="964">
        <f t="shared" si="227"/>
        <v>0</v>
      </c>
      <c r="K2927" s="964">
        <f t="shared" si="227"/>
        <v>0</v>
      </c>
      <c r="L2927" s="964">
        <f t="shared" si="227"/>
        <v>0</v>
      </c>
      <c r="M2927" s="964">
        <f t="shared" si="227"/>
        <v>0</v>
      </c>
      <c r="N2927" s="964">
        <f t="shared" si="227"/>
        <v>71.180000000000007</v>
      </c>
      <c r="O2927" s="964">
        <f t="shared" si="227"/>
        <v>0</v>
      </c>
      <c r="P2927" s="964">
        <f t="shared" si="227"/>
        <v>0</v>
      </c>
      <c r="Q2927" s="962">
        <f t="shared" si="227"/>
        <v>0</v>
      </c>
      <c r="R2927" s="843"/>
    </row>
    <row r="2928" spans="2:18" s="842" customFormat="1" ht="12.4" customHeight="1">
      <c r="B2928" s="972" t="s">
        <v>2448</v>
      </c>
      <c r="C2928" s="959"/>
      <c r="D2928" s="973" t="s">
        <v>2754</v>
      </c>
      <c r="E2928" s="961"/>
      <c r="F2928" s="961"/>
      <c r="G2928" s="961"/>
      <c r="H2928" s="962" t="str">
        <f t="shared" si="224"/>
        <v/>
      </c>
      <c r="I2928" s="963" t="str">
        <f t="shared" si="227"/>
        <v/>
      </c>
      <c r="J2928" s="964" t="str">
        <f t="shared" si="227"/>
        <v/>
      </c>
      <c r="K2928" s="964" t="str">
        <f t="shared" si="227"/>
        <v/>
      </c>
      <c r="L2928" s="964" t="str">
        <f t="shared" si="227"/>
        <v/>
      </c>
      <c r="M2928" s="964" t="str">
        <f t="shared" si="227"/>
        <v/>
      </c>
      <c r="N2928" s="964" t="str">
        <f t="shared" si="227"/>
        <v/>
      </c>
      <c r="O2928" s="964" t="str">
        <f t="shared" si="227"/>
        <v/>
      </c>
      <c r="P2928" s="964" t="str">
        <f t="shared" si="227"/>
        <v/>
      </c>
      <c r="Q2928" s="962" t="str">
        <f t="shared" si="227"/>
        <v/>
      </c>
      <c r="R2928" s="843"/>
    </row>
    <row r="2929" spans="2:18" s="842" customFormat="1" ht="12.4" customHeight="1">
      <c r="B2929" s="968" t="s">
        <v>2449</v>
      </c>
      <c r="C2929" s="959"/>
      <c r="D2929" s="969" t="s">
        <v>334</v>
      </c>
      <c r="E2929" s="961" t="s">
        <v>385</v>
      </c>
      <c r="F2929" s="970">
        <v>7.71</v>
      </c>
      <c r="G2929" s="970">
        <v>1.22</v>
      </c>
      <c r="H2929" s="962">
        <f t="shared" si="224"/>
        <v>9.41</v>
      </c>
      <c r="I2929" s="963">
        <f t="shared" si="227"/>
        <v>0</v>
      </c>
      <c r="J2929" s="964">
        <f t="shared" si="227"/>
        <v>0</v>
      </c>
      <c r="K2929" s="964">
        <f t="shared" si="227"/>
        <v>0</v>
      </c>
      <c r="L2929" s="964">
        <f t="shared" si="227"/>
        <v>0</v>
      </c>
      <c r="M2929" s="964">
        <f t="shared" si="227"/>
        <v>9.41</v>
      </c>
      <c r="N2929" s="964">
        <f t="shared" si="227"/>
        <v>0</v>
      </c>
      <c r="O2929" s="964">
        <f t="shared" si="227"/>
        <v>0</v>
      </c>
      <c r="P2929" s="964">
        <f t="shared" si="227"/>
        <v>0</v>
      </c>
      <c r="Q2929" s="962">
        <f t="shared" si="227"/>
        <v>0</v>
      </c>
      <c r="R2929" s="843"/>
    </row>
    <row r="2930" spans="2:18" s="842" customFormat="1" ht="12.4" customHeight="1">
      <c r="B2930" s="968" t="s">
        <v>2450</v>
      </c>
      <c r="C2930" s="959"/>
      <c r="D2930" s="969" t="s">
        <v>365</v>
      </c>
      <c r="E2930" s="961" t="s">
        <v>386</v>
      </c>
      <c r="F2930" s="970">
        <v>0.88</v>
      </c>
      <c r="G2930" s="970">
        <v>30.76</v>
      </c>
      <c r="H2930" s="962">
        <f t="shared" si="224"/>
        <v>27.07</v>
      </c>
      <c r="I2930" s="963">
        <f t="shared" si="227"/>
        <v>0</v>
      </c>
      <c r="J2930" s="964">
        <f t="shared" si="227"/>
        <v>0</v>
      </c>
      <c r="K2930" s="964">
        <f t="shared" si="227"/>
        <v>0</v>
      </c>
      <c r="L2930" s="964">
        <f t="shared" si="227"/>
        <v>0</v>
      </c>
      <c r="M2930" s="964">
        <f t="shared" si="227"/>
        <v>27.07</v>
      </c>
      <c r="N2930" s="964">
        <f t="shared" si="227"/>
        <v>0</v>
      </c>
      <c r="O2930" s="964">
        <f t="shared" si="227"/>
        <v>0</v>
      </c>
      <c r="P2930" s="964">
        <f t="shared" si="227"/>
        <v>0</v>
      </c>
      <c r="Q2930" s="962">
        <f t="shared" si="227"/>
        <v>0</v>
      </c>
      <c r="R2930" s="843"/>
    </row>
    <row r="2931" spans="2:18" s="842" customFormat="1" ht="12.4" customHeight="1">
      <c r="B2931" s="968" t="s">
        <v>2451</v>
      </c>
      <c r="C2931" s="959"/>
      <c r="D2931" s="969" t="s">
        <v>336</v>
      </c>
      <c r="E2931" s="961" t="s">
        <v>386</v>
      </c>
      <c r="F2931" s="970">
        <v>1.1000000000000001</v>
      </c>
      <c r="G2931" s="970">
        <v>20.51</v>
      </c>
      <c r="H2931" s="962">
        <f t="shared" si="224"/>
        <v>22.56</v>
      </c>
      <c r="I2931" s="963">
        <f t="shared" si="227"/>
        <v>0</v>
      </c>
      <c r="J2931" s="964">
        <f t="shared" si="227"/>
        <v>0</v>
      </c>
      <c r="K2931" s="964">
        <f t="shared" si="227"/>
        <v>0</v>
      </c>
      <c r="L2931" s="964">
        <f t="shared" si="227"/>
        <v>0</v>
      </c>
      <c r="M2931" s="964">
        <f t="shared" si="227"/>
        <v>22.56</v>
      </c>
      <c r="N2931" s="964">
        <f t="shared" si="227"/>
        <v>0</v>
      </c>
      <c r="O2931" s="964">
        <f t="shared" si="227"/>
        <v>0</v>
      </c>
      <c r="P2931" s="964">
        <f t="shared" si="227"/>
        <v>0</v>
      </c>
      <c r="Q2931" s="962">
        <f t="shared" si="227"/>
        <v>0</v>
      </c>
      <c r="R2931" s="843"/>
    </row>
    <row r="2932" spans="2:18" s="842" customFormat="1" ht="12.4" customHeight="1">
      <c r="B2932" s="968" t="s">
        <v>2452</v>
      </c>
      <c r="C2932" s="959"/>
      <c r="D2932" s="969" t="s">
        <v>2755</v>
      </c>
      <c r="E2932" s="961" t="s">
        <v>386</v>
      </c>
      <c r="F2932" s="970">
        <v>0.88</v>
      </c>
      <c r="G2932" s="970">
        <v>276.94</v>
      </c>
      <c r="H2932" s="962">
        <f t="shared" si="224"/>
        <v>243.71</v>
      </c>
      <c r="I2932" s="963">
        <f t="shared" si="227"/>
        <v>0</v>
      </c>
      <c r="J2932" s="964">
        <f t="shared" si="227"/>
        <v>0</v>
      </c>
      <c r="K2932" s="964">
        <f t="shared" si="227"/>
        <v>0</v>
      </c>
      <c r="L2932" s="964">
        <f t="shared" si="227"/>
        <v>0</v>
      </c>
      <c r="M2932" s="964">
        <f t="shared" si="227"/>
        <v>243.71</v>
      </c>
      <c r="N2932" s="964">
        <f t="shared" si="227"/>
        <v>0</v>
      </c>
      <c r="O2932" s="964">
        <f t="shared" si="227"/>
        <v>0</v>
      </c>
      <c r="P2932" s="964">
        <f t="shared" si="227"/>
        <v>0</v>
      </c>
      <c r="Q2932" s="962">
        <f t="shared" si="227"/>
        <v>0</v>
      </c>
      <c r="R2932" s="843"/>
    </row>
    <row r="2933" spans="2:18" s="842" customFormat="1" ht="12.4" customHeight="1">
      <c r="B2933" s="968" t="s">
        <v>2453</v>
      </c>
      <c r="C2933" s="959"/>
      <c r="D2933" s="969" t="s">
        <v>2756</v>
      </c>
      <c r="E2933" s="961" t="s">
        <v>41</v>
      </c>
      <c r="F2933" s="970">
        <v>11</v>
      </c>
      <c r="G2933" s="970">
        <v>24.310000000000002</v>
      </c>
      <c r="H2933" s="962">
        <f t="shared" si="224"/>
        <v>267.41000000000003</v>
      </c>
      <c r="I2933" s="963">
        <f t="shared" si="227"/>
        <v>0</v>
      </c>
      <c r="J2933" s="964">
        <f t="shared" si="227"/>
        <v>0</v>
      </c>
      <c r="K2933" s="964">
        <f t="shared" si="227"/>
        <v>0</v>
      </c>
      <c r="L2933" s="964">
        <f t="shared" si="227"/>
        <v>0</v>
      </c>
      <c r="M2933" s="964">
        <f t="shared" si="227"/>
        <v>267.41000000000003</v>
      </c>
      <c r="N2933" s="964">
        <f t="shared" si="227"/>
        <v>0</v>
      </c>
      <c r="O2933" s="964">
        <f t="shared" si="227"/>
        <v>0</v>
      </c>
      <c r="P2933" s="964">
        <f t="shared" si="227"/>
        <v>0</v>
      </c>
      <c r="Q2933" s="962">
        <f t="shared" si="227"/>
        <v>0</v>
      </c>
      <c r="R2933" s="843"/>
    </row>
    <row r="2934" spans="2:18" s="842" customFormat="1" ht="12.4" customHeight="1">
      <c r="B2934" s="968" t="s">
        <v>2454</v>
      </c>
      <c r="C2934" s="959"/>
      <c r="D2934" s="969" t="s">
        <v>349</v>
      </c>
      <c r="E2934" s="961" t="s">
        <v>50</v>
      </c>
      <c r="F2934" s="970">
        <v>79.100000000000009</v>
      </c>
      <c r="G2934" s="970">
        <v>3.47</v>
      </c>
      <c r="H2934" s="962">
        <f t="shared" si="224"/>
        <v>274.48</v>
      </c>
      <c r="I2934" s="963">
        <f t="shared" si="227"/>
        <v>0</v>
      </c>
      <c r="J2934" s="964">
        <f t="shared" si="227"/>
        <v>0</v>
      </c>
      <c r="K2934" s="964">
        <f t="shared" si="227"/>
        <v>0</v>
      </c>
      <c r="L2934" s="964">
        <f t="shared" si="227"/>
        <v>0</v>
      </c>
      <c r="M2934" s="964">
        <f t="shared" si="227"/>
        <v>41.17</v>
      </c>
      <c r="N2934" s="964">
        <f t="shared" si="227"/>
        <v>233.31</v>
      </c>
      <c r="O2934" s="964">
        <f t="shared" si="227"/>
        <v>0</v>
      </c>
      <c r="P2934" s="964">
        <f t="shared" si="227"/>
        <v>0</v>
      </c>
      <c r="Q2934" s="962">
        <f t="shared" si="227"/>
        <v>0</v>
      </c>
      <c r="R2934" s="843"/>
    </row>
    <row r="2935" spans="2:18" s="842" customFormat="1" ht="12.4" customHeight="1">
      <c r="B2935" s="968" t="s">
        <v>2455</v>
      </c>
      <c r="C2935" s="959"/>
      <c r="D2935" s="969" t="s">
        <v>2757</v>
      </c>
      <c r="E2935" s="961" t="s">
        <v>41</v>
      </c>
      <c r="F2935" s="970">
        <v>1</v>
      </c>
      <c r="G2935" s="970">
        <v>175.04</v>
      </c>
      <c r="H2935" s="962">
        <f t="shared" si="224"/>
        <v>175.04</v>
      </c>
      <c r="I2935" s="963">
        <f t="shared" si="227"/>
        <v>0</v>
      </c>
      <c r="J2935" s="964">
        <f t="shared" si="227"/>
        <v>0</v>
      </c>
      <c r="K2935" s="964">
        <f t="shared" si="227"/>
        <v>0</v>
      </c>
      <c r="L2935" s="964">
        <f t="shared" si="227"/>
        <v>0</v>
      </c>
      <c r="M2935" s="964">
        <f t="shared" si="227"/>
        <v>26.26</v>
      </c>
      <c r="N2935" s="964">
        <f t="shared" si="227"/>
        <v>148.78</v>
      </c>
      <c r="O2935" s="964">
        <f t="shared" si="227"/>
        <v>0</v>
      </c>
      <c r="P2935" s="964">
        <f t="shared" si="227"/>
        <v>0</v>
      </c>
      <c r="Q2935" s="962">
        <f t="shared" si="227"/>
        <v>0</v>
      </c>
      <c r="R2935" s="843"/>
    </row>
    <row r="2936" spans="2:18" s="842" customFormat="1" ht="12.4" customHeight="1">
      <c r="B2936" s="972" t="s">
        <v>2456</v>
      </c>
      <c r="C2936" s="959"/>
      <c r="D2936" s="973" t="s">
        <v>2681</v>
      </c>
      <c r="E2936" s="961"/>
      <c r="F2936" s="961"/>
      <c r="G2936" s="961"/>
      <c r="H2936" s="962" t="str">
        <f t="shared" si="224"/>
        <v/>
      </c>
      <c r="I2936" s="963" t="str">
        <f t="shared" si="227"/>
        <v/>
      </c>
      <c r="J2936" s="964" t="str">
        <f t="shared" si="227"/>
        <v/>
      </c>
      <c r="K2936" s="964" t="str">
        <f t="shared" si="227"/>
        <v/>
      </c>
      <c r="L2936" s="964" t="str">
        <f t="shared" si="227"/>
        <v/>
      </c>
      <c r="M2936" s="964" t="str">
        <f t="shared" si="227"/>
        <v/>
      </c>
      <c r="N2936" s="964" t="str">
        <f t="shared" si="227"/>
        <v/>
      </c>
      <c r="O2936" s="964" t="str">
        <f t="shared" si="227"/>
        <v/>
      </c>
      <c r="P2936" s="964" t="str">
        <f t="shared" si="227"/>
        <v/>
      </c>
      <c r="Q2936" s="962" t="str">
        <f t="shared" si="227"/>
        <v/>
      </c>
      <c r="R2936" s="843"/>
    </row>
    <row r="2937" spans="2:18" s="842" customFormat="1" ht="12.4" customHeight="1">
      <c r="B2937" s="968" t="s">
        <v>2457</v>
      </c>
      <c r="C2937" s="959"/>
      <c r="D2937" s="969" t="s">
        <v>2758</v>
      </c>
      <c r="E2937" s="961" t="s">
        <v>41</v>
      </c>
      <c r="F2937" s="970">
        <v>1</v>
      </c>
      <c r="G2937" s="970">
        <v>162.58000000000001</v>
      </c>
      <c r="H2937" s="962">
        <f t="shared" si="224"/>
        <v>162.58000000000001</v>
      </c>
      <c r="I2937" s="963">
        <f t="shared" si="227"/>
        <v>0</v>
      </c>
      <c r="J2937" s="964">
        <f t="shared" si="227"/>
        <v>0</v>
      </c>
      <c r="K2937" s="964">
        <f t="shared" si="227"/>
        <v>0</v>
      </c>
      <c r="L2937" s="964">
        <f t="shared" si="227"/>
        <v>0</v>
      </c>
      <c r="M2937" s="964">
        <f t="shared" si="227"/>
        <v>162.58000000000001</v>
      </c>
      <c r="N2937" s="964">
        <f t="shared" si="227"/>
        <v>0</v>
      </c>
      <c r="O2937" s="964">
        <f t="shared" si="227"/>
        <v>0</v>
      </c>
      <c r="P2937" s="964">
        <f t="shared" si="227"/>
        <v>0</v>
      </c>
      <c r="Q2937" s="962">
        <f t="shared" si="227"/>
        <v>0</v>
      </c>
      <c r="R2937" s="843"/>
    </row>
    <row r="2938" spans="2:18" s="842" customFormat="1" ht="12.4" customHeight="1">
      <c r="B2938" s="968" t="s">
        <v>2458</v>
      </c>
      <c r="C2938" s="959"/>
      <c r="D2938" s="969" t="s">
        <v>2759</v>
      </c>
      <c r="E2938" s="961" t="s">
        <v>41</v>
      </c>
      <c r="F2938" s="970">
        <v>1</v>
      </c>
      <c r="G2938" s="970">
        <v>107.59</v>
      </c>
      <c r="H2938" s="962">
        <f t="shared" si="224"/>
        <v>107.59</v>
      </c>
      <c r="I2938" s="963">
        <f t="shared" si="227"/>
        <v>0</v>
      </c>
      <c r="J2938" s="964">
        <f t="shared" si="227"/>
        <v>0</v>
      </c>
      <c r="K2938" s="964">
        <f t="shared" si="227"/>
        <v>0</v>
      </c>
      <c r="L2938" s="964">
        <f t="shared" si="227"/>
        <v>0</v>
      </c>
      <c r="M2938" s="964">
        <f t="shared" si="227"/>
        <v>107.59</v>
      </c>
      <c r="N2938" s="964">
        <f t="shared" si="227"/>
        <v>0</v>
      </c>
      <c r="O2938" s="964">
        <f t="shared" si="227"/>
        <v>0</v>
      </c>
      <c r="P2938" s="964">
        <f t="shared" si="227"/>
        <v>0</v>
      </c>
      <c r="Q2938" s="962">
        <f t="shared" si="227"/>
        <v>0</v>
      </c>
      <c r="R2938" s="843"/>
    </row>
    <row r="2939" spans="2:18" s="842" customFormat="1" ht="12.4" customHeight="1">
      <c r="B2939" s="972" t="s">
        <v>2459</v>
      </c>
      <c r="C2939" s="959"/>
      <c r="D2939" s="973" t="s">
        <v>64</v>
      </c>
      <c r="E2939" s="961"/>
      <c r="F2939" s="961"/>
      <c r="G2939" s="961"/>
      <c r="H2939" s="962" t="str">
        <f t="shared" si="224"/>
        <v/>
      </c>
      <c r="I2939" s="963" t="str">
        <f t="shared" si="227"/>
        <v/>
      </c>
      <c r="J2939" s="964" t="str">
        <f t="shared" si="227"/>
        <v/>
      </c>
      <c r="K2939" s="964" t="str">
        <f t="shared" si="227"/>
        <v/>
      </c>
      <c r="L2939" s="964" t="str">
        <f t="shared" si="227"/>
        <v/>
      </c>
      <c r="M2939" s="964" t="str">
        <f t="shared" si="227"/>
        <v/>
      </c>
      <c r="N2939" s="964" t="str">
        <f t="shared" si="227"/>
        <v/>
      </c>
      <c r="O2939" s="964" t="str">
        <f t="shared" si="227"/>
        <v/>
      </c>
      <c r="P2939" s="964" t="str">
        <f t="shared" si="227"/>
        <v/>
      </c>
      <c r="Q2939" s="962" t="str">
        <f t="shared" si="227"/>
        <v/>
      </c>
      <c r="R2939" s="843"/>
    </row>
    <row r="2940" spans="2:18" s="842" customFormat="1" ht="12.4" customHeight="1">
      <c r="B2940" s="968" t="s">
        <v>2460</v>
      </c>
      <c r="C2940" s="959"/>
      <c r="D2940" s="969" t="s">
        <v>350</v>
      </c>
      <c r="E2940" s="961" t="s">
        <v>51</v>
      </c>
      <c r="F2940" s="970">
        <v>7.75</v>
      </c>
      <c r="G2940" s="970">
        <v>11.85</v>
      </c>
      <c r="H2940" s="962">
        <f t="shared" si="224"/>
        <v>91.84</v>
      </c>
      <c r="I2940" s="963">
        <f t="shared" si="227"/>
        <v>0</v>
      </c>
      <c r="J2940" s="964">
        <f t="shared" si="227"/>
        <v>0</v>
      </c>
      <c r="K2940" s="964">
        <f t="shared" si="227"/>
        <v>0</v>
      </c>
      <c r="L2940" s="964">
        <f t="shared" si="227"/>
        <v>0</v>
      </c>
      <c r="M2940" s="964">
        <f t="shared" si="227"/>
        <v>0</v>
      </c>
      <c r="N2940" s="964">
        <f t="shared" si="227"/>
        <v>91.84</v>
      </c>
      <c r="O2940" s="964">
        <f t="shared" si="227"/>
        <v>0</v>
      </c>
      <c r="P2940" s="964">
        <f t="shared" si="227"/>
        <v>0</v>
      </c>
      <c r="Q2940" s="962">
        <f t="shared" si="227"/>
        <v>0</v>
      </c>
      <c r="R2940" s="843"/>
    </row>
    <row r="2941" spans="2:18" s="842" customFormat="1" ht="12.4" customHeight="1">
      <c r="B2941" s="968" t="s">
        <v>2461</v>
      </c>
      <c r="C2941" s="959"/>
      <c r="D2941" s="969" t="s">
        <v>351</v>
      </c>
      <c r="E2941" s="961" t="s">
        <v>51</v>
      </c>
      <c r="F2941" s="970">
        <v>1.17</v>
      </c>
      <c r="G2941" s="970">
        <v>20.48</v>
      </c>
      <c r="H2941" s="962">
        <f t="shared" si="224"/>
        <v>23.96</v>
      </c>
      <c r="I2941" s="963">
        <f t="shared" si="227"/>
        <v>0</v>
      </c>
      <c r="J2941" s="964">
        <f t="shared" si="227"/>
        <v>0</v>
      </c>
      <c r="K2941" s="964">
        <f t="shared" si="227"/>
        <v>0</v>
      </c>
      <c r="L2941" s="964">
        <f t="shared" si="227"/>
        <v>0</v>
      </c>
      <c r="M2941" s="964">
        <f t="shared" si="227"/>
        <v>0</v>
      </c>
      <c r="N2941" s="964">
        <f t="shared" si="227"/>
        <v>23.96</v>
      </c>
      <c r="O2941" s="964">
        <f t="shared" si="227"/>
        <v>0</v>
      </c>
      <c r="P2941" s="964">
        <f t="shared" si="227"/>
        <v>0</v>
      </c>
      <c r="Q2941" s="962">
        <f t="shared" si="227"/>
        <v>0</v>
      </c>
      <c r="R2941" s="843"/>
    </row>
    <row r="2942" spans="2:18" s="842" customFormat="1" ht="12.4" customHeight="1">
      <c r="B2942" s="972" t="s">
        <v>2462</v>
      </c>
      <c r="C2942" s="959"/>
      <c r="D2942" s="973" t="s">
        <v>65</v>
      </c>
      <c r="E2942" s="961"/>
      <c r="F2942" s="961"/>
      <c r="G2942" s="961"/>
      <c r="H2942" s="962" t="str">
        <f t="shared" si="224"/>
        <v/>
      </c>
      <c r="I2942" s="963" t="str">
        <f t="shared" si="227"/>
        <v/>
      </c>
      <c r="J2942" s="964" t="str">
        <f t="shared" si="227"/>
        <v/>
      </c>
      <c r="K2942" s="964" t="str">
        <f t="shared" si="227"/>
        <v/>
      </c>
      <c r="L2942" s="964" t="str">
        <f t="shared" si="227"/>
        <v/>
      </c>
      <c r="M2942" s="964" t="str">
        <f t="shared" si="227"/>
        <v/>
      </c>
      <c r="N2942" s="964" t="str">
        <f t="shared" si="227"/>
        <v/>
      </c>
      <c r="O2942" s="964" t="str">
        <f t="shared" si="227"/>
        <v/>
      </c>
      <c r="P2942" s="964" t="str">
        <f t="shared" si="227"/>
        <v/>
      </c>
      <c r="Q2942" s="962" t="str">
        <f t="shared" si="227"/>
        <v/>
      </c>
      <c r="R2942" s="843"/>
    </row>
    <row r="2943" spans="2:18" s="842" customFormat="1" ht="12.4" customHeight="1">
      <c r="B2943" s="968" t="s">
        <v>2463</v>
      </c>
      <c r="C2943" s="959"/>
      <c r="D2943" s="969" t="s">
        <v>2760</v>
      </c>
      <c r="E2943" s="961" t="s">
        <v>51</v>
      </c>
      <c r="F2943" s="970">
        <v>88.320000000000007</v>
      </c>
      <c r="G2943" s="970">
        <v>8.6</v>
      </c>
      <c r="H2943" s="962">
        <f t="shared" si="224"/>
        <v>759.55</v>
      </c>
      <c r="I2943" s="963">
        <f t="shared" ref="I2943:Q2958" si="228">+IF($E2943="","",I6833)</f>
        <v>0</v>
      </c>
      <c r="J2943" s="964">
        <f t="shared" si="228"/>
        <v>0</v>
      </c>
      <c r="K2943" s="964">
        <f t="shared" si="228"/>
        <v>0</v>
      </c>
      <c r="L2943" s="964">
        <f t="shared" si="228"/>
        <v>0</v>
      </c>
      <c r="M2943" s="964">
        <f t="shared" si="228"/>
        <v>759.55</v>
      </c>
      <c r="N2943" s="964">
        <f t="shared" si="228"/>
        <v>0</v>
      </c>
      <c r="O2943" s="964">
        <f t="shared" si="228"/>
        <v>0</v>
      </c>
      <c r="P2943" s="964">
        <f t="shared" si="228"/>
        <v>0</v>
      </c>
      <c r="Q2943" s="962">
        <f t="shared" si="228"/>
        <v>0</v>
      </c>
      <c r="R2943" s="843"/>
    </row>
    <row r="2944" spans="2:18" s="842" customFormat="1" ht="12.4" customHeight="1">
      <c r="B2944" s="966" t="s">
        <v>2464</v>
      </c>
      <c r="C2944" s="959"/>
      <c r="D2944" s="967" t="s">
        <v>2761</v>
      </c>
      <c r="E2944" s="961"/>
      <c r="F2944" s="961"/>
      <c r="G2944" s="961"/>
      <c r="H2944" s="962" t="str">
        <f t="shared" si="224"/>
        <v/>
      </c>
      <c r="I2944" s="963" t="str">
        <f t="shared" si="228"/>
        <v/>
      </c>
      <c r="J2944" s="964" t="str">
        <f t="shared" si="228"/>
        <v/>
      </c>
      <c r="K2944" s="964" t="str">
        <f t="shared" si="228"/>
        <v/>
      </c>
      <c r="L2944" s="964" t="str">
        <f t="shared" si="228"/>
        <v/>
      </c>
      <c r="M2944" s="964" t="str">
        <f t="shared" si="228"/>
        <v/>
      </c>
      <c r="N2944" s="964" t="str">
        <f t="shared" si="228"/>
        <v/>
      </c>
      <c r="O2944" s="964" t="str">
        <f t="shared" si="228"/>
        <v/>
      </c>
      <c r="P2944" s="964" t="str">
        <f t="shared" si="228"/>
        <v/>
      </c>
      <c r="Q2944" s="962" t="str">
        <f t="shared" si="228"/>
        <v/>
      </c>
      <c r="R2944" s="843"/>
    </row>
    <row r="2945" spans="2:18" s="842" customFormat="1" ht="12.4" customHeight="1">
      <c r="B2945" s="972" t="s">
        <v>2465</v>
      </c>
      <c r="C2945" s="959"/>
      <c r="D2945" s="973" t="s">
        <v>52</v>
      </c>
      <c r="E2945" s="961"/>
      <c r="F2945" s="961"/>
      <c r="G2945" s="961"/>
      <c r="H2945" s="962" t="str">
        <f t="shared" si="224"/>
        <v/>
      </c>
      <c r="I2945" s="963" t="str">
        <f t="shared" si="228"/>
        <v/>
      </c>
      <c r="J2945" s="964" t="str">
        <f t="shared" si="228"/>
        <v/>
      </c>
      <c r="K2945" s="964" t="str">
        <f t="shared" si="228"/>
        <v/>
      </c>
      <c r="L2945" s="964" t="str">
        <f t="shared" si="228"/>
        <v/>
      </c>
      <c r="M2945" s="964" t="str">
        <f t="shared" si="228"/>
        <v/>
      </c>
      <c r="N2945" s="964" t="str">
        <f t="shared" si="228"/>
        <v/>
      </c>
      <c r="O2945" s="964" t="str">
        <f t="shared" si="228"/>
        <v/>
      </c>
      <c r="P2945" s="964" t="str">
        <f t="shared" si="228"/>
        <v/>
      </c>
      <c r="Q2945" s="962" t="str">
        <f t="shared" si="228"/>
        <v/>
      </c>
      <c r="R2945" s="843"/>
    </row>
    <row r="2946" spans="2:18" s="842" customFormat="1" ht="12.4" customHeight="1">
      <c r="B2946" s="968" t="s">
        <v>2466</v>
      </c>
      <c r="C2946" s="959"/>
      <c r="D2946" s="969" t="s">
        <v>333</v>
      </c>
      <c r="E2946" s="961" t="s">
        <v>385</v>
      </c>
      <c r="F2946" s="970">
        <v>0.64</v>
      </c>
      <c r="G2946" s="970">
        <v>3.5300000000000002</v>
      </c>
      <c r="H2946" s="962">
        <f t="shared" si="224"/>
        <v>2.2599999999999998</v>
      </c>
      <c r="I2946" s="963">
        <f t="shared" si="228"/>
        <v>0</v>
      </c>
      <c r="J2946" s="964">
        <f t="shared" si="228"/>
        <v>0</v>
      </c>
      <c r="K2946" s="964">
        <f t="shared" si="228"/>
        <v>0</v>
      </c>
      <c r="L2946" s="964">
        <f t="shared" si="228"/>
        <v>0</v>
      </c>
      <c r="M2946" s="964">
        <f t="shared" si="228"/>
        <v>2.2599999999999998</v>
      </c>
      <c r="N2946" s="964">
        <f t="shared" si="228"/>
        <v>0</v>
      </c>
      <c r="O2946" s="964">
        <f t="shared" si="228"/>
        <v>0</v>
      </c>
      <c r="P2946" s="964">
        <f t="shared" si="228"/>
        <v>0</v>
      </c>
      <c r="Q2946" s="962">
        <f t="shared" si="228"/>
        <v>0</v>
      </c>
      <c r="R2946" s="843"/>
    </row>
    <row r="2947" spans="2:18" s="842" customFormat="1" ht="12.4" customHeight="1">
      <c r="B2947" s="968" t="s">
        <v>2467</v>
      </c>
      <c r="C2947" s="959"/>
      <c r="D2947" s="969" t="s">
        <v>334</v>
      </c>
      <c r="E2947" s="961" t="s">
        <v>385</v>
      </c>
      <c r="F2947" s="970">
        <v>0.36</v>
      </c>
      <c r="G2947" s="970">
        <v>1.22</v>
      </c>
      <c r="H2947" s="962">
        <f t="shared" si="224"/>
        <v>0.44</v>
      </c>
      <c r="I2947" s="963">
        <f t="shared" si="228"/>
        <v>0</v>
      </c>
      <c r="J2947" s="964">
        <f t="shared" si="228"/>
        <v>0</v>
      </c>
      <c r="K2947" s="964">
        <f t="shared" si="228"/>
        <v>0</v>
      </c>
      <c r="L2947" s="964">
        <f t="shared" si="228"/>
        <v>0</v>
      </c>
      <c r="M2947" s="964">
        <f t="shared" si="228"/>
        <v>0.44</v>
      </c>
      <c r="N2947" s="964">
        <f t="shared" si="228"/>
        <v>0</v>
      </c>
      <c r="O2947" s="964">
        <f t="shared" si="228"/>
        <v>0</v>
      </c>
      <c r="P2947" s="964">
        <f t="shared" si="228"/>
        <v>0</v>
      </c>
      <c r="Q2947" s="962">
        <f t="shared" si="228"/>
        <v>0</v>
      </c>
      <c r="R2947" s="843"/>
    </row>
    <row r="2948" spans="2:18" s="842" customFormat="1" ht="12.4" customHeight="1">
      <c r="B2948" s="972" t="s">
        <v>2468</v>
      </c>
      <c r="C2948" s="959"/>
      <c r="D2948" s="973" t="s">
        <v>54</v>
      </c>
      <c r="E2948" s="961"/>
      <c r="F2948" s="961"/>
      <c r="G2948" s="961"/>
      <c r="H2948" s="962" t="str">
        <f t="shared" si="224"/>
        <v/>
      </c>
      <c r="I2948" s="963" t="str">
        <f t="shared" si="228"/>
        <v/>
      </c>
      <c r="J2948" s="964" t="str">
        <f t="shared" si="228"/>
        <v/>
      </c>
      <c r="K2948" s="964" t="str">
        <f t="shared" si="228"/>
        <v/>
      </c>
      <c r="L2948" s="964" t="str">
        <f t="shared" si="228"/>
        <v/>
      </c>
      <c r="M2948" s="964" t="str">
        <f t="shared" si="228"/>
        <v/>
      </c>
      <c r="N2948" s="964" t="str">
        <f t="shared" si="228"/>
        <v/>
      </c>
      <c r="O2948" s="964" t="str">
        <f t="shared" si="228"/>
        <v/>
      </c>
      <c r="P2948" s="964" t="str">
        <f t="shared" si="228"/>
        <v/>
      </c>
      <c r="Q2948" s="962" t="str">
        <f t="shared" si="228"/>
        <v/>
      </c>
      <c r="R2948" s="843"/>
    </row>
    <row r="2949" spans="2:18" s="842" customFormat="1" ht="12.4" customHeight="1">
      <c r="B2949" s="968" t="s">
        <v>2469</v>
      </c>
      <c r="C2949" s="959"/>
      <c r="D2949" s="969" t="s">
        <v>365</v>
      </c>
      <c r="E2949" s="961" t="s">
        <v>386</v>
      </c>
      <c r="F2949" s="970">
        <v>0.23</v>
      </c>
      <c r="G2949" s="970">
        <v>30.76</v>
      </c>
      <c r="H2949" s="962">
        <f t="shared" si="224"/>
        <v>7.07</v>
      </c>
      <c r="I2949" s="963">
        <f t="shared" si="228"/>
        <v>0</v>
      </c>
      <c r="J2949" s="964">
        <f t="shared" si="228"/>
        <v>0</v>
      </c>
      <c r="K2949" s="964">
        <f t="shared" si="228"/>
        <v>0</v>
      </c>
      <c r="L2949" s="964">
        <f t="shared" si="228"/>
        <v>0</v>
      </c>
      <c r="M2949" s="964">
        <f t="shared" si="228"/>
        <v>7.07</v>
      </c>
      <c r="N2949" s="964">
        <f t="shared" si="228"/>
        <v>0</v>
      </c>
      <c r="O2949" s="964">
        <f t="shared" si="228"/>
        <v>0</v>
      </c>
      <c r="P2949" s="964">
        <f t="shared" si="228"/>
        <v>0</v>
      </c>
      <c r="Q2949" s="962">
        <f t="shared" si="228"/>
        <v>0</v>
      </c>
      <c r="R2949" s="843"/>
    </row>
    <row r="2950" spans="2:18" s="842" customFormat="1" ht="12.4" customHeight="1">
      <c r="B2950" s="968" t="s">
        <v>2470</v>
      </c>
      <c r="C2950" s="959"/>
      <c r="D2950" s="969" t="s">
        <v>336</v>
      </c>
      <c r="E2950" s="961" t="s">
        <v>386</v>
      </c>
      <c r="F2950" s="970">
        <v>0.28999999999999998</v>
      </c>
      <c r="G2950" s="970">
        <v>20.51</v>
      </c>
      <c r="H2950" s="962">
        <f t="shared" si="224"/>
        <v>5.95</v>
      </c>
      <c r="I2950" s="963">
        <f t="shared" si="228"/>
        <v>0</v>
      </c>
      <c r="J2950" s="964">
        <f t="shared" si="228"/>
        <v>0</v>
      </c>
      <c r="K2950" s="964">
        <f t="shared" si="228"/>
        <v>0</v>
      </c>
      <c r="L2950" s="964">
        <f t="shared" si="228"/>
        <v>0</v>
      </c>
      <c r="M2950" s="964">
        <f t="shared" si="228"/>
        <v>5.95</v>
      </c>
      <c r="N2950" s="964">
        <f t="shared" si="228"/>
        <v>0</v>
      </c>
      <c r="O2950" s="964">
        <f t="shared" si="228"/>
        <v>0</v>
      </c>
      <c r="P2950" s="964">
        <f t="shared" si="228"/>
        <v>0</v>
      </c>
      <c r="Q2950" s="962">
        <f t="shared" si="228"/>
        <v>0</v>
      </c>
      <c r="R2950" s="843"/>
    </row>
    <row r="2951" spans="2:18" s="842" customFormat="1" ht="12.4" customHeight="1">
      <c r="B2951" s="968" t="s">
        <v>2471</v>
      </c>
      <c r="C2951" s="959"/>
      <c r="D2951" s="969" t="s">
        <v>2762</v>
      </c>
      <c r="E2951" s="961" t="s">
        <v>386</v>
      </c>
      <c r="F2951" s="970">
        <v>0.02</v>
      </c>
      <c r="G2951" s="970">
        <v>31.44</v>
      </c>
      <c r="H2951" s="962">
        <f t="shared" si="224"/>
        <v>0.63</v>
      </c>
      <c r="I2951" s="963">
        <f t="shared" si="228"/>
        <v>0</v>
      </c>
      <c r="J2951" s="964">
        <f t="shared" si="228"/>
        <v>0</v>
      </c>
      <c r="K2951" s="964">
        <f t="shared" si="228"/>
        <v>0</v>
      </c>
      <c r="L2951" s="964">
        <f t="shared" si="228"/>
        <v>0</v>
      </c>
      <c r="M2951" s="964">
        <f t="shared" si="228"/>
        <v>0.63</v>
      </c>
      <c r="N2951" s="964">
        <f t="shared" si="228"/>
        <v>0</v>
      </c>
      <c r="O2951" s="964">
        <f t="shared" si="228"/>
        <v>0</v>
      </c>
      <c r="P2951" s="964">
        <f t="shared" si="228"/>
        <v>0</v>
      </c>
      <c r="Q2951" s="962">
        <f t="shared" si="228"/>
        <v>0</v>
      </c>
      <c r="R2951" s="843"/>
    </row>
    <row r="2952" spans="2:18" s="842" customFormat="1" ht="12.4" customHeight="1">
      <c r="B2952" s="972" t="s">
        <v>2472</v>
      </c>
      <c r="C2952" s="959"/>
      <c r="D2952" s="973" t="s">
        <v>2700</v>
      </c>
      <c r="E2952" s="961"/>
      <c r="F2952" s="961"/>
      <c r="G2952" s="961"/>
      <c r="H2952" s="962" t="str">
        <f t="shared" si="224"/>
        <v/>
      </c>
      <c r="I2952" s="963" t="str">
        <f t="shared" si="228"/>
        <v/>
      </c>
      <c r="J2952" s="964" t="str">
        <f t="shared" si="228"/>
        <v/>
      </c>
      <c r="K2952" s="964" t="str">
        <f t="shared" si="228"/>
        <v/>
      </c>
      <c r="L2952" s="964" t="str">
        <f t="shared" si="228"/>
        <v/>
      </c>
      <c r="M2952" s="964" t="str">
        <f t="shared" si="228"/>
        <v/>
      </c>
      <c r="N2952" s="964" t="str">
        <f t="shared" si="228"/>
        <v/>
      </c>
      <c r="O2952" s="964" t="str">
        <f t="shared" si="228"/>
        <v/>
      </c>
      <c r="P2952" s="964" t="str">
        <f t="shared" si="228"/>
        <v/>
      </c>
      <c r="Q2952" s="962" t="str">
        <f t="shared" si="228"/>
        <v/>
      </c>
      <c r="R2952" s="843"/>
    </row>
    <row r="2953" spans="2:18" s="842" customFormat="1" ht="12.4" customHeight="1">
      <c r="B2953" s="968" t="s">
        <v>2473</v>
      </c>
      <c r="C2953" s="959"/>
      <c r="D2953" s="969" t="s">
        <v>366</v>
      </c>
      <c r="E2953" s="961" t="s">
        <v>386</v>
      </c>
      <c r="F2953" s="970">
        <v>0.1</v>
      </c>
      <c r="G2953" s="970">
        <v>303.99</v>
      </c>
      <c r="H2953" s="962">
        <f t="shared" ref="H2953:H3016" si="229">+IF(E2953="","",ROUND(F2953*G2953,2))</f>
        <v>30.4</v>
      </c>
      <c r="I2953" s="963">
        <f t="shared" si="228"/>
        <v>0</v>
      </c>
      <c r="J2953" s="964">
        <f t="shared" si="228"/>
        <v>0</v>
      </c>
      <c r="K2953" s="964">
        <f t="shared" si="228"/>
        <v>0</v>
      </c>
      <c r="L2953" s="964">
        <f t="shared" si="228"/>
        <v>0</v>
      </c>
      <c r="M2953" s="964">
        <f t="shared" si="228"/>
        <v>30.4</v>
      </c>
      <c r="N2953" s="964">
        <f t="shared" si="228"/>
        <v>0</v>
      </c>
      <c r="O2953" s="964">
        <f t="shared" si="228"/>
        <v>0</v>
      </c>
      <c r="P2953" s="964">
        <f t="shared" si="228"/>
        <v>0</v>
      </c>
      <c r="Q2953" s="962">
        <f t="shared" si="228"/>
        <v>0</v>
      </c>
      <c r="R2953" s="843"/>
    </row>
    <row r="2954" spans="2:18" s="842" customFormat="1" ht="12.4" customHeight="1">
      <c r="B2954" s="968" t="s">
        <v>2474</v>
      </c>
      <c r="C2954" s="959"/>
      <c r="D2954" s="969" t="s">
        <v>342</v>
      </c>
      <c r="E2954" s="961" t="s">
        <v>51</v>
      </c>
      <c r="F2954" s="970">
        <v>2</v>
      </c>
      <c r="G2954" s="970">
        <v>43.65</v>
      </c>
      <c r="H2954" s="962">
        <f t="shared" si="229"/>
        <v>87.3</v>
      </c>
      <c r="I2954" s="963">
        <f t="shared" si="228"/>
        <v>0</v>
      </c>
      <c r="J2954" s="964">
        <f t="shared" si="228"/>
        <v>0</v>
      </c>
      <c r="K2954" s="964">
        <f t="shared" si="228"/>
        <v>0</v>
      </c>
      <c r="L2954" s="964">
        <f t="shared" si="228"/>
        <v>0</v>
      </c>
      <c r="M2954" s="964">
        <f t="shared" si="228"/>
        <v>87.3</v>
      </c>
      <c r="N2954" s="964">
        <f t="shared" si="228"/>
        <v>0</v>
      </c>
      <c r="O2954" s="964">
        <f t="shared" si="228"/>
        <v>0</v>
      </c>
      <c r="P2954" s="964">
        <f t="shared" si="228"/>
        <v>0</v>
      </c>
      <c r="Q2954" s="962">
        <f t="shared" si="228"/>
        <v>0</v>
      </c>
      <c r="R2954" s="843"/>
    </row>
    <row r="2955" spans="2:18" s="842" customFormat="1" ht="12.4" customHeight="1">
      <c r="B2955" s="972" t="s">
        <v>2475</v>
      </c>
      <c r="C2955" s="959"/>
      <c r="D2955" s="973" t="s">
        <v>343</v>
      </c>
      <c r="E2955" s="961"/>
      <c r="F2955" s="961"/>
      <c r="G2955" s="961"/>
      <c r="H2955" s="962" t="str">
        <f t="shared" si="229"/>
        <v/>
      </c>
      <c r="I2955" s="963" t="str">
        <f t="shared" si="228"/>
        <v/>
      </c>
      <c r="J2955" s="964" t="str">
        <f t="shared" si="228"/>
        <v/>
      </c>
      <c r="K2955" s="964" t="str">
        <f t="shared" si="228"/>
        <v/>
      </c>
      <c r="L2955" s="964" t="str">
        <f t="shared" si="228"/>
        <v/>
      </c>
      <c r="M2955" s="964" t="str">
        <f t="shared" si="228"/>
        <v/>
      </c>
      <c r="N2955" s="964" t="str">
        <f t="shared" si="228"/>
        <v/>
      </c>
      <c r="O2955" s="964" t="str">
        <f t="shared" si="228"/>
        <v/>
      </c>
      <c r="P2955" s="964" t="str">
        <f t="shared" si="228"/>
        <v/>
      </c>
      <c r="Q2955" s="962" t="str">
        <f t="shared" si="228"/>
        <v/>
      </c>
      <c r="R2955" s="843"/>
    </row>
    <row r="2956" spans="2:18" s="842" customFormat="1" ht="12.4" customHeight="1">
      <c r="B2956" s="968" t="s">
        <v>2476</v>
      </c>
      <c r="C2956" s="959"/>
      <c r="D2956" s="969" t="s">
        <v>367</v>
      </c>
      <c r="E2956" s="961" t="s">
        <v>51</v>
      </c>
      <c r="F2956" s="970">
        <v>2.1</v>
      </c>
      <c r="G2956" s="970">
        <v>23.35</v>
      </c>
      <c r="H2956" s="962">
        <f t="shared" si="229"/>
        <v>49.04</v>
      </c>
      <c r="I2956" s="963">
        <f t="shared" si="228"/>
        <v>0</v>
      </c>
      <c r="J2956" s="964">
        <f t="shared" si="228"/>
        <v>0</v>
      </c>
      <c r="K2956" s="964">
        <f t="shared" si="228"/>
        <v>0</v>
      </c>
      <c r="L2956" s="964">
        <f t="shared" si="228"/>
        <v>0</v>
      </c>
      <c r="M2956" s="964">
        <f t="shared" si="228"/>
        <v>49.04</v>
      </c>
      <c r="N2956" s="964">
        <f t="shared" si="228"/>
        <v>0</v>
      </c>
      <c r="O2956" s="964">
        <f t="shared" si="228"/>
        <v>0</v>
      </c>
      <c r="P2956" s="964">
        <f t="shared" si="228"/>
        <v>0</v>
      </c>
      <c r="Q2956" s="962">
        <f t="shared" si="228"/>
        <v>0</v>
      </c>
      <c r="R2956" s="843"/>
    </row>
    <row r="2957" spans="2:18" s="842" customFormat="1" ht="12.4" customHeight="1">
      <c r="B2957" s="972" t="s">
        <v>2477</v>
      </c>
      <c r="C2957" s="959"/>
      <c r="D2957" s="973" t="s">
        <v>2681</v>
      </c>
      <c r="E2957" s="961"/>
      <c r="F2957" s="961"/>
      <c r="G2957" s="961"/>
      <c r="H2957" s="962" t="str">
        <f t="shared" si="229"/>
        <v/>
      </c>
      <c r="I2957" s="963" t="str">
        <f t="shared" si="228"/>
        <v/>
      </c>
      <c r="J2957" s="964" t="str">
        <f t="shared" si="228"/>
        <v/>
      </c>
      <c r="K2957" s="964" t="str">
        <f t="shared" si="228"/>
        <v/>
      </c>
      <c r="L2957" s="964" t="str">
        <f t="shared" si="228"/>
        <v/>
      </c>
      <c r="M2957" s="964" t="str">
        <f t="shared" si="228"/>
        <v/>
      </c>
      <c r="N2957" s="964" t="str">
        <f t="shared" si="228"/>
        <v/>
      </c>
      <c r="O2957" s="964" t="str">
        <f t="shared" si="228"/>
        <v/>
      </c>
      <c r="P2957" s="964" t="str">
        <f t="shared" si="228"/>
        <v/>
      </c>
      <c r="Q2957" s="962" t="str">
        <f t="shared" si="228"/>
        <v/>
      </c>
      <c r="R2957" s="843"/>
    </row>
    <row r="2958" spans="2:18" s="842" customFormat="1" ht="12.4" customHeight="1">
      <c r="B2958" s="968" t="s">
        <v>2478</v>
      </c>
      <c r="C2958" s="959"/>
      <c r="D2958" s="969" t="s">
        <v>2763</v>
      </c>
      <c r="E2958" s="961" t="s">
        <v>41</v>
      </c>
      <c r="F2958" s="970">
        <v>1</v>
      </c>
      <c r="G2958" s="970">
        <v>107.59</v>
      </c>
      <c r="H2958" s="962">
        <f t="shared" si="229"/>
        <v>107.59</v>
      </c>
      <c r="I2958" s="963">
        <f t="shared" si="228"/>
        <v>0</v>
      </c>
      <c r="J2958" s="964">
        <f t="shared" si="228"/>
        <v>0</v>
      </c>
      <c r="K2958" s="964">
        <f t="shared" si="228"/>
        <v>0</v>
      </c>
      <c r="L2958" s="964">
        <f t="shared" si="228"/>
        <v>0</v>
      </c>
      <c r="M2958" s="964">
        <f t="shared" si="228"/>
        <v>107.59</v>
      </c>
      <c r="N2958" s="964">
        <f t="shared" si="228"/>
        <v>0</v>
      </c>
      <c r="O2958" s="964">
        <f t="shared" si="228"/>
        <v>0</v>
      </c>
      <c r="P2958" s="964">
        <f t="shared" si="228"/>
        <v>0</v>
      </c>
      <c r="Q2958" s="962">
        <f t="shared" si="228"/>
        <v>0</v>
      </c>
      <c r="R2958" s="843"/>
    </row>
    <row r="2959" spans="2:18" s="842" customFormat="1" ht="12.4" customHeight="1">
      <c r="B2959" s="972" t="s">
        <v>2479</v>
      </c>
      <c r="C2959" s="959"/>
      <c r="D2959" s="973" t="s">
        <v>344</v>
      </c>
      <c r="E2959" s="961"/>
      <c r="F2959" s="961"/>
      <c r="G2959" s="961"/>
      <c r="H2959" s="962" t="str">
        <f t="shared" si="229"/>
        <v/>
      </c>
      <c r="I2959" s="963" t="str">
        <f t="shared" ref="I2959:Q2974" si="230">+IF($E2959="","",I6849)</f>
        <v/>
      </c>
      <c r="J2959" s="964" t="str">
        <f t="shared" si="230"/>
        <v/>
      </c>
      <c r="K2959" s="964" t="str">
        <f t="shared" si="230"/>
        <v/>
      </c>
      <c r="L2959" s="964" t="str">
        <f t="shared" si="230"/>
        <v/>
      </c>
      <c r="M2959" s="964" t="str">
        <f t="shared" si="230"/>
        <v/>
      </c>
      <c r="N2959" s="964" t="str">
        <f t="shared" si="230"/>
        <v/>
      </c>
      <c r="O2959" s="964" t="str">
        <f t="shared" si="230"/>
        <v/>
      </c>
      <c r="P2959" s="964" t="str">
        <f t="shared" si="230"/>
        <v/>
      </c>
      <c r="Q2959" s="962" t="str">
        <f t="shared" si="230"/>
        <v/>
      </c>
      <c r="R2959" s="843"/>
    </row>
    <row r="2960" spans="2:18" s="842" customFormat="1" ht="12.4" customHeight="1">
      <c r="B2960" s="968" t="s">
        <v>2480</v>
      </c>
      <c r="C2960" s="959"/>
      <c r="D2960" s="969" t="s">
        <v>2843</v>
      </c>
      <c r="E2960" s="961" t="s">
        <v>41</v>
      </c>
      <c r="F2960" s="970">
        <v>1</v>
      </c>
      <c r="G2960" s="970">
        <v>100.56</v>
      </c>
      <c r="H2960" s="962">
        <f t="shared" si="229"/>
        <v>100.56</v>
      </c>
      <c r="I2960" s="963">
        <f t="shared" si="230"/>
        <v>0</v>
      </c>
      <c r="J2960" s="964">
        <f t="shared" si="230"/>
        <v>0</v>
      </c>
      <c r="K2960" s="964">
        <f t="shared" si="230"/>
        <v>0</v>
      </c>
      <c r="L2960" s="964">
        <f t="shared" si="230"/>
        <v>0</v>
      </c>
      <c r="M2960" s="964">
        <f t="shared" si="230"/>
        <v>100.56</v>
      </c>
      <c r="N2960" s="964">
        <f t="shared" si="230"/>
        <v>0</v>
      </c>
      <c r="O2960" s="964">
        <f t="shared" si="230"/>
        <v>0</v>
      </c>
      <c r="P2960" s="964">
        <f t="shared" si="230"/>
        <v>0</v>
      </c>
      <c r="Q2960" s="962">
        <f t="shared" si="230"/>
        <v>0</v>
      </c>
      <c r="R2960" s="843"/>
    </row>
    <row r="2961" spans="2:18" s="842" customFormat="1" ht="12.4" customHeight="1">
      <c r="B2961" s="972" t="s">
        <v>2481</v>
      </c>
      <c r="C2961" s="959"/>
      <c r="D2961" s="973" t="s">
        <v>64</v>
      </c>
      <c r="E2961" s="961"/>
      <c r="F2961" s="961"/>
      <c r="G2961" s="961"/>
      <c r="H2961" s="962" t="str">
        <f t="shared" si="229"/>
        <v/>
      </c>
      <c r="I2961" s="963" t="str">
        <f t="shared" si="230"/>
        <v/>
      </c>
      <c r="J2961" s="964" t="str">
        <f t="shared" si="230"/>
        <v/>
      </c>
      <c r="K2961" s="964" t="str">
        <f t="shared" si="230"/>
        <v/>
      </c>
      <c r="L2961" s="964" t="str">
        <f t="shared" si="230"/>
        <v/>
      </c>
      <c r="M2961" s="964" t="str">
        <f t="shared" si="230"/>
        <v/>
      </c>
      <c r="N2961" s="964" t="str">
        <f t="shared" si="230"/>
        <v/>
      </c>
      <c r="O2961" s="964" t="str">
        <f t="shared" si="230"/>
        <v/>
      </c>
      <c r="P2961" s="964" t="str">
        <f t="shared" si="230"/>
        <v/>
      </c>
      <c r="Q2961" s="962" t="str">
        <f t="shared" si="230"/>
        <v/>
      </c>
      <c r="R2961" s="843"/>
    </row>
    <row r="2962" spans="2:18" s="842" customFormat="1" ht="12.4" customHeight="1">
      <c r="B2962" s="968" t="s">
        <v>2482</v>
      </c>
      <c r="C2962" s="959"/>
      <c r="D2962" s="969" t="s">
        <v>350</v>
      </c>
      <c r="E2962" s="961" t="s">
        <v>51</v>
      </c>
      <c r="F2962" s="970">
        <v>1.3</v>
      </c>
      <c r="G2962" s="970">
        <v>11.85</v>
      </c>
      <c r="H2962" s="962">
        <f t="shared" si="229"/>
        <v>15.41</v>
      </c>
      <c r="I2962" s="963">
        <f t="shared" si="230"/>
        <v>0</v>
      </c>
      <c r="J2962" s="964">
        <f t="shared" si="230"/>
        <v>0</v>
      </c>
      <c r="K2962" s="964">
        <f t="shared" si="230"/>
        <v>0</v>
      </c>
      <c r="L2962" s="964">
        <f t="shared" si="230"/>
        <v>0</v>
      </c>
      <c r="M2962" s="964">
        <f t="shared" si="230"/>
        <v>15.41</v>
      </c>
      <c r="N2962" s="964">
        <f t="shared" si="230"/>
        <v>0</v>
      </c>
      <c r="O2962" s="964">
        <f t="shared" si="230"/>
        <v>0</v>
      </c>
      <c r="P2962" s="964">
        <f t="shared" si="230"/>
        <v>0</v>
      </c>
      <c r="Q2962" s="962">
        <f t="shared" si="230"/>
        <v>0</v>
      </c>
      <c r="R2962" s="843"/>
    </row>
    <row r="2963" spans="2:18" s="842" customFormat="1" ht="12.4" customHeight="1">
      <c r="B2963" s="968" t="s">
        <v>2483</v>
      </c>
      <c r="C2963" s="959"/>
      <c r="D2963" s="969" t="s">
        <v>351</v>
      </c>
      <c r="E2963" s="961" t="s">
        <v>51</v>
      </c>
      <c r="F2963" s="970">
        <v>0.32</v>
      </c>
      <c r="G2963" s="970">
        <v>20.48</v>
      </c>
      <c r="H2963" s="962">
        <f t="shared" si="229"/>
        <v>6.55</v>
      </c>
      <c r="I2963" s="963">
        <f t="shared" si="230"/>
        <v>0</v>
      </c>
      <c r="J2963" s="964">
        <f t="shared" si="230"/>
        <v>0</v>
      </c>
      <c r="K2963" s="964">
        <f t="shared" si="230"/>
        <v>0</v>
      </c>
      <c r="L2963" s="964">
        <f t="shared" si="230"/>
        <v>0</v>
      </c>
      <c r="M2963" s="964">
        <f t="shared" si="230"/>
        <v>6.55</v>
      </c>
      <c r="N2963" s="964">
        <f t="shared" si="230"/>
        <v>0</v>
      </c>
      <c r="O2963" s="964">
        <f t="shared" si="230"/>
        <v>0</v>
      </c>
      <c r="P2963" s="964">
        <f t="shared" si="230"/>
        <v>0</v>
      </c>
      <c r="Q2963" s="962">
        <f t="shared" si="230"/>
        <v>0</v>
      </c>
      <c r="R2963" s="843"/>
    </row>
    <row r="2964" spans="2:18" s="842" customFormat="1" ht="12.4" customHeight="1">
      <c r="B2964" s="966" t="s">
        <v>2484</v>
      </c>
      <c r="C2964" s="959"/>
      <c r="D2964" s="967" t="s">
        <v>2991</v>
      </c>
      <c r="E2964" s="961"/>
      <c r="F2964" s="961"/>
      <c r="G2964" s="961"/>
      <c r="H2964" s="962" t="str">
        <f t="shared" si="229"/>
        <v/>
      </c>
      <c r="I2964" s="963" t="str">
        <f t="shared" si="230"/>
        <v/>
      </c>
      <c r="J2964" s="964" t="str">
        <f t="shared" si="230"/>
        <v/>
      </c>
      <c r="K2964" s="964" t="str">
        <f t="shared" si="230"/>
        <v/>
      </c>
      <c r="L2964" s="964" t="str">
        <f t="shared" si="230"/>
        <v/>
      </c>
      <c r="M2964" s="964" t="str">
        <f t="shared" si="230"/>
        <v/>
      </c>
      <c r="N2964" s="964" t="str">
        <f t="shared" si="230"/>
        <v/>
      </c>
      <c r="O2964" s="964" t="str">
        <f t="shared" si="230"/>
        <v/>
      </c>
      <c r="P2964" s="964" t="str">
        <f t="shared" si="230"/>
        <v/>
      </c>
      <c r="Q2964" s="962" t="str">
        <f t="shared" si="230"/>
        <v/>
      </c>
      <c r="R2964" s="843"/>
    </row>
    <row r="2965" spans="2:18" s="842" customFormat="1" ht="12.4" customHeight="1">
      <c r="B2965" s="972" t="s">
        <v>2485</v>
      </c>
      <c r="C2965" s="959"/>
      <c r="D2965" s="973" t="s">
        <v>52</v>
      </c>
      <c r="E2965" s="961"/>
      <c r="F2965" s="961"/>
      <c r="G2965" s="961"/>
      <c r="H2965" s="962" t="str">
        <f t="shared" si="229"/>
        <v/>
      </c>
      <c r="I2965" s="963" t="str">
        <f t="shared" si="230"/>
        <v/>
      </c>
      <c r="J2965" s="964" t="str">
        <f t="shared" si="230"/>
        <v/>
      </c>
      <c r="K2965" s="964" t="str">
        <f t="shared" si="230"/>
        <v/>
      </c>
      <c r="L2965" s="964" t="str">
        <f t="shared" si="230"/>
        <v/>
      </c>
      <c r="M2965" s="964" t="str">
        <f t="shared" si="230"/>
        <v/>
      </c>
      <c r="N2965" s="964" t="str">
        <f t="shared" si="230"/>
        <v/>
      </c>
      <c r="O2965" s="964" t="str">
        <f t="shared" si="230"/>
        <v/>
      </c>
      <c r="P2965" s="964" t="str">
        <f t="shared" si="230"/>
        <v/>
      </c>
      <c r="Q2965" s="962" t="str">
        <f t="shared" si="230"/>
        <v/>
      </c>
      <c r="R2965" s="843"/>
    </row>
    <row r="2966" spans="2:18" s="842" customFormat="1" ht="12.4" customHeight="1">
      <c r="B2966" s="968" t="s">
        <v>2486</v>
      </c>
      <c r="C2966" s="959"/>
      <c r="D2966" s="969" t="s">
        <v>333</v>
      </c>
      <c r="E2966" s="961" t="s">
        <v>385</v>
      </c>
      <c r="F2966" s="970">
        <v>23.66</v>
      </c>
      <c r="G2966" s="970">
        <v>3.5300000000000002</v>
      </c>
      <c r="H2966" s="962">
        <f t="shared" si="229"/>
        <v>83.52</v>
      </c>
      <c r="I2966" s="963">
        <f t="shared" si="230"/>
        <v>0</v>
      </c>
      <c r="J2966" s="964">
        <f t="shared" si="230"/>
        <v>0</v>
      </c>
      <c r="K2966" s="964">
        <f t="shared" si="230"/>
        <v>0</v>
      </c>
      <c r="L2966" s="964">
        <f t="shared" si="230"/>
        <v>0</v>
      </c>
      <c r="M2966" s="964">
        <f t="shared" si="230"/>
        <v>83.52</v>
      </c>
      <c r="N2966" s="964">
        <f t="shared" si="230"/>
        <v>0</v>
      </c>
      <c r="O2966" s="964">
        <f t="shared" si="230"/>
        <v>0</v>
      </c>
      <c r="P2966" s="964">
        <f t="shared" si="230"/>
        <v>0</v>
      </c>
      <c r="Q2966" s="962">
        <f t="shared" si="230"/>
        <v>0</v>
      </c>
      <c r="R2966" s="843"/>
    </row>
    <row r="2967" spans="2:18" s="842" customFormat="1" ht="12.4" customHeight="1">
      <c r="B2967" s="968" t="s">
        <v>2487</v>
      </c>
      <c r="C2967" s="959"/>
      <c r="D2967" s="969" t="s">
        <v>334</v>
      </c>
      <c r="E2967" s="961" t="s">
        <v>385</v>
      </c>
      <c r="F2967" s="970">
        <v>23.66</v>
      </c>
      <c r="G2967" s="970">
        <v>1.22</v>
      </c>
      <c r="H2967" s="962">
        <f t="shared" si="229"/>
        <v>28.87</v>
      </c>
      <c r="I2967" s="963">
        <f t="shared" si="230"/>
        <v>0</v>
      </c>
      <c r="J2967" s="964">
        <f t="shared" si="230"/>
        <v>0</v>
      </c>
      <c r="K2967" s="964">
        <f t="shared" si="230"/>
        <v>0</v>
      </c>
      <c r="L2967" s="964">
        <f t="shared" si="230"/>
        <v>0</v>
      </c>
      <c r="M2967" s="964">
        <f t="shared" si="230"/>
        <v>28.87</v>
      </c>
      <c r="N2967" s="964">
        <f t="shared" si="230"/>
        <v>0</v>
      </c>
      <c r="O2967" s="964">
        <f t="shared" si="230"/>
        <v>0</v>
      </c>
      <c r="P2967" s="964">
        <f t="shared" si="230"/>
        <v>0</v>
      </c>
      <c r="Q2967" s="962">
        <f t="shared" si="230"/>
        <v>0</v>
      </c>
      <c r="R2967" s="843"/>
    </row>
    <row r="2968" spans="2:18" s="842" customFormat="1" ht="12.4" customHeight="1">
      <c r="B2968" s="972" t="s">
        <v>2488</v>
      </c>
      <c r="C2968" s="959"/>
      <c r="D2968" s="973" t="s">
        <v>54</v>
      </c>
      <c r="E2968" s="961"/>
      <c r="F2968" s="961"/>
      <c r="G2968" s="961"/>
      <c r="H2968" s="962" t="str">
        <f t="shared" si="229"/>
        <v/>
      </c>
      <c r="I2968" s="963" t="str">
        <f t="shared" si="230"/>
        <v/>
      </c>
      <c r="J2968" s="964" t="str">
        <f t="shared" si="230"/>
        <v/>
      </c>
      <c r="K2968" s="964" t="str">
        <f t="shared" si="230"/>
        <v/>
      </c>
      <c r="L2968" s="964" t="str">
        <f t="shared" si="230"/>
        <v/>
      </c>
      <c r="M2968" s="964" t="str">
        <f t="shared" si="230"/>
        <v/>
      </c>
      <c r="N2968" s="964" t="str">
        <f t="shared" si="230"/>
        <v/>
      </c>
      <c r="O2968" s="964" t="str">
        <f t="shared" si="230"/>
        <v/>
      </c>
      <c r="P2968" s="964" t="str">
        <f t="shared" si="230"/>
        <v/>
      </c>
      <c r="Q2968" s="962" t="str">
        <f t="shared" si="230"/>
        <v/>
      </c>
      <c r="R2968" s="843"/>
    </row>
    <row r="2969" spans="2:18" s="842" customFormat="1" ht="12.4" customHeight="1">
      <c r="B2969" s="968" t="s">
        <v>2489</v>
      </c>
      <c r="C2969" s="959"/>
      <c r="D2969" s="969" t="s">
        <v>365</v>
      </c>
      <c r="E2969" s="961" t="s">
        <v>386</v>
      </c>
      <c r="F2969" s="970">
        <v>3.36</v>
      </c>
      <c r="G2969" s="970">
        <v>30.76</v>
      </c>
      <c r="H2969" s="962">
        <f t="shared" si="229"/>
        <v>103.35</v>
      </c>
      <c r="I2969" s="963">
        <f t="shared" si="230"/>
        <v>0</v>
      </c>
      <c r="J2969" s="964">
        <f t="shared" si="230"/>
        <v>0</v>
      </c>
      <c r="K2969" s="964">
        <f t="shared" si="230"/>
        <v>0</v>
      </c>
      <c r="L2969" s="964">
        <f t="shared" si="230"/>
        <v>0</v>
      </c>
      <c r="M2969" s="964">
        <f t="shared" si="230"/>
        <v>103.35</v>
      </c>
      <c r="N2969" s="964">
        <f t="shared" si="230"/>
        <v>0</v>
      </c>
      <c r="O2969" s="964">
        <f t="shared" si="230"/>
        <v>0</v>
      </c>
      <c r="P2969" s="964">
        <f t="shared" si="230"/>
        <v>0</v>
      </c>
      <c r="Q2969" s="962">
        <f t="shared" si="230"/>
        <v>0</v>
      </c>
      <c r="R2969" s="843"/>
    </row>
    <row r="2970" spans="2:18" s="842" customFormat="1" ht="12.4" customHeight="1">
      <c r="B2970" s="968" t="s">
        <v>2490</v>
      </c>
      <c r="C2970" s="959"/>
      <c r="D2970" s="969" t="s">
        <v>336</v>
      </c>
      <c r="E2970" s="961" t="s">
        <v>386</v>
      </c>
      <c r="F2970" s="970">
        <v>4.2</v>
      </c>
      <c r="G2970" s="970">
        <v>20.51</v>
      </c>
      <c r="H2970" s="962">
        <f t="shared" si="229"/>
        <v>86.14</v>
      </c>
      <c r="I2970" s="963">
        <f t="shared" si="230"/>
        <v>0</v>
      </c>
      <c r="J2970" s="964">
        <f t="shared" si="230"/>
        <v>0</v>
      </c>
      <c r="K2970" s="964">
        <f t="shared" si="230"/>
        <v>0</v>
      </c>
      <c r="L2970" s="964">
        <f t="shared" si="230"/>
        <v>0</v>
      </c>
      <c r="M2970" s="964">
        <f t="shared" si="230"/>
        <v>86.14</v>
      </c>
      <c r="N2970" s="964">
        <f t="shared" si="230"/>
        <v>0</v>
      </c>
      <c r="O2970" s="964">
        <f t="shared" si="230"/>
        <v>0</v>
      </c>
      <c r="P2970" s="964">
        <f t="shared" si="230"/>
        <v>0</v>
      </c>
      <c r="Q2970" s="962">
        <f t="shared" si="230"/>
        <v>0</v>
      </c>
      <c r="R2970" s="843"/>
    </row>
    <row r="2971" spans="2:18" s="842" customFormat="1" ht="12.4" customHeight="1">
      <c r="B2971" s="968" t="s">
        <v>2491</v>
      </c>
      <c r="C2971" s="959"/>
      <c r="D2971" s="969" t="s">
        <v>337</v>
      </c>
      <c r="E2971" s="961" t="s">
        <v>51</v>
      </c>
      <c r="F2971" s="970">
        <v>29.51</v>
      </c>
      <c r="G2971" s="970">
        <v>22.990000000000002</v>
      </c>
      <c r="H2971" s="962">
        <f t="shared" si="229"/>
        <v>678.43</v>
      </c>
      <c r="I2971" s="963">
        <f t="shared" si="230"/>
        <v>0</v>
      </c>
      <c r="J2971" s="964">
        <f t="shared" si="230"/>
        <v>0</v>
      </c>
      <c r="K2971" s="964">
        <f t="shared" si="230"/>
        <v>0</v>
      </c>
      <c r="L2971" s="964">
        <f t="shared" si="230"/>
        <v>0</v>
      </c>
      <c r="M2971" s="964">
        <f t="shared" si="230"/>
        <v>678.43</v>
      </c>
      <c r="N2971" s="964">
        <f t="shared" si="230"/>
        <v>0</v>
      </c>
      <c r="O2971" s="964">
        <f t="shared" si="230"/>
        <v>0</v>
      </c>
      <c r="P2971" s="964">
        <f t="shared" si="230"/>
        <v>0</v>
      </c>
      <c r="Q2971" s="962">
        <f t="shared" si="230"/>
        <v>0</v>
      </c>
      <c r="R2971" s="843"/>
    </row>
    <row r="2972" spans="2:18" s="842" customFormat="1" ht="12.4" customHeight="1">
      <c r="B2972" s="968" t="s">
        <v>2492</v>
      </c>
      <c r="C2972" s="959"/>
      <c r="D2972" s="969" t="s">
        <v>2766</v>
      </c>
      <c r="E2972" s="961" t="s">
        <v>51</v>
      </c>
      <c r="F2972" s="970">
        <v>2.73</v>
      </c>
      <c r="G2972" s="970">
        <v>6.94</v>
      </c>
      <c r="H2972" s="962">
        <f t="shared" si="229"/>
        <v>18.95</v>
      </c>
      <c r="I2972" s="963">
        <f t="shared" si="230"/>
        <v>0</v>
      </c>
      <c r="J2972" s="964">
        <f t="shared" si="230"/>
        <v>0</v>
      </c>
      <c r="K2972" s="964">
        <f t="shared" si="230"/>
        <v>0</v>
      </c>
      <c r="L2972" s="964">
        <f t="shared" si="230"/>
        <v>0</v>
      </c>
      <c r="M2972" s="964">
        <f t="shared" si="230"/>
        <v>0.56999999999999995</v>
      </c>
      <c r="N2972" s="964">
        <f t="shared" si="230"/>
        <v>18.38</v>
      </c>
      <c r="O2972" s="964">
        <f t="shared" si="230"/>
        <v>0</v>
      </c>
      <c r="P2972" s="964">
        <f t="shared" si="230"/>
        <v>0</v>
      </c>
      <c r="Q2972" s="962">
        <f t="shared" si="230"/>
        <v>0</v>
      </c>
      <c r="R2972" s="843"/>
    </row>
    <row r="2973" spans="2:18" s="842" customFormat="1" ht="12.4" customHeight="1">
      <c r="B2973" s="972" t="s">
        <v>2493</v>
      </c>
      <c r="C2973" s="959"/>
      <c r="D2973" s="973" t="s">
        <v>2767</v>
      </c>
      <c r="E2973" s="961"/>
      <c r="F2973" s="961"/>
      <c r="G2973" s="961"/>
      <c r="H2973" s="962" t="str">
        <f t="shared" si="229"/>
        <v/>
      </c>
      <c r="I2973" s="963" t="str">
        <f t="shared" si="230"/>
        <v/>
      </c>
      <c r="J2973" s="964" t="str">
        <f t="shared" si="230"/>
        <v/>
      </c>
      <c r="K2973" s="964" t="str">
        <f t="shared" si="230"/>
        <v/>
      </c>
      <c r="L2973" s="964" t="str">
        <f t="shared" si="230"/>
        <v/>
      </c>
      <c r="M2973" s="964" t="str">
        <f t="shared" si="230"/>
        <v/>
      </c>
      <c r="N2973" s="964" t="str">
        <f t="shared" si="230"/>
        <v/>
      </c>
      <c r="O2973" s="964" t="str">
        <f t="shared" si="230"/>
        <v/>
      </c>
      <c r="P2973" s="964" t="str">
        <f t="shared" si="230"/>
        <v/>
      </c>
      <c r="Q2973" s="962" t="str">
        <f t="shared" si="230"/>
        <v/>
      </c>
      <c r="R2973" s="843"/>
    </row>
    <row r="2974" spans="2:18" s="842" customFormat="1" ht="12.4" customHeight="1">
      <c r="B2974" s="968" t="s">
        <v>2494</v>
      </c>
      <c r="C2974" s="959"/>
      <c r="D2974" s="969" t="s">
        <v>368</v>
      </c>
      <c r="E2974" s="961" t="s">
        <v>386</v>
      </c>
      <c r="F2974" s="970">
        <v>2.68</v>
      </c>
      <c r="G2974" s="970">
        <v>115.5</v>
      </c>
      <c r="H2974" s="962">
        <f t="shared" si="229"/>
        <v>309.54000000000002</v>
      </c>
      <c r="I2974" s="963">
        <f t="shared" si="230"/>
        <v>0</v>
      </c>
      <c r="J2974" s="964">
        <f t="shared" si="230"/>
        <v>0</v>
      </c>
      <c r="K2974" s="964">
        <f t="shared" si="230"/>
        <v>0</v>
      </c>
      <c r="L2974" s="964">
        <f t="shared" si="230"/>
        <v>0</v>
      </c>
      <c r="M2974" s="964">
        <f t="shared" si="230"/>
        <v>309.54000000000002</v>
      </c>
      <c r="N2974" s="964">
        <f t="shared" si="230"/>
        <v>0</v>
      </c>
      <c r="O2974" s="964">
        <f t="shared" si="230"/>
        <v>0</v>
      </c>
      <c r="P2974" s="964">
        <f t="shared" si="230"/>
        <v>0</v>
      </c>
      <c r="Q2974" s="962">
        <f t="shared" si="230"/>
        <v>0</v>
      </c>
      <c r="R2974" s="843"/>
    </row>
    <row r="2975" spans="2:18" s="842" customFormat="1" ht="12.4" customHeight="1">
      <c r="B2975" s="968" t="s">
        <v>2495</v>
      </c>
      <c r="C2975" s="959"/>
      <c r="D2975" s="969" t="s">
        <v>364</v>
      </c>
      <c r="E2975" s="961" t="s">
        <v>386</v>
      </c>
      <c r="F2975" s="970">
        <v>5.68</v>
      </c>
      <c r="G2975" s="970">
        <v>370.51</v>
      </c>
      <c r="H2975" s="962">
        <f t="shared" si="229"/>
        <v>2104.5</v>
      </c>
      <c r="I2975" s="963">
        <f t="shared" ref="I2975:Q2990" si="231">+IF($E2975="","",I6865)</f>
        <v>0</v>
      </c>
      <c r="J2975" s="964">
        <f t="shared" si="231"/>
        <v>0</v>
      </c>
      <c r="K2975" s="964">
        <f t="shared" si="231"/>
        <v>0</v>
      </c>
      <c r="L2975" s="964">
        <f t="shared" si="231"/>
        <v>0</v>
      </c>
      <c r="M2975" s="964">
        <f t="shared" si="231"/>
        <v>2104.5</v>
      </c>
      <c r="N2975" s="964">
        <f t="shared" si="231"/>
        <v>0</v>
      </c>
      <c r="O2975" s="964">
        <f t="shared" si="231"/>
        <v>0</v>
      </c>
      <c r="P2975" s="964">
        <f t="shared" si="231"/>
        <v>0</v>
      </c>
      <c r="Q2975" s="962">
        <f t="shared" si="231"/>
        <v>0</v>
      </c>
      <c r="R2975" s="843"/>
    </row>
    <row r="2976" spans="2:18" s="842" customFormat="1" ht="12.4" customHeight="1">
      <c r="B2976" s="968" t="s">
        <v>2496</v>
      </c>
      <c r="C2976" s="959"/>
      <c r="D2976" s="969" t="s">
        <v>2702</v>
      </c>
      <c r="E2976" s="961" t="s">
        <v>55</v>
      </c>
      <c r="F2976" s="970">
        <v>221</v>
      </c>
      <c r="G2976" s="970">
        <v>4.2</v>
      </c>
      <c r="H2976" s="962">
        <f t="shared" si="229"/>
        <v>928.2</v>
      </c>
      <c r="I2976" s="963">
        <f t="shared" si="231"/>
        <v>0</v>
      </c>
      <c r="J2976" s="964">
        <f t="shared" si="231"/>
        <v>0</v>
      </c>
      <c r="K2976" s="964">
        <f t="shared" si="231"/>
        <v>0</v>
      </c>
      <c r="L2976" s="964">
        <f t="shared" si="231"/>
        <v>0</v>
      </c>
      <c r="M2976" s="964">
        <f t="shared" si="231"/>
        <v>928.2</v>
      </c>
      <c r="N2976" s="964">
        <f t="shared" si="231"/>
        <v>0</v>
      </c>
      <c r="O2976" s="964">
        <f t="shared" si="231"/>
        <v>0</v>
      </c>
      <c r="P2976" s="964">
        <f t="shared" si="231"/>
        <v>0</v>
      </c>
      <c r="Q2976" s="962">
        <f t="shared" si="231"/>
        <v>0</v>
      </c>
      <c r="R2976" s="843"/>
    </row>
    <row r="2977" spans="2:18" s="842" customFormat="1" ht="12.4" customHeight="1">
      <c r="B2977" s="968" t="s">
        <v>2497</v>
      </c>
      <c r="C2977" s="959"/>
      <c r="D2977" s="969" t="s">
        <v>342</v>
      </c>
      <c r="E2977" s="961" t="s">
        <v>51</v>
      </c>
      <c r="F2977" s="970">
        <v>139.21</v>
      </c>
      <c r="G2977" s="970">
        <v>43.65</v>
      </c>
      <c r="H2977" s="962">
        <f t="shared" si="229"/>
        <v>6076.52</v>
      </c>
      <c r="I2977" s="963">
        <f t="shared" si="231"/>
        <v>0</v>
      </c>
      <c r="J2977" s="964">
        <f t="shared" si="231"/>
        <v>0</v>
      </c>
      <c r="K2977" s="964">
        <f t="shared" si="231"/>
        <v>0</v>
      </c>
      <c r="L2977" s="964">
        <f t="shared" si="231"/>
        <v>0</v>
      </c>
      <c r="M2977" s="964">
        <f t="shared" si="231"/>
        <v>6076.52</v>
      </c>
      <c r="N2977" s="964">
        <f t="shared" si="231"/>
        <v>0</v>
      </c>
      <c r="O2977" s="964">
        <f t="shared" si="231"/>
        <v>0</v>
      </c>
      <c r="P2977" s="964">
        <f t="shared" si="231"/>
        <v>0</v>
      </c>
      <c r="Q2977" s="962">
        <f t="shared" si="231"/>
        <v>0</v>
      </c>
      <c r="R2977" s="843"/>
    </row>
    <row r="2978" spans="2:18" s="842" customFormat="1" ht="12.4" customHeight="1">
      <c r="B2978" s="972" t="s">
        <v>2498</v>
      </c>
      <c r="C2978" s="959"/>
      <c r="D2978" s="973" t="s">
        <v>362</v>
      </c>
      <c r="E2978" s="961"/>
      <c r="F2978" s="961"/>
      <c r="G2978" s="961"/>
      <c r="H2978" s="962" t="str">
        <f t="shared" si="229"/>
        <v/>
      </c>
      <c r="I2978" s="963" t="str">
        <f t="shared" si="231"/>
        <v/>
      </c>
      <c r="J2978" s="964" t="str">
        <f t="shared" si="231"/>
        <v/>
      </c>
      <c r="K2978" s="964" t="str">
        <f t="shared" si="231"/>
        <v/>
      </c>
      <c r="L2978" s="964" t="str">
        <f t="shared" si="231"/>
        <v/>
      </c>
      <c r="M2978" s="964" t="str">
        <f t="shared" si="231"/>
        <v/>
      </c>
      <c r="N2978" s="964" t="str">
        <f t="shared" si="231"/>
        <v/>
      </c>
      <c r="O2978" s="964" t="str">
        <f t="shared" si="231"/>
        <v/>
      </c>
      <c r="P2978" s="964" t="str">
        <f t="shared" si="231"/>
        <v/>
      </c>
      <c r="Q2978" s="962" t="str">
        <f t="shared" si="231"/>
        <v/>
      </c>
      <c r="R2978" s="843"/>
    </row>
    <row r="2979" spans="2:18" s="842" customFormat="1" ht="12.4" customHeight="1">
      <c r="B2979" s="968" t="s">
        <v>2499</v>
      </c>
      <c r="C2979" s="959"/>
      <c r="D2979" s="969" t="s">
        <v>2768</v>
      </c>
      <c r="E2979" s="961" t="s">
        <v>51</v>
      </c>
      <c r="F2979" s="970">
        <v>14.3</v>
      </c>
      <c r="G2979" s="970">
        <v>52.49</v>
      </c>
      <c r="H2979" s="962">
        <f t="shared" si="229"/>
        <v>750.61</v>
      </c>
      <c r="I2979" s="963">
        <f t="shared" si="231"/>
        <v>0</v>
      </c>
      <c r="J2979" s="964">
        <f t="shared" si="231"/>
        <v>0</v>
      </c>
      <c r="K2979" s="964">
        <f t="shared" si="231"/>
        <v>0</v>
      </c>
      <c r="L2979" s="964">
        <f t="shared" si="231"/>
        <v>0</v>
      </c>
      <c r="M2979" s="964">
        <f t="shared" si="231"/>
        <v>750.61</v>
      </c>
      <c r="N2979" s="964">
        <f t="shared" si="231"/>
        <v>0</v>
      </c>
      <c r="O2979" s="964">
        <f t="shared" si="231"/>
        <v>0</v>
      </c>
      <c r="P2979" s="964">
        <f t="shared" si="231"/>
        <v>0</v>
      </c>
      <c r="Q2979" s="962">
        <f t="shared" si="231"/>
        <v>0</v>
      </c>
      <c r="R2979" s="843"/>
    </row>
    <row r="2980" spans="2:18" s="842" customFormat="1" ht="12.4" customHeight="1">
      <c r="B2980" s="968" t="s">
        <v>2500</v>
      </c>
      <c r="C2980" s="959"/>
      <c r="D2980" s="969" t="s">
        <v>2769</v>
      </c>
      <c r="E2980" s="961" t="s">
        <v>51</v>
      </c>
      <c r="F2980" s="970">
        <v>32.89</v>
      </c>
      <c r="G2980" s="970">
        <v>48.01</v>
      </c>
      <c r="H2980" s="962">
        <f t="shared" si="229"/>
        <v>1579.05</v>
      </c>
      <c r="I2980" s="963">
        <f t="shared" si="231"/>
        <v>0</v>
      </c>
      <c r="J2980" s="964">
        <f t="shared" si="231"/>
        <v>0</v>
      </c>
      <c r="K2980" s="964">
        <f t="shared" si="231"/>
        <v>0</v>
      </c>
      <c r="L2980" s="964">
        <f t="shared" si="231"/>
        <v>0</v>
      </c>
      <c r="M2980" s="964">
        <f t="shared" si="231"/>
        <v>1579.05</v>
      </c>
      <c r="N2980" s="964">
        <f t="shared" si="231"/>
        <v>0</v>
      </c>
      <c r="O2980" s="964">
        <f t="shared" si="231"/>
        <v>0</v>
      </c>
      <c r="P2980" s="964">
        <f t="shared" si="231"/>
        <v>0</v>
      </c>
      <c r="Q2980" s="962">
        <f t="shared" si="231"/>
        <v>0</v>
      </c>
      <c r="R2980" s="843"/>
    </row>
    <row r="2981" spans="2:18" s="842" customFormat="1" ht="12.4" customHeight="1">
      <c r="B2981" s="972" t="s">
        <v>2501</v>
      </c>
      <c r="C2981" s="959"/>
      <c r="D2981" s="973" t="s">
        <v>343</v>
      </c>
      <c r="E2981" s="961"/>
      <c r="F2981" s="961"/>
      <c r="G2981" s="961"/>
      <c r="H2981" s="962" t="str">
        <f t="shared" si="229"/>
        <v/>
      </c>
      <c r="I2981" s="963" t="str">
        <f t="shared" si="231"/>
        <v/>
      </c>
      <c r="J2981" s="964" t="str">
        <f t="shared" si="231"/>
        <v/>
      </c>
      <c r="K2981" s="964" t="str">
        <f t="shared" si="231"/>
        <v/>
      </c>
      <c r="L2981" s="964" t="str">
        <f t="shared" si="231"/>
        <v/>
      </c>
      <c r="M2981" s="964" t="str">
        <f t="shared" si="231"/>
        <v/>
      </c>
      <c r="N2981" s="964" t="str">
        <f t="shared" si="231"/>
        <v/>
      </c>
      <c r="O2981" s="964" t="str">
        <f t="shared" si="231"/>
        <v/>
      </c>
      <c r="P2981" s="964" t="str">
        <f t="shared" si="231"/>
        <v/>
      </c>
      <c r="Q2981" s="962" t="str">
        <f t="shared" si="231"/>
        <v/>
      </c>
      <c r="R2981" s="843"/>
    </row>
    <row r="2982" spans="2:18" s="842" customFormat="1" ht="12.4" customHeight="1">
      <c r="B2982" s="968" t="s">
        <v>2502</v>
      </c>
      <c r="C2982" s="959"/>
      <c r="D2982" s="969" t="s">
        <v>367</v>
      </c>
      <c r="E2982" s="961" t="s">
        <v>51</v>
      </c>
      <c r="F2982" s="970">
        <v>153.65</v>
      </c>
      <c r="G2982" s="970">
        <v>23.35</v>
      </c>
      <c r="H2982" s="962">
        <f t="shared" si="229"/>
        <v>3587.73</v>
      </c>
      <c r="I2982" s="963">
        <f t="shared" si="231"/>
        <v>0</v>
      </c>
      <c r="J2982" s="964">
        <f t="shared" si="231"/>
        <v>0</v>
      </c>
      <c r="K2982" s="964">
        <f t="shared" si="231"/>
        <v>0</v>
      </c>
      <c r="L2982" s="964">
        <f t="shared" si="231"/>
        <v>0</v>
      </c>
      <c r="M2982" s="964">
        <f t="shared" si="231"/>
        <v>3587.73</v>
      </c>
      <c r="N2982" s="964">
        <f t="shared" si="231"/>
        <v>0</v>
      </c>
      <c r="O2982" s="964">
        <f t="shared" si="231"/>
        <v>0</v>
      </c>
      <c r="P2982" s="964">
        <f t="shared" si="231"/>
        <v>0</v>
      </c>
      <c r="Q2982" s="962">
        <f t="shared" si="231"/>
        <v>0</v>
      </c>
      <c r="R2982" s="843"/>
    </row>
    <row r="2983" spans="2:18" s="842" customFormat="1" ht="12.4" customHeight="1">
      <c r="B2983" s="972" t="s">
        <v>2503</v>
      </c>
      <c r="C2983" s="959"/>
      <c r="D2983" s="973" t="s">
        <v>344</v>
      </c>
      <c r="E2983" s="961"/>
      <c r="F2983" s="961"/>
      <c r="G2983" s="961"/>
      <c r="H2983" s="962" t="str">
        <f t="shared" si="229"/>
        <v/>
      </c>
      <c r="I2983" s="963" t="str">
        <f t="shared" si="231"/>
        <v/>
      </c>
      <c r="J2983" s="964" t="str">
        <f t="shared" si="231"/>
        <v/>
      </c>
      <c r="K2983" s="964" t="str">
        <f t="shared" si="231"/>
        <v/>
      </c>
      <c r="L2983" s="964" t="str">
        <f t="shared" si="231"/>
        <v/>
      </c>
      <c r="M2983" s="964" t="str">
        <f t="shared" si="231"/>
        <v/>
      </c>
      <c r="N2983" s="964" t="str">
        <f t="shared" si="231"/>
        <v/>
      </c>
      <c r="O2983" s="964" t="str">
        <f t="shared" si="231"/>
        <v/>
      </c>
      <c r="P2983" s="964" t="str">
        <f t="shared" si="231"/>
        <v/>
      </c>
      <c r="Q2983" s="962" t="str">
        <f t="shared" si="231"/>
        <v/>
      </c>
      <c r="R2983" s="843"/>
    </row>
    <row r="2984" spans="2:18" s="842" customFormat="1" ht="12.4" customHeight="1">
      <c r="B2984" s="968" t="s">
        <v>2504</v>
      </c>
      <c r="C2984" s="959"/>
      <c r="D2984" s="969" t="s">
        <v>2770</v>
      </c>
      <c r="E2984" s="961" t="s">
        <v>41</v>
      </c>
      <c r="F2984" s="970">
        <v>26</v>
      </c>
      <c r="G2984" s="970">
        <v>72.44</v>
      </c>
      <c r="H2984" s="962">
        <f t="shared" si="229"/>
        <v>1883.44</v>
      </c>
      <c r="I2984" s="963">
        <f t="shared" si="231"/>
        <v>0</v>
      </c>
      <c r="J2984" s="964">
        <f t="shared" si="231"/>
        <v>0</v>
      </c>
      <c r="K2984" s="964">
        <f t="shared" si="231"/>
        <v>0</v>
      </c>
      <c r="L2984" s="964">
        <f t="shared" si="231"/>
        <v>0</v>
      </c>
      <c r="M2984" s="964">
        <f t="shared" si="231"/>
        <v>1883.44</v>
      </c>
      <c r="N2984" s="964">
        <f t="shared" si="231"/>
        <v>0</v>
      </c>
      <c r="O2984" s="964">
        <f t="shared" si="231"/>
        <v>0</v>
      </c>
      <c r="P2984" s="964">
        <f t="shared" si="231"/>
        <v>0</v>
      </c>
      <c r="Q2984" s="962">
        <f t="shared" si="231"/>
        <v>0</v>
      </c>
      <c r="R2984" s="843"/>
    </row>
    <row r="2985" spans="2:18" s="842" customFormat="1" ht="12.4" customHeight="1">
      <c r="B2985" s="968" t="s">
        <v>2505</v>
      </c>
      <c r="C2985" s="959"/>
      <c r="D2985" s="969" t="s">
        <v>2771</v>
      </c>
      <c r="E2985" s="961" t="s">
        <v>41</v>
      </c>
      <c r="F2985" s="970">
        <v>26</v>
      </c>
      <c r="G2985" s="970">
        <v>32.72</v>
      </c>
      <c r="H2985" s="962">
        <f t="shared" si="229"/>
        <v>850.72</v>
      </c>
      <c r="I2985" s="963">
        <f t="shared" si="231"/>
        <v>0</v>
      </c>
      <c r="J2985" s="964">
        <f t="shared" si="231"/>
        <v>0</v>
      </c>
      <c r="K2985" s="964">
        <f t="shared" si="231"/>
        <v>0</v>
      </c>
      <c r="L2985" s="964">
        <f t="shared" si="231"/>
        <v>0</v>
      </c>
      <c r="M2985" s="964">
        <f t="shared" si="231"/>
        <v>850.72</v>
      </c>
      <c r="N2985" s="964">
        <f t="shared" si="231"/>
        <v>0</v>
      </c>
      <c r="O2985" s="964">
        <f t="shared" si="231"/>
        <v>0</v>
      </c>
      <c r="P2985" s="964">
        <f t="shared" si="231"/>
        <v>0</v>
      </c>
      <c r="Q2985" s="962">
        <f t="shared" si="231"/>
        <v>0</v>
      </c>
      <c r="R2985" s="843"/>
    </row>
    <row r="2986" spans="2:18" s="842" customFormat="1" ht="12.4" customHeight="1">
      <c r="B2986" s="968" t="s">
        <v>2506</v>
      </c>
      <c r="C2986" s="959"/>
      <c r="D2986" s="969" t="s">
        <v>2772</v>
      </c>
      <c r="E2986" s="961" t="s">
        <v>41</v>
      </c>
      <c r="F2986" s="970">
        <v>26</v>
      </c>
      <c r="G2986" s="970">
        <v>63.58</v>
      </c>
      <c r="H2986" s="962">
        <f t="shared" si="229"/>
        <v>1653.08</v>
      </c>
      <c r="I2986" s="963">
        <f t="shared" si="231"/>
        <v>0</v>
      </c>
      <c r="J2986" s="964">
        <f t="shared" si="231"/>
        <v>0</v>
      </c>
      <c r="K2986" s="964">
        <f t="shared" si="231"/>
        <v>0</v>
      </c>
      <c r="L2986" s="964">
        <f t="shared" si="231"/>
        <v>0</v>
      </c>
      <c r="M2986" s="964">
        <f t="shared" si="231"/>
        <v>1653.08</v>
      </c>
      <c r="N2986" s="964">
        <f t="shared" si="231"/>
        <v>0</v>
      </c>
      <c r="O2986" s="964">
        <f t="shared" si="231"/>
        <v>0</v>
      </c>
      <c r="P2986" s="964">
        <f t="shared" si="231"/>
        <v>0</v>
      </c>
      <c r="Q2986" s="962">
        <f t="shared" si="231"/>
        <v>0</v>
      </c>
      <c r="R2986" s="843"/>
    </row>
    <row r="2987" spans="2:18" s="842" customFormat="1" ht="12.4" customHeight="1">
      <c r="B2987" s="958" t="s">
        <v>127</v>
      </c>
      <c r="C2987" s="959"/>
      <c r="D2987" s="960" t="s">
        <v>371</v>
      </c>
      <c r="E2987" s="961"/>
      <c r="F2987" s="961"/>
      <c r="G2987" s="961"/>
      <c r="H2987" s="962" t="str">
        <f t="shared" si="229"/>
        <v/>
      </c>
      <c r="I2987" s="963" t="str">
        <f t="shared" si="231"/>
        <v/>
      </c>
      <c r="J2987" s="964" t="str">
        <f t="shared" si="231"/>
        <v/>
      </c>
      <c r="K2987" s="964" t="str">
        <f t="shared" si="231"/>
        <v/>
      </c>
      <c r="L2987" s="964" t="str">
        <f t="shared" si="231"/>
        <v/>
      </c>
      <c r="M2987" s="964" t="str">
        <f t="shared" si="231"/>
        <v/>
      </c>
      <c r="N2987" s="964" t="str">
        <f t="shared" si="231"/>
        <v/>
      </c>
      <c r="O2987" s="964" t="str">
        <f t="shared" si="231"/>
        <v/>
      </c>
      <c r="P2987" s="964" t="str">
        <f t="shared" si="231"/>
        <v/>
      </c>
      <c r="Q2987" s="962" t="str">
        <f t="shared" si="231"/>
        <v/>
      </c>
      <c r="R2987" s="843"/>
    </row>
    <row r="2988" spans="2:18" s="842" customFormat="1" ht="12.4" customHeight="1">
      <c r="B2988" s="966" t="s">
        <v>1307</v>
      </c>
      <c r="C2988" s="959"/>
      <c r="D2988" s="967" t="s">
        <v>2992</v>
      </c>
      <c r="E2988" s="961"/>
      <c r="F2988" s="961"/>
      <c r="G2988" s="961"/>
      <c r="H2988" s="962" t="str">
        <f t="shared" si="229"/>
        <v/>
      </c>
      <c r="I2988" s="963" t="str">
        <f t="shared" si="231"/>
        <v/>
      </c>
      <c r="J2988" s="964" t="str">
        <f t="shared" si="231"/>
        <v/>
      </c>
      <c r="K2988" s="964" t="str">
        <f t="shared" si="231"/>
        <v/>
      </c>
      <c r="L2988" s="964" t="str">
        <f t="shared" si="231"/>
        <v/>
      </c>
      <c r="M2988" s="964" t="str">
        <f t="shared" si="231"/>
        <v/>
      </c>
      <c r="N2988" s="964" t="str">
        <f t="shared" si="231"/>
        <v/>
      </c>
      <c r="O2988" s="964" t="str">
        <f t="shared" si="231"/>
        <v/>
      </c>
      <c r="P2988" s="964" t="str">
        <f t="shared" si="231"/>
        <v/>
      </c>
      <c r="Q2988" s="962" t="str">
        <f t="shared" si="231"/>
        <v/>
      </c>
      <c r="R2988" s="843"/>
    </row>
    <row r="2989" spans="2:18" s="842" customFormat="1" ht="12.4" customHeight="1">
      <c r="B2989" s="972" t="s">
        <v>1308</v>
      </c>
      <c r="C2989" s="959"/>
      <c r="D2989" s="973" t="s">
        <v>2855</v>
      </c>
      <c r="E2989" s="961"/>
      <c r="F2989" s="961"/>
      <c r="G2989" s="961"/>
      <c r="H2989" s="962" t="str">
        <f t="shared" si="229"/>
        <v/>
      </c>
      <c r="I2989" s="963" t="str">
        <f t="shared" si="231"/>
        <v/>
      </c>
      <c r="J2989" s="964" t="str">
        <f t="shared" si="231"/>
        <v/>
      </c>
      <c r="K2989" s="964" t="str">
        <f t="shared" si="231"/>
        <v/>
      </c>
      <c r="L2989" s="964" t="str">
        <f t="shared" si="231"/>
        <v/>
      </c>
      <c r="M2989" s="964" t="str">
        <f t="shared" si="231"/>
        <v/>
      </c>
      <c r="N2989" s="964" t="str">
        <f t="shared" si="231"/>
        <v/>
      </c>
      <c r="O2989" s="964" t="str">
        <f t="shared" si="231"/>
        <v/>
      </c>
      <c r="P2989" s="964" t="str">
        <f t="shared" si="231"/>
        <v/>
      </c>
      <c r="Q2989" s="962" t="str">
        <f t="shared" si="231"/>
        <v/>
      </c>
      <c r="R2989" s="843"/>
    </row>
    <row r="2990" spans="2:18" s="842" customFormat="1" ht="12.4" customHeight="1">
      <c r="B2990" s="974" t="s">
        <v>1309</v>
      </c>
      <c r="C2990" s="959"/>
      <c r="D2990" s="975" t="s">
        <v>52</v>
      </c>
      <c r="E2990" s="961"/>
      <c r="F2990" s="961"/>
      <c r="G2990" s="961"/>
      <c r="H2990" s="962" t="str">
        <f t="shared" si="229"/>
        <v/>
      </c>
      <c r="I2990" s="963" t="str">
        <f t="shared" si="231"/>
        <v/>
      </c>
      <c r="J2990" s="964" t="str">
        <f t="shared" si="231"/>
        <v/>
      </c>
      <c r="K2990" s="964" t="str">
        <f t="shared" si="231"/>
        <v/>
      </c>
      <c r="L2990" s="964" t="str">
        <f t="shared" si="231"/>
        <v/>
      </c>
      <c r="M2990" s="964" t="str">
        <f t="shared" si="231"/>
        <v/>
      </c>
      <c r="N2990" s="964" t="str">
        <f t="shared" si="231"/>
        <v/>
      </c>
      <c r="O2990" s="964" t="str">
        <f t="shared" si="231"/>
        <v/>
      </c>
      <c r="P2990" s="964" t="str">
        <f t="shared" si="231"/>
        <v/>
      </c>
      <c r="Q2990" s="962" t="str">
        <f t="shared" si="231"/>
        <v/>
      </c>
      <c r="R2990" s="843"/>
    </row>
    <row r="2991" spans="2:18" s="842" customFormat="1" ht="12.4" customHeight="1">
      <c r="B2991" s="968" t="s">
        <v>1310</v>
      </c>
      <c r="C2991" s="959"/>
      <c r="D2991" s="969" t="s">
        <v>333</v>
      </c>
      <c r="E2991" s="961" t="s">
        <v>385</v>
      </c>
      <c r="F2991" s="970">
        <v>256</v>
      </c>
      <c r="G2991" s="970">
        <v>3.5300000000000002</v>
      </c>
      <c r="H2991" s="962">
        <f t="shared" si="229"/>
        <v>903.68</v>
      </c>
      <c r="I2991" s="963">
        <f t="shared" ref="I2991:Q3006" si="232">+IF($E2991="","",I6881)</f>
        <v>0</v>
      </c>
      <c r="J2991" s="964">
        <f t="shared" si="232"/>
        <v>0</v>
      </c>
      <c r="K2991" s="964">
        <f t="shared" si="232"/>
        <v>903.68</v>
      </c>
      <c r="L2991" s="964">
        <f t="shared" si="232"/>
        <v>0</v>
      </c>
      <c r="M2991" s="964">
        <f t="shared" si="232"/>
        <v>0</v>
      </c>
      <c r="N2991" s="964">
        <f t="shared" si="232"/>
        <v>0</v>
      </c>
      <c r="O2991" s="964">
        <f t="shared" si="232"/>
        <v>0</v>
      </c>
      <c r="P2991" s="964">
        <f t="shared" si="232"/>
        <v>0</v>
      </c>
      <c r="Q2991" s="962">
        <f t="shared" si="232"/>
        <v>0</v>
      </c>
      <c r="R2991" s="843"/>
    </row>
    <row r="2992" spans="2:18" s="842" customFormat="1" ht="12.4" customHeight="1">
      <c r="B2992" s="968" t="s">
        <v>1311</v>
      </c>
      <c r="C2992" s="959"/>
      <c r="D2992" s="969" t="s">
        <v>334</v>
      </c>
      <c r="E2992" s="961" t="s">
        <v>385</v>
      </c>
      <c r="F2992" s="970">
        <v>256</v>
      </c>
      <c r="G2992" s="970">
        <v>1.22</v>
      </c>
      <c r="H2992" s="962">
        <f t="shared" si="229"/>
        <v>312.32</v>
      </c>
      <c r="I2992" s="963">
        <f t="shared" si="232"/>
        <v>0</v>
      </c>
      <c r="J2992" s="964">
        <f t="shared" si="232"/>
        <v>0</v>
      </c>
      <c r="K2992" s="964">
        <f t="shared" si="232"/>
        <v>312.32</v>
      </c>
      <c r="L2992" s="964">
        <f t="shared" si="232"/>
        <v>0</v>
      </c>
      <c r="M2992" s="964">
        <f t="shared" si="232"/>
        <v>0</v>
      </c>
      <c r="N2992" s="964">
        <f t="shared" si="232"/>
        <v>0</v>
      </c>
      <c r="O2992" s="964">
        <f t="shared" si="232"/>
        <v>0</v>
      </c>
      <c r="P2992" s="964">
        <f t="shared" si="232"/>
        <v>0</v>
      </c>
      <c r="Q2992" s="962">
        <f t="shared" si="232"/>
        <v>0</v>
      </c>
      <c r="R2992" s="843"/>
    </row>
    <row r="2993" spans="2:18" s="842" customFormat="1" ht="12.4" customHeight="1">
      <c r="B2993" s="974" t="s">
        <v>1312</v>
      </c>
      <c r="C2993" s="959"/>
      <c r="D2993" s="975" t="s">
        <v>54</v>
      </c>
      <c r="E2993" s="961"/>
      <c r="F2993" s="961"/>
      <c r="G2993" s="961"/>
      <c r="H2993" s="962" t="str">
        <f t="shared" si="229"/>
        <v/>
      </c>
      <c r="I2993" s="963" t="str">
        <f t="shared" si="232"/>
        <v/>
      </c>
      <c r="J2993" s="964" t="str">
        <f t="shared" si="232"/>
        <v/>
      </c>
      <c r="K2993" s="964" t="str">
        <f t="shared" si="232"/>
        <v/>
      </c>
      <c r="L2993" s="964" t="str">
        <f t="shared" si="232"/>
        <v/>
      </c>
      <c r="M2993" s="964" t="str">
        <f t="shared" si="232"/>
        <v/>
      </c>
      <c r="N2993" s="964" t="str">
        <f t="shared" si="232"/>
        <v/>
      </c>
      <c r="O2993" s="964" t="str">
        <f t="shared" si="232"/>
        <v/>
      </c>
      <c r="P2993" s="964" t="str">
        <f t="shared" si="232"/>
        <v/>
      </c>
      <c r="Q2993" s="962" t="str">
        <f t="shared" si="232"/>
        <v/>
      </c>
      <c r="R2993" s="843"/>
    </row>
    <row r="2994" spans="2:18" s="842" customFormat="1" ht="12.4" customHeight="1">
      <c r="B2994" s="968" t="s">
        <v>1313</v>
      </c>
      <c r="C2994" s="959"/>
      <c r="D2994" s="969" t="s">
        <v>365</v>
      </c>
      <c r="E2994" s="961" t="s">
        <v>386</v>
      </c>
      <c r="F2994" s="970">
        <v>91.74</v>
      </c>
      <c r="G2994" s="970">
        <v>30.76</v>
      </c>
      <c r="H2994" s="962">
        <f t="shared" si="229"/>
        <v>2821.92</v>
      </c>
      <c r="I2994" s="963">
        <f t="shared" si="232"/>
        <v>0</v>
      </c>
      <c r="J2994" s="964">
        <f t="shared" si="232"/>
        <v>0</v>
      </c>
      <c r="K2994" s="964">
        <f t="shared" si="232"/>
        <v>2821.92</v>
      </c>
      <c r="L2994" s="964">
        <f t="shared" si="232"/>
        <v>0</v>
      </c>
      <c r="M2994" s="964">
        <f t="shared" si="232"/>
        <v>0</v>
      </c>
      <c r="N2994" s="964">
        <f t="shared" si="232"/>
        <v>0</v>
      </c>
      <c r="O2994" s="964">
        <f t="shared" si="232"/>
        <v>0</v>
      </c>
      <c r="P2994" s="964">
        <f t="shared" si="232"/>
        <v>0</v>
      </c>
      <c r="Q2994" s="962">
        <f t="shared" si="232"/>
        <v>0</v>
      </c>
      <c r="R2994" s="843"/>
    </row>
    <row r="2995" spans="2:18" s="842" customFormat="1" ht="12.4" customHeight="1">
      <c r="B2995" s="968" t="s">
        <v>1314</v>
      </c>
      <c r="C2995" s="959"/>
      <c r="D2995" s="969" t="s">
        <v>2697</v>
      </c>
      <c r="E2995" s="961" t="s">
        <v>385</v>
      </c>
      <c r="F2995" s="970">
        <v>256</v>
      </c>
      <c r="G2995" s="970">
        <v>3.44</v>
      </c>
      <c r="H2995" s="962">
        <f t="shared" si="229"/>
        <v>880.64</v>
      </c>
      <c r="I2995" s="963">
        <f t="shared" si="232"/>
        <v>0</v>
      </c>
      <c r="J2995" s="964">
        <f t="shared" si="232"/>
        <v>0</v>
      </c>
      <c r="K2995" s="964">
        <f t="shared" si="232"/>
        <v>737.23</v>
      </c>
      <c r="L2995" s="964">
        <f t="shared" si="232"/>
        <v>143.41</v>
      </c>
      <c r="M2995" s="964">
        <f t="shared" si="232"/>
        <v>0</v>
      </c>
      <c r="N2995" s="964">
        <f t="shared" si="232"/>
        <v>0</v>
      </c>
      <c r="O2995" s="964">
        <f t="shared" si="232"/>
        <v>0</v>
      </c>
      <c r="P2995" s="964">
        <f t="shared" si="232"/>
        <v>0</v>
      </c>
      <c r="Q2995" s="962">
        <f t="shared" si="232"/>
        <v>0</v>
      </c>
      <c r="R2995" s="843"/>
    </row>
    <row r="2996" spans="2:18" s="842" customFormat="1" ht="12.4" customHeight="1">
      <c r="B2996" s="968" t="s">
        <v>1315</v>
      </c>
      <c r="C2996" s="959"/>
      <c r="D2996" s="969" t="s">
        <v>2699</v>
      </c>
      <c r="E2996" s="961" t="s">
        <v>51</v>
      </c>
      <c r="F2996" s="970">
        <v>211.25</v>
      </c>
      <c r="G2996" s="970">
        <v>6.98</v>
      </c>
      <c r="H2996" s="962">
        <f t="shared" si="229"/>
        <v>1474.53</v>
      </c>
      <c r="I2996" s="963">
        <f t="shared" si="232"/>
        <v>0</v>
      </c>
      <c r="J2996" s="964">
        <f t="shared" si="232"/>
        <v>0</v>
      </c>
      <c r="K2996" s="964">
        <f t="shared" si="232"/>
        <v>1234.4100000000001</v>
      </c>
      <c r="L2996" s="964">
        <f t="shared" si="232"/>
        <v>240.12</v>
      </c>
      <c r="M2996" s="964">
        <f t="shared" si="232"/>
        <v>0</v>
      </c>
      <c r="N2996" s="964">
        <f t="shared" si="232"/>
        <v>0</v>
      </c>
      <c r="O2996" s="964">
        <f t="shared" si="232"/>
        <v>0</v>
      </c>
      <c r="P2996" s="964">
        <f t="shared" si="232"/>
        <v>0</v>
      </c>
      <c r="Q2996" s="962">
        <f t="shared" si="232"/>
        <v>0</v>
      </c>
      <c r="R2996" s="843"/>
    </row>
    <row r="2997" spans="2:18" s="842" customFormat="1" ht="12.4" customHeight="1">
      <c r="B2997" s="968" t="s">
        <v>1316</v>
      </c>
      <c r="C2997" s="959"/>
      <c r="D2997" s="969" t="s">
        <v>2856</v>
      </c>
      <c r="E2997" s="961" t="s">
        <v>51</v>
      </c>
      <c r="F2997" s="970">
        <v>61.49</v>
      </c>
      <c r="G2997" s="970">
        <v>10.77</v>
      </c>
      <c r="H2997" s="962">
        <f t="shared" si="229"/>
        <v>662.25</v>
      </c>
      <c r="I2997" s="963">
        <f t="shared" si="232"/>
        <v>0</v>
      </c>
      <c r="J2997" s="964">
        <f t="shared" si="232"/>
        <v>0</v>
      </c>
      <c r="K2997" s="964">
        <f t="shared" si="232"/>
        <v>554.4</v>
      </c>
      <c r="L2997" s="964">
        <f t="shared" si="232"/>
        <v>107.85</v>
      </c>
      <c r="M2997" s="964">
        <f t="shared" si="232"/>
        <v>0</v>
      </c>
      <c r="N2997" s="964">
        <f t="shared" si="232"/>
        <v>0</v>
      </c>
      <c r="O2997" s="964">
        <f t="shared" si="232"/>
        <v>0</v>
      </c>
      <c r="P2997" s="964">
        <f t="shared" si="232"/>
        <v>0</v>
      </c>
      <c r="Q2997" s="962">
        <f t="shared" si="232"/>
        <v>0</v>
      </c>
      <c r="R2997" s="843"/>
    </row>
    <row r="2998" spans="2:18" s="842" customFormat="1" ht="12.4" customHeight="1">
      <c r="B2998" s="968" t="s">
        <v>1317</v>
      </c>
      <c r="C2998" s="959"/>
      <c r="D2998" s="969" t="s">
        <v>2849</v>
      </c>
      <c r="E2998" s="961" t="s">
        <v>386</v>
      </c>
      <c r="F2998" s="970">
        <v>21.06</v>
      </c>
      <c r="G2998" s="970">
        <v>30.76</v>
      </c>
      <c r="H2998" s="962">
        <f t="shared" si="229"/>
        <v>647.80999999999995</v>
      </c>
      <c r="I2998" s="963">
        <f t="shared" si="232"/>
        <v>0</v>
      </c>
      <c r="J2998" s="964">
        <f t="shared" si="232"/>
        <v>0</v>
      </c>
      <c r="K2998" s="964">
        <f t="shared" si="232"/>
        <v>542.32000000000005</v>
      </c>
      <c r="L2998" s="964">
        <f t="shared" si="232"/>
        <v>105.49</v>
      </c>
      <c r="M2998" s="964">
        <f t="shared" si="232"/>
        <v>0</v>
      </c>
      <c r="N2998" s="964">
        <f t="shared" si="232"/>
        <v>0</v>
      </c>
      <c r="O2998" s="964">
        <f t="shared" si="232"/>
        <v>0</v>
      </c>
      <c r="P2998" s="964">
        <f t="shared" si="232"/>
        <v>0</v>
      </c>
      <c r="Q2998" s="962">
        <f t="shared" si="232"/>
        <v>0</v>
      </c>
      <c r="R2998" s="843"/>
    </row>
    <row r="2999" spans="2:18" s="842" customFormat="1" ht="12.4" customHeight="1">
      <c r="B2999" s="968" t="s">
        <v>1318</v>
      </c>
      <c r="C2999" s="959"/>
      <c r="D2999" s="969" t="s">
        <v>2857</v>
      </c>
      <c r="E2999" s="961" t="s">
        <v>3030</v>
      </c>
      <c r="F2999" s="970">
        <v>46.800000000000004</v>
      </c>
      <c r="G2999" s="970">
        <v>20.51</v>
      </c>
      <c r="H2999" s="962">
        <f t="shared" si="229"/>
        <v>959.87</v>
      </c>
      <c r="I2999" s="963">
        <f t="shared" si="232"/>
        <v>0</v>
      </c>
      <c r="J2999" s="964">
        <f t="shared" si="232"/>
        <v>0</v>
      </c>
      <c r="K2999" s="964">
        <f t="shared" si="232"/>
        <v>803.56</v>
      </c>
      <c r="L2999" s="964">
        <f t="shared" si="232"/>
        <v>156.31</v>
      </c>
      <c r="M2999" s="964">
        <f t="shared" si="232"/>
        <v>0</v>
      </c>
      <c r="N2999" s="964">
        <f t="shared" si="232"/>
        <v>0</v>
      </c>
      <c r="O2999" s="964">
        <f t="shared" si="232"/>
        <v>0</v>
      </c>
      <c r="P2999" s="964">
        <f t="shared" si="232"/>
        <v>0</v>
      </c>
      <c r="Q2999" s="962">
        <f t="shared" si="232"/>
        <v>0</v>
      </c>
      <c r="R2999" s="843"/>
    </row>
    <row r="3000" spans="2:18" s="842" customFormat="1" ht="12.4" customHeight="1">
      <c r="B3000" s="968" t="s">
        <v>1319</v>
      </c>
      <c r="C3000" s="959"/>
      <c r="D3000" s="969" t="s">
        <v>2788</v>
      </c>
      <c r="E3000" s="961" t="s">
        <v>386</v>
      </c>
      <c r="F3000" s="970">
        <v>88.94</v>
      </c>
      <c r="G3000" s="970">
        <v>15.38</v>
      </c>
      <c r="H3000" s="962">
        <f t="shared" si="229"/>
        <v>1367.9</v>
      </c>
      <c r="I3000" s="963">
        <f t="shared" si="232"/>
        <v>0</v>
      </c>
      <c r="J3000" s="964">
        <f t="shared" si="232"/>
        <v>0</v>
      </c>
      <c r="K3000" s="964">
        <f t="shared" si="232"/>
        <v>1145.1400000000001</v>
      </c>
      <c r="L3000" s="964">
        <f t="shared" si="232"/>
        <v>222.76</v>
      </c>
      <c r="M3000" s="964">
        <f t="shared" si="232"/>
        <v>0</v>
      </c>
      <c r="N3000" s="964">
        <f t="shared" si="232"/>
        <v>0</v>
      </c>
      <c r="O3000" s="964">
        <f t="shared" si="232"/>
        <v>0</v>
      </c>
      <c r="P3000" s="964">
        <f t="shared" si="232"/>
        <v>0</v>
      </c>
      <c r="Q3000" s="962">
        <f t="shared" si="232"/>
        <v>0</v>
      </c>
      <c r="R3000" s="843"/>
    </row>
    <row r="3001" spans="2:18" s="842" customFormat="1" ht="12.4" customHeight="1">
      <c r="B3001" s="974" t="s">
        <v>1320</v>
      </c>
      <c r="C3001" s="959"/>
      <c r="D3001" s="975" t="s">
        <v>2700</v>
      </c>
      <c r="E3001" s="961"/>
      <c r="F3001" s="961"/>
      <c r="G3001" s="961"/>
      <c r="H3001" s="962" t="str">
        <f t="shared" si="229"/>
        <v/>
      </c>
      <c r="I3001" s="963" t="str">
        <f t="shared" si="232"/>
        <v/>
      </c>
      <c r="J3001" s="964" t="str">
        <f t="shared" si="232"/>
        <v/>
      </c>
      <c r="K3001" s="964" t="str">
        <f t="shared" si="232"/>
        <v/>
      </c>
      <c r="L3001" s="964" t="str">
        <f t="shared" si="232"/>
        <v/>
      </c>
      <c r="M3001" s="964" t="str">
        <f t="shared" si="232"/>
        <v/>
      </c>
      <c r="N3001" s="964" t="str">
        <f t="shared" si="232"/>
        <v/>
      </c>
      <c r="O3001" s="964" t="str">
        <f t="shared" si="232"/>
        <v/>
      </c>
      <c r="P3001" s="964" t="str">
        <f t="shared" si="232"/>
        <v/>
      </c>
      <c r="Q3001" s="962" t="str">
        <f t="shared" si="232"/>
        <v/>
      </c>
      <c r="R3001" s="843"/>
    </row>
    <row r="3002" spans="2:18" s="842" customFormat="1" ht="12.4" customHeight="1">
      <c r="B3002" s="976" t="s">
        <v>1321</v>
      </c>
      <c r="C3002" s="959"/>
      <c r="D3002" s="977" t="s">
        <v>2858</v>
      </c>
      <c r="E3002" s="961"/>
      <c r="F3002" s="961"/>
      <c r="G3002" s="961"/>
      <c r="H3002" s="962" t="str">
        <f t="shared" si="229"/>
        <v/>
      </c>
      <c r="I3002" s="963" t="str">
        <f t="shared" si="232"/>
        <v/>
      </c>
      <c r="J3002" s="964" t="str">
        <f t="shared" si="232"/>
        <v/>
      </c>
      <c r="K3002" s="964" t="str">
        <f t="shared" si="232"/>
        <v/>
      </c>
      <c r="L3002" s="964" t="str">
        <f t="shared" si="232"/>
        <v/>
      </c>
      <c r="M3002" s="964" t="str">
        <f t="shared" si="232"/>
        <v/>
      </c>
      <c r="N3002" s="964" t="str">
        <f t="shared" si="232"/>
        <v/>
      </c>
      <c r="O3002" s="964" t="str">
        <f t="shared" si="232"/>
        <v/>
      </c>
      <c r="P3002" s="964" t="str">
        <f t="shared" si="232"/>
        <v/>
      </c>
      <c r="Q3002" s="962" t="str">
        <f t="shared" si="232"/>
        <v/>
      </c>
      <c r="R3002" s="843"/>
    </row>
    <row r="3003" spans="2:18" s="842" customFormat="1" ht="12.4" customHeight="1">
      <c r="B3003" s="968" t="s">
        <v>1322</v>
      </c>
      <c r="C3003" s="959"/>
      <c r="D3003" s="969" t="s">
        <v>2859</v>
      </c>
      <c r="E3003" s="961" t="s">
        <v>386</v>
      </c>
      <c r="F3003" s="970">
        <v>31.720000000000002</v>
      </c>
      <c r="G3003" s="970">
        <v>172.29</v>
      </c>
      <c r="H3003" s="962">
        <f t="shared" si="229"/>
        <v>5465.04</v>
      </c>
      <c r="I3003" s="963">
        <f t="shared" si="232"/>
        <v>0</v>
      </c>
      <c r="J3003" s="964">
        <f t="shared" si="232"/>
        <v>0</v>
      </c>
      <c r="K3003" s="964">
        <f t="shared" si="232"/>
        <v>0</v>
      </c>
      <c r="L3003" s="964">
        <f t="shared" si="232"/>
        <v>5465.04</v>
      </c>
      <c r="M3003" s="964">
        <f t="shared" si="232"/>
        <v>0</v>
      </c>
      <c r="N3003" s="964">
        <f t="shared" si="232"/>
        <v>0</v>
      </c>
      <c r="O3003" s="964">
        <f t="shared" si="232"/>
        <v>0</v>
      </c>
      <c r="P3003" s="964">
        <f t="shared" si="232"/>
        <v>0</v>
      </c>
      <c r="Q3003" s="962">
        <f t="shared" si="232"/>
        <v>0</v>
      </c>
      <c r="R3003" s="843"/>
    </row>
    <row r="3004" spans="2:18" s="842" customFormat="1" ht="12.4" customHeight="1">
      <c r="B3004" s="976" t="s">
        <v>1323</v>
      </c>
      <c r="C3004" s="959"/>
      <c r="D3004" s="977" t="s">
        <v>2860</v>
      </c>
      <c r="E3004" s="961"/>
      <c r="F3004" s="961"/>
      <c r="G3004" s="961"/>
      <c r="H3004" s="962" t="str">
        <f t="shared" si="229"/>
        <v/>
      </c>
      <c r="I3004" s="963" t="str">
        <f t="shared" si="232"/>
        <v/>
      </c>
      <c r="J3004" s="964" t="str">
        <f t="shared" si="232"/>
        <v/>
      </c>
      <c r="K3004" s="964" t="str">
        <f t="shared" si="232"/>
        <v/>
      </c>
      <c r="L3004" s="964" t="str">
        <f t="shared" si="232"/>
        <v/>
      </c>
      <c r="M3004" s="964" t="str">
        <f t="shared" si="232"/>
        <v/>
      </c>
      <c r="N3004" s="964" t="str">
        <f t="shared" si="232"/>
        <v/>
      </c>
      <c r="O3004" s="964" t="str">
        <f t="shared" si="232"/>
        <v/>
      </c>
      <c r="P3004" s="964" t="str">
        <f t="shared" si="232"/>
        <v/>
      </c>
      <c r="Q3004" s="962" t="str">
        <f t="shared" si="232"/>
        <v/>
      </c>
      <c r="R3004" s="843"/>
    </row>
    <row r="3005" spans="2:18" s="842" customFormat="1" ht="12.4" customHeight="1">
      <c r="B3005" s="968" t="s">
        <v>1324</v>
      </c>
      <c r="C3005" s="959"/>
      <c r="D3005" s="969" t="s">
        <v>2861</v>
      </c>
      <c r="E3005" s="961" t="s">
        <v>3030</v>
      </c>
      <c r="F3005" s="970">
        <v>5.9</v>
      </c>
      <c r="G3005" s="970">
        <v>278.26</v>
      </c>
      <c r="H3005" s="962">
        <f t="shared" si="229"/>
        <v>1641.73</v>
      </c>
      <c r="I3005" s="963">
        <f t="shared" si="232"/>
        <v>0</v>
      </c>
      <c r="J3005" s="964">
        <f t="shared" si="232"/>
        <v>0</v>
      </c>
      <c r="K3005" s="964">
        <f t="shared" si="232"/>
        <v>0</v>
      </c>
      <c r="L3005" s="964">
        <f t="shared" si="232"/>
        <v>1641.73</v>
      </c>
      <c r="M3005" s="964">
        <f t="shared" si="232"/>
        <v>0</v>
      </c>
      <c r="N3005" s="964">
        <f t="shared" si="232"/>
        <v>0</v>
      </c>
      <c r="O3005" s="964">
        <f t="shared" si="232"/>
        <v>0</v>
      </c>
      <c r="P3005" s="964">
        <f t="shared" si="232"/>
        <v>0</v>
      </c>
      <c r="Q3005" s="962">
        <f t="shared" si="232"/>
        <v>0</v>
      </c>
      <c r="R3005" s="843"/>
    </row>
    <row r="3006" spans="2:18" s="842" customFormat="1" ht="12.4" customHeight="1">
      <c r="B3006" s="968" t="s">
        <v>1325</v>
      </c>
      <c r="C3006" s="959"/>
      <c r="D3006" s="969" t="s">
        <v>2713</v>
      </c>
      <c r="E3006" s="961" t="s">
        <v>51</v>
      </c>
      <c r="F3006" s="970">
        <v>86.45</v>
      </c>
      <c r="G3006" s="970">
        <v>49.64</v>
      </c>
      <c r="H3006" s="962">
        <f t="shared" si="229"/>
        <v>4291.38</v>
      </c>
      <c r="I3006" s="963">
        <f t="shared" si="232"/>
        <v>0</v>
      </c>
      <c r="J3006" s="964">
        <f t="shared" si="232"/>
        <v>0</v>
      </c>
      <c r="K3006" s="964">
        <f t="shared" si="232"/>
        <v>0</v>
      </c>
      <c r="L3006" s="964">
        <f t="shared" si="232"/>
        <v>4291.38</v>
      </c>
      <c r="M3006" s="964">
        <f t="shared" si="232"/>
        <v>0</v>
      </c>
      <c r="N3006" s="964">
        <f t="shared" si="232"/>
        <v>0</v>
      </c>
      <c r="O3006" s="964">
        <f t="shared" si="232"/>
        <v>0</v>
      </c>
      <c r="P3006" s="964">
        <f t="shared" si="232"/>
        <v>0</v>
      </c>
      <c r="Q3006" s="962">
        <f t="shared" si="232"/>
        <v>0</v>
      </c>
      <c r="R3006" s="843"/>
    </row>
    <row r="3007" spans="2:18" s="842" customFormat="1" ht="12.4" customHeight="1">
      <c r="B3007" s="974" t="s">
        <v>1326</v>
      </c>
      <c r="C3007" s="959"/>
      <c r="D3007" s="975" t="s">
        <v>2775</v>
      </c>
      <c r="E3007" s="961"/>
      <c r="F3007" s="961"/>
      <c r="G3007" s="961"/>
      <c r="H3007" s="962" t="str">
        <f t="shared" si="229"/>
        <v/>
      </c>
      <c r="I3007" s="963" t="str">
        <f t="shared" ref="I3007:Q3022" si="233">+IF($E3007="","",I6897)</f>
        <v/>
      </c>
      <c r="J3007" s="964" t="str">
        <f t="shared" si="233"/>
        <v/>
      </c>
      <c r="K3007" s="964" t="str">
        <f t="shared" si="233"/>
        <v/>
      </c>
      <c r="L3007" s="964" t="str">
        <f t="shared" si="233"/>
        <v/>
      </c>
      <c r="M3007" s="964" t="str">
        <f t="shared" si="233"/>
        <v/>
      </c>
      <c r="N3007" s="964" t="str">
        <f t="shared" si="233"/>
        <v/>
      </c>
      <c r="O3007" s="964" t="str">
        <f t="shared" si="233"/>
        <v/>
      </c>
      <c r="P3007" s="964" t="str">
        <f t="shared" si="233"/>
        <v/>
      </c>
      <c r="Q3007" s="962" t="str">
        <f t="shared" si="233"/>
        <v/>
      </c>
      <c r="R3007" s="843"/>
    </row>
    <row r="3008" spans="2:18" s="842" customFormat="1" ht="12.4" customHeight="1">
      <c r="B3008" s="976" t="s">
        <v>1327</v>
      </c>
      <c r="C3008" s="959"/>
      <c r="D3008" s="977" t="s">
        <v>56</v>
      </c>
      <c r="E3008" s="961"/>
      <c r="F3008" s="961"/>
      <c r="G3008" s="961"/>
      <c r="H3008" s="962" t="str">
        <f t="shared" si="229"/>
        <v/>
      </c>
      <c r="I3008" s="963" t="str">
        <f t="shared" si="233"/>
        <v/>
      </c>
      <c r="J3008" s="964" t="str">
        <f t="shared" si="233"/>
        <v/>
      </c>
      <c r="K3008" s="964" t="str">
        <f t="shared" si="233"/>
        <v/>
      </c>
      <c r="L3008" s="964" t="str">
        <f t="shared" si="233"/>
        <v/>
      </c>
      <c r="M3008" s="964" t="str">
        <f t="shared" si="233"/>
        <v/>
      </c>
      <c r="N3008" s="964" t="str">
        <f t="shared" si="233"/>
        <v/>
      </c>
      <c r="O3008" s="964" t="str">
        <f t="shared" si="233"/>
        <v/>
      </c>
      <c r="P3008" s="964" t="str">
        <f t="shared" si="233"/>
        <v/>
      </c>
      <c r="Q3008" s="962" t="str">
        <f t="shared" si="233"/>
        <v/>
      </c>
      <c r="R3008" s="843"/>
    </row>
    <row r="3009" spans="2:18" s="842" customFormat="1" ht="12.4" customHeight="1">
      <c r="B3009" s="968" t="s">
        <v>1328</v>
      </c>
      <c r="C3009" s="959"/>
      <c r="D3009" s="969" t="s">
        <v>360</v>
      </c>
      <c r="E3009" s="961" t="s">
        <v>386</v>
      </c>
      <c r="F3009" s="970">
        <v>5.15</v>
      </c>
      <c r="G3009" s="970">
        <v>412.08</v>
      </c>
      <c r="H3009" s="962">
        <f t="shared" si="229"/>
        <v>2122.21</v>
      </c>
      <c r="I3009" s="963">
        <f t="shared" si="233"/>
        <v>0</v>
      </c>
      <c r="J3009" s="964">
        <f t="shared" si="233"/>
        <v>0</v>
      </c>
      <c r="K3009" s="964">
        <f t="shared" si="233"/>
        <v>0</v>
      </c>
      <c r="L3009" s="964">
        <f t="shared" si="233"/>
        <v>2122.21</v>
      </c>
      <c r="M3009" s="964">
        <f t="shared" si="233"/>
        <v>0</v>
      </c>
      <c r="N3009" s="964">
        <f t="shared" si="233"/>
        <v>0</v>
      </c>
      <c r="O3009" s="964">
        <f t="shared" si="233"/>
        <v>0</v>
      </c>
      <c r="P3009" s="964">
        <f t="shared" si="233"/>
        <v>0</v>
      </c>
      <c r="Q3009" s="962">
        <f t="shared" si="233"/>
        <v>0</v>
      </c>
      <c r="R3009" s="843"/>
    </row>
    <row r="3010" spans="2:18" s="842" customFormat="1" ht="12.4" customHeight="1">
      <c r="B3010" s="968" t="s">
        <v>1329</v>
      </c>
      <c r="C3010" s="959"/>
      <c r="D3010" s="969" t="s">
        <v>2862</v>
      </c>
      <c r="E3010" s="961" t="s">
        <v>51</v>
      </c>
      <c r="F3010" s="970">
        <v>77.22</v>
      </c>
      <c r="G3010" s="970">
        <v>52.84</v>
      </c>
      <c r="H3010" s="962">
        <f t="shared" si="229"/>
        <v>4080.3</v>
      </c>
      <c r="I3010" s="963">
        <f t="shared" si="233"/>
        <v>0</v>
      </c>
      <c r="J3010" s="964">
        <f t="shared" si="233"/>
        <v>0</v>
      </c>
      <c r="K3010" s="964">
        <f t="shared" si="233"/>
        <v>0</v>
      </c>
      <c r="L3010" s="964">
        <f t="shared" si="233"/>
        <v>4080.3</v>
      </c>
      <c r="M3010" s="964">
        <f t="shared" si="233"/>
        <v>0</v>
      </c>
      <c r="N3010" s="964">
        <f t="shared" si="233"/>
        <v>0</v>
      </c>
      <c r="O3010" s="964">
        <f t="shared" si="233"/>
        <v>0</v>
      </c>
      <c r="P3010" s="964">
        <f t="shared" si="233"/>
        <v>0</v>
      </c>
      <c r="Q3010" s="962">
        <f t="shared" si="233"/>
        <v>0</v>
      </c>
      <c r="R3010" s="843"/>
    </row>
    <row r="3011" spans="2:18" s="842" customFormat="1" ht="12.4" customHeight="1">
      <c r="B3011" s="968" t="s">
        <v>1330</v>
      </c>
      <c r="C3011" s="959"/>
      <c r="D3011" s="969" t="s">
        <v>2702</v>
      </c>
      <c r="E3011" s="961" t="s">
        <v>55</v>
      </c>
      <c r="F3011" s="970">
        <v>1619.44</v>
      </c>
      <c r="G3011" s="970">
        <v>4.2</v>
      </c>
      <c r="H3011" s="962">
        <f t="shared" si="229"/>
        <v>6801.65</v>
      </c>
      <c r="I3011" s="963">
        <f t="shared" si="233"/>
        <v>0</v>
      </c>
      <c r="J3011" s="964">
        <f t="shared" si="233"/>
        <v>0</v>
      </c>
      <c r="K3011" s="964">
        <f t="shared" si="233"/>
        <v>2736.25</v>
      </c>
      <c r="L3011" s="964">
        <f t="shared" si="233"/>
        <v>4065.4</v>
      </c>
      <c r="M3011" s="964">
        <f t="shared" si="233"/>
        <v>0</v>
      </c>
      <c r="N3011" s="964">
        <f t="shared" si="233"/>
        <v>0</v>
      </c>
      <c r="O3011" s="964">
        <f t="shared" si="233"/>
        <v>0</v>
      </c>
      <c r="P3011" s="964">
        <f t="shared" si="233"/>
        <v>0</v>
      </c>
      <c r="Q3011" s="962">
        <f t="shared" si="233"/>
        <v>0</v>
      </c>
      <c r="R3011" s="843"/>
    </row>
    <row r="3012" spans="2:18" s="842" customFormat="1" ht="12.4" customHeight="1">
      <c r="B3012" s="976" t="s">
        <v>1331</v>
      </c>
      <c r="C3012" s="959"/>
      <c r="D3012" s="977" t="s">
        <v>57</v>
      </c>
      <c r="E3012" s="961"/>
      <c r="F3012" s="961"/>
      <c r="G3012" s="961"/>
      <c r="H3012" s="962" t="str">
        <f t="shared" si="229"/>
        <v/>
      </c>
      <c r="I3012" s="963" t="str">
        <f t="shared" si="233"/>
        <v/>
      </c>
      <c r="J3012" s="964" t="str">
        <f t="shared" si="233"/>
        <v/>
      </c>
      <c r="K3012" s="964" t="str">
        <f t="shared" si="233"/>
        <v/>
      </c>
      <c r="L3012" s="964" t="str">
        <f t="shared" si="233"/>
        <v/>
      </c>
      <c r="M3012" s="964" t="str">
        <f t="shared" si="233"/>
        <v/>
      </c>
      <c r="N3012" s="964" t="str">
        <f t="shared" si="233"/>
        <v/>
      </c>
      <c r="O3012" s="964" t="str">
        <f t="shared" si="233"/>
        <v/>
      </c>
      <c r="P3012" s="964" t="str">
        <f t="shared" si="233"/>
        <v/>
      </c>
      <c r="Q3012" s="962" t="str">
        <f t="shared" si="233"/>
        <v/>
      </c>
      <c r="R3012" s="843"/>
    </row>
    <row r="3013" spans="2:18" s="842" customFormat="1" ht="12.4" customHeight="1">
      <c r="B3013" s="968" t="s">
        <v>1332</v>
      </c>
      <c r="C3013" s="959"/>
      <c r="D3013" s="969" t="s">
        <v>361</v>
      </c>
      <c r="E3013" s="961" t="s">
        <v>386</v>
      </c>
      <c r="F3013" s="970">
        <v>4.1500000000000004</v>
      </c>
      <c r="G3013" s="970">
        <v>312.82</v>
      </c>
      <c r="H3013" s="962">
        <f t="shared" si="229"/>
        <v>1298.2</v>
      </c>
      <c r="I3013" s="963">
        <f t="shared" si="233"/>
        <v>0</v>
      </c>
      <c r="J3013" s="964">
        <f t="shared" si="233"/>
        <v>0</v>
      </c>
      <c r="K3013" s="964">
        <f t="shared" si="233"/>
        <v>0</v>
      </c>
      <c r="L3013" s="964">
        <f t="shared" si="233"/>
        <v>1298.2</v>
      </c>
      <c r="M3013" s="964">
        <f t="shared" si="233"/>
        <v>0</v>
      </c>
      <c r="N3013" s="964">
        <f t="shared" si="233"/>
        <v>0</v>
      </c>
      <c r="O3013" s="964">
        <f t="shared" si="233"/>
        <v>0</v>
      </c>
      <c r="P3013" s="964">
        <f t="shared" si="233"/>
        <v>0</v>
      </c>
      <c r="Q3013" s="962">
        <f t="shared" si="233"/>
        <v>0</v>
      </c>
      <c r="R3013" s="843"/>
    </row>
    <row r="3014" spans="2:18" s="842" customFormat="1" ht="12.4" customHeight="1">
      <c r="B3014" s="968" t="s">
        <v>1333</v>
      </c>
      <c r="C3014" s="959"/>
      <c r="D3014" s="969" t="s">
        <v>2863</v>
      </c>
      <c r="E3014" s="961" t="s">
        <v>385</v>
      </c>
      <c r="F3014" s="970">
        <v>60.65</v>
      </c>
      <c r="G3014" s="970">
        <v>50.4</v>
      </c>
      <c r="H3014" s="962">
        <f t="shared" si="229"/>
        <v>3056.76</v>
      </c>
      <c r="I3014" s="963">
        <f t="shared" si="233"/>
        <v>0</v>
      </c>
      <c r="J3014" s="964">
        <f t="shared" si="233"/>
        <v>0</v>
      </c>
      <c r="K3014" s="964">
        <f t="shared" si="233"/>
        <v>0</v>
      </c>
      <c r="L3014" s="964">
        <f t="shared" si="233"/>
        <v>3056.76</v>
      </c>
      <c r="M3014" s="964">
        <f t="shared" si="233"/>
        <v>0</v>
      </c>
      <c r="N3014" s="964">
        <f t="shared" si="233"/>
        <v>0</v>
      </c>
      <c r="O3014" s="964">
        <f t="shared" si="233"/>
        <v>0</v>
      </c>
      <c r="P3014" s="964">
        <f t="shared" si="233"/>
        <v>0</v>
      </c>
      <c r="Q3014" s="962">
        <f t="shared" si="233"/>
        <v>0</v>
      </c>
      <c r="R3014" s="843"/>
    </row>
    <row r="3015" spans="2:18" s="842" customFormat="1" ht="12.4" customHeight="1">
      <c r="B3015" s="968" t="s">
        <v>1334</v>
      </c>
      <c r="C3015" s="959"/>
      <c r="D3015" s="969" t="s">
        <v>2702</v>
      </c>
      <c r="E3015" s="961" t="s">
        <v>55</v>
      </c>
      <c r="F3015" s="970">
        <v>1280.52</v>
      </c>
      <c r="G3015" s="970">
        <v>4.2</v>
      </c>
      <c r="H3015" s="962">
        <f t="shared" si="229"/>
        <v>5378.18</v>
      </c>
      <c r="I3015" s="963">
        <f t="shared" si="233"/>
        <v>0</v>
      </c>
      <c r="J3015" s="964">
        <f t="shared" si="233"/>
        <v>0</v>
      </c>
      <c r="K3015" s="964">
        <f t="shared" si="233"/>
        <v>0</v>
      </c>
      <c r="L3015" s="964">
        <f t="shared" si="233"/>
        <v>5378.18</v>
      </c>
      <c r="M3015" s="964">
        <f t="shared" si="233"/>
        <v>0</v>
      </c>
      <c r="N3015" s="964">
        <f t="shared" si="233"/>
        <v>0</v>
      </c>
      <c r="O3015" s="964">
        <f t="shared" si="233"/>
        <v>0</v>
      </c>
      <c r="P3015" s="964">
        <f t="shared" si="233"/>
        <v>0</v>
      </c>
      <c r="Q3015" s="962">
        <f t="shared" si="233"/>
        <v>0</v>
      </c>
      <c r="R3015" s="843"/>
    </row>
    <row r="3016" spans="2:18" s="842" customFormat="1" ht="12.4" customHeight="1">
      <c r="B3016" s="972" t="s">
        <v>1335</v>
      </c>
      <c r="C3016" s="959"/>
      <c r="D3016" s="973" t="s">
        <v>2864</v>
      </c>
      <c r="E3016" s="961"/>
      <c r="F3016" s="961"/>
      <c r="G3016" s="961"/>
      <c r="H3016" s="962" t="str">
        <f t="shared" si="229"/>
        <v/>
      </c>
      <c r="I3016" s="963" t="str">
        <f t="shared" si="233"/>
        <v/>
      </c>
      <c r="J3016" s="964" t="str">
        <f t="shared" si="233"/>
        <v/>
      </c>
      <c r="K3016" s="964" t="str">
        <f t="shared" si="233"/>
        <v/>
      </c>
      <c r="L3016" s="964" t="str">
        <f t="shared" si="233"/>
        <v/>
      </c>
      <c r="M3016" s="964" t="str">
        <f t="shared" si="233"/>
        <v/>
      </c>
      <c r="N3016" s="964" t="str">
        <f t="shared" si="233"/>
        <v/>
      </c>
      <c r="O3016" s="964" t="str">
        <f t="shared" si="233"/>
        <v/>
      </c>
      <c r="P3016" s="964" t="str">
        <f t="shared" si="233"/>
        <v/>
      </c>
      <c r="Q3016" s="962" t="str">
        <f t="shared" si="233"/>
        <v/>
      </c>
      <c r="R3016" s="843"/>
    </row>
    <row r="3017" spans="2:18" s="842" customFormat="1" ht="12.4" customHeight="1">
      <c r="B3017" s="974" t="s">
        <v>1336</v>
      </c>
      <c r="C3017" s="959"/>
      <c r="D3017" s="975" t="s">
        <v>362</v>
      </c>
      <c r="E3017" s="961"/>
      <c r="F3017" s="961"/>
      <c r="G3017" s="961"/>
      <c r="H3017" s="962" t="str">
        <f t="shared" ref="H3017:H3080" si="234">+IF(E3017="","",ROUND(F3017*G3017,2))</f>
        <v/>
      </c>
      <c r="I3017" s="963" t="str">
        <f t="shared" si="233"/>
        <v/>
      </c>
      <c r="J3017" s="964" t="str">
        <f t="shared" si="233"/>
        <v/>
      </c>
      <c r="K3017" s="964" t="str">
        <f t="shared" si="233"/>
        <v/>
      </c>
      <c r="L3017" s="964" t="str">
        <f t="shared" si="233"/>
        <v/>
      </c>
      <c r="M3017" s="964" t="str">
        <f t="shared" si="233"/>
        <v/>
      </c>
      <c r="N3017" s="964" t="str">
        <f t="shared" si="233"/>
        <v/>
      </c>
      <c r="O3017" s="964" t="str">
        <f t="shared" si="233"/>
        <v/>
      </c>
      <c r="P3017" s="964" t="str">
        <f t="shared" si="233"/>
        <v/>
      </c>
      <c r="Q3017" s="962" t="str">
        <f t="shared" si="233"/>
        <v/>
      </c>
      <c r="R3017" s="843"/>
    </row>
    <row r="3018" spans="2:18" s="842" customFormat="1" ht="12.4" customHeight="1">
      <c r="B3018" s="968" t="s">
        <v>1337</v>
      </c>
      <c r="C3018" s="959"/>
      <c r="D3018" s="969" t="s">
        <v>2865</v>
      </c>
      <c r="E3018" s="961" t="s">
        <v>51</v>
      </c>
      <c r="F3018" s="970">
        <v>296.63</v>
      </c>
      <c r="G3018" s="970">
        <v>75.290000000000006</v>
      </c>
      <c r="H3018" s="962">
        <f t="shared" si="234"/>
        <v>22333.27</v>
      </c>
      <c r="I3018" s="963">
        <f t="shared" si="233"/>
        <v>0</v>
      </c>
      <c r="J3018" s="964">
        <f t="shared" si="233"/>
        <v>0</v>
      </c>
      <c r="K3018" s="964">
        <f t="shared" si="233"/>
        <v>0</v>
      </c>
      <c r="L3018" s="964">
        <f t="shared" si="233"/>
        <v>22333.27</v>
      </c>
      <c r="M3018" s="964">
        <f t="shared" si="233"/>
        <v>0</v>
      </c>
      <c r="N3018" s="964">
        <f t="shared" si="233"/>
        <v>0</v>
      </c>
      <c r="O3018" s="964">
        <f t="shared" si="233"/>
        <v>0</v>
      </c>
      <c r="P3018" s="964">
        <f t="shared" si="233"/>
        <v>0</v>
      </c>
      <c r="Q3018" s="962">
        <f t="shared" si="233"/>
        <v>0</v>
      </c>
      <c r="R3018" s="843"/>
    </row>
    <row r="3019" spans="2:18" s="842" customFormat="1" ht="12.4" customHeight="1">
      <c r="B3019" s="974" t="s">
        <v>1338</v>
      </c>
      <c r="C3019" s="959"/>
      <c r="D3019" s="975" t="s">
        <v>2866</v>
      </c>
      <c r="E3019" s="961"/>
      <c r="F3019" s="961"/>
      <c r="G3019" s="961"/>
      <c r="H3019" s="962" t="str">
        <f t="shared" si="234"/>
        <v/>
      </c>
      <c r="I3019" s="963" t="str">
        <f t="shared" si="233"/>
        <v/>
      </c>
      <c r="J3019" s="964" t="str">
        <f t="shared" si="233"/>
        <v/>
      </c>
      <c r="K3019" s="964" t="str">
        <f t="shared" si="233"/>
        <v/>
      </c>
      <c r="L3019" s="964" t="str">
        <f t="shared" si="233"/>
        <v/>
      </c>
      <c r="M3019" s="964" t="str">
        <f t="shared" si="233"/>
        <v/>
      </c>
      <c r="N3019" s="964" t="str">
        <f t="shared" si="233"/>
        <v/>
      </c>
      <c r="O3019" s="964" t="str">
        <f t="shared" si="233"/>
        <v/>
      </c>
      <c r="P3019" s="964" t="str">
        <f t="shared" si="233"/>
        <v/>
      </c>
      <c r="Q3019" s="962" t="str">
        <f t="shared" si="233"/>
        <v/>
      </c>
      <c r="R3019" s="843"/>
    </row>
    <row r="3020" spans="2:18" s="842" customFormat="1" ht="12.4" customHeight="1">
      <c r="B3020" s="968" t="s">
        <v>1339</v>
      </c>
      <c r="C3020" s="959"/>
      <c r="D3020" s="969" t="s">
        <v>2867</v>
      </c>
      <c r="E3020" s="961" t="s">
        <v>51</v>
      </c>
      <c r="F3020" s="970">
        <v>496.47</v>
      </c>
      <c r="G3020" s="970">
        <v>28.400000000000002</v>
      </c>
      <c r="H3020" s="962">
        <f t="shared" si="234"/>
        <v>14099.75</v>
      </c>
      <c r="I3020" s="963">
        <f t="shared" si="233"/>
        <v>0</v>
      </c>
      <c r="J3020" s="964">
        <f t="shared" si="233"/>
        <v>0</v>
      </c>
      <c r="K3020" s="964">
        <f t="shared" si="233"/>
        <v>0</v>
      </c>
      <c r="L3020" s="964">
        <f t="shared" si="233"/>
        <v>14099.75</v>
      </c>
      <c r="M3020" s="964">
        <f t="shared" si="233"/>
        <v>0</v>
      </c>
      <c r="N3020" s="964">
        <f t="shared" si="233"/>
        <v>0</v>
      </c>
      <c r="O3020" s="964">
        <f t="shared" si="233"/>
        <v>0</v>
      </c>
      <c r="P3020" s="964">
        <f t="shared" si="233"/>
        <v>0</v>
      </c>
      <c r="Q3020" s="962">
        <f t="shared" si="233"/>
        <v>0</v>
      </c>
      <c r="R3020" s="843"/>
    </row>
    <row r="3021" spans="2:18" s="842" customFormat="1" ht="12.4" customHeight="1">
      <c r="B3021" s="968" t="s">
        <v>1340</v>
      </c>
      <c r="C3021" s="959"/>
      <c r="D3021" s="969" t="s">
        <v>2868</v>
      </c>
      <c r="E3021" s="961" t="s">
        <v>387</v>
      </c>
      <c r="F3021" s="970">
        <v>87.100000000000009</v>
      </c>
      <c r="G3021" s="970">
        <v>26.18</v>
      </c>
      <c r="H3021" s="962">
        <f t="shared" si="234"/>
        <v>2280.2800000000002</v>
      </c>
      <c r="I3021" s="963">
        <f t="shared" si="233"/>
        <v>0</v>
      </c>
      <c r="J3021" s="964">
        <f t="shared" si="233"/>
        <v>0</v>
      </c>
      <c r="K3021" s="964">
        <f t="shared" si="233"/>
        <v>0</v>
      </c>
      <c r="L3021" s="964">
        <f t="shared" si="233"/>
        <v>2280.2800000000002</v>
      </c>
      <c r="M3021" s="964">
        <f t="shared" si="233"/>
        <v>0</v>
      </c>
      <c r="N3021" s="964">
        <f t="shared" si="233"/>
        <v>0</v>
      </c>
      <c r="O3021" s="964">
        <f t="shared" si="233"/>
        <v>0</v>
      </c>
      <c r="P3021" s="964">
        <f t="shared" si="233"/>
        <v>0</v>
      </c>
      <c r="Q3021" s="962">
        <f t="shared" si="233"/>
        <v>0</v>
      </c>
      <c r="R3021" s="843"/>
    </row>
    <row r="3022" spans="2:18" s="842" customFormat="1" ht="12.4" customHeight="1">
      <c r="B3022" s="968" t="s">
        <v>1341</v>
      </c>
      <c r="C3022" s="959"/>
      <c r="D3022" s="969" t="s">
        <v>2869</v>
      </c>
      <c r="E3022" s="961" t="s">
        <v>41</v>
      </c>
      <c r="F3022" s="970">
        <v>26</v>
      </c>
      <c r="G3022" s="970">
        <v>343.01</v>
      </c>
      <c r="H3022" s="962">
        <f t="shared" si="234"/>
        <v>8918.26</v>
      </c>
      <c r="I3022" s="963">
        <f t="shared" si="233"/>
        <v>0</v>
      </c>
      <c r="J3022" s="964">
        <f t="shared" si="233"/>
        <v>0</v>
      </c>
      <c r="K3022" s="964">
        <f t="shared" si="233"/>
        <v>0</v>
      </c>
      <c r="L3022" s="964">
        <f t="shared" si="233"/>
        <v>8918.26</v>
      </c>
      <c r="M3022" s="964">
        <f t="shared" si="233"/>
        <v>0</v>
      </c>
      <c r="N3022" s="964">
        <f t="shared" si="233"/>
        <v>0</v>
      </c>
      <c r="O3022" s="964">
        <f t="shared" si="233"/>
        <v>0</v>
      </c>
      <c r="P3022" s="964">
        <f t="shared" si="233"/>
        <v>0</v>
      </c>
      <c r="Q3022" s="962">
        <f t="shared" si="233"/>
        <v>0</v>
      </c>
      <c r="R3022" s="843"/>
    </row>
    <row r="3023" spans="2:18" s="842" customFormat="1" ht="12.4" customHeight="1">
      <c r="B3023" s="974" t="s">
        <v>1342</v>
      </c>
      <c r="C3023" s="959"/>
      <c r="D3023" s="975" t="s">
        <v>2870</v>
      </c>
      <c r="E3023" s="961"/>
      <c r="F3023" s="961"/>
      <c r="G3023" s="961"/>
      <c r="H3023" s="962" t="str">
        <f t="shared" si="234"/>
        <v/>
      </c>
      <c r="I3023" s="963" t="str">
        <f t="shared" ref="I3023:Q3038" si="235">+IF($E3023="","",I6913)</f>
        <v/>
      </c>
      <c r="J3023" s="964" t="str">
        <f t="shared" si="235"/>
        <v/>
      </c>
      <c r="K3023" s="964" t="str">
        <f t="shared" si="235"/>
        <v/>
      </c>
      <c r="L3023" s="964" t="str">
        <f t="shared" si="235"/>
        <v/>
      </c>
      <c r="M3023" s="964" t="str">
        <f t="shared" si="235"/>
        <v/>
      </c>
      <c r="N3023" s="964" t="str">
        <f t="shared" si="235"/>
        <v/>
      </c>
      <c r="O3023" s="964" t="str">
        <f t="shared" si="235"/>
        <v/>
      </c>
      <c r="P3023" s="964" t="str">
        <f t="shared" si="235"/>
        <v/>
      </c>
      <c r="Q3023" s="962" t="str">
        <f t="shared" si="235"/>
        <v/>
      </c>
      <c r="R3023" s="843"/>
    </row>
    <row r="3024" spans="2:18" s="842" customFormat="1" ht="12.4" customHeight="1">
      <c r="B3024" s="968" t="s">
        <v>1343</v>
      </c>
      <c r="C3024" s="959"/>
      <c r="D3024" s="969" t="s">
        <v>2871</v>
      </c>
      <c r="E3024" s="961" t="s">
        <v>51</v>
      </c>
      <c r="F3024" s="970">
        <v>185.25</v>
      </c>
      <c r="G3024" s="970">
        <v>15.26</v>
      </c>
      <c r="H3024" s="962">
        <f t="shared" si="234"/>
        <v>2826.92</v>
      </c>
      <c r="I3024" s="963">
        <f t="shared" si="235"/>
        <v>0</v>
      </c>
      <c r="J3024" s="964">
        <f t="shared" si="235"/>
        <v>0</v>
      </c>
      <c r="K3024" s="964">
        <f t="shared" si="235"/>
        <v>0</v>
      </c>
      <c r="L3024" s="964">
        <f t="shared" si="235"/>
        <v>2826.92</v>
      </c>
      <c r="M3024" s="964">
        <f t="shared" si="235"/>
        <v>0</v>
      </c>
      <c r="N3024" s="964">
        <f t="shared" si="235"/>
        <v>0</v>
      </c>
      <c r="O3024" s="964">
        <f t="shared" si="235"/>
        <v>0</v>
      </c>
      <c r="P3024" s="964">
        <f t="shared" si="235"/>
        <v>0</v>
      </c>
      <c r="Q3024" s="962">
        <f t="shared" si="235"/>
        <v>0</v>
      </c>
      <c r="R3024" s="843"/>
    </row>
    <row r="3025" spans="2:18" s="842" customFormat="1" ht="12.4" customHeight="1">
      <c r="B3025" s="968" t="s">
        <v>1344</v>
      </c>
      <c r="C3025" s="959"/>
      <c r="D3025" s="969" t="s">
        <v>2872</v>
      </c>
      <c r="E3025" s="961" t="s">
        <v>51</v>
      </c>
      <c r="F3025" s="970">
        <v>73.710000000000008</v>
      </c>
      <c r="G3025" s="970">
        <v>27.37</v>
      </c>
      <c r="H3025" s="962">
        <f t="shared" si="234"/>
        <v>2017.44</v>
      </c>
      <c r="I3025" s="963">
        <f t="shared" si="235"/>
        <v>0</v>
      </c>
      <c r="J3025" s="964">
        <f t="shared" si="235"/>
        <v>0</v>
      </c>
      <c r="K3025" s="964">
        <f t="shared" si="235"/>
        <v>0</v>
      </c>
      <c r="L3025" s="964">
        <f t="shared" si="235"/>
        <v>2017.44</v>
      </c>
      <c r="M3025" s="964">
        <f t="shared" si="235"/>
        <v>0</v>
      </c>
      <c r="N3025" s="964">
        <f t="shared" si="235"/>
        <v>0</v>
      </c>
      <c r="O3025" s="964">
        <f t="shared" si="235"/>
        <v>0</v>
      </c>
      <c r="P3025" s="964">
        <f t="shared" si="235"/>
        <v>0</v>
      </c>
      <c r="Q3025" s="962">
        <f t="shared" si="235"/>
        <v>0</v>
      </c>
      <c r="R3025" s="843"/>
    </row>
    <row r="3026" spans="2:18" s="842" customFormat="1" ht="12.4" customHeight="1">
      <c r="B3026" s="968" t="s">
        <v>1345</v>
      </c>
      <c r="C3026" s="959"/>
      <c r="D3026" s="969" t="s">
        <v>2873</v>
      </c>
      <c r="E3026" s="961" t="s">
        <v>51</v>
      </c>
      <c r="F3026" s="970">
        <v>96.53</v>
      </c>
      <c r="G3026" s="970">
        <v>27.37</v>
      </c>
      <c r="H3026" s="962">
        <f t="shared" si="234"/>
        <v>2642.03</v>
      </c>
      <c r="I3026" s="963">
        <f t="shared" si="235"/>
        <v>0</v>
      </c>
      <c r="J3026" s="964">
        <f t="shared" si="235"/>
        <v>0</v>
      </c>
      <c r="K3026" s="964">
        <f t="shared" si="235"/>
        <v>0</v>
      </c>
      <c r="L3026" s="964">
        <f t="shared" si="235"/>
        <v>2642.03</v>
      </c>
      <c r="M3026" s="964">
        <f t="shared" si="235"/>
        <v>0</v>
      </c>
      <c r="N3026" s="964">
        <f t="shared" si="235"/>
        <v>0</v>
      </c>
      <c r="O3026" s="964">
        <f t="shared" si="235"/>
        <v>0</v>
      </c>
      <c r="P3026" s="964">
        <f t="shared" si="235"/>
        <v>0</v>
      </c>
      <c r="Q3026" s="962">
        <f t="shared" si="235"/>
        <v>0</v>
      </c>
      <c r="R3026" s="843"/>
    </row>
    <row r="3027" spans="2:18" s="842" customFormat="1" ht="12.4" customHeight="1">
      <c r="B3027" s="968" t="s">
        <v>1346</v>
      </c>
      <c r="C3027" s="959"/>
      <c r="D3027" s="969" t="s">
        <v>2874</v>
      </c>
      <c r="E3027" s="961" t="s">
        <v>50</v>
      </c>
      <c r="F3027" s="970">
        <v>115.7</v>
      </c>
      <c r="G3027" s="970">
        <v>12.950000000000001</v>
      </c>
      <c r="H3027" s="962">
        <f t="shared" si="234"/>
        <v>1498.32</v>
      </c>
      <c r="I3027" s="963">
        <f t="shared" si="235"/>
        <v>0</v>
      </c>
      <c r="J3027" s="964">
        <f t="shared" si="235"/>
        <v>0</v>
      </c>
      <c r="K3027" s="964">
        <f t="shared" si="235"/>
        <v>0</v>
      </c>
      <c r="L3027" s="964">
        <f t="shared" si="235"/>
        <v>1498.32</v>
      </c>
      <c r="M3027" s="964">
        <f t="shared" si="235"/>
        <v>0</v>
      </c>
      <c r="N3027" s="964">
        <f t="shared" si="235"/>
        <v>0</v>
      </c>
      <c r="O3027" s="964">
        <f t="shared" si="235"/>
        <v>0</v>
      </c>
      <c r="P3027" s="964">
        <f t="shared" si="235"/>
        <v>0</v>
      </c>
      <c r="Q3027" s="962">
        <f t="shared" si="235"/>
        <v>0</v>
      </c>
      <c r="R3027" s="843"/>
    </row>
    <row r="3028" spans="2:18" s="842" customFormat="1" ht="12.4" customHeight="1">
      <c r="B3028" s="974" t="s">
        <v>1347</v>
      </c>
      <c r="C3028" s="959"/>
      <c r="D3028" s="975" t="s">
        <v>62</v>
      </c>
      <c r="E3028" s="961"/>
      <c r="F3028" s="961"/>
      <c r="G3028" s="961"/>
      <c r="H3028" s="962" t="str">
        <f t="shared" si="234"/>
        <v/>
      </c>
      <c r="I3028" s="963" t="str">
        <f t="shared" si="235"/>
        <v/>
      </c>
      <c r="J3028" s="964" t="str">
        <f t="shared" si="235"/>
        <v/>
      </c>
      <c r="K3028" s="964" t="str">
        <f t="shared" si="235"/>
        <v/>
      </c>
      <c r="L3028" s="964" t="str">
        <f t="shared" si="235"/>
        <v/>
      </c>
      <c r="M3028" s="964" t="str">
        <f t="shared" si="235"/>
        <v/>
      </c>
      <c r="N3028" s="964" t="str">
        <f t="shared" si="235"/>
        <v/>
      </c>
      <c r="O3028" s="964" t="str">
        <f t="shared" si="235"/>
        <v/>
      </c>
      <c r="P3028" s="964" t="str">
        <f t="shared" si="235"/>
        <v/>
      </c>
      <c r="Q3028" s="962" t="str">
        <f t="shared" si="235"/>
        <v/>
      </c>
      <c r="R3028" s="843"/>
    </row>
    <row r="3029" spans="2:18" s="842" customFormat="1" ht="12.4" customHeight="1">
      <c r="B3029" s="968" t="s">
        <v>1348</v>
      </c>
      <c r="C3029" s="959"/>
      <c r="D3029" s="969" t="s">
        <v>373</v>
      </c>
      <c r="E3029" s="961" t="s">
        <v>51</v>
      </c>
      <c r="F3029" s="970">
        <v>147.81</v>
      </c>
      <c r="G3029" s="970">
        <v>41.38</v>
      </c>
      <c r="H3029" s="962">
        <f t="shared" si="234"/>
        <v>6116.38</v>
      </c>
      <c r="I3029" s="963">
        <f t="shared" si="235"/>
        <v>0</v>
      </c>
      <c r="J3029" s="964">
        <f t="shared" si="235"/>
        <v>0</v>
      </c>
      <c r="K3029" s="964">
        <f t="shared" si="235"/>
        <v>0</v>
      </c>
      <c r="L3029" s="964">
        <f t="shared" si="235"/>
        <v>3145.26</v>
      </c>
      <c r="M3029" s="964">
        <f t="shared" si="235"/>
        <v>2971.12</v>
      </c>
      <c r="N3029" s="964">
        <f t="shared" si="235"/>
        <v>0</v>
      </c>
      <c r="O3029" s="964">
        <f t="shared" si="235"/>
        <v>0</v>
      </c>
      <c r="P3029" s="964">
        <f t="shared" si="235"/>
        <v>0</v>
      </c>
      <c r="Q3029" s="962">
        <f t="shared" si="235"/>
        <v>0</v>
      </c>
      <c r="R3029" s="843"/>
    </row>
    <row r="3030" spans="2:18" s="842" customFormat="1" ht="12.4" customHeight="1">
      <c r="B3030" s="968" t="s">
        <v>1349</v>
      </c>
      <c r="C3030" s="959"/>
      <c r="D3030" s="969" t="s">
        <v>372</v>
      </c>
      <c r="E3030" s="961" t="s">
        <v>51</v>
      </c>
      <c r="F3030" s="970">
        <v>61.49</v>
      </c>
      <c r="G3030" s="970">
        <v>36</v>
      </c>
      <c r="H3030" s="962">
        <f t="shared" si="234"/>
        <v>2213.64</v>
      </c>
      <c r="I3030" s="963">
        <f t="shared" si="235"/>
        <v>0</v>
      </c>
      <c r="J3030" s="964">
        <f t="shared" si="235"/>
        <v>0</v>
      </c>
      <c r="K3030" s="964">
        <f t="shared" si="235"/>
        <v>0</v>
      </c>
      <c r="L3030" s="964">
        <f t="shared" si="235"/>
        <v>2213.64</v>
      </c>
      <c r="M3030" s="964">
        <f t="shared" si="235"/>
        <v>0</v>
      </c>
      <c r="N3030" s="964">
        <f t="shared" si="235"/>
        <v>0</v>
      </c>
      <c r="O3030" s="964">
        <f t="shared" si="235"/>
        <v>0</v>
      </c>
      <c r="P3030" s="964">
        <f t="shared" si="235"/>
        <v>0</v>
      </c>
      <c r="Q3030" s="962">
        <f t="shared" si="235"/>
        <v>0</v>
      </c>
      <c r="R3030" s="843"/>
    </row>
    <row r="3031" spans="2:18" s="842" customFormat="1" ht="12.4" customHeight="1">
      <c r="B3031" s="974" t="s">
        <v>1350</v>
      </c>
      <c r="C3031" s="959"/>
      <c r="D3031" s="975" t="s">
        <v>63</v>
      </c>
      <c r="E3031" s="961"/>
      <c r="F3031" s="961"/>
      <c r="G3031" s="961"/>
      <c r="H3031" s="962" t="str">
        <f t="shared" si="234"/>
        <v/>
      </c>
      <c r="I3031" s="963" t="str">
        <f t="shared" si="235"/>
        <v/>
      </c>
      <c r="J3031" s="964" t="str">
        <f t="shared" si="235"/>
        <v/>
      </c>
      <c r="K3031" s="964" t="str">
        <f t="shared" si="235"/>
        <v/>
      </c>
      <c r="L3031" s="964" t="str">
        <f t="shared" si="235"/>
        <v/>
      </c>
      <c r="M3031" s="964" t="str">
        <f t="shared" si="235"/>
        <v/>
      </c>
      <c r="N3031" s="964" t="str">
        <f t="shared" si="235"/>
        <v/>
      </c>
      <c r="O3031" s="964" t="str">
        <f t="shared" si="235"/>
        <v/>
      </c>
      <c r="P3031" s="964" t="str">
        <f t="shared" si="235"/>
        <v/>
      </c>
      <c r="Q3031" s="962" t="str">
        <f t="shared" si="235"/>
        <v/>
      </c>
      <c r="R3031" s="843"/>
    </row>
    <row r="3032" spans="2:18" s="842" customFormat="1" ht="12.4" customHeight="1">
      <c r="B3032" s="968" t="s">
        <v>1351</v>
      </c>
      <c r="C3032" s="959"/>
      <c r="D3032" s="969" t="s">
        <v>2875</v>
      </c>
      <c r="E3032" s="961" t="s">
        <v>41</v>
      </c>
      <c r="F3032" s="970">
        <v>26</v>
      </c>
      <c r="G3032" s="970">
        <v>245.66</v>
      </c>
      <c r="H3032" s="962">
        <f t="shared" si="234"/>
        <v>6387.16</v>
      </c>
      <c r="I3032" s="963">
        <f t="shared" si="235"/>
        <v>0</v>
      </c>
      <c r="J3032" s="964">
        <f t="shared" si="235"/>
        <v>0</v>
      </c>
      <c r="K3032" s="964">
        <f t="shared" si="235"/>
        <v>0</v>
      </c>
      <c r="L3032" s="964">
        <f t="shared" si="235"/>
        <v>0</v>
      </c>
      <c r="M3032" s="964">
        <f t="shared" si="235"/>
        <v>6387.16</v>
      </c>
      <c r="N3032" s="964">
        <f t="shared" si="235"/>
        <v>0</v>
      </c>
      <c r="O3032" s="964">
        <f t="shared" si="235"/>
        <v>0</v>
      </c>
      <c r="P3032" s="964">
        <f t="shared" si="235"/>
        <v>0</v>
      </c>
      <c r="Q3032" s="962">
        <f t="shared" si="235"/>
        <v>0</v>
      </c>
      <c r="R3032" s="843"/>
    </row>
    <row r="3033" spans="2:18" s="842" customFormat="1" ht="12.4" customHeight="1">
      <c r="B3033" s="968" t="s">
        <v>1352</v>
      </c>
      <c r="C3033" s="959"/>
      <c r="D3033" s="969" t="s">
        <v>2876</v>
      </c>
      <c r="E3033" s="961" t="s">
        <v>41</v>
      </c>
      <c r="F3033" s="970">
        <v>26</v>
      </c>
      <c r="G3033" s="970">
        <v>83.43</v>
      </c>
      <c r="H3033" s="962">
        <f t="shared" si="234"/>
        <v>2169.1799999999998</v>
      </c>
      <c r="I3033" s="963">
        <f t="shared" si="235"/>
        <v>0</v>
      </c>
      <c r="J3033" s="964">
        <f t="shared" si="235"/>
        <v>0</v>
      </c>
      <c r="K3033" s="964">
        <f t="shared" si="235"/>
        <v>0</v>
      </c>
      <c r="L3033" s="964">
        <f t="shared" si="235"/>
        <v>0</v>
      </c>
      <c r="M3033" s="964">
        <f t="shared" si="235"/>
        <v>2169.1799999999998</v>
      </c>
      <c r="N3033" s="964">
        <f t="shared" si="235"/>
        <v>0</v>
      </c>
      <c r="O3033" s="964">
        <f t="shared" si="235"/>
        <v>0</v>
      </c>
      <c r="P3033" s="964">
        <f t="shared" si="235"/>
        <v>0</v>
      </c>
      <c r="Q3033" s="962">
        <f t="shared" si="235"/>
        <v>0</v>
      </c>
      <c r="R3033" s="843"/>
    </row>
    <row r="3034" spans="2:18" s="842" customFormat="1" ht="12.4" customHeight="1">
      <c r="B3034" s="974" t="s">
        <v>1353</v>
      </c>
      <c r="C3034" s="959"/>
      <c r="D3034" s="975" t="s">
        <v>64</v>
      </c>
      <c r="E3034" s="961"/>
      <c r="F3034" s="961"/>
      <c r="G3034" s="961"/>
      <c r="H3034" s="962" t="str">
        <f t="shared" si="234"/>
        <v/>
      </c>
      <c r="I3034" s="963" t="str">
        <f t="shared" si="235"/>
        <v/>
      </c>
      <c r="J3034" s="964" t="str">
        <f t="shared" si="235"/>
        <v/>
      </c>
      <c r="K3034" s="964" t="str">
        <f t="shared" si="235"/>
        <v/>
      </c>
      <c r="L3034" s="964" t="str">
        <f t="shared" si="235"/>
        <v/>
      </c>
      <c r="M3034" s="964" t="str">
        <f t="shared" si="235"/>
        <v/>
      </c>
      <c r="N3034" s="964" t="str">
        <f t="shared" si="235"/>
        <v/>
      </c>
      <c r="O3034" s="964" t="str">
        <f t="shared" si="235"/>
        <v/>
      </c>
      <c r="P3034" s="964" t="str">
        <f t="shared" si="235"/>
        <v/>
      </c>
      <c r="Q3034" s="962" t="str">
        <f t="shared" si="235"/>
        <v/>
      </c>
      <c r="R3034" s="843"/>
    </row>
    <row r="3035" spans="2:18" s="842" customFormat="1" ht="12.4" customHeight="1">
      <c r="B3035" s="968" t="s">
        <v>1354</v>
      </c>
      <c r="C3035" s="959"/>
      <c r="D3035" s="969" t="s">
        <v>2877</v>
      </c>
      <c r="E3035" s="961" t="s">
        <v>385</v>
      </c>
      <c r="F3035" s="970">
        <v>372.84000000000003</v>
      </c>
      <c r="G3035" s="970">
        <v>9.2900000000000009</v>
      </c>
      <c r="H3035" s="962">
        <f t="shared" si="234"/>
        <v>3463.68</v>
      </c>
      <c r="I3035" s="963">
        <f t="shared" si="235"/>
        <v>0</v>
      </c>
      <c r="J3035" s="964">
        <f t="shared" si="235"/>
        <v>0</v>
      </c>
      <c r="K3035" s="964">
        <f t="shared" si="235"/>
        <v>0</v>
      </c>
      <c r="L3035" s="964">
        <f t="shared" si="235"/>
        <v>0</v>
      </c>
      <c r="M3035" s="964">
        <f t="shared" si="235"/>
        <v>3463.68</v>
      </c>
      <c r="N3035" s="964">
        <f t="shared" si="235"/>
        <v>0</v>
      </c>
      <c r="O3035" s="964">
        <f t="shared" si="235"/>
        <v>0</v>
      </c>
      <c r="P3035" s="964">
        <f t="shared" si="235"/>
        <v>0</v>
      </c>
      <c r="Q3035" s="962">
        <f t="shared" si="235"/>
        <v>0</v>
      </c>
      <c r="R3035" s="843"/>
    </row>
    <row r="3036" spans="2:18" s="842" customFormat="1" ht="12.4" customHeight="1">
      <c r="B3036" s="972" t="s">
        <v>1355</v>
      </c>
      <c r="C3036" s="959"/>
      <c r="D3036" s="973" t="s">
        <v>66</v>
      </c>
      <c r="E3036" s="961"/>
      <c r="F3036" s="961"/>
      <c r="G3036" s="961"/>
      <c r="H3036" s="962" t="str">
        <f t="shared" si="234"/>
        <v/>
      </c>
      <c r="I3036" s="963" t="str">
        <f t="shared" si="235"/>
        <v/>
      </c>
      <c r="J3036" s="964" t="str">
        <f t="shared" si="235"/>
        <v/>
      </c>
      <c r="K3036" s="964" t="str">
        <f t="shared" si="235"/>
        <v/>
      </c>
      <c r="L3036" s="964" t="str">
        <f t="shared" si="235"/>
        <v/>
      </c>
      <c r="M3036" s="964" t="str">
        <f t="shared" si="235"/>
        <v/>
      </c>
      <c r="N3036" s="964" t="str">
        <f t="shared" si="235"/>
        <v/>
      </c>
      <c r="O3036" s="964" t="str">
        <f t="shared" si="235"/>
        <v/>
      </c>
      <c r="P3036" s="964" t="str">
        <f t="shared" si="235"/>
        <v/>
      </c>
      <c r="Q3036" s="962" t="str">
        <f t="shared" si="235"/>
        <v/>
      </c>
      <c r="R3036" s="843"/>
    </row>
    <row r="3037" spans="2:18" s="842" customFormat="1" ht="12.4" customHeight="1">
      <c r="B3037" s="974" t="s">
        <v>1356</v>
      </c>
      <c r="C3037" s="959"/>
      <c r="D3037" s="975" t="s">
        <v>2878</v>
      </c>
      <c r="E3037" s="961"/>
      <c r="F3037" s="961"/>
      <c r="G3037" s="961"/>
      <c r="H3037" s="962" t="str">
        <f t="shared" si="234"/>
        <v/>
      </c>
      <c r="I3037" s="963" t="str">
        <f t="shared" si="235"/>
        <v/>
      </c>
      <c r="J3037" s="964" t="str">
        <f t="shared" si="235"/>
        <v/>
      </c>
      <c r="K3037" s="964" t="str">
        <f t="shared" si="235"/>
        <v/>
      </c>
      <c r="L3037" s="964" t="str">
        <f t="shared" si="235"/>
        <v/>
      </c>
      <c r="M3037" s="964" t="str">
        <f t="shared" si="235"/>
        <v/>
      </c>
      <c r="N3037" s="964" t="str">
        <f t="shared" si="235"/>
        <v/>
      </c>
      <c r="O3037" s="964" t="str">
        <f t="shared" si="235"/>
        <v/>
      </c>
      <c r="P3037" s="964" t="str">
        <f t="shared" si="235"/>
        <v/>
      </c>
      <c r="Q3037" s="962" t="str">
        <f t="shared" si="235"/>
        <v/>
      </c>
      <c r="R3037" s="843"/>
    </row>
    <row r="3038" spans="2:18" s="842" customFormat="1" ht="12.4" customHeight="1">
      <c r="B3038" s="968" t="s">
        <v>1357</v>
      </c>
      <c r="C3038" s="959"/>
      <c r="D3038" s="969" t="s">
        <v>2879</v>
      </c>
      <c r="E3038" s="961" t="s">
        <v>41</v>
      </c>
      <c r="F3038" s="970">
        <v>26</v>
      </c>
      <c r="G3038" s="970">
        <v>203.06</v>
      </c>
      <c r="H3038" s="962">
        <f t="shared" si="234"/>
        <v>5279.56</v>
      </c>
      <c r="I3038" s="963">
        <f t="shared" si="235"/>
        <v>0</v>
      </c>
      <c r="J3038" s="964">
        <f t="shared" si="235"/>
        <v>0</v>
      </c>
      <c r="K3038" s="964">
        <f t="shared" si="235"/>
        <v>0</v>
      </c>
      <c r="L3038" s="964">
        <f t="shared" si="235"/>
        <v>5279.56</v>
      </c>
      <c r="M3038" s="964">
        <f t="shared" si="235"/>
        <v>0</v>
      </c>
      <c r="N3038" s="964">
        <f t="shared" si="235"/>
        <v>0</v>
      </c>
      <c r="O3038" s="964">
        <f t="shared" si="235"/>
        <v>0</v>
      </c>
      <c r="P3038" s="964">
        <f t="shared" si="235"/>
        <v>0</v>
      </c>
      <c r="Q3038" s="962">
        <f t="shared" si="235"/>
        <v>0</v>
      </c>
      <c r="R3038" s="843"/>
    </row>
    <row r="3039" spans="2:18" s="842" customFormat="1" ht="12.4" customHeight="1">
      <c r="B3039" s="974" t="s">
        <v>1358</v>
      </c>
      <c r="C3039" s="959"/>
      <c r="D3039" s="975" t="s">
        <v>67</v>
      </c>
      <c r="E3039" s="961"/>
      <c r="F3039" s="961"/>
      <c r="G3039" s="961"/>
      <c r="H3039" s="962" t="str">
        <f t="shared" si="234"/>
        <v/>
      </c>
      <c r="I3039" s="963" t="str">
        <f t="shared" ref="I3039:Q3054" si="236">+IF($E3039="","",I6929)</f>
        <v/>
      </c>
      <c r="J3039" s="964" t="str">
        <f t="shared" si="236"/>
        <v/>
      </c>
      <c r="K3039" s="964" t="str">
        <f t="shared" si="236"/>
        <v/>
      </c>
      <c r="L3039" s="964" t="str">
        <f t="shared" si="236"/>
        <v/>
      </c>
      <c r="M3039" s="964" t="str">
        <f t="shared" si="236"/>
        <v/>
      </c>
      <c r="N3039" s="964" t="str">
        <f t="shared" si="236"/>
        <v/>
      </c>
      <c r="O3039" s="964" t="str">
        <f t="shared" si="236"/>
        <v/>
      </c>
      <c r="P3039" s="964" t="str">
        <f t="shared" si="236"/>
        <v/>
      </c>
      <c r="Q3039" s="962" t="str">
        <f t="shared" si="236"/>
        <v/>
      </c>
      <c r="R3039" s="843"/>
    </row>
    <row r="3040" spans="2:18" s="842" customFormat="1" ht="12.4" customHeight="1">
      <c r="B3040" s="968" t="s">
        <v>1359</v>
      </c>
      <c r="C3040" s="959"/>
      <c r="D3040" s="969" t="s">
        <v>374</v>
      </c>
      <c r="E3040" s="961" t="s">
        <v>41</v>
      </c>
      <c r="F3040" s="970">
        <v>26</v>
      </c>
      <c r="G3040" s="970">
        <v>332.66</v>
      </c>
      <c r="H3040" s="962">
        <f t="shared" si="234"/>
        <v>8649.16</v>
      </c>
      <c r="I3040" s="963">
        <f t="shared" si="236"/>
        <v>0</v>
      </c>
      <c r="J3040" s="964">
        <f t="shared" si="236"/>
        <v>0</v>
      </c>
      <c r="K3040" s="964">
        <f t="shared" si="236"/>
        <v>0</v>
      </c>
      <c r="L3040" s="964">
        <f t="shared" si="236"/>
        <v>0</v>
      </c>
      <c r="M3040" s="964">
        <f t="shared" si="236"/>
        <v>8649.16</v>
      </c>
      <c r="N3040" s="964">
        <f t="shared" si="236"/>
        <v>0</v>
      </c>
      <c r="O3040" s="964">
        <f t="shared" si="236"/>
        <v>0</v>
      </c>
      <c r="P3040" s="964">
        <f t="shared" si="236"/>
        <v>0</v>
      </c>
      <c r="Q3040" s="962">
        <f t="shared" si="236"/>
        <v>0</v>
      </c>
      <c r="R3040" s="843"/>
    </row>
    <row r="3041" spans="2:18" s="842" customFormat="1" ht="12.4" customHeight="1">
      <c r="B3041" s="974" t="s">
        <v>1360</v>
      </c>
      <c r="C3041" s="959"/>
      <c r="D3041" s="975" t="s">
        <v>389</v>
      </c>
      <c r="E3041" s="961"/>
      <c r="F3041" s="961"/>
      <c r="G3041" s="961"/>
      <c r="H3041" s="962" t="str">
        <f t="shared" si="234"/>
        <v/>
      </c>
      <c r="I3041" s="963" t="str">
        <f t="shared" si="236"/>
        <v/>
      </c>
      <c r="J3041" s="964" t="str">
        <f t="shared" si="236"/>
        <v/>
      </c>
      <c r="K3041" s="964" t="str">
        <f t="shared" si="236"/>
        <v/>
      </c>
      <c r="L3041" s="964" t="str">
        <f t="shared" si="236"/>
        <v/>
      </c>
      <c r="M3041" s="964" t="str">
        <f t="shared" si="236"/>
        <v/>
      </c>
      <c r="N3041" s="964" t="str">
        <f t="shared" si="236"/>
        <v/>
      </c>
      <c r="O3041" s="964" t="str">
        <f t="shared" si="236"/>
        <v/>
      </c>
      <c r="P3041" s="964" t="str">
        <f t="shared" si="236"/>
        <v/>
      </c>
      <c r="Q3041" s="962" t="str">
        <f t="shared" si="236"/>
        <v/>
      </c>
      <c r="R3041" s="843"/>
    </row>
    <row r="3042" spans="2:18" s="842" customFormat="1" ht="12.4" customHeight="1">
      <c r="B3042" s="968" t="s">
        <v>1361</v>
      </c>
      <c r="C3042" s="959"/>
      <c r="D3042" s="969" t="s">
        <v>390</v>
      </c>
      <c r="E3042" s="961" t="s">
        <v>41</v>
      </c>
      <c r="F3042" s="970">
        <v>26</v>
      </c>
      <c r="G3042" s="970">
        <v>40.230000000000004</v>
      </c>
      <c r="H3042" s="962">
        <f t="shared" si="234"/>
        <v>1045.98</v>
      </c>
      <c r="I3042" s="963">
        <f t="shared" si="236"/>
        <v>0</v>
      </c>
      <c r="J3042" s="964">
        <f t="shared" si="236"/>
        <v>0</v>
      </c>
      <c r="K3042" s="964">
        <f t="shared" si="236"/>
        <v>0</v>
      </c>
      <c r="L3042" s="964">
        <f t="shared" si="236"/>
        <v>1045.98</v>
      </c>
      <c r="M3042" s="964">
        <f t="shared" si="236"/>
        <v>0</v>
      </c>
      <c r="N3042" s="964">
        <f t="shared" si="236"/>
        <v>0</v>
      </c>
      <c r="O3042" s="964">
        <f t="shared" si="236"/>
        <v>0</v>
      </c>
      <c r="P3042" s="964">
        <f t="shared" si="236"/>
        <v>0</v>
      </c>
      <c r="Q3042" s="962">
        <f t="shared" si="236"/>
        <v>0</v>
      </c>
      <c r="R3042" s="843"/>
    </row>
    <row r="3043" spans="2:18" s="842" customFormat="1" ht="12.4" customHeight="1">
      <c r="B3043" s="972" t="s">
        <v>1362</v>
      </c>
      <c r="C3043" s="959"/>
      <c r="D3043" s="973" t="s">
        <v>84</v>
      </c>
      <c r="E3043" s="961"/>
      <c r="F3043" s="961"/>
      <c r="G3043" s="961"/>
      <c r="H3043" s="962" t="str">
        <f t="shared" si="234"/>
        <v/>
      </c>
      <c r="I3043" s="963" t="str">
        <f t="shared" si="236"/>
        <v/>
      </c>
      <c r="J3043" s="964" t="str">
        <f t="shared" si="236"/>
        <v/>
      </c>
      <c r="K3043" s="964" t="str">
        <f t="shared" si="236"/>
        <v/>
      </c>
      <c r="L3043" s="964" t="str">
        <f t="shared" si="236"/>
        <v/>
      </c>
      <c r="M3043" s="964" t="str">
        <f t="shared" si="236"/>
        <v/>
      </c>
      <c r="N3043" s="964" t="str">
        <f t="shared" si="236"/>
        <v/>
      </c>
      <c r="O3043" s="964" t="str">
        <f t="shared" si="236"/>
        <v/>
      </c>
      <c r="P3043" s="964" t="str">
        <f t="shared" si="236"/>
        <v/>
      </c>
      <c r="Q3043" s="962" t="str">
        <f t="shared" si="236"/>
        <v/>
      </c>
      <c r="R3043" s="843"/>
    </row>
    <row r="3044" spans="2:18" s="842" customFormat="1" ht="12.4" customHeight="1">
      <c r="B3044" s="968" t="s">
        <v>1363</v>
      </c>
      <c r="C3044" s="959"/>
      <c r="D3044" s="969" t="s">
        <v>2880</v>
      </c>
      <c r="E3044" s="961" t="s">
        <v>68</v>
      </c>
      <c r="F3044" s="970">
        <v>26</v>
      </c>
      <c r="G3044" s="970">
        <v>115.08</v>
      </c>
      <c r="H3044" s="962">
        <f t="shared" si="234"/>
        <v>2992.08</v>
      </c>
      <c r="I3044" s="963">
        <f t="shared" si="236"/>
        <v>0</v>
      </c>
      <c r="J3044" s="964">
        <f t="shared" si="236"/>
        <v>0</v>
      </c>
      <c r="K3044" s="964">
        <f t="shared" si="236"/>
        <v>0</v>
      </c>
      <c r="L3044" s="964">
        <f t="shared" si="236"/>
        <v>2992.08</v>
      </c>
      <c r="M3044" s="964">
        <f t="shared" si="236"/>
        <v>0</v>
      </c>
      <c r="N3044" s="964">
        <f t="shared" si="236"/>
        <v>0</v>
      </c>
      <c r="O3044" s="964">
        <f t="shared" si="236"/>
        <v>0</v>
      </c>
      <c r="P3044" s="964">
        <f t="shared" si="236"/>
        <v>0</v>
      </c>
      <c r="Q3044" s="962">
        <f t="shared" si="236"/>
        <v>0</v>
      </c>
      <c r="R3044" s="843"/>
    </row>
    <row r="3045" spans="2:18" s="842" customFormat="1" ht="12.4" customHeight="1">
      <c r="B3045" s="972" t="s">
        <v>1364</v>
      </c>
      <c r="C3045" s="959"/>
      <c r="D3045" s="973" t="s">
        <v>2881</v>
      </c>
      <c r="E3045" s="961"/>
      <c r="F3045" s="961"/>
      <c r="G3045" s="961"/>
      <c r="H3045" s="962" t="str">
        <f t="shared" si="234"/>
        <v/>
      </c>
      <c r="I3045" s="963" t="str">
        <f t="shared" si="236"/>
        <v/>
      </c>
      <c r="J3045" s="964" t="str">
        <f t="shared" si="236"/>
        <v/>
      </c>
      <c r="K3045" s="964" t="str">
        <f t="shared" si="236"/>
        <v/>
      </c>
      <c r="L3045" s="964" t="str">
        <f t="shared" si="236"/>
        <v/>
      </c>
      <c r="M3045" s="964" t="str">
        <f t="shared" si="236"/>
        <v/>
      </c>
      <c r="N3045" s="964" t="str">
        <f t="shared" si="236"/>
        <v/>
      </c>
      <c r="O3045" s="964" t="str">
        <f t="shared" si="236"/>
        <v/>
      </c>
      <c r="P3045" s="964" t="str">
        <f t="shared" si="236"/>
        <v/>
      </c>
      <c r="Q3045" s="962" t="str">
        <f t="shared" si="236"/>
        <v/>
      </c>
      <c r="R3045" s="843"/>
    </row>
    <row r="3046" spans="2:18" s="842" customFormat="1" ht="12.4" customHeight="1">
      <c r="B3046" s="968" t="s">
        <v>1365</v>
      </c>
      <c r="C3046" s="959"/>
      <c r="D3046" s="969" t="s">
        <v>365</v>
      </c>
      <c r="E3046" s="961" t="s">
        <v>386</v>
      </c>
      <c r="F3046" s="970">
        <v>56.88</v>
      </c>
      <c r="G3046" s="970">
        <v>30.76</v>
      </c>
      <c r="H3046" s="962">
        <f t="shared" si="234"/>
        <v>1749.63</v>
      </c>
      <c r="I3046" s="963">
        <f t="shared" si="236"/>
        <v>0</v>
      </c>
      <c r="J3046" s="964">
        <f t="shared" si="236"/>
        <v>0</v>
      </c>
      <c r="K3046" s="964">
        <f t="shared" si="236"/>
        <v>0</v>
      </c>
      <c r="L3046" s="964">
        <f t="shared" si="236"/>
        <v>316.51</v>
      </c>
      <c r="M3046" s="964">
        <f t="shared" si="236"/>
        <v>1433.12</v>
      </c>
      <c r="N3046" s="964">
        <f t="shared" si="236"/>
        <v>0</v>
      </c>
      <c r="O3046" s="964">
        <f t="shared" si="236"/>
        <v>0</v>
      </c>
      <c r="P3046" s="964">
        <f t="shared" si="236"/>
        <v>0</v>
      </c>
      <c r="Q3046" s="962">
        <f t="shared" si="236"/>
        <v>0</v>
      </c>
      <c r="R3046" s="843"/>
    </row>
    <row r="3047" spans="2:18" s="842" customFormat="1" ht="12.4" customHeight="1">
      <c r="B3047" s="968" t="s">
        <v>1366</v>
      </c>
      <c r="C3047" s="959"/>
      <c r="D3047" s="969" t="s">
        <v>2882</v>
      </c>
      <c r="E3047" s="961" t="s">
        <v>41</v>
      </c>
      <c r="F3047" s="970">
        <v>26</v>
      </c>
      <c r="G3047" s="970">
        <v>614.78</v>
      </c>
      <c r="H3047" s="962">
        <f t="shared" si="234"/>
        <v>15984.28</v>
      </c>
      <c r="I3047" s="963">
        <f t="shared" si="236"/>
        <v>0</v>
      </c>
      <c r="J3047" s="964">
        <f t="shared" si="236"/>
        <v>0</v>
      </c>
      <c r="K3047" s="964">
        <f t="shared" si="236"/>
        <v>0</v>
      </c>
      <c r="L3047" s="964">
        <f t="shared" si="236"/>
        <v>227.55</v>
      </c>
      <c r="M3047" s="964">
        <f t="shared" si="236"/>
        <v>15756.73</v>
      </c>
      <c r="N3047" s="964">
        <f t="shared" si="236"/>
        <v>0</v>
      </c>
      <c r="O3047" s="964">
        <f t="shared" si="236"/>
        <v>0</v>
      </c>
      <c r="P3047" s="964">
        <f t="shared" si="236"/>
        <v>0</v>
      </c>
      <c r="Q3047" s="962">
        <f t="shared" si="236"/>
        <v>0</v>
      </c>
      <c r="R3047" s="843"/>
    </row>
    <row r="3048" spans="2:18" s="842" customFormat="1" ht="12.4" customHeight="1">
      <c r="B3048" s="972" t="s">
        <v>1367</v>
      </c>
      <c r="C3048" s="959"/>
      <c r="D3048" s="973" t="s">
        <v>2883</v>
      </c>
      <c r="E3048" s="961"/>
      <c r="F3048" s="961"/>
      <c r="G3048" s="961"/>
      <c r="H3048" s="962" t="str">
        <f t="shared" si="234"/>
        <v/>
      </c>
      <c r="I3048" s="963" t="str">
        <f t="shared" si="236"/>
        <v/>
      </c>
      <c r="J3048" s="964" t="str">
        <f t="shared" si="236"/>
        <v/>
      </c>
      <c r="K3048" s="964" t="str">
        <f t="shared" si="236"/>
        <v/>
      </c>
      <c r="L3048" s="964" t="str">
        <f t="shared" si="236"/>
        <v/>
      </c>
      <c r="M3048" s="964" t="str">
        <f t="shared" si="236"/>
        <v/>
      </c>
      <c r="N3048" s="964" t="str">
        <f t="shared" si="236"/>
        <v/>
      </c>
      <c r="O3048" s="964" t="str">
        <f t="shared" si="236"/>
        <v/>
      </c>
      <c r="P3048" s="964" t="str">
        <f t="shared" si="236"/>
        <v/>
      </c>
      <c r="Q3048" s="962" t="str">
        <f t="shared" si="236"/>
        <v/>
      </c>
      <c r="R3048" s="843"/>
    </row>
    <row r="3049" spans="2:18" s="842" customFormat="1" ht="12.4" customHeight="1">
      <c r="B3049" s="974" t="s">
        <v>1368</v>
      </c>
      <c r="C3049" s="959"/>
      <c r="D3049" s="975" t="s">
        <v>54</v>
      </c>
      <c r="E3049" s="961"/>
      <c r="F3049" s="961"/>
      <c r="G3049" s="961"/>
      <c r="H3049" s="962" t="str">
        <f t="shared" si="234"/>
        <v/>
      </c>
      <c r="I3049" s="963" t="str">
        <f t="shared" si="236"/>
        <v/>
      </c>
      <c r="J3049" s="964" t="str">
        <f t="shared" si="236"/>
        <v/>
      </c>
      <c r="K3049" s="964" t="str">
        <f t="shared" si="236"/>
        <v/>
      </c>
      <c r="L3049" s="964" t="str">
        <f t="shared" si="236"/>
        <v/>
      </c>
      <c r="M3049" s="964" t="str">
        <f t="shared" si="236"/>
        <v/>
      </c>
      <c r="N3049" s="964" t="str">
        <f t="shared" si="236"/>
        <v/>
      </c>
      <c r="O3049" s="964" t="str">
        <f t="shared" si="236"/>
        <v/>
      </c>
      <c r="P3049" s="964" t="str">
        <f t="shared" si="236"/>
        <v/>
      </c>
      <c r="Q3049" s="962" t="str">
        <f t="shared" si="236"/>
        <v/>
      </c>
      <c r="R3049" s="843"/>
    </row>
    <row r="3050" spans="2:18" s="842" customFormat="1" ht="12.4" customHeight="1">
      <c r="B3050" s="968" t="s">
        <v>1369</v>
      </c>
      <c r="C3050" s="959"/>
      <c r="D3050" s="969" t="s">
        <v>365</v>
      </c>
      <c r="E3050" s="961" t="s">
        <v>386</v>
      </c>
      <c r="F3050" s="970">
        <v>14.74</v>
      </c>
      <c r="G3050" s="970">
        <v>30.76</v>
      </c>
      <c r="H3050" s="962">
        <f t="shared" si="234"/>
        <v>453.4</v>
      </c>
      <c r="I3050" s="963">
        <f t="shared" si="236"/>
        <v>0</v>
      </c>
      <c r="J3050" s="964">
        <f t="shared" si="236"/>
        <v>0</v>
      </c>
      <c r="K3050" s="964">
        <f t="shared" si="236"/>
        <v>0</v>
      </c>
      <c r="L3050" s="964">
        <f t="shared" si="236"/>
        <v>0</v>
      </c>
      <c r="M3050" s="964">
        <f t="shared" si="236"/>
        <v>453.4</v>
      </c>
      <c r="N3050" s="964">
        <f t="shared" si="236"/>
        <v>0</v>
      </c>
      <c r="O3050" s="964">
        <f t="shared" si="236"/>
        <v>0</v>
      </c>
      <c r="P3050" s="964">
        <f t="shared" si="236"/>
        <v>0</v>
      </c>
      <c r="Q3050" s="962">
        <f t="shared" si="236"/>
        <v>0</v>
      </c>
      <c r="R3050" s="843"/>
    </row>
    <row r="3051" spans="2:18" s="842" customFormat="1" ht="12.4" customHeight="1">
      <c r="B3051" s="974" t="s">
        <v>1370</v>
      </c>
      <c r="C3051" s="959"/>
      <c r="D3051" s="975" t="s">
        <v>2775</v>
      </c>
      <c r="E3051" s="961"/>
      <c r="F3051" s="961"/>
      <c r="G3051" s="961"/>
      <c r="H3051" s="962" t="str">
        <f t="shared" si="234"/>
        <v/>
      </c>
      <c r="I3051" s="963" t="str">
        <f t="shared" si="236"/>
        <v/>
      </c>
      <c r="J3051" s="964" t="str">
        <f t="shared" si="236"/>
        <v/>
      </c>
      <c r="K3051" s="964" t="str">
        <f t="shared" si="236"/>
        <v/>
      </c>
      <c r="L3051" s="964" t="str">
        <f t="shared" si="236"/>
        <v/>
      </c>
      <c r="M3051" s="964" t="str">
        <f t="shared" si="236"/>
        <v/>
      </c>
      <c r="N3051" s="964" t="str">
        <f t="shared" si="236"/>
        <v/>
      </c>
      <c r="O3051" s="964" t="str">
        <f t="shared" si="236"/>
        <v/>
      </c>
      <c r="P3051" s="964" t="str">
        <f t="shared" si="236"/>
        <v/>
      </c>
      <c r="Q3051" s="962" t="str">
        <f t="shared" si="236"/>
        <v/>
      </c>
      <c r="R3051" s="843"/>
    </row>
    <row r="3052" spans="2:18" s="842" customFormat="1" ht="12.4" customHeight="1">
      <c r="B3052" s="968" t="s">
        <v>1371</v>
      </c>
      <c r="C3052" s="959"/>
      <c r="D3052" s="969" t="s">
        <v>342</v>
      </c>
      <c r="E3052" s="961" t="s">
        <v>51</v>
      </c>
      <c r="F3052" s="970">
        <v>85.02</v>
      </c>
      <c r="G3052" s="970">
        <v>43.65</v>
      </c>
      <c r="H3052" s="962">
        <f t="shared" si="234"/>
        <v>3711.12</v>
      </c>
      <c r="I3052" s="963">
        <f t="shared" si="236"/>
        <v>0</v>
      </c>
      <c r="J3052" s="964">
        <f t="shared" si="236"/>
        <v>0</v>
      </c>
      <c r="K3052" s="964">
        <f t="shared" si="236"/>
        <v>0</v>
      </c>
      <c r="L3052" s="964">
        <f t="shared" si="236"/>
        <v>0</v>
      </c>
      <c r="M3052" s="964">
        <f t="shared" si="236"/>
        <v>3711.12</v>
      </c>
      <c r="N3052" s="964">
        <f t="shared" si="236"/>
        <v>0</v>
      </c>
      <c r="O3052" s="964">
        <f t="shared" si="236"/>
        <v>0</v>
      </c>
      <c r="P3052" s="964">
        <f t="shared" si="236"/>
        <v>0</v>
      </c>
      <c r="Q3052" s="962">
        <f t="shared" si="236"/>
        <v>0</v>
      </c>
      <c r="R3052" s="843"/>
    </row>
    <row r="3053" spans="2:18" s="842" customFormat="1" ht="12.4" customHeight="1">
      <c r="B3053" s="968" t="s">
        <v>1372</v>
      </c>
      <c r="C3053" s="959"/>
      <c r="D3053" s="969" t="s">
        <v>366</v>
      </c>
      <c r="E3053" s="961" t="s">
        <v>386</v>
      </c>
      <c r="F3053" s="970">
        <v>9.52</v>
      </c>
      <c r="G3053" s="970">
        <v>256.57</v>
      </c>
      <c r="H3053" s="962">
        <f t="shared" si="234"/>
        <v>2442.5500000000002</v>
      </c>
      <c r="I3053" s="963">
        <f t="shared" si="236"/>
        <v>0</v>
      </c>
      <c r="J3053" s="964">
        <f t="shared" si="236"/>
        <v>0</v>
      </c>
      <c r="K3053" s="964">
        <f t="shared" si="236"/>
        <v>0</v>
      </c>
      <c r="L3053" s="964">
        <f t="shared" si="236"/>
        <v>0</v>
      </c>
      <c r="M3053" s="964">
        <f t="shared" si="236"/>
        <v>2442.5500000000002</v>
      </c>
      <c r="N3053" s="964">
        <f t="shared" si="236"/>
        <v>0</v>
      </c>
      <c r="O3053" s="964">
        <f t="shared" si="236"/>
        <v>0</v>
      </c>
      <c r="P3053" s="964">
        <f t="shared" si="236"/>
        <v>0</v>
      </c>
      <c r="Q3053" s="962">
        <f t="shared" si="236"/>
        <v>0</v>
      </c>
      <c r="R3053" s="843"/>
    </row>
    <row r="3054" spans="2:18" s="842" customFormat="1" ht="12.4" customHeight="1">
      <c r="B3054" s="968" t="s">
        <v>1373</v>
      </c>
      <c r="C3054" s="959"/>
      <c r="D3054" s="969" t="s">
        <v>341</v>
      </c>
      <c r="E3054" s="961" t="s">
        <v>55</v>
      </c>
      <c r="F3054" s="970">
        <v>236.28</v>
      </c>
      <c r="G3054" s="970">
        <v>4.2</v>
      </c>
      <c r="H3054" s="962">
        <f t="shared" si="234"/>
        <v>992.38</v>
      </c>
      <c r="I3054" s="963">
        <f t="shared" si="236"/>
        <v>0</v>
      </c>
      <c r="J3054" s="964">
        <f t="shared" si="236"/>
        <v>0</v>
      </c>
      <c r="K3054" s="964">
        <f t="shared" si="236"/>
        <v>0</v>
      </c>
      <c r="L3054" s="964">
        <f t="shared" si="236"/>
        <v>0</v>
      </c>
      <c r="M3054" s="964">
        <f t="shared" si="236"/>
        <v>992.38</v>
      </c>
      <c r="N3054" s="964">
        <f t="shared" si="236"/>
        <v>0</v>
      </c>
      <c r="O3054" s="964">
        <f t="shared" si="236"/>
        <v>0</v>
      </c>
      <c r="P3054" s="964">
        <f t="shared" si="236"/>
        <v>0</v>
      </c>
      <c r="Q3054" s="962">
        <f t="shared" si="236"/>
        <v>0</v>
      </c>
      <c r="R3054" s="843"/>
    </row>
    <row r="3055" spans="2:18" s="842" customFormat="1" ht="12.4" customHeight="1">
      <c r="B3055" s="972" t="s">
        <v>1374</v>
      </c>
      <c r="C3055" s="959"/>
      <c r="D3055" s="973" t="s">
        <v>375</v>
      </c>
      <c r="E3055" s="961"/>
      <c r="F3055" s="961"/>
      <c r="G3055" s="961"/>
      <c r="H3055" s="962" t="str">
        <f t="shared" si="234"/>
        <v/>
      </c>
      <c r="I3055" s="963" t="str">
        <f t="shared" ref="I3055:Q3070" si="237">+IF($E3055="","",I6945)</f>
        <v/>
      </c>
      <c r="J3055" s="964" t="str">
        <f t="shared" si="237"/>
        <v/>
      </c>
      <c r="K3055" s="964" t="str">
        <f t="shared" si="237"/>
        <v/>
      </c>
      <c r="L3055" s="964" t="str">
        <f t="shared" si="237"/>
        <v/>
      </c>
      <c r="M3055" s="964" t="str">
        <f t="shared" si="237"/>
        <v/>
      </c>
      <c r="N3055" s="964" t="str">
        <f t="shared" si="237"/>
        <v/>
      </c>
      <c r="O3055" s="964" t="str">
        <f t="shared" si="237"/>
        <v/>
      </c>
      <c r="P3055" s="964" t="str">
        <f t="shared" si="237"/>
        <v/>
      </c>
      <c r="Q3055" s="962" t="str">
        <f t="shared" si="237"/>
        <v/>
      </c>
      <c r="R3055" s="843"/>
    </row>
    <row r="3056" spans="2:18" s="842" customFormat="1" ht="12.4" customHeight="1">
      <c r="B3056" s="974" t="s">
        <v>1375</v>
      </c>
      <c r="C3056" s="959"/>
      <c r="D3056" s="975" t="s">
        <v>54</v>
      </c>
      <c r="E3056" s="961"/>
      <c r="F3056" s="961"/>
      <c r="G3056" s="961"/>
      <c r="H3056" s="962" t="str">
        <f t="shared" si="234"/>
        <v/>
      </c>
      <c r="I3056" s="963" t="str">
        <f t="shared" si="237"/>
        <v/>
      </c>
      <c r="J3056" s="964" t="str">
        <f t="shared" si="237"/>
        <v/>
      </c>
      <c r="K3056" s="964" t="str">
        <f t="shared" si="237"/>
        <v/>
      </c>
      <c r="L3056" s="964" t="str">
        <f t="shared" si="237"/>
        <v/>
      </c>
      <c r="M3056" s="964" t="str">
        <f t="shared" si="237"/>
        <v/>
      </c>
      <c r="N3056" s="964" t="str">
        <f t="shared" si="237"/>
        <v/>
      </c>
      <c r="O3056" s="964" t="str">
        <f t="shared" si="237"/>
        <v/>
      </c>
      <c r="P3056" s="964" t="str">
        <f t="shared" si="237"/>
        <v/>
      </c>
      <c r="Q3056" s="962" t="str">
        <f t="shared" si="237"/>
        <v/>
      </c>
      <c r="R3056" s="843"/>
    </row>
    <row r="3057" spans="2:18" s="842" customFormat="1" ht="12.4" customHeight="1">
      <c r="B3057" s="968" t="s">
        <v>1376</v>
      </c>
      <c r="C3057" s="959"/>
      <c r="D3057" s="969" t="s">
        <v>2884</v>
      </c>
      <c r="E3057" s="961" t="s">
        <v>386</v>
      </c>
      <c r="F3057" s="970">
        <v>70.98</v>
      </c>
      <c r="G3057" s="970">
        <v>31.35</v>
      </c>
      <c r="H3057" s="962">
        <f t="shared" si="234"/>
        <v>2225.2199999999998</v>
      </c>
      <c r="I3057" s="963">
        <f t="shared" si="237"/>
        <v>0</v>
      </c>
      <c r="J3057" s="964">
        <f t="shared" si="237"/>
        <v>0</v>
      </c>
      <c r="K3057" s="964">
        <f t="shared" si="237"/>
        <v>0</v>
      </c>
      <c r="L3057" s="964">
        <f t="shared" si="237"/>
        <v>0</v>
      </c>
      <c r="M3057" s="964">
        <f t="shared" si="237"/>
        <v>2225.2199999999998</v>
      </c>
      <c r="N3057" s="964">
        <f t="shared" si="237"/>
        <v>0</v>
      </c>
      <c r="O3057" s="964">
        <f t="shared" si="237"/>
        <v>0</v>
      </c>
      <c r="P3057" s="964">
        <f t="shared" si="237"/>
        <v>0</v>
      </c>
      <c r="Q3057" s="962">
        <f t="shared" si="237"/>
        <v>0</v>
      </c>
      <c r="R3057" s="843"/>
    </row>
    <row r="3058" spans="2:18" s="842" customFormat="1" ht="12.4" customHeight="1">
      <c r="B3058" s="968" t="s">
        <v>1377</v>
      </c>
      <c r="C3058" s="959"/>
      <c r="D3058" s="969" t="s">
        <v>376</v>
      </c>
      <c r="E3058" s="961" t="s">
        <v>386</v>
      </c>
      <c r="F3058" s="970">
        <v>17.47</v>
      </c>
      <c r="G3058" s="970">
        <v>17.45</v>
      </c>
      <c r="H3058" s="962">
        <f t="shared" si="234"/>
        <v>304.85000000000002</v>
      </c>
      <c r="I3058" s="963">
        <f t="shared" si="237"/>
        <v>0</v>
      </c>
      <c r="J3058" s="964">
        <f t="shared" si="237"/>
        <v>0</v>
      </c>
      <c r="K3058" s="964">
        <f t="shared" si="237"/>
        <v>0</v>
      </c>
      <c r="L3058" s="964">
        <f t="shared" si="237"/>
        <v>0</v>
      </c>
      <c r="M3058" s="964">
        <f t="shared" si="237"/>
        <v>304.85000000000002</v>
      </c>
      <c r="N3058" s="964">
        <f t="shared" si="237"/>
        <v>0</v>
      </c>
      <c r="O3058" s="964">
        <f t="shared" si="237"/>
        <v>0</v>
      </c>
      <c r="P3058" s="964">
        <f t="shared" si="237"/>
        <v>0</v>
      </c>
      <c r="Q3058" s="962">
        <f t="shared" si="237"/>
        <v>0</v>
      </c>
      <c r="R3058" s="843"/>
    </row>
    <row r="3059" spans="2:18" s="842" customFormat="1" ht="12.4" customHeight="1">
      <c r="B3059" s="968" t="s">
        <v>1378</v>
      </c>
      <c r="C3059" s="959"/>
      <c r="D3059" s="969" t="s">
        <v>2788</v>
      </c>
      <c r="E3059" s="961" t="s">
        <v>386</v>
      </c>
      <c r="F3059" s="970">
        <v>53.51</v>
      </c>
      <c r="G3059" s="970">
        <v>15.38</v>
      </c>
      <c r="H3059" s="962">
        <f t="shared" si="234"/>
        <v>822.98</v>
      </c>
      <c r="I3059" s="963">
        <f t="shared" si="237"/>
        <v>0</v>
      </c>
      <c r="J3059" s="964">
        <f t="shared" si="237"/>
        <v>0</v>
      </c>
      <c r="K3059" s="964">
        <f t="shared" si="237"/>
        <v>0</v>
      </c>
      <c r="L3059" s="964">
        <f t="shared" si="237"/>
        <v>0</v>
      </c>
      <c r="M3059" s="964">
        <f t="shared" si="237"/>
        <v>822.98</v>
      </c>
      <c r="N3059" s="964">
        <f t="shared" si="237"/>
        <v>0</v>
      </c>
      <c r="O3059" s="964">
        <f t="shared" si="237"/>
        <v>0</v>
      </c>
      <c r="P3059" s="964">
        <f t="shared" si="237"/>
        <v>0</v>
      </c>
      <c r="Q3059" s="962">
        <f t="shared" si="237"/>
        <v>0</v>
      </c>
      <c r="R3059" s="843"/>
    </row>
    <row r="3060" spans="2:18" s="842" customFormat="1" ht="12.4" customHeight="1">
      <c r="B3060" s="974" t="s">
        <v>1379</v>
      </c>
      <c r="C3060" s="959"/>
      <c r="D3060" s="975" t="s">
        <v>2885</v>
      </c>
      <c r="E3060" s="961"/>
      <c r="F3060" s="961"/>
      <c r="G3060" s="961"/>
      <c r="H3060" s="962" t="str">
        <f t="shared" si="234"/>
        <v/>
      </c>
      <c r="I3060" s="963" t="str">
        <f t="shared" si="237"/>
        <v/>
      </c>
      <c r="J3060" s="964" t="str">
        <f t="shared" si="237"/>
        <v/>
      </c>
      <c r="K3060" s="964" t="str">
        <f t="shared" si="237"/>
        <v/>
      </c>
      <c r="L3060" s="964" t="str">
        <f t="shared" si="237"/>
        <v/>
      </c>
      <c r="M3060" s="964" t="str">
        <f t="shared" si="237"/>
        <v/>
      </c>
      <c r="N3060" s="964" t="str">
        <f t="shared" si="237"/>
        <v/>
      </c>
      <c r="O3060" s="964" t="str">
        <f t="shared" si="237"/>
        <v/>
      </c>
      <c r="P3060" s="964" t="str">
        <f t="shared" si="237"/>
        <v/>
      </c>
      <c r="Q3060" s="962" t="str">
        <f t="shared" si="237"/>
        <v/>
      </c>
      <c r="R3060" s="843"/>
    </row>
    <row r="3061" spans="2:18" s="842" customFormat="1" ht="12.4" customHeight="1">
      <c r="B3061" s="968" t="s">
        <v>1380</v>
      </c>
      <c r="C3061" s="959"/>
      <c r="D3061" s="969" t="s">
        <v>377</v>
      </c>
      <c r="E3061" s="961" t="s">
        <v>386</v>
      </c>
      <c r="F3061" s="970">
        <v>37.130000000000003</v>
      </c>
      <c r="G3061" s="970">
        <v>52.01</v>
      </c>
      <c r="H3061" s="962">
        <f t="shared" si="234"/>
        <v>1931.13</v>
      </c>
      <c r="I3061" s="963">
        <f t="shared" si="237"/>
        <v>0</v>
      </c>
      <c r="J3061" s="964">
        <f t="shared" si="237"/>
        <v>0</v>
      </c>
      <c r="K3061" s="964">
        <f t="shared" si="237"/>
        <v>0</v>
      </c>
      <c r="L3061" s="964">
        <f t="shared" si="237"/>
        <v>0</v>
      </c>
      <c r="M3061" s="964">
        <f t="shared" si="237"/>
        <v>1931.13</v>
      </c>
      <c r="N3061" s="964">
        <f t="shared" si="237"/>
        <v>0</v>
      </c>
      <c r="O3061" s="964">
        <f t="shared" si="237"/>
        <v>0</v>
      </c>
      <c r="P3061" s="964">
        <f t="shared" si="237"/>
        <v>0</v>
      </c>
      <c r="Q3061" s="962">
        <f t="shared" si="237"/>
        <v>0</v>
      </c>
      <c r="R3061" s="843"/>
    </row>
    <row r="3062" spans="2:18" s="842" customFormat="1" ht="12.4" customHeight="1">
      <c r="B3062" s="968" t="s">
        <v>1381</v>
      </c>
      <c r="C3062" s="959"/>
      <c r="D3062" s="969" t="s">
        <v>378</v>
      </c>
      <c r="E3062" s="961" t="s">
        <v>386</v>
      </c>
      <c r="F3062" s="970">
        <v>16.38</v>
      </c>
      <c r="G3062" s="970">
        <v>52.01</v>
      </c>
      <c r="H3062" s="962">
        <f t="shared" si="234"/>
        <v>851.92</v>
      </c>
      <c r="I3062" s="963">
        <f t="shared" si="237"/>
        <v>0</v>
      </c>
      <c r="J3062" s="964">
        <f t="shared" si="237"/>
        <v>0</v>
      </c>
      <c r="K3062" s="964">
        <f t="shared" si="237"/>
        <v>0</v>
      </c>
      <c r="L3062" s="964">
        <f t="shared" si="237"/>
        <v>0</v>
      </c>
      <c r="M3062" s="964">
        <f t="shared" si="237"/>
        <v>851.92</v>
      </c>
      <c r="N3062" s="964">
        <f t="shared" si="237"/>
        <v>0</v>
      </c>
      <c r="O3062" s="964">
        <f t="shared" si="237"/>
        <v>0</v>
      </c>
      <c r="P3062" s="964">
        <f t="shared" si="237"/>
        <v>0</v>
      </c>
      <c r="Q3062" s="962">
        <f t="shared" si="237"/>
        <v>0</v>
      </c>
      <c r="R3062" s="843"/>
    </row>
    <row r="3063" spans="2:18" s="842" customFormat="1" ht="12.4" customHeight="1">
      <c r="B3063" s="974" t="s">
        <v>1382</v>
      </c>
      <c r="C3063" s="959"/>
      <c r="D3063" s="975" t="s">
        <v>353</v>
      </c>
      <c r="E3063" s="961"/>
      <c r="F3063" s="961"/>
      <c r="G3063" s="961"/>
      <c r="H3063" s="962" t="str">
        <f t="shared" si="234"/>
        <v/>
      </c>
      <c r="I3063" s="963" t="str">
        <f t="shared" si="237"/>
        <v/>
      </c>
      <c r="J3063" s="964" t="str">
        <f t="shared" si="237"/>
        <v/>
      </c>
      <c r="K3063" s="964" t="str">
        <f t="shared" si="237"/>
        <v/>
      </c>
      <c r="L3063" s="964" t="str">
        <f t="shared" si="237"/>
        <v/>
      </c>
      <c r="M3063" s="964" t="str">
        <f t="shared" si="237"/>
        <v/>
      </c>
      <c r="N3063" s="964" t="str">
        <f t="shared" si="237"/>
        <v/>
      </c>
      <c r="O3063" s="964" t="str">
        <f t="shared" si="237"/>
        <v/>
      </c>
      <c r="P3063" s="964" t="str">
        <f t="shared" si="237"/>
        <v/>
      </c>
      <c r="Q3063" s="962" t="str">
        <f t="shared" si="237"/>
        <v/>
      </c>
      <c r="R3063" s="843"/>
    </row>
    <row r="3064" spans="2:18" s="842" customFormat="1" ht="12.4" customHeight="1">
      <c r="B3064" s="968" t="s">
        <v>1383</v>
      </c>
      <c r="C3064" s="959"/>
      <c r="D3064" s="969" t="s">
        <v>2886</v>
      </c>
      <c r="E3064" s="961" t="s">
        <v>387</v>
      </c>
      <c r="F3064" s="970">
        <v>349.7</v>
      </c>
      <c r="G3064" s="970">
        <v>5.94</v>
      </c>
      <c r="H3064" s="962">
        <f t="shared" si="234"/>
        <v>2077.2199999999998</v>
      </c>
      <c r="I3064" s="963">
        <f t="shared" si="237"/>
        <v>0</v>
      </c>
      <c r="J3064" s="964">
        <f t="shared" si="237"/>
        <v>0</v>
      </c>
      <c r="K3064" s="964">
        <f t="shared" si="237"/>
        <v>0</v>
      </c>
      <c r="L3064" s="964">
        <f t="shared" si="237"/>
        <v>0</v>
      </c>
      <c r="M3064" s="964">
        <f t="shared" si="237"/>
        <v>2077.2199999999998</v>
      </c>
      <c r="N3064" s="964">
        <f t="shared" si="237"/>
        <v>0</v>
      </c>
      <c r="O3064" s="964">
        <f t="shared" si="237"/>
        <v>0</v>
      </c>
      <c r="P3064" s="964">
        <f t="shared" si="237"/>
        <v>0</v>
      </c>
      <c r="Q3064" s="962">
        <f t="shared" si="237"/>
        <v>0</v>
      </c>
      <c r="R3064" s="843"/>
    </row>
    <row r="3065" spans="2:18" s="842" customFormat="1" ht="12.4" customHeight="1">
      <c r="B3065" s="968" t="s">
        <v>1384</v>
      </c>
      <c r="C3065" s="959"/>
      <c r="D3065" s="969" t="s">
        <v>2887</v>
      </c>
      <c r="E3065" s="961" t="s">
        <v>41</v>
      </c>
      <c r="F3065" s="970">
        <v>26</v>
      </c>
      <c r="G3065" s="970">
        <v>71.760000000000005</v>
      </c>
      <c r="H3065" s="962">
        <f t="shared" si="234"/>
        <v>1865.76</v>
      </c>
      <c r="I3065" s="963">
        <f t="shared" si="237"/>
        <v>0</v>
      </c>
      <c r="J3065" s="964">
        <f t="shared" si="237"/>
        <v>0</v>
      </c>
      <c r="K3065" s="964">
        <f t="shared" si="237"/>
        <v>0</v>
      </c>
      <c r="L3065" s="964">
        <f t="shared" si="237"/>
        <v>0</v>
      </c>
      <c r="M3065" s="964">
        <f t="shared" si="237"/>
        <v>1865.76</v>
      </c>
      <c r="N3065" s="964">
        <f t="shared" si="237"/>
        <v>0</v>
      </c>
      <c r="O3065" s="964">
        <f t="shared" si="237"/>
        <v>0</v>
      </c>
      <c r="P3065" s="964">
        <f t="shared" si="237"/>
        <v>0</v>
      </c>
      <c r="Q3065" s="962">
        <f t="shared" si="237"/>
        <v>0</v>
      </c>
      <c r="R3065" s="843"/>
    </row>
    <row r="3066" spans="2:18" s="842" customFormat="1" ht="12.4" customHeight="1">
      <c r="B3066" s="974" t="s">
        <v>1385</v>
      </c>
      <c r="C3066" s="959"/>
      <c r="D3066" s="975" t="s">
        <v>2888</v>
      </c>
      <c r="E3066" s="961"/>
      <c r="F3066" s="961"/>
      <c r="G3066" s="961"/>
      <c r="H3066" s="962" t="str">
        <f t="shared" si="234"/>
        <v/>
      </c>
      <c r="I3066" s="963" t="str">
        <f t="shared" si="237"/>
        <v/>
      </c>
      <c r="J3066" s="964" t="str">
        <f t="shared" si="237"/>
        <v/>
      </c>
      <c r="K3066" s="964" t="str">
        <f t="shared" si="237"/>
        <v/>
      </c>
      <c r="L3066" s="964" t="str">
        <f t="shared" si="237"/>
        <v/>
      </c>
      <c r="M3066" s="964" t="str">
        <f t="shared" si="237"/>
        <v/>
      </c>
      <c r="N3066" s="964" t="str">
        <f t="shared" si="237"/>
        <v/>
      </c>
      <c r="O3066" s="964" t="str">
        <f t="shared" si="237"/>
        <v/>
      </c>
      <c r="P3066" s="964" t="str">
        <f t="shared" si="237"/>
        <v/>
      </c>
      <c r="Q3066" s="962" t="str">
        <f t="shared" si="237"/>
        <v/>
      </c>
      <c r="R3066" s="843"/>
    </row>
    <row r="3067" spans="2:18" s="842" customFormat="1" ht="12.4" customHeight="1">
      <c r="B3067" s="968" t="s">
        <v>1386</v>
      </c>
      <c r="C3067" s="959"/>
      <c r="D3067" s="969" t="s">
        <v>2889</v>
      </c>
      <c r="E3067" s="961" t="s">
        <v>51</v>
      </c>
      <c r="F3067" s="970">
        <v>109.2</v>
      </c>
      <c r="G3067" s="970">
        <v>2.5100000000000002</v>
      </c>
      <c r="H3067" s="962">
        <f t="shared" si="234"/>
        <v>274.08999999999997</v>
      </c>
      <c r="I3067" s="963">
        <f t="shared" si="237"/>
        <v>0</v>
      </c>
      <c r="J3067" s="964">
        <f t="shared" si="237"/>
        <v>0</v>
      </c>
      <c r="K3067" s="964">
        <f t="shared" si="237"/>
        <v>0</v>
      </c>
      <c r="L3067" s="964">
        <f t="shared" si="237"/>
        <v>0</v>
      </c>
      <c r="M3067" s="964">
        <f t="shared" si="237"/>
        <v>274.08999999999997</v>
      </c>
      <c r="N3067" s="964">
        <f t="shared" si="237"/>
        <v>0</v>
      </c>
      <c r="O3067" s="964">
        <f t="shared" si="237"/>
        <v>0</v>
      </c>
      <c r="P3067" s="964">
        <f t="shared" si="237"/>
        <v>0</v>
      </c>
      <c r="Q3067" s="962">
        <f t="shared" si="237"/>
        <v>0</v>
      </c>
      <c r="R3067" s="843"/>
    </row>
    <row r="3068" spans="2:18" s="842" customFormat="1" ht="12.4" customHeight="1">
      <c r="B3068" s="972" t="s">
        <v>1387</v>
      </c>
      <c r="C3068" s="959"/>
      <c r="D3068" s="973" t="s">
        <v>2890</v>
      </c>
      <c r="E3068" s="961"/>
      <c r="F3068" s="961"/>
      <c r="G3068" s="961"/>
      <c r="H3068" s="962" t="str">
        <f t="shared" si="234"/>
        <v/>
      </c>
      <c r="I3068" s="963" t="str">
        <f t="shared" si="237"/>
        <v/>
      </c>
      <c r="J3068" s="964" t="str">
        <f t="shared" si="237"/>
        <v/>
      </c>
      <c r="K3068" s="964" t="str">
        <f t="shared" si="237"/>
        <v/>
      </c>
      <c r="L3068" s="964" t="str">
        <f t="shared" si="237"/>
        <v/>
      </c>
      <c r="M3068" s="964" t="str">
        <f t="shared" si="237"/>
        <v/>
      </c>
      <c r="N3068" s="964" t="str">
        <f t="shared" si="237"/>
        <v/>
      </c>
      <c r="O3068" s="964" t="str">
        <f t="shared" si="237"/>
        <v/>
      </c>
      <c r="P3068" s="964" t="str">
        <f t="shared" si="237"/>
        <v/>
      </c>
      <c r="Q3068" s="962" t="str">
        <f t="shared" si="237"/>
        <v/>
      </c>
      <c r="R3068" s="843"/>
    </row>
    <row r="3069" spans="2:18" s="842" customFormat="1" ht="12.4" customHeight="1">
      <c r="B3069" s="974" t="s">
        <v>1388</v>
      </c>
      <c r="C3069" s="959"/>
      <c r="D3069" s="975" t="s">
        <v>54</v>
      </c>
      <c r="E3069" s="961"/>
      <c r="F3069" s="961"/>
      <c r="G3069" s="961"/>
      <c r="H3069" s="962" t="str">
        <f t="shared" si="234"/>
        <v/>
      </c>
      <c r="I3069" s="963" t="str">
        <f t="shared" si="237"/>
        <v/>
      </c>
      <c r="J3069" s="964" t="str">
        <f t="shared" si="237"/>
        <v/>
      </c>
      <c r="K3069" s="964" t="str">
        <f t="shared" si="237"/>
        <v/>
      </c>
      <c r="L3069" s="964" t="str">
        <f t="shared" si="237"/>
        <v/>
      </c>
      <c r="M3069" s="964" t="str">
        <f t="shared" si="237"/>
        <v/>
      </c>
      <c r="N3069" s="964" t="str">
        <f t="shared" si="237"/>
        <v/>
      </c>
      <c r="O3069" s="964" t="str">
        <f t="shared" si="237"/>
        <v/>
      </c>
      <c r="P3069" s="964" t="str">
        <f t="shared" si="237"/>
        <v/>
      </c>
      <c r="Q3069" s="962" t="str">
        <f t="shared" si="237"/>
        <v/>
      </c>
      <c r="R3069" s="843"/>
    </row>
    <row r="3070" spans="2:18" s="842" customFormat="1" ht="12.4" customHeight="1">
      <c r="B3070" s="968" t="s">
        <v>1389</v>
      </c>
      <c r="C3070" s="959"/>
      <c r="D3070" s="969" t="s">
        <v>2884</v>
      </c>
      <c r="E3070" s="961" t="s">
        <v>386</v>
      </c>
      <c r="F3070" s="970">
        <v>39.82</v>
      </c>
      <c r="G3070" s="970">
        <v>31.35</v>
      </c>
      <c r="H3070" s="962">
        <f t="shared" si="234"/>
        <v>1248.3599999999999</v>
      </c>
      <c r="I3070" s="963">
        <f t="shared" si="237"/>
        <v>0</v>
      </c>
      <c r="J3070" s="964">
        <f t="shared" si="237"/>
        <v>0</v>
      </c>
      <c r="K3070" s="964">
        <f t="shared" si="237"/>
        <v>0</v>
      </c>
      <c r="L3070" s="964">
        <f t="shared" si="237"/>
        <v>0</v>
      </c>
      <c r="M3070" s="964">
        <f t="shared" si="237"/>
        <v>1248.3599999999999</v>
      </c>
      <c r="N3070" s="964">
        <f t="shared" si="237"/>
        <v>0</v>
      </c>
      <c r="O3070" s="964">
        <f t="shared" si="237"/>
        <v>0</v>
      </c>
      <c r="P3070" s="964">
        <f t="shared" si="237"/>
        <v>0</v>
      </c>
      <c r="Q3070" s="962">
        <f t="shared" si="237"/>
        <v>0</v>
      </c>
      <c r="R3070" s="843"/>
    </row>
    <row r="3071" spans="2:18" s="842" customFormat="1" ht="12.4" customHeight="1">
      <c r="B3071" s="968" t="s">
        <v>1390</v>
      </c>
      <c r="C3071" s="959"/>
      <c r="D3071" s="969" t="s">
        <v>376</v>
      </c>
      <c r="E3071" s="961" t="s">
        <v>386</v>
      </c>
      <c r="F3071" s="970">
        <v>7.96</v>
      </c>
      <c r="G3071" s="970">
        <v>17.45</v>
      </c>
      <c r="H3071" s="962">
        <f t="shared" si="234"/>
        <v>138.9</v>
      </c>
      <c r="I3071" s="963">
        <f t="shared" ref="I3071:Q3086" si="238">+IF($E3071="","",I6961)</f>
        <v>0</v>
      </c>
      <c r="J3071" s="964">
        <f t="shared" si="238"/>
        <v>0</v>
      </c>
      <c r="K3071" s="964">
        <f t="shared" si="238"/>
        <v>0</v>
      </c>
      <c r="L3071" s="964">
        <f t="shared" si="238"/>
        <v>0</v>
      </c>
      <c r="M3071" s="964">
        <f t="shared" si="238"/>
        <v>138.9</v>
      </c>
      <c r="N3071" s="964">
        <f t="shared" si="238"/>
        <v>0</v>
      </c>
      <c r="O3071" s="964">
        <f t="shared" si="238"/>
        <v>0</v>
      </c>
      <c r="P3071" s="964">
        <f t="shared" si="238"/>
        <v>0</v>
      </c>
      <c r="Q3071" s="962">
        <f t="shared" si="238"/>
        <v>0</v>
      </c>
      <c r="R3071" s="843"/>
    </row>
    <row r="3072" spans="2:18" s="842" customFormat="1" ht="12.4" customHeight="1">
      <c r="B3072" s="968" t="s">
        <v>1391</v>
      </c>
      <c r="C3072" s="959"/>
      <c r="D3072" s="969" t="s">
        <v>2788</v>
      </c>
      <c r="E3072" s="961" t="s">
        <v>386</v>
      </c>
      <c r="F3072" s="970">
        <v>41.81</v>
      </c>
      <c r="G3072" s="970">
        <v>15.38</v>
      </c>
      <c r="H3072" s="962">
        <f t="shared" si="234"/>
        <v>643.04</v>
      </c>
      <c r="I3072" s="963">
        <f t="shared" si="238"/>
        <v>0</v>
      </c>
      <c r="J3072" s="964">
        <f t="shared" si="238"/>
        <v>0</v>
      </c>
      <c r="K3072" s="964">
        <f t="shared" si="238"/>
        <v>0</v>
      </c>
      <c r="L3072" s="964">
        <f t="shared" si="238"/>
        <v>0</v>
      </c>
      <c r="M3072" s="964">
        <f t="shared" si="238"/>
        <v>643.04</v>
      </c>
      <c r="N3072" s="964">
        <f t="shared" si="238"/>
        <v>0</v>
      </c>
      <c r="O3072" s="964">
        <f t="shared" si="238"/>
        <v>0</v>
      </c>
      <c r="P3072" s="964">
        <f t="shared" si="238"/>
        <v>0</v>
      </c>
      <c r="Q3072" s="962">
        <f t="shared" si="238"/>
        <v>0</v>
      </c>
      <c r="R3072" s="843"/>
    </row>
    <row r="3073" spans="2:18" s="842" customFormat="1" ht="12.4" customHeight="1">
      <c r="B3073" s="974" t="s">
        <v>1392</v>
      </c>
      <c r="C3073" s="959"/>
      <c r="D3073" s="975" t="s">
        <v>2891</v>
      </c>
      <c r="E3073" s="961"/>
      <c r="F3073" s="961"/>
      <c r="G3073" s="961"/>
      <c r="H3073" s="962" t="str">
        <f t="shared" si="234"/>
        <v/>
      </c>
      <c r="I3073" s="963" t="str">
        <f t="shared" si="238"/>
        <v/>
      </c>
      <c r="J3073" s="964" t="str">
        <f t="shared" si="238"/>
        <v/>
      </c>
      <c r="K3073" s="964" t="str">
        <f t="shared" si="238"/>
        <v/>
      </c>
      <c r="L3073" s="964" t="str">
        <f t="shared" si="238"/>
        <v/>
      </c>
      <c r="M3073" s="964" t="str">
        <f t="shared" si="238"/>
        <v/>
      </c>
      <c r="N3073" s="964" t="str">
        <f t="shared" si="238"/>
        <v/>
      </c>
      <c r="O3073" s="964" t="str">
        <f t="shared" si="238"/>
        <v/>
      </c>
      <c r="P3073" s="964" t="str">
        <f t="shared" si="238"/>
        <v/>
      </c>
      <c r="Q3073" s="962" t="str">
        <f t="shared" si="238"/>
        <v/>
      </c>
      <c r="R3073" s="843"/>
    </row>
    <row r="3074" spans="2:18" s="842" customFormat="1" ht="12.4" customHeight="1">
      <c r="B3074" s="968" t="s">
        <v>1393</v>
      </c>
      <c r="C3074" s="959"/>
      <c r="D3074" s="969" t="s">
        <v>2892</v>
      </c>
      <c r="E3074" s="961" t="s">
        <v>386</v>
      </c>
      <c r="F3074" s="970">
        <v>10.210000000000001</v>
      </c>
      <c r="G3074" s="970">
        <v>49.07</v>
      </c>
      <c r="H3074" s="962">
        <f t="shared" si="234"/>
        <v>501</v>
      </c>
      <c r="I3074" s="963">
        <f t="shared" si="238"/>
        <v>0</v>
      </c>
      <c r="J3074" s="964">
        <f t="shared" si="238"/>
        <v>0</v>
      </c>
      <c r="K3074" s="964">
        <f t="shared" si="238"/>
        <v>0</v>
      </c>
      <c r="L3074" s="964">
        <f t="shared" si="238"/>
        <v>0</v>
      </c>
      <c r="M3074" s="964">
        <f t="shared" si="238"/>
        <v>501</v>
      </c>
      <c r="N3074" s="964">
        <f t="shared" si="238"/>
        <v>0</v>
      </c>
      <c r="O3074" s="964">
        <f t="shared" si="238"/>
        <v>0</v>
      </c>
      <c r="P3074" s="964">
        <f t="shared" si="238"/>
        <v>0</v>
      </c>
      <c r="Q3074" s="962">
        <f t="shared" si="238"/>
        <v>0</v>
      </c>
      <c r="R3074" s="843"/>
    </row>
    <row r="3075" spans="2:18" s="842" customFormat="1" ht="12.4" customHeight="1">
      <c r="B3075" s="968" t="s">
        <v>1394</v>
      </c>
      <c r="C3075" s="959"/>
      <c r="D3075" s="969" t="s">
        <v>2893</v>
      </c>
      <c r="E3075" s="961" t="s">
        <v>386</v>
      </c>
      <c r="F3075" s="970">
        <v>10.210000000000001</v>
      </c>
      <c r="G3075" s="970">
        <v>49.07</v>
      </c>
      <c r="H3075" s="962">
        <f t="shared" si="234"/>
        <v>501</v>
      </c>
      <c r="I3075" s="963">
        <f t="shared" si="238"/>
        <v>0</v>
      </c>
      <c r="J3075" s="964">
        <f t="shared" si="238"/>
        <v>0</v>
      </c>
      <c r="K3075" s="964">
        <f t="shared" si="238"/>
        <v>0</v>
      </c>
      <c r="L3075" s="964">
        <f t="shared" si="238"/>
        <v>0</v>
      </c>
      <c r="M3075" s="964">
        <f t="shared" si="238"/>
        <v>501</v>
      </c>
      <c r="N3075" s="964">
        <f t="shared" si="238"/>
        <v>0</v>
      </c>
      <c r="O3075" s="964">
        <f t="shared" si="238"/>
        <v>0</v>
      </c>
      <c r="P3075" s="964">
        <f t="shared" si="238"/>
        <v>0</v>
      </c>
      <c r="Q3075" s="962">
        <f t="shared" si="238"/>
        <v>0</v>
      </c>
      <c r="R3075" s="843"/>
    </row>
    <row r="3076" spans="2:18" s="842" customFormat="1" ht="12.4" customHeight="1">
      <c r="B3076" s="968" t="s">
        <v>1395</v>
      </c>
      <c r="C3076" s="959"/>
      <c r="D3076" s="969" t="s">
        <v>2894</v>
      </c>
      <c r="E3076" s="961" t="s">
        <v>386</v>
      </c>
      <c r="F3076" s="970">
        <v>12.25</v>
      </c>
      <c r="G3076" s="970">
        <v>49.07</v>
      </c>
      <c r="H3076" s="962">
        <f t="shared" si="234"/>
        <v>601.11</v>
      </c>
      <c r="I3076" s="963">
        <f t="shared" si="238"/>
        <v>0</v>
      </c>
      <c r="J3076" s="964">
        <f t="shared" si="238"/>
        <v>0</v>
      </c>
      <c r="K3076" s="964">
        <f t="shared" si="238"/>
        <v>0</v>
      </c>
      <c r="L3076" s="964">
        <f t="shared" si="238"/>
        <v>0</v>
      </c>
      <c r="M3076" s="964">
        <f t="shared" si="238"/>
        <v>601.11</v>
      </c>
      <c r="N3076" s="964">
        <f t="shared" si="238"/>
        <v>0</v>
      </c>
      <c r="O3076" s="964">
        <f t="shared" si="238"/>
        <v>0</v>
      </c>
      <c r="P3076" s="964">
        <f t="shared" si="238"/>
        <v>0</v>
      </c>
      <c r="Q3076" s="962">
        <f t="shared" si="238"/>
        <v>0</v>
      </c>
      <c r="R3076" s="843"/>
    </row>
    <row r="3077" spans="2:18" s="842" customFormat="1" ht="12.4" customHeight="1">
      <c r="B3077" s="983" t="s">
        <v>1396</v>
      </c>
      <c r="C3077" s="959"/>
      <c r="D3077" s="975" t="s">
        <v>2888</v>
      </c>
      <c r="E3077" s="961"/>
      <c r="F3077" s="961"/>
      <c r="G3077" s="961"/>
      <c r="H3077" s="962" t="str">
        <f t="shared" si="234"/>
        <v/>
      </c>
      <c r="I3077" s="963" t="str">
        <f t="shared" si="238"/>
        <v/>
      </c>
      <c r="J3077" s="964" t="str">
        <f t="shared" si="238"/>
        <v/>
      </c>
      <c r="K3077" s="964" t="str">
        <f t="shared" si="238"/>
        <v/>
      </c>
      <c r="L3077" s="964" t="str">
        <f t="shared" si="238"/>
        <v/>
      </c>
      <c r="M3077" s="964" t="str">
        <f t="shared" si="238"/>
        <v/>
      </c>
      <c r="N3077" s="964" t="str">
        <f t="shared" si="238"/>
        <v/>
      </c>
      <c r="O3077" s="964" t="str">
        <f t="shared" si="238"/>
        <v/>
      </c>
      <c r="P3077" s="964" t="str">
        <f t="shared" si="238"/>
        <v/>
      </c>
      <c r="Q3077" s="962" t="str">
        <f t="shared" si="238"/>
        <v/>
      </c>
      <c r="R3077" s="843"/>
    </row>
    <row r="3078" spans="2:18" s="842" customFormat="1" ht="12.4" customHeight="1">
      <c r="B3078" s="968" t="s">
        <v>1397</v>
      </c>
      <c r="C3078" s="959"/>
      <c r="D3078" s="969" t="s">
        <v>2889</v>
      </c>
      <c r="E3078" s="961" t="s">
        <v>51</v>
      </c>
      <c r="F3078" s="970">
        <v>34.51</v>
      </c>
      <c r="G3078" s="970">
        <v>2.5100000000000002</v>
      </c>
      <c r="H3078" s="962">
        <f t="shared" si="234"/>
        <v>86.62</v>
      </c>
      <c r="I3078" s="963">
        <f t="shared" si="238"/>
        <v>0</v>
      </c>
      <c r="J3078" s="964">
        <f t="shared" si="238"/>
        <v>0</v>
      </c>
      <c r="K3078" s="964">
        <f t="shared" si="238"/>
        <v>0</v>
      </c>
      <c r="L3078" s="964">
        <f t="shared" si="238"/>
        <v>0</v>
      </c>
      <c r="M3078" s="964">
        <f t="shared" si="238"/>
        <v>86.62</v>
      </c>
      <c r="N3078" s="964">
        <f t="shared" si="238"/>
        <v>0</v>
      </c>
      <c r="O3078" s="964">
        <f t="shared" si="238"/>
        <v>0</v>
      </c>
      <c r="P3078" s="964">
        <f t="shared" si="238"/>
        <v>0</v>
      </c>
      <c r="Q3078" s="962">
        <f t="shared" si="238"/>
        <v>0</v>
      </c>
      <c r="R3078" s="843"/>
    </row>
    <row r="3079" spans="2:18" s="842" customFormat="1" ht="12.4" customHeight="1">
      <c r="B3079" s="958" t="s">
        <v>128</v>
      </c>
      <c r="C3079" s="959"/>
      <c r="D3079" s="960" t="s">
        <v>65</v>
      </c>
      <c r="E3079" s="961"/>
      <c r="F3079" s="961"/>
      <c r="G3079" s="961"/>
      <c r="H3079" s="962" t="str">
        <f t="shared" si="234"/>
        <v/>
      </c>
      <c r="I3079" s="963" t="str">
        <f t="shared" si="238"/>
        <v/>
      </c>
      <c r="J3079" s="964" t="str">
        <f t="shared" si="238"/>
        <v/>
      </c>
      <c r="K3079" s="964" t="str">
        <f t="shared" si="238"/>
        <v/>
      </c>
      <c r="L3079" s="964" t="str">
        <f t="shared" si="238"/>
        <v/>
      </c>
      <c r="M3079" s="964" t="str">
        <f t="shared" si="238"/>
        <v/>
      </c>
      <c r="N3079" s="964" t="str">
        <f t="shared" si="238"/>
        <v/>
      </c>
      <c r="O3079" s="964" t="str">
        <f t="shared" si="238"/>
        <v/>
      </c>
      <c r="P3079" s="964" t="str">
        <f t="shared" si="238"/>
        <v/>
      </c>
      <c r="Q3079" s="962" t="str">
        <f t="shared" si="238"/>
        <v/>
      </c>
      <c r="R3079" s="843"/>
    </row>
    <row r="3080" spans="2:18" s="842" customFormat="1" ht="12.4" customHeight="1">
      <c r="B3080" s="966" t="s">
        <v>1663</v>
      </c>
      <c r="C3080" s="959"/>
      <c r="D3080" s="967" t="s">
        <v>380</v>
      </c>
      <c r="E3080" s="961"/>
      <c r="F3080" s="961"/>
      <c r="G3080" s="961"/>
      <c r="H3080" s="962" t="str">
        <f t="shared" si="234"/>
        <v/>
      </c>
      <c r="I3080" s="963" t="str">
        <f t="shared" si="238"/>
        <v/>
      </c>
      <c r="J3080" s="964" t="str">
        <f t="shared" si="238"/>
        <v/>
      </c>
      <c r="K3080" s="964" t="str">
        <f t="shared" si="238"/>
        <v/>
      </c>
      <c r="L3080" s="964" t="str">
        <f t="shared" si="238"/>
        <v/>
      </c>
      <c r="M3080" s="964" t="str">
        <f t="shared" si="238"/>
        <v/>
      </c>
      <c r="N3080" s="964" t="str">
        <f t="shared" si="238"/>
        <v/>
      </c>
      <c r="O3080" s="964" t="str">
        <f t="shared" si="238"/>
        <v/>
      </c>
      <c r="P3080" s="964" t="str">
        <f t="shared" si="238"/>
        <v/>
      </c>
      <c r="Q3080" s="962" t="str">
        <f t="shared" si="238"/>
        <v/>
      </c>
      <c r="R3080" s="843"/>
    </row>
    <row r="3081" spans="2:18" s="842" customFormat="1" ht="12.4" customHeight="1">
      <c r="B3081" s="968" t="s">
        <v>1664</v>
      </c>
      <c r="C3081" s="959"/>
      <c r="D3081" s="969" t="s">
        <v>2917</v>
      </c>
      <c r="E3081" s="961" t="s">
        <v>388</v>
      </c>
      <c r="F3081" s="970">
        <v>1</v>
      </c>
      <c r="G3081" s="970">
        <v>5600</v>
      </c>
      <c r="H3081" s="962">
        <f t="shared" ref="H3081:H3144" si="239">+IF(E3081="","",ROUND(F3081*G3081,2))</f>
        <v>5600</v>
      </c>
      <c r="I3081" s="963">
        <f t="shared" si="238"/>
        <v>0</v>
      </c>
      <c r="J3081" s="964">
        <f t="shared" si="238"/>
        <v>0</v>
      </c>
      <c r="K3081" s="964">
        <f t="shared" si="238"/>
        <v>0</v>
      </c>
      <c r="L3081" s="964">
        <f t="shared" si="238"/>
        <v>0</v>
      </c>
      <c r="M3081" s="964">
        <f t="shared" si="238"/>
        <v>4806.67</v>
      </c>
      <c r="N3081" s="964">
        <f t="shared" si="238"/>
        <v>793.33</v>
      </c>
      <c r="O3081" s="964">
        <f t="shared" si="238"/>
        <v>0</v>
      </c>
      <c r="P3081" s="964">
        <f t="shared" si="238"/>
        <v>0</v>
      </c>
      <c r="Q3081" s="962">
        <f t="shared" si="238"/>
        <v>0</v>
      </c>
      <c r="R3081" s="843"/>
    </row>
    <row r="3082" spans="2:18" s="842" customFormat="1" ht="12.4" customHeight="1">
      <c r="B3082" s="968" t="s">
        <v>1665</v>
      </c>
      <c r="C3082" s="959"/>
      <c r="D3082" s="969" t="s">
        <v>2918</v>
      </c>
      <c r="E3082" s="961" t="s">
        <v>53</v>
      </c>
      <c r="F3082" s="970">
        <v>1</v>
      </c>
      <c r="G3082" s="970">
        <v>1000</v>
      </c>
      <c r="H3082" s="962">
        <f t="shared" si="239"/>
        <v>1000</v>
      </c>
      <c r="I3082" s="963">
        <f t="shared" si="238"/>
        <v>0</v>
      </c>
      <c r="J3082" s="964">
        <f t="shared" si="238"/>
        <v>0</v>
      </c>
      <c r="K3082" s="964">
        <f t="shared" si="238"/>
        <v>47.98</v>
      </c>
      <c r="L3082" s="964">
        <f t="shared" si="238"/>
        <v>477.18</v>
      </c>
      <c r="M3082" s="964">
        <f t="shared" si="238"/>
        <v>474.83</v>
      </c>
      <c r="N3082" s="964">
        <f t="shared" si="238"/>
        <v>0</v>
      </c>
      <c r="O3082" s="964">
        <f t="shared" si="238"/>
        <v>0</v>
      </c>
      <c r="P3082" s="964">
        <f t="shared" si="238"/>
        <v>0</v>
      </c>
      <c r="Q3082" s="962">
        <f t="shared" si="238"/>
        <v>0</v>
      </c>
      <c r="R3082" s="843"/>
    </row>
    <row r="3083" spans="2:18" s="842" customFormat="1" ht="12.4" customHeight="1">
      <c r="B3083" s="968" t="s">
        <v>1666</v>
      </c>
      <c r="C3083" s="959"/>
      <c r="D3083" s="969" t="s">
        <v>2919</v>
      </c>
      <c r="E3083" s="961" t="s">
        <v>53</v>
      </c>
      <c r="F3083" s="970">
        <v>1</v>
      </c>
      <c r="G3083" s="970">
        <v>600</v>
      </c>
      <c r="H3083" s="962">
        <f t="shared" si="239"/>
        <v>600</v>
      </c>
      <c r="I3083" s="963">
        <f t="shared" si="238"/>
        <v>0</v>
      </c>
      <c r="J3083" s="964">
        <f t="shared" si="238"/>
        <v>0</v>
      </c>
      <c r="K3083" s="964">
        <f t="shared" si="238"/>
        <v>453.44</v>
      </c>
      <c r="L3083" s="964">
        <f t="shared" si="238"/>
        <v>146.56</v>
      </c>
      <c r="M3083" s="964">
        <f t="shared" si="238"/>
        <v>0</v>
      </c>
      <c r="N3083" s="964">
        <f t="shared" si="238"/>
        <v>0</v>
      </c>
      <c r="O3083" s="964">
        <f t="shared" si="238"/>
        <v>0</v>
      </c>
      <c r="P3083" s="964">
        <f t="shared" si="238"/>
        <v>0</v>
      </c>
      <c r="Q3083" s="962">
        <f t="shared" si="238"/>
        <v>0</v>
      </c>
      <c r="R3083" s="843"/>
    </row>
    <row r="3084" spans="2:18" s="842" customFormat="1" ht="12.4" customHeight="1">
      <c r="B3084" s="966" t="s">
        <v>1667</v>
      </c>
      <c r="C3084" s="959"/>
      <c r="D3084" s="967" t="s">
        <v>379</v>
      </c>
      <c r="E3084" s="961"/>
      <c r="F3084" s="961"/>
      <c r="G3084" s="961"/>
      <c r="H3084" s="962" t="str">
        <f t="shared" si="239"/>
        <v/>
      </c>
      <c r="I3084" s="963" t="str">
        <f t="shared" si="238"/>
        <v/>
      </c>
      <c r="J3084" s="964" t="str">
        <f t="shared" si="238"/>
        <v/>
      </c>
      <c r="K3084" s="964" t="str">
        <f t="shared" si="238"/>
        <v/>
      </c>
      <c r="L3084" s="964" t="str">
        <f t="shared" si="238"/>
        <v/>
      </c>
      <c r="M3084" s="964" t="str">
        <f t="shared" si="238"/>
        <v/>
      </c>
      <c r="N3084" s="964" t="str">
        <f t="shared" si="238"/>
        <v/>
      </c>
      <c r="O3084" s="964" t="str">
        <f t="shared" si="238"/>
        <v/>
      </c>
      <c r="P3084" s="964" t="str">
        <f t="shared" si="238"/>
        <v/>
      </c>
      <c r="Q3084" s="962" t="str">
        <f t="shared" si="238"/>
        <v/>
      </c>
      <c r="R3084" s="843"/>
    </row>
    <row r="3085" spans="2:18" s="842" customFormat="1" ht="12.4" customHeight="1">
      <c r="B3085" s="968" t="s">
        <v>1668</v>
      </c>
      <c r="C3085" s="959"/>
      <c r="D3085" s="969" t="s">
        <v>2993</v>
      </c>
      <c r="E3085" s="961" t="s">
        <v>388</v>
      </c>
      <c r="F3085" s="970">
        <v>1</v>
      </c>
      <c r="G3085" s="970">
        <v>2926</v>
      </c>
      <c r="H3085" s="962">
        <f t="shared" si="239"/>
        <v>2926</v>
      </c>
      <c r="I3085" s="963">
        <f t="shared" si="238"/>
        <v>0</v>
      </c>
      <c r="J3085" s="964">
        <f t="shared" si="238"/>
        <v>0</v>
      </c>
      <c r="K3085" s="964">
        <f t="shared" si="238"/>
        <v>93.53</v>
      </c>
      <c r="L3085" s="964">
        <f t="shared" si="238"/>
        <v>2748.84</v>
      </c>
      <c r="M3085" s="964">
        <f t="shared" si="238"/>
        <v>83.63</v>
      </c>
      <c r="N3085" s="964">
        <f t="shared" si="238"/>
        <v>0</v>
      </c>
      <c r="O3085" s="964">
        <f t="shared" si="238"/>
        <v>0</v>
      </c>
      <c r="P3085" s="964">
        <f t="shared" si="238"/>
        <v>0</v>
      </c>
      <c r="Q3085" s="962">
        <f t="shared" si="238"/>
        <v>0</v>
      </c>
      <c r="R3085" s="843"/>
    </row>
    <row r="3086" spans="2:18" s="842" customFormat="1" ht="12.4" customHeight="1">
      <c r="B3086" s="968" t="s">
        <v>1669</v>
      </c>
      <c r="C3086" s="959"/>
      <c r="D3086" s="969" t="s">
        <v>2994</v>
      </c>
      <c r="E3086" s="961" t="s">
        <v>388</v>
      </c>
      <c r="F3086" s="970">
        <v>1</v>
      </c>
      <c r="G3086" s="970">
        <v>5553.39</v>
      </c>
      <c r="H3086" s="962">
        <f t="shared" si="239"/>
        <v>5553.39</v>
      </c>
      <c r="I3086" s="963">
        <f t="shared" si="238"/>
        <v>0</v>
      </c>
      <c r="J3086" s="964">
        <f t="shared" si="238"/>
        <v>0</v>
      </c>
      <c r="K3086" s="964">
        <f t="shared" si="238"/>
        <v>0</v>
      </c>
      <c r="L3086" s="964">
        <f t="shared" si="238"/>
        <v>4179.87</v>
      </c>
      <c r="M3086" s="964">
        <f t="shared" si="238"/>
        <v>1373.52</v>
      </c>
      <c r="N3086" s="964">
        <f t="shared" si="238"/>
        <v>0</v>
      </c>
      <c r="O3086" s="964">
        <f t="shared" si="238"/>
        <v>0</v>
      </c>
      <c r="P3086" s="964">
        <f t="shared" si="238"/>
        <v>0</v>
      </c>
      <c r="Q3086" s="962">
        <f t="shared" si="238"/>
        <v>0</v>
      </c>
      <c r="R3086" s="843"/>
    </row>
    <row r="3087" spans="2:18" s="842" customFormat="1" ht="12.4" customHeight="1">
      <c r="B3087" s="966" t="s">
        <v>1670</v>
      </c>
      <c r="C3087" s="959"/>
      <c r="D3087" s="967" t="s">
        <v>381</v>
      </c>
      <c r="E3087" s="961"/>
      <c r="F3087" s="961"/>
      <c r="G3087" s="961"/>
      <c r="H3087" s="962" t="str">
        <f t="shared" si="239"/>
        <v/>
      </c>
      <c r="I3087" s="963" t="str">
        <f t="shared" ref="I3087:Q3102" si="240">+IF($E3087="","",I6977)</f>
        <v/>
      </c>
      <c r="J3087" s="964" t="str">
        <f t="shared" si="240"/>
        <v/>
      </c>
      <c r="K3087" s="964" t="str">
        <f t="shared" si="240"/>
        <v/>
      </c>
      <c r="L3087" s="964" t="str">
        <f t="shared" si="240"/>
        <v/>
      </c>
      <c r="M3087" s="964" t="str">
        <f t="shared" si="240"/>
        <v/>
      </c>
      <c r="N3087" s="964" t="str">
        <f t="shared" si="240"/>
        <v/>
      </c>
      <c r="O3087" s="964" t="str">
        <f t="shared" si="240"/>
        <v/>
      </c>
      <c r="P3087" s="964" t="str">
        <f t="shared" si="240"/>
        <v/>
      </c>
      <c r="Q3087" s="962" t="str">
        <f t="shared" si="240"/>
        <v/>
      </c>
      <c r="R3087" s="843"/>
    </row>
    <row r="3088" spans="2:18" s="842" customFormat="1" ht="12.4" customHeight="1">
      <c r="B3088" s="968" t="s">
        <v>1671</v>
      </c>
      <c r="C3088" s="959"/>
      <c r="D3088" s="969" t="s">
        <v>382</v>
      </c>
      <c r="E3088" s="961" t="s">
        <v>53</v>
      </c>
      <c r="F3088" s="970">
        <v>1</v>
      </c>
      <c r="G3088" s="970">
        <v>1500</v>
      </c>
      <c r="H3088" s="962">
        <f t="shared" si="239"/>
        <v>1500</v>
      </c>
      <c r="I3088" s="963">
        <f t="shared" si="240"/>
        <v>0</v>
      </c>
      <c r="J3088" s="964">
        <f t="shared" si="240"/>
        <v>0</v>
      </c>
      <c r="K3088" s="964">
        <f t="shared" si="240"/>
        <v>0</v>
      </c>
      <c r="L3088" s="964">
        <f t="shared" si="240"/>
        <v>0</v>
      </c>
      <c r="M3088" s="964">
        <f t="shared" si="240"/>
        <v>1157.5</v>
      </c>
      <c r="N3088" s="964">
        <f t="shared" si="240"/>
        <v>342.5</v>
      </c>
      <c r="O3088" s="964">
        <f t="shared" si="240"/>
        <v>0</v>
      </c>
      <c r="P3088" s="964">
        <f t="shared" si="240"/>
        <v>0</v>
      </c>
      <c r="Q3088" s="962">
        <f t="shared" si="240"/>
        <v>0</v>
      </c>
      <c r="R3088" s="843"/>
    </row>
    <row r="3089" spans="2:18" s="842" customFormat="1" ht="12.4" customHeight="1">
      <c r="B3089" s="968" t="s">
        <v>1672</v>
      </c>
      <c r="C3089" s="959"/>
      <c r="D3089" s="969" t="s">
        <v>383</v>
      </c>
      <c r="E3089" s="961" t="s">
        <v>53</v>
      </c>
      <c r="F3089" s="970">
        <v>1</v>
      </c>
      <c r="G3089" s="970">
        <v>5000</v>
      </c>
      <c r="H3089" s="962">
        <f t="shared" si="239"/>
        <v>5000</v>
      </c>
      <c r="I3089" s="963">
        <f t="shared" si="240"/>
        <v>0</v>
      </c>
      <c r="J3089" s="964">
        <f t="shared" si="240"/>
        <v>0</v>
      </c>
      <c r="K3089" s="964">
        <f t="shared" si="240"/>
        <v>0</v>
      </c>
      <c r="L3089" s="964">
        <f t="shared" si="240"/>
        <v>0</v>
      </c>
      <c r="M3089" s="964">
        <f t="shared" si="240"/>
        <v>3858.33</v>
      </c>
      <c r="N3089" s="964">
        <f t="shared" si="240"/>
        <v>1141.67</v>
      </c>
      <c r="O3089" s="964">
        <f t="shared" si="240"/>
        <v>0</v>
      </c>
      <c r="P3089" s="964">
        <f t="shared" si="240"/>
        <v>0</v>
      </c>
      <c r="Q3089" s="962">
        <f t="shared" si="240"/>
        <v>0</v>
      </c>
      <c r="R3089" s="843"/>
    </row>
    <row r="3090" spans="2:18" s="842" customFormat="1" ht="12.4" customHeight="1">
      <c r="B3090" s="968" t="s">
        <v>1673</v>
      </c>
      <c r="C3090" s="959"/>
      <c r="D3090" s="969" t="s">
        <v>2995</v>
      </c>
      <c r="E3090" s="961" t="s">
        <v>53</v>
      </c>
      <c r="F3090" s="970">
        <v>1</v>
      </c>
      <c r="G3090" s="970">
        <v>7000</v>
      </c>
      <c r="H3090" s="962">
        <f t="shared" si="239"/>
        <v>7000</v>
      </c>
      <c r="I3090" s="963">
        <f t="shared" si="240"/>
        <v>0</v>
      </c>
      <c r="J3090" s="964">
        <f t="shared" si="240"/>
        <v>0</v>
      </c>
      <c r="K3090" s="964">
        <f t="shared" si="240"/>
        <v>0</v>
      </c>
      <c r="L3090" s="964">
        <f t="shared" si="240"/>
        <v>0</v>
      </c>
      <c r="M3090" s="964">
        <f t="shared" si="240"/>
        <v>5401.67</v>
      </c>
      <c r="N3090" s="964">
        <f t="shared" si="240"/>
        <v>1598.33</v>
      </c>
      <c r="O3090" s="964">
        <f t="shared" si="240"/>
        <v>0</v>
      </c>
      <c r="P3090" s="964">
        <f t="shared" si="240"/>
        <v>0</v>
      </c>
      <c r="Q3090" s="962">
        <f t="shared" si="240"/>
        <v>0</v>
      </c>
      <c r="R3090" s="843"/>
    </row>
    <row r="3091" spans="2:18" s="842" customFormat="1" ht="12.4" customHeight="1">
      <c r="B3091" s="992" t="s">
        <v>2507</v>
      </c>
      <c r="C3091" s="993"/>
      <c r="D3091" s="994"/>
      <c r="E3091" s="995"/>
      <c r="F3091" s="996"/>
      <c r="G3091" s="996"/>
      <c r="H3091" s="997" t="str">
        <f t="shared" si="239"/>
        <v/>
      </c>
      <c r="I3091" s="998" t="str">
        <f t="shared" si="240"/>
        <v/>
      </c>
      <c r="J3091" s="999" t="str">
        <f t="shared" si="240"/>
        <v/>
      </c>
      <c r="K3091" s="999" t="str">
        <f t="shared" si="240"/>
        <v/>
      </c>
      <c r="L3091" s="999" t="str">
        <f t="shared" si="240"/>
        <v/>
      </c>
      <c r="M3091" s="999" t="str">
        <f t="shared" si="240"/>
        <v/>
      </c>
      <c r="N3091" s="999" t="str">
        <f t="shared" si="240"/>
        <v/>
      </c>
      <c r="O3091" s="999" t="str">
        <f t="shared" si="240"/>
        <v/>
      </c>
      <c r="P3091" s="999" t="str">
        <f t="shared" si="240"/>
        <v/>
      </c>
      <c r="Q3091" s="1000" t="str">
        <f t="shared" si="240"/>
        <v/>
      </c>
      <c r="R3091" s="843"/>
    </row>
    <row r="3092" spans="2:18" s="842" customFormat="1" ht="12.4" customHeight="1">
      <c r="B3092" s="958" t="s">
        <v>125</v>
      </c>
      <c r="C3092" s="959"/>
      <c r="D3092" s="960" t="s">
        <v>2652</v>
      </c>
      <c r="E3092" s="961"/>
      <c r="F3092" s="961"/>
      <c r="G3092" s="961"/>
      <c r="H3092" s="962" t="str">
        <f t="shared" si="239"/>
        <v/>
      </c>
      <c r="I3092" s="963" t="str">
        <f t="shared" si="240"/>
        <v/>
      </c>
      <c r="J3092" s="964" t="str">
        <f t="shared" si="240"/>
        <v/>
      </c>
      <c r="K3092" s="964" t="str">
        <f t="shared" si="240"/>
        <v/>
      </c>
      <c r="L3092" s="964" t="str">
        <f t="shared" si="240"/>
        <v/>
      </c>
      <c r="M3092" s="964" t="str">
        <f t="shared" si="240"/>
        <v/>
      </c>
      <c r="N3092" s="964" t="str">
        <f t="shared" si="240"/>
        <v/>
      </c>
      <c r="O3092" s="964" t="str">
        <f t="shared" si="240"/>
        <v/>
      </c>
      <c r="P3092" s="964" t="str">
        <f t="shared" si="240"/>
        <v/>
      </c>
      <c r="Q3092" s="962" t="str">
        <f t="shared" si="240"/>
        <v/>
      </c>
      <c r="R3092" s="843"/>
    </row>
    <row r="3093" spans="2:18" s="842" customFormat="1" ht="12.4" customHeight="1">
      <c r="B3093" s="966" t="s">
        <v>418</v>
      </c>
      <c r="C3093" s="959"/>
      <c r="D3093" s="967" t="s">
        <v>2653</v>
      </c>
      <c r="E3093" s="961"/>
      <c r="F3093" s="961"/>
      <c r="G3093" s="961"/>
      <c r="H3093" s="962" t="str">
        <f t="shared" si="239"/>
        <v/>
      </c>
      <c r="I3093" s="963" t="str">
        <f t="shared" si="240"/>
        <v/>
      </c>
      <c r="J3093" s="964" t="str">
        <f t="shared" si="240"/>
        <v/>
      </c>
      <c r="K3093" s="964" t="str">
        <f t="shared" si="240"/>
        <v/>
      </c>
      <c r="L3093" s="964" t="str">
        <f t="shared" si="240"/>
        <v/>
      </c>
      <c r="M3093" s="964" t="str">
        <f t="shared" si="240"/>
        <v/>
      </c>
      <c r="N3093" s="964" t="str">
        <f t="shared" si="240"/>
        <v/>
      </c>
      <c r="O3093" s="964" t="str">
        <f t="shared" si="240"/>
        <v/>
      </c>
      <c r="P3093" s="964" t="str">
        <f t="shared" si="240"/>
        <v/>
      </c>
      <c r="Q3093" s="962" t="str">
        <f t="shared" si="240"/>
        <v/>
      </c>
      <c r="R3093" s="843"/>
    </row>
    <row r="3094" spans="2:18" s="842" customFormat="1" ht="12.4" customHeight="1">
      <c r="B3094" s="968" t="s">
        <v>419</v>
      </c>
      <c r="C3094" s="959"/>
      <c r="D3094" s="969" t="s">
        <v>327</v>
      </c>
      <c r="E3094" s="961" t="s">
        <v>41</v>
      </c>
      <c r="F3094" s="970">
        <v>1</v>
      </c>
      <c r="G3094" s="970">
        <v>359.66</v>
      </c>
      <c r="H3094" s="962">
        <f t="shared" si="239"/>
        <v>359.66</v>
      </c>
      <c r="I3094" s="963">
        <f t="shared" si="240"/>
        <v>0</v>
      </c>
      <c r="J3094" s="964">
        <f t="shared" si="240"/>
        <v>0</v>
      </c>
      <c r="K3094" s="964">
        <f t="shared" si="240"/>
        <v>359.66</v>
      </c>
      <c r="L3094" s="964">
        <f t="shared" si="240"/>
        <v>0</v>
      </c>
      <c r="M3094" s="964">
        <f t="shared" si="240"/>
        <v>0</v>
      </c>
      <c r="N3094" s="964">
        <f t="shared" si="240"/>
        <v>0</v>
      </c>
      <c r="O3094" s="964">
        <f t="shared" si="240"/>
        <v>0</v>
      </c>
      <c r="P3094" s="964">
        <f t="shared" si="240"/>
        <v>0</v>
      </c>
      <c r="Q3094" s="962">
        <f t="shared" si="240"/>
        <v>0</v>
      </c>
      <c r="R3094" s="843"/>
    </row>
    <row r="3095" spans="2:18" s="842" customFormat="1" ht="12.4" customHeight="1">
      <c r="B3095" s="968" t="s">
        <v>420</v>
      </c>
      <c r="C3095" s="959"/>
      <c r="D3095" s="969" t="s">
        <v>328</v>
      </c>
      <c r="E3095" s="961" t="s">
        <v>53</v>
      </c>
      <c r="F3095" s="970">
        <v>1</v>
      </c>
      <c r="G3095" s="970">
        <v>1650</v>
      </c>
      <c r="H3095" s="962">
        <f t="shared" si="239"/>
        <v>1650</v>
      </c>
      <c r="I3095" s="963">
        <f t="shared" si="240"/>
        <v>0</v>
      </c>
      <c r="J3095" s="964">
        <f t="shared" si="240"/>
        <v>0</v>
      </c>
      <c r="K3095" s="964">
        <f t="shared" si="240"/>
        <v>1650</v>
      </c>
      <c r="L3095" s="964">
        <f t="shared" si="240"/>
        <v>0</v>
      </c>
      <c r="M3095" s="964">
        <f t="shared" si="240"/>
        <v>0</v>
      </c>
      <c r="N3095" s="964">
        <f t="shared" si="240"/>
        <v>0</v>
      </c>
      <c r="O3095" s="964">
        <f t="shared" si="240"/>
        <v>0</v>
      </c>
      <c r="P3095" s="964">
        <f t="shared" si="240"/>
        <v>0</v>
      </c>
      <c r="Q3095" s="962">
        <f t="shared" si="240"/>
        <v>0</v>
      </c>
      <c r="R3095" s="843"/>
    </row>
    <row r="3096" spans="2:18" s="842" customFormat="1" ht="12.4" customHeight="1">
      <c r="B3096" s="968" t="s">
        <v>421</v>
      </c>
      <c r="C3096" s="959"/>
      <c r="D3096" s="969" t="s">
        <v>2654</v>
      </c>
      <c r="E3096" s="961" t="s">
        <v>53</v>
      </c>
      <c r="F3096" s="970">
        <v>1</v>
      </c>
      <c r="G3096" s="970">
        <v>2500</v>
      </c>
      <c r="H3096" s="962">
        <f t="shared" si="239"/>
        <v>2500</v>
      </c>
      <c r="I3096" s="963">
        <f t="shared" si="240"/>
        <v>0</v>
      </c>
      <c r="J3096" s="964">
        <f t="shared" si="240"/>
        <v>0</v>
      </c>
      <c r="K3096" s="964">
        <f t="shared" si="240"/>
        <v>1254.77</v>
      </c>
      <c r="L3096" s="964">
        <f t="shared" si="240"/>
        <v>1245.23</v>
      </c>
      <c r="M3096" s="964">
        <f t="shared" si="240"/>
        <v>0</v>
      </c>
      <c r="N3096" s="964">
        <f t="shared" si="240"/>
        <v>0</v>
      </c>
      <c r="O3096" s="964">
        <f t="shared" si="240"/>
        <v>0</v>
      </c>
      <c r="P3096" s="964">
        <f t="shared" si="240"/>
        <v>0</v>
      </c>
      <c r="Q3096" s="962">
        <f t="shared" si="240"/>
        <v>0</v>
      </c>
      <c r="R3096" s="843"/>
    </row>
    <row r="3097" spans="2:18" s="842" customFormat="1" ht="12.4" customHeight="1">
      <c r="B3097" s="966" t="s">
        <v>422</v>
      </c>
      <c r="C3097" s="959"/>
      <c r="D3097" s="967" t="s">
        <v>2655</v>
      </c>
      <c r="E3097" s="961"/>
      <c r="F3097" s="961"/>
      <c r="G3097" s="961"/>
      <c r="H3097" s="962" t="str">
        <f t="shared" si="239"/>
        <v/>
      </c>
      <c r="I3097" s="963" t="str">
        <f t="shared" si="240"/>
        <v/>
      </c>
      <c r="J3097" s="964" t="str">
        <f t="shared" si="240"/>
        <v/>
      </c>
      <c r="K3097" s="964" t="str">
        <f t="shared" si="240"/>
        <v/>
      </c>
      <c r="L3097" s="964" t="str">
        <f t="shared" si="240"/>
        <v/>
      </c>
      <c r="M3097" s="964" t="str">
        <f t="shared" si="240"/>
        <v/>
      </c>
      <c r="N3097" s="964" t="str">
        <f t="shared" si="240"/>
        <v/>
      </c>
      <c r="O3097" s="964" t="str">
        <f t="shared" si="240"/>
        <v/>
      </c>
      <c r="P3097" s="964" t="str">
        <f t="shared" si="240"/>
        <v/>
      </c>
      <c r="Q3097" s="962" t="str">
        <f t="shared" si="240"/>
        <v/>
      </c>
      <c r="R3097" s="843"/>
    </row>
    <row r="3098" spans="2:18" s="842" customFormat="1" ht="12.4" customHeight="1">
      <c r="B3098" s="968" t="s">
        <v>423</v>
      </c>
      <c r="C3098" s="959"/>
      <c r="D3098" s="969" t="s">
        <v>329</v>
      </c>
      <c r="E3098" s="961" t="s">
        <v>53</v>
      </c>
      <c r="F3098" s="970">
        <v>1</v>
      </c>
      <c r="G3098" s="970">
        <v>1000</v>
      </c>
      <c r="H3098" s="962">
        <f t="shared" si="239"/>
        <v>1000</v>
      </c>
      <c r="I3098" s="963">
        <f t="shared" si="240"/>
        <v>0</v>
      </c>
      <c r="J3098" s="964">
        <f t="shared" si="240"/>
        <v>0</v>
      </c>
      <c r="K3098" s="964">
        <f t="shared" si="240"/>
        <v>1000</v>
      </c>
      <c r="L3098" s="964">
        <f t="shared" si="240"/>
        <v>0</v>
      </c>
      <c r="M3098" s="964">
        <f t="shared" si="240"/>
        <v>0</v>
      </c>
      <c r="N3098" s="964">
        <f t="shared" si="240"/>
        <v>0</v>
      </c>
      <c r="O3098" s="964">
        <f t="shared" si="240"/>
        <v>0</v>
      </c>
      <c r="P3098" s="964">
        <f t="shared" si="240"/>
        <v>0</v>
      </c>
      <c r="Q3098" s="962">
        <f t="shared" si="240"/>
        <v>0</v>
      </c>
      <c r="R3098" s="843"/>
    </row>
    <row r="3099" spans="2:18" s="842" customFormat="1" ht="12.4" customHeight="1">
      <c r="B3099" s="968" t="s">
        <v>424</v>
      </c>
      <c r="C3099" s="959"/>
      <c r="D3099" s="969" t="s">
        <v>330</v>
      </c>
      <c r="E3099" s="961" t="s">
        <v>53</v>
      </c>
      <c r="F3099" s="970">
        <v>1</v>
      </c>
      <c r="G3099" s="970">
        <v>10895.42</v>
      </c>
      <c r="H3099" s="962">
        <f t="shared" si="239"/>
        <v>10895.42</v>
      </c>
      <c r="I3099" s="963">
        <f t="shared" si="240"/>
        <v>0</v>
      </c>
      <c r="J3099" s="964">
        <f t="shared" si="240"/>
        <v>0</v>
      </c>
      <c r="K3099" s="964">
        <f t="shared" si="240"/>
        <v>2739.46</v>
      </c>
      <c r="L3099" s="964">
        <f t="shared" si="240"/>
        <v>8155.96</v>
      </c>
      <c r="M3099" s="964">
        <f t="shared" si="240"/>
        <v>0</v>
      </c>
      <c r="N3099" s="964">
        <f t="shared" si="240"/>
        <v>0</v>
      </c>
      <c r="O3099" s="964">
        <f t="shared" si="240"/>
        <v>0</v>
      </c>
      <c r="P3099" s="964">
        <f t="shared" si="240"/>
        <v>0</v>
      </c>
      <c r="Q3099" s="962">
        <f t="shared" si="240"/>
        <v>0</v>
      </c>
      <c r="R3099" s="843"/>
    </row>
    <row r="3100" spans="2:18" s="842" customFormat="1" ht="12.4" customHeight="1">
      <c r="B3100" s="966" t="s">
        <v>425</v>
      </c>
      <c r="C3100" s="959"/>
      <c r="D3100" s="967" t="s">
        <v>2656</v>
      </c>
      <c r="E3100" s="961"/>
      <c r="F3100" s="961"/>
      <c r="G3100" s="961"/>
      <c r="H3100" s="962" t="str">
        <f t="shared" si="239"/>
        <v/>
      </c>
      <c r="I3100" s="963" t="str">
        <f t="shared" si="240"/>
        <v/>
      </c>
      <c r="J3100" s="964" t="str">
        <f t="shared" si="240"/>
        <v/>
      </c>
      <c r="K3100" s="964" t="str">
        <f t="shared" si="240"/>
        <v/>
      </c>
      <c r="L3100" s="964" t="str">
        <f t="shared" si="240"/>
        <v/>
      </c>
      <c r="M3100" s="964" t="str">
        <f t="shared" si="240"/>
        <v/>
      </c>
      <c r="N3100" s="964" t="str">
        <f t="shared" si="240"/>
        <v/>
      </c>
      <c r="O3100" s="964" t="str">
        <f t="shared" si="240"/>
        <v/>
      </c>
      <c r="P3100" s="964" t="str">
        <f t="shared" si="240"/>
        <v/>
      </c>
      <c r="Q3100" s="962" t="str">
        <f t="shared" si="240"/>
        <v/>
      </c>
      <c r="R3100" s="843"/>
    </row>
    <row r="3101" spans="2:18" s="842" customFormat="1" ht="12.4" customHeight="1">
      <c r="B3101" s="968" t="s">
        <v>426</v>
      </c>
      <c r="C3101" s="959"/>
      <c r="D3101" s="969" t="s">
        <v>331</v>
      </c>
      <c r="E3101" s="961" t="s">
        <v>53</v>
      </c>
      <c r="F3101" s="970">
        <v>1</v>
      </c>
      <c r="G3101" s="970">
        <v>3404.07</v>
      </c>
      <c r="H3101" s="962">
        <f t="shared" si="239"/>
        <v>3404.07</v>
      </c>
      <c r="I3101" s="963">
        <f t="shared" si="240"/>
        <v>0</v>
      </c>
      <c r="J3101" s="964">
        <f t="shared" si="240"/>
        <v>0</v>
      </c>
      <c r="K3101" s="964">
        <f t="shared" si="240"/>
        <v>132.27000000000001</v>
      </c>
      <c r="L3101" s="964">
        <f t="shared" si="240"/>
        <v>660.22</v>
      </c>
      <c r="M3101" s="964">
        <f t="shared" si="240"/>
        <v>682.23</v>
      </c>
      <c r="N3101" s="964">
        <f t="shared" si="240"/>
        <v>660.22</v>
      </c>
      <c r="O3101" s="964">
        <f t="shared" si="240"/>
        <v>682.23</v>
      </c>
      <c r="P3101" s="964">
        <f t="shared" si="240"/>
        <v>586.88</v>
      </c>
      <c r="Q3101" s="962">
        <f t="shared" si="240"/>
        <v>0</v>
      </c>
      <c r="R3101" s="843"/>
    </row>
    <row r="3102" spans="2:18" s="842" customFormat="1" ht="12.4" customHeight="1">
      <c r="B3102" s="968" t="s">
        <v>427</v>
      </c>
      <c r="C3102" s="959"/>
      <c r="D3102" s="969" t="s">
        <v>2657</v>
      </c>
      <c r="E3102" s="961" t="s">
        <v>3029</v>
      </c>
      <c r="F3102" s="970">
        <v>1</v>
      </c>
      <c r="G3102" s="970">
        <v>380</v>
      </c>
      <c r="H3102" s="962">
        <f t="shared" si="239"/>
        <v>380</v>
      </c>
      <c r="I3102" s="963">
        <f t="shared" si="240"/>
        <v>0</v>
      </c>
      <c r="J3102" s="964">
        <f t="shared" si="240"/>
        <v>0</v>
      </c>
      <c r="K3102" s="964">
        <f t="shared" si="240"/>
        <v>14.77</v>
      </c>
      <c r="L3102" s="964">
        <f t="shared" si="240"/>
        <v>73.7</v>
      </c>
      <c r="M3102" s="964">
        <f t="shared" si="240"/>
        <v>76.16</v>
      </c>
      <c r="N3102" s="964">
        <f t="shared" si="240"/>
        <v>73.7</v>
      </c>
      <c r="O3102" s="964">
        <f t="shared" si="240"/>
        <v>76.16</v>
      </c>
      <c r="P3102" s="964">
        <f t="shared" si="240"/>
        <v>65.510000000000005</v>
      </c>
      <c r="Q3102" s="962">
        <f t="shared" si="240"/>
        <v>0</v>
      </c>
      <c r="R3102" s="843"/>
    </row>
    <row r="3103" spans="2:18" s="842" customFormat="1" ht="12.4" customHeight="1">
      <c r="B3103" s="968" t="s">
        <v>428</v>
      </c>
      <c r="C3103" s="959"/>
      <c r="D3103" s="969" t="s">
        <v>332</v>
      </c>
      <c r="E3103" s="961" t="s">
        <v>53</v>
      </c>
      <c r="F3103" s="970">
        <v>1</v>
      </c>
      <c r="G3103" s="970">
        <v>434.90000000000003</v>
      </c>
      <c r="H3103" s="962">
        <f t="shared" si="239"/>
        <v>434.9</v>
      </c>
      <c r="I3103" s="963">
        <f t="shared" ref="I3103:Q3118" si="241">+IF($E3103="","",I6993)</f>
        <v>0</v>
      </c>
      <c r="J3103" s="964">
        <f t="shared" si="241"/>
        <v>0</v>
      </c>
      <c r="K3103" s="964">
        <f t="shared" si="241"/>
        <v>87.31</v>
      </c>
      <c r="L3103" s="964">
        <f t="shared" si="241"/>
        <v>347.59</v>
      </c>
      <c r="M3103" s="964">
        <f t="shared" si="241"/>
        <v>0</v>
      </c>
      <c r="N3103" s="964">
        <f t="shared" si="241"/>
        <v>0</v>
      </c>
      <c r="O3103" s="964">
        <f t="shared" si="241"/>
        <v>0</v>
      </c>
      <c r="P3103" s="964">
        <f t="shared" si="241"/>
        <v>0</v>
      </c>
      <c r="Q3103" s="962">
        <f t="shared" si="241"/>
        <v>0</v>
      </c>
      <c r="R3103" s="843"/>
    </row>
    <row r="3104" spans="2:18" s="842" customFormat="1" ht="12.4" customHeight="1">
      <c r="B3104" s="966" t="s">
        <v>429</v>
      </c>
      <c r="C3104" s="959"/>
      <c r="D3104" s="967" t="s">
        <v>2658</v>
      </c>
      <c r="E3104" s="961"/>
      <c r="F3104" s="961"/>
      <c r="G3104" s="961"/>
      <c r="H3104" s="962" t="str">
        <f t="shared" si="239"/>
        <v/>
      </c>
      <c r="I3104" s="963" t="str">
        <f t="shared" si="241"/>
        <v/>
      </c>
      <c r="J3104" s="964" t="str">
        <f t="shared" si="241"/>
        <v/>
      </c>
      <c r="K3104" s="964" t="str">
        <f t="shared" si="241"/>
        <v/>
      </c>
      <c r="L3104" s="964" t="str">
        <f t="shared" si="241"/>
        <v/>
      </c>
      <c r="M3104" s="964" t="str">
        <f t="shared" si="241"/>
        <v/>
      </c>
      <c r="N3104" s="964" t="str">
        <f t="shared" si="241"/>
        <v/>
      </c>
      <c r="O3104" s="964" t="str">
        <f t="shared" si="241"/>
        <v/>
      </c>
      <c r="P3104" s="964" t="str">
        <f t="shared" si="241"/>
        <v/>
      </c>
      <c r="Q3104" s="962" t="str">
        <f t="shared" si="241"/>
        <v/>
      </c>
      <c r="R3104" s="843"/>
    </row>
    <row r="3105" spans="2:18" s="842" customFormat="1" ht="12.4" customHeight="1">
      <c r="B3105" s="968" t="s">
        <v>430</v>
      </c>
      <c r="C3105" s="959"/>
      <c r="D3105" s="969" t="s">
        <v>2659</v>
      </c>
      <c r="E3105" s="961" t="s">
        <v>41</v>
      </c>
      <c r="F3105" s="970">
        <v>1</v>
      </c>
      <c r="G3105" s="970">
        <v>2033.91</v>
      </c>
      <c r="H3105" s="962">
        <f t="shared" si="239"/>
        <v>2033.91</v>
      </c>
      <c r="I3105" s="963">
        <f t="shared" si="241"/>
        <v>0</v>
      </c>
      <c r="J3105" s="964">
        <f t="shared" si="241"/>
        <v>0</v>
      </c>
      <c r="K3105" s="964">
        <f t="shared" si="241"/>
        <v>1636.45</v>
      </c>
      <c r="L3105" s="964">
        <f t="shared" si="241"/>
        <v>397.46</v>
      </c>
      <c r="M3105" s="964">
        <f t="shared" si="241"/>
        <v>0</v>
      </c>
      <c r="N3105" s="964">
        <f t="shared" si="241"/>
        <v>0</v>
      </c>
      <c r="O3105" s="964">
        <f t="shared" si="241"/>
        <v>0</v>
      </c>
      <c r="P3105" s="964">
        <f t="shared" si="241"/>
        <v>0</v>
      </c>
      <c r="Q3105" s="962">
        <f t="shared" si="241"/>
        <v>0</v>
      </c>
      <c r="R3105" s="843"/>
    </row>
    <row r="3106" spans="2:18" s="842" customFormat="1" ht="12.4" customHeight="1">
      <c r="B3106" s="968" t="s">
        <v>431</v>
      </c>
      <c r="C3106" s="959"/>
      <c r="D3106" s="969" t="s">
        <v>2660</v>
      </c>
      <c r="E3106" s="961" t="s">
        <v>41</v>
      </c>
      <c r="F3106" s="970">
        <v>30</v>
      </c>
      <c r="G3106" s="970">
        <v>76.260000000000005</v>
      </c>
      <c r="H3106" s="962">
        <f t="shared" si="239"/>
        <v>2287.8000000000002</v>
      </c>
      <c r="I3106" s="963">
        <f t="shared" si="241"/>
        <v>0</v>
      </c>
      <c r="J3106" s="964">
        <f t="shared" si="241"/>
        <v>0</v>
      </c>
      <c r="K3106" s="964">
        <f t="shared" si="241"/>
        <v>0</v>
      </c>
      <c r="L3106" s="964">
        <f t="shared" si="241"/>
        <v>2287.8000000000002</v>
      </c>
      <c r="M3106" s="964">
        <f t="shared" si="241"/>
        <v>0</v>
      </c>
      <c r="N3106" s="964">
        <f t="shared" si="241"/>
        <v>0</v>
      </c>
      <c r="O3106" s="964">
        <f t="shared" si="241"/>
        <v>0</v>
      </c>
      <c r="P3106" s="964">
        <f t="shared" si="241"/>
        <v>0</v>
      </c>
      <c r="Q3106" s="962">
        <f t="shared" si="241"/>
        <v>0</v>
      </c>
      <c r="R3106" s="843"/>
    </row>
    <row r="3107" spans="2:18" s="842" customFormat="1" ht="12.4" customHeight="1">
      <c r="B3107" s="958" t="s">
        <v>126</v>
      </c>
      <c r="C3107" s="959"/>
      <c r="D3107" s="960" t="s">
        <v>2661</v>
      </c>
      <c r="E3107" s="961"/>
      <c r="F3107" s="961"/>
      <c r="G3107" s="961"/>
      <c r="H3107" s="962" t="str">
        <f t="shared" si="239"/>
        <v/>
      </c>
      <c r="I3107" s="963" t="str">
        <f t="shared" si="241"/>
        <v/>
      </c>
      <c r="J3107" s="964" t="str">
        <f t="shared" si="241"/>
        <v/>
      </c>
      <c r="K3107" s="964" t="str">
        <f t="shared" si="241"/>
        <v/>
      </c>
      <c r="L3107" s="964" t="str">
        <f t="shared" si="241"/>
        <v/>
      </c>
      <c r="M3107" s="964" t="str">
        <f t="shared" si="241"/>
        <v/>
      </c>
      <c r="N3107" s="964" t="str">
        <f t="shared" si="241"/>
        <v/>
      </c>
      <c r="O3107" s="964" t="str">
        <f t="shared" si="241"/>
        <v/>
      </c>
      <c r="P3107" s="964" t="str">
        <f t="shared" si="241"/>
        <v/>
      </c>
      <c r="Q3107" s="962" t="str">
        <f t="shared" si="241"/>
        <v/>
      </c>
      <c r="R3107" s="843"/>
    </row>
    <row r="3108" spans="2:18" s="842" customFormat="1" ht="12.4" customHeight="1">
      <c r="B3108" s="966" t="s">
        <v>432</v>
      </c>
      <c r="C3108" s="959"/>
      <c r="D3108" s="967" t="s">
        <v>2996</v>
      </c>
      <c r="E3108" s="961"/>
      <c r="F3108" s="961"/>
      <c r="G3108" s="961"/>
      <c r="H3108" s="962" t="str">
        <f t="shared" si="239"/>
        <v/>
      </c>
      <c r="I3108" s="963" t="str">
        <f t="shared" si="241"/>
        <v/>
      </c>
      <c r="J3108" s="964" t="str">
        <f t="shared" si="241"/>
        <v/>
      </c>
      <c r="K3108" s="964" t="str">
        <f t="shared" si="241"/>
        <v/>
      </c>
      <c r="L3108" s="964" t="str">
        <f t="shared" si="241"/>
        <v/>
      </c>
      <c r="M3108" s="964" t="str">
        <f t="shared" si="241"/>
        <v/>
      </c>
      <c r="N3108" s="964" t="str">
        <f t="shared" si="241"/>
        <v/>
      </c>
      <c r="O3108" s="964" t="str">
        <f t="shared" si="241"/>
        <v/>
      </c>
      <c r="P3108" s="964" t="str">
        <f t="shared" si="241"/>
        <v/>
      </c>
      <c r="Q3108" s="962" t="str">
        <f t="shared" si="241"/>
        <v/>
      </c>
      <c r="R3108" s="843"/>
    </row>
    <row r="3109" spans="2:18" s="842" customFormat="1" ht="12.4" customHeight="1">
      <c r="B3109" s="972" t="s">
        <v>433</v>
      </c>
      <c r="C3109" s="959"/>
      <c r="D3109" s="973" t="s">
        <v>2926</v>
      </c>
      <c r="E3109" s="961"/>
      <c r="F3109" s="961"/>
      <c r="G3109" s="961"/>
      <c r="H3109" s="962" t="str">
        <f t="shared" si="239"/>
        <v/>
      </c>
      <c r="I3109" s="963" t="str">
        <f t="shared" si="241"/>
        <v/>
      </c>
      <c r="J3109" s="964" t="str">
        <f t="shared" si="241"/>
        <v/>
      </c>
      <c r="K3109" s="964" t="str">
        <f t="shared" si="241"/>
        <v/>
      </c>
      <c r="L3109" s="964" t="str">
        <f t="shared" si="241"/>
        <v/>
      </c>
      <c r="M3109" s="964" t="str">
        <f t="shared" si="241"/>
        <v/>
      </c>
      <c r="N3109" s="964" t="str">
        <f t="shared" si="241"/>
        <v/>
      </c>
      <c r="O3109" s="964" t="str">
        <f t="shared" si="241"/>
        <v/>
      </c>
      <c r="P3109" s="964" t="str">
        <f t="shared" si="241"/>
        <v/>
      </c>
      <c r="Q3109" s="962" t="str">
        <f t="shared" si="241"/>
        <v/>
      </c>
      <c r="R3109" s="843"/>
    </row>
    <row r="3110" spans="2:18" s="842" customFormat="1" ht="12.4" customHeight="1">
      <c r="B3110" s="974" t="s">
        <v>434</v>
      </c>
      <c r="C3110" s="959"/>
      <c r="D3110" s="975" t="s">
        <v>52</v>
      </c>
      <c r="E3110" s="961"/>
      <c r="F3110" s="961"/>
      <c r="G3110" s="961"/>
      <c r="H3110" s="962" t="str">
        <f t="shared" si="239"/>
        <v/>
      </c>
      <c r="I3110" s="963" t="str">
        <f t="shared" si="241"/>
        <v/>
      </c>
      <c r="J3110" s="964" t="str">
        <f t="shared" si="241"/>
        <v/>
      </c>
      <c r="K3110" s="964" t="str">
        <f t="shared" si="241"/>
        <v/>
      </c>
      <c r="L3110" s="964" t="str">
        <f t="shared" si="241"/>
        <v/>
      </c>
      <c r="M3110" s="964" t="str">
        <f t="shared" si="241"/>
        <v/>
      </c>
      <c r="N3110" s="964" t="str">
        <f t="shared" si="241"/>
        <v/>
      </c>
      <c r="O3110" s="964" t="str">
        <f t="shared" si="241"/>
        <v/>
      </c>
      <c r="P3110" s="964" t="str">
        <f t="shared" si="241"/>
        <v/>
      </c>
      <c r="Q3110" s="962" t="str">
        <f t="shared" si="241"/>
        <v/>
      </c>
      <c r="R3110" s="843"/>
    </row>
    <row r="3111" spans="2:18" s="842" customFormat="1" ht="12.4" customHeight="1">
      <c r="B3111" s="968" t="s">
        <v>435</v>
      </c>
      <c r="C3111" s="959"/>
      <c r="D3111" s="969" t="s">
        <v>334</v>
      </c>
      <c r="E3111" s="961" t="s">
        <v>385</v>
      </c>
      <c r="F3111" s="970">
        <v>16</v>
      </c>
      <c r="G3111" s="970">
        <v>1.22</v>
      </c>
      <c r="H3111" s="962">
        <f t="shared" si="239"/>
        <v>19.52</v>
      </c>
      <c r="I3111" s="963">
        <f t="shared" si="241"/>
        <v>0</v>
      </c>
      <c r="J3111" s="964">
        <f t="shared" si="241"/>
        <v>0</v>
      </c>
      <c r="K3111" s="964">
        <f t="shared" si="241"/>
        <v>0</v>
      </c>
      <c r="L3111" s="964">
        <f t="shared" si="241"/>
        <v>0</v>
      </c>
      <c r="M3111" s="964">
        <f t="shared" si="241"/>
        <v>19.52</v>
      </c>
      <c r="N3111" s="964">
        <f t="shared" si="241"/>
        <v>0</v>
      </c>
      <c r="O3111" s="964">
        <f t="shared" si="241"/>
        <v>0</v>
      </c>
      <c r="P3111" s="964">
        <f t="shared" si="241"/>
        <v>0</v>
      </c>
      <c r="Q3111" s="962">
        <f t="shared" si="241"/>
        <v>0</v>
      </c>
      <c r="R3111" s="843"/>
    </row>
    <row r="3112" spans="2:18" s="842" customFormat="1" ht="12.4" customHeight="1">
      <c r="B3112" s="974" t="s">
        <v>436</v>
      </c>
      <c r="C3112" s="959"/>
      <c r="D3112" s="975" t="s">
        <v>54</v>
      </c>
      <c r="E3112" s="961"/>
      <c r="F3112" s="961"/>
      <c r="G3112" s="961"/>
      <c r="H3112" s="962" t="str">
        <f t="shared" si="239"/>
        <v/>
      </c>
      <c r="I3112" s="963" t="str">
        <f t="shared" si="241"/>
        <v/>
      </c>
      <c r="J3112" s="964" t="str">
        <f t="shared" si="241"/>
        <v/>
      </c>
      <c r="K3112" s="964" t="str">
        <f t="shared" si="241"/>
        <v/>
      </c>
      <c r="L3112" s="964" t="str">
        <f t="shared" si="241"/>
        <v/>
      </c>
      <c r="M3112" s="964" t="str">
        <f t="shared" si="241"/>
        <v/>
      </c>
      <c r="N3112" s="964" t="str">
        <f t="shared" si="241"/>
        <v/>
      </c>
      <c r="O3112" s="964" t="str">
        <f t="shared" si="241"/>
        <v/>
      </c>
      <c r="P3112" s="964" t="str">
        <f t="shared" si="241"/>
        <v/>
      </c>
      <c r="Q3112" s="962" t="str">
        <f t="shared" si="241"/>
        <v/>
      </c>
      <c r="R3112" s="843"/>
    </row>
    <row r="3113" spans="2:18" s="842" customFormat="1" ht="12.4" customHeight="1">
      <c r="B3113" s="968" t="s">
        <v>437</v>
      </c>
      <c r="C3113" s="959"/>
      <c r="D3113" s="969" t="s">
        <v>365</v>
      </c>
      <c r="E3113" s="961" t="s">
        <v>386</v>
      </c>
      <c r="F3113" s="970">
        <v>9.69</v>
      </c>
      <c r="G3113" s="970">
        <v>30.76</v>
      </c>
      <c r="H3113" s="962">
        <f t="shared" si="239"/>
        <v>298.06</v>
      </c>
      <c r="I3113" s="963">
        <f t="shared" si="241"/>
        <v>0</v>
      </c>
      <c r="J3113" s="964">
        <f t="shared" si="241"/>
        <v>0</v>
      </c>
      <c r="K3113" s="964">
        <f t="shared" si="241"/>
        <v>0</v>
      </c>
      <c r="L3113" s="964">
        <f t="shared" si="241"/>
        <v>0</v>
      </c>
      <c r="M3113" s="964">
        <f t="shared" si="241"/>
        <v>298.06</v>
      </c>
      <c r="N3113" s="964">
        <f t="shared" si="241"/>
        <v>0</v>
      </c>
      <c r="O3113" s="964">
        <f t="shared" si="241"/>
        <v>0</v>
      </c>
      <c r="P3113" s="964">
        <f t="shared" si="241"/>
        <v>0</v>
      </c>
      <c r="Q3113" s="962">
        <f t="shared" si="241"/>
        <v>0</v>
      </c>
      <c r="R3113" s="843"/>
    </row>
    <row r="3114" spans="2:18" s="842" customFormat="1" ht="12.4" customHeight="1">
      <c r="B3114" s="968" t="s">
        <v>438</v>
      </c>
      <c r="C3114" s="959"/>
      <c r="D3114" s="969" t="s">
        <v>2927</v>
      </c>
      <c r="E3114" s="961" t="s">
        <v>386</v>
      </c>
      <c r="F3114" s="970">
        <v>2.36</v>
      </c>
      <c r="G3114" s="970">
        <v>83.61</v>
      </c>
      <c r="H3114" s="962">
        <f t="shared" si="239"/>
        <v>197.32</v>
      </c>
      <c r="I3114" s="963">
        <f t="shared" si="241"/>
        <v>0</v>
      </c>
      <c r="J3114" s="964">
        <f t="shared" si="241"/>
        <v>0</v>
      </c>
      <c r="K3114" s="964">
        <f t="shared" si="241"/>
        <v>0</v>
      </c>
      <c r="L3114" s="964">
        <f t="shared" si="241"/>
        <v>0</v>
      </c>
      <c r="M3114" s="964">
        <f t="shared" si="241"/>
        <v>197.32</v>
      </c>
      <c r="N3114" s="964">
        <f t="shared" si="241"/>
        <v>0</v>
      </c>
      <c r="O3114" s="964">
        <f t="shared" si="241"/>
        <v>0</v>
      </c>
      <c r="P3114" s="964">
        <f t="shared" si="241"/>
        <v>0</v>
      </c>
      <c r="Q3114" s="962">
        <f t="shared" si="241"/>
        <v>0</v>
      </c>
      <c r="R3114" s="843"/>
    </row>
    <row r="3115" spans="2:18" s="842" customFormat="1" ht="12.4" customHeight="1">
      <c r="B3115" s="968" t="s">
        <v>439</v>
      </c>
      <c r="C3115" s="959"/>
      <c r="D3115" s="969" t="s">
        <v>336</v>
      </c>
      <c r="E3115" s="961" t="s">
        <v>386</v>
      </c>
      <c r="F3115" s="970">
        <v>12.11</v>
      </c>
      <c r="G3115" s="970">
        <v>20.51</v>
      </c>
      <c r="H3115" s="962">
        <f t="shared" si="239"/>
        <v>248.38</v>
      </c>
      <c r="I3115" s="963">
        <f t="shared" si="241"/>
        <v>0</v>
      </c>
      <c r="J3115" s="964">
        <f t="shared" si="241"/>
        <v>0</v>
      </c>
      <c r="K3115" s="964">
        <f t="shared" si="241"/>
        <v>0</v>
      </c>
      <c r="L3115" s="964">
        <f t="shared" si="241"/>
        <v>0</v>
      </c>
      <c r="M3115" s="964">
        <f t="shared" si="241"/>
        <v>248.38</v>
      </c>
      <c r="N3115" s="964">
        <f t="shared" si="241"/>
        <v>0</v>
      </c>
      <c r="O3115" s="964">
        <f t="shared" si="241"/>
        <v>0</v>
      </c>
      <c r="P3115" s="964">
        <f t="shared" si="241"/>
        <v>0</v>
      </c>
      <c r="Q3115" s="962">
        <f t="shared" si="241"/>
        <v>0</v>
      </c>
      <c r="R3115" s="843"/>
    </row>
    <row r="3116" spans="2:18" s="842" customFormat="1" ht="12.4" customHeight="1">
      <c r="B3116" s="968" t="s">
        <v>1675</v>
      </c>
      <c r="C3116" s="959"/>
      <c r="D3116" s="969" t="s">
        <v>2664</v>
      </c>
      <c r="E3116" s="961" t="s">
        <v>387</v>
      </c>
      <c r="F3116" s="970">
        <v>16</v>
      </c>
      <c r="G3116" s="970">
        <v>6.83</v>
      </c>
      <c r="H3116" s="962">
        <f t="shared" si="239"/>
        <v>109.28</v>
      </c>
      <c r="I3116" s="963">
        <f t="shared" si="241"/>
        <v>0</v>
      </c>
      <c r="J3116" s="964">
        <f t="shared" si="241"/>
        <v>0</v>
      </c>
      <c r="K3116" s="964">
        <f t="shared" si="241"/>
        <v>0</v>
      </c>
      <c r="L3116" s="964">
        <f t="shared" si="241"/>
        <v>0</v>
      </c>
      <c r="M3116" s="964">
        <f t="shared" si="241"/>
        <v>0</v>
      </c>
      <c r="N3116" s="964">
        <f t="shared" si="241"/>
        <v>109.28</v>
      </c>
      <c r="O3116" s="964">
        <f t="shared" si="241"/>
        <v>0</v>
      </c>
      <c r="P3116" s="964">
        <f t="shared" si="241"/>
        <v>0</v>
      </c>
      <c r="Q3116" s="962">
        <f t="shared" si="241"/>
        <v>0</v>
      </c>
      <c r="R3116" s="843"/>
    </row>
    <row r="3117" spans="2:18" s="842" customFormat="1" ht="12.4" customHeight="1">
      <c r="B3117" s="974" t="s">
        <v>440</v>
      </c>
      <c r="C3117" s="959"/>
      <c r="D3117" s="975" t="s">
        <v>338</v>
      </c>
      <c r="E3117" s="961"/>
      <c r="F3117" s="961"/>
      <c r="G3117" s="961"/>
      <c r="H3117" s="962" t="str">
        <f t="shared" si="239"/>
        <v/>
      </c>
      <c r="I3117" s="963" t="str">
        <f t="shared" si="241"/>
        <v/>
      </c>
      <c r="J3117" s="964" t="str">
        <f t="shared" si="241"/>
        <v/>
      </c>
      <c r="K3117" s="964" t="str">
        <f t="shared" si="241"/>
        <v/>
      </c>
      <c r="L3117" s="964" t="str">
        <f t="shared" si="241"/>
        <v/>
      </c>
      <c r="M3117" s="964" t="str">
        <f t="shared" si="241"/>
        <v/>
      </c>
      <c r="N3117" s="964" t="str">
        <f t="shared" si="241"/>
        <v/>
      </c>
      <c r="O3117" s="964" t="str">
        <f t="shared" si="241"/>
        <v/>
      </c>
      <c r="P3117" s="964" t="str">
        <f t="shared" si="241"/>
        <v/>
      </c>
      <c r="Q3117" s="962" t="str">
        <f t="shared" si="241"/>
        <v/>
      </c>
      <c r="R3117" s="843"/>
    </row>
    <row r="3118" spans="2:18" s="842" customFormat="1" ht="12.4" customHeight="1">
      <c r="B3118" s="968" t="s">
        <v>441</v>
      </c>
      <c r="C3118" s="959"/>
      <c r="D3118" s="969" t="s">
        <v>2665</v>
      </c>
      <c r="E3118" s="961" t="s">
        <v>386</v>
      </c>
      <c r="F3118" s="970">
        <v>0.2</v>
      </c>
      <c r="G3118" s="970">
        <v>422.55</v>
      </c>
      <c r="H3118" s="962">
        <f t="shared" si="239"/>
        <v>84.51</v>
      </c>
      <c r="I3118" s="963">
        <f t="shared" si="241"/>
        <v>0</v>
      </c>
      <c r="J3118" s="964">
        <f t="shared" si="241"/>
        <v>0</v>
      </c>
      <c r="K3118" s="964">
        <f t="shared" si="241"/>
        <v>0</v>
      </c>
      <c r="L3118" s="964">
        <f t="shared" si="241"/>
        <v>0</v>
      </c>
      <c r="M3118" s="964">
        <f t="shared" si="241"/>
        <v>84.51</v>
      </c>
      <c r="N3118" s="964">
        <f t="shared" si="241"/>
        <v>0</v>
      </c>
      <c r="O3118" s="964">
        <f t="shared" si="241"/>
        <v>0</v>
      </c>
      <c r="P3118" s="964">
        <f t="shared" si="241"/>
        <v>0</v>
      </c>
      <c r="Q3118" s="962">
        <f t="shared" si="241"/>
        <v>0</v>
      </c>
      <c r="R3118" s="843"/>
    </row>
    <row r="3119" spans="2:18" s="842" customFormat="1" ht="12.4" customHeight="1">
      <c r="B3119" s="968" t="s">
        <v>442</v>
      </c>
      <c r="C3119" s="959"/>
      <c r="D3119" s="969" t="s">
        <v>2666</v>
      </c>
      <c r="E3119" s="961" t="s">
        <v>386</v>
      </c>
      <c r="F3119" s="970">
        <v>0.89</v>
      </c>
      <c r="G3119" s="970">
        <v>300.5</v>
      </c>
      <c r="H3119" s="962">
        <f t="shared" si="239"/>
        <v>267.45</v>
      </c>
      <c r="I3119" s="963">
        <f t="shared" ref="I3119:Q3134" si="242">+IF($E3119="","",I7009)</f>
        <v>0</v>
      </c>
      <c r="J3119" s="964">
        <f t="shared" si="242"/>
        <v>0</v>
      </c>
      <c r="K3119" s="964">
        <f t="shared" si="242"/>
        <v>0</v>
      </c>
      <c r="L3119" s="964">
        <f t="shared" si="242"/>
        <v>0</v>
      </c>
      <c r="M3119" s="964">
        <f t="shared" si="242"/>
        <v>267.45</v>
      </c>
      <c r="N3119" s="964">
        <f t="shared" si="242"/>
        <v>0</v>
      </c>
      <c r="O3119" s="964">
        <f t="shared" si="242"/>
        <v>0</v>
      </c>
      <c r="P3119" s="964">
        <f t="shared" si="242"/>
        <v>0</v>
      </c>
      <c r="Q3119" s="962">
        <f t="shared" si="242"/>
        <v>0</v>
      </c>
      <c r="R3119" s="843"/>
    </row>
    <row r="3120" spans="2:18" s="842" customFormat="1" ht="12.4" customHeight="1">
      <c r="B3120" s="974" t="s">
        <v>443</v>
      </c>
      <c r="C3120" s="959"/>
      <c r="D3120" s="975" t="s">
        <v>340</v>
      </c>
      <c r="E3120" s="961"/>
      <c r="F3120" s="961"/>
      <c r="G3120" s="961"/>
      <c r="H3120" s="962" t="str">
        <f t="shared" si="239"/>
        <v/>
      </c>
      <c r="I3120" s="963" t="str">
        <f t="shared" si="242"/>
        <v/>
      </c>
      <c r="J3120" s="964" t="str">
        <f t="shared" si="242"/>
        <v/>
      </c>
      <c r="K3120" s="964" t="str">
        <f t="shared" si="242"/>
        <v/>
      </c>
      <c r="L3120" s="964" t="str">
        <f t="shared" si="242"/>
        <v/>
      </c>
      <c r="M3120" s="964" t="str">
        <f t="shared" si="242"/>
        <v/>
      </c>
      <c r="N3120" s="964" t="str">
        <f t="shared" si="242"/>
        <v/>
      </c>
      <c r="O3120" s="964" t="str">
        <f t="shared" si="242"/>
        <v/>
      </c>
      <c r="P3120" s="964" t="str">
        <f t="shared" si="242"/>
        <v/>
      </c>
      <c r="Q3120" s="962" t="str">
        <f t="shared" si="242"/>
        <v/>
      </c>
      <c r="R3120" s="843"/>
    </row>
    <row r="3121" spans="2:18" s="842" customFormat="1" ht="12.4" customHeight="1">
      <c r="B3121" s="968" t="s">
        <v>444</v>
      </c>
      <c r="C3121" s="959"/>
      <c r="D3121" s="969" t="s">
        <v>2667</v>
      </c>
      <c r="E3121" s="961" t="s">
        <v>386</v>
      </c>
      <c r="F3121" s="970">
        <v>1.82</v>
      </c>
      <c r="G3121" s="970">
        <v>370.55</v>
      </c>
      <c r="H3121" s="962">
        <f t="shared" si="239"/>
        <v>674.4</v>
      </c>
      <c r="I3121" s="963">
        <f t="shared" si="242"/>
        <v>0</v>
      </c>
      <c r="J3121" s="964">
        <f t="shared" si="242"/>
        <v>0</v>
      </c>
      <c r="K3121" s="964">
        <f t="shared" si="242"/>
        <v>0</v>
      </c>
      <c r="L3121" s="964">
        <f t="shared" si="242"/>
        <v>0</v>
      </c>
      <c r="M3121" s="964">
        <f t="shared" si="242"/>
        <v>674.4</v>
      </c>
      <c r="N3121" s="964">
        <f t="shared" si="242"/>
        <v>0</v>
      </c>
      <c r="O3121" s="964">
        <f t="shared" si="242"/>
        <v>0</v>
      </c>
      <c r="P3121" s="964">
        <f t="shared" si="242"/>
        <v>0</v>
      </c>
      <c r="Q3121" s="962">
        <f t="shared" si="242"/>
        <v>0</v>
      </c>
      <c r="R3121" s="843"/>
    </row>
    <row r="3122" spans="2:18" s="842" customFormat="1" ht="12.4" customHeight="1">
      <c r="B3122" s="968" t="s">
        <v>445</v>
      </c>
      <c r="C3122" s="959"/>
      <c r="D3122" s="969" t="s">
        <v>2668</v>
      </c>
      <c r="E3122" s="961" t="s">
        <v>386</v>
      </c>
      <c r="F3122" s="970">
        <v>0.51</v>
      </c>
      <c r="G3122" s="970">
        <v>422.55</v>
      </c>
      <c r="H3122" s="962">
        <f t="shared" si="239"/>
        <v>215.5</v>
      </c>
      <c r="I3122" s="963">
        <f t="shared" si="242"/>
        <v>0</v>
      </c>
      <c r="J3122" s="964">
        <f t="shared" si="242"/>
        <v>0</v>
      </c>
      <c r="K3122" s="964">
        <f t="shared" si="242"/>
        <v>0</v>
      </c>
      <c r="L3122" s="964">
        <f t="shared" si="242"/>
        <v>0</v>
      </c>
      <c r="M3122" s="964">
        <f t="shared" si="242"/>
        <v>0</v>
      </c>
      <c r="N3122" s="964">
        <f t="shared" si="242"/>
        <v>215.5</v>
      </c>
      <c r="O3122" s="964">
        <f t="shared" si="242"/>
        <v>0</v>
      </c>
      <c r="P3122" s="964">
        <f t="shared" si="242"/>
        <v>0</v>
      </c>
      <c r="Q3122" s="962">
        <f t="shared" si="242"/>
        <v>0</v>
      </c>
      <c r="R3122" s="843"/>
    </row>
    <row r="3123" spans="2:18" s="842" customFormat="1" ht="12.4" customHeight="1">
      <c r="B3123" s="968" t="s">
        <v>446</v>
      </c>
      <c r="C3123" s="959"/>
      <c r="D3123" s="969" t="s">
        <v>2669</v>
      </c>
      <c r="E3123" s="961" t="s">
        <v>385</v>
      </c>
      <c r="F3123" s="970">
        <v>14.14</v>
      </c>
      <c r="G3123" s="970">
        <v>43.85</v>
      </c>
      <c r="H3123" s="962">
        <f t="shared" si="239"/>
        <v>620.04</v>
      </c>
      <c r="I3123" s="963">
        <f t="shared" si="242"/>
        <v>0</v>
      </c>
      <c r="J3123" s="964">
        <f t="shared" si="242"/>
        <v>0</v>
      </c>
      <c r="K3123" s="964">
        <f t="shared" si="242"/>
        <v>0</v>
      </c>
      <c r="L3123" s="964">
        <f t="shared" si="242"/>
        <v>0</v>
      </c>
      <c r="M3123" s="964">
        <f t="shared" si="242"/>
        <v>620.04</v>
      </c>
      <c r="N3123" s="964">
        <f t="shared" si="242"/>
        <v>0</v>
      </c>
      <c r="O3123" s="964">
        <f t="shared" si="242"/>
        <v>0</v>
      </c>
      <c r="P3123" s="964">
        <f t="shared" si="242"/>
        <v>0</v>
      </c>
      <c r="Q3123" s="962">
        <f t="shared" si="242"/>
        <v>0</v>
      </c>
      <c r="R3123" s="843"/>
    </row>
    <row r="3124" spans="2:18" s="842" customFormat="1" ht="12.4" customHeight="1">
      <c r="B3124" s="968" t="s">
        <v>447</v>
      </c>
      <c r="C3124" s="959"/>
      <c r="D3124" s="969" t="s">
        <v>2670</v>
      </c>
      <c r="E3124" s="961" t="s">
        <v>385</v>
      </c>
      <c r="F3124" s="970">
        <v>1.61</v>
      </c>
      <c r="G3124" s="970">
        <v>45.08</v>
      </c>
      <c r="H3124" s="962">
        <f t="shared" si="239"/>
        <v>72.58</v>
      </c>
      <c r="I3124" s="963">
        <f t="shared" si="242"/>
        <v>0</v>
      </c>
      <c r="J3124" s="964">
        <f t="shared" si="242"/>
        <v>0</v>
      </c>
      <c r="K3124" s="964">
        <f t="shared" si="242"/>
        <v>0</v>
      </c>
      <c r="L3124" s="964">
        <f t="shared" si="242"/>
        <v>0</v>
      </c>
      <c r="M3124" s="964">
        <f t="shared" si="242"/>
        <v>0</v>
      </c>
      <c r="N3124" s="964">
        <f t="shared" si="242"/>
        <v>72.58</v>
      </c>
      <c r="O3124" s="964">
        <f t="shared" si="242"/>
        <v>0</v>
      </c>
      <c r="P3124" s="964">
        <f t="shared" si="242"/>
        <v>0</v>
      </c>
      <c r="Q3124" s="962">
        <f t="shared" si="242"/>
        <v>0</v>
      </c>
      <c r="R3124" s="843"/>
    </row>
    <row r="3125" spans="2:18" s="842" customFormat="1" ht="12.4" customHeight="1">
      <c r="B3125" s="968" t="s">
        <v>448</v>
      </c>
      <c r="C3125" s="959"/>
      <c r="D3125" s="969" t="s">
        <v>341</v>
      </c>
      <c r="E3125" s="961" t="s">
        <v>55</v>
      </c>
      <c r="F3125" s="970">
        <v>97.29</v>
      </c>
      <c r="G3125" s="970">
        <v>4.2</v>
      </c>
      <c r="H3125" s="962">
        <f t="shared" si="239"/>
        <v>408.62</v>
      </c>
      <c r="I3125" s="963">
        <f t="shared" si="242"/>
        <v>0</v>
      </c>
      <c r="J3125" s="964">
        <f t="shared" si="242"/>
        <v>0</v>
      </c>
      <c r="K3125" s="964">
        <f t="shared" si="242"/>
        <v>0</v>
      </c>
      <c r="L3125" s="964">
        <f t="shared" si="242"/>
        <v>0</v>
      </c>
      <c r="M3125" s="964">
        <f t="shared" si="242"/>
        <v>408.62</v>
      </c>
      <c r="N3125" s="964">
        <f t="shared" si="242"/>
        <v>0</v>
      </c>
      <c r="O3125" s="964">
        <f t="shared" si="242"/>
        <v>0</v>
      </c>
      <c r="P3125" s="964">
        <f t="shared" si="242"/>
        <v>0</v>
      </c>
      <c r="Q3125" s="962">
        <f t="shared" si="242"/>
        <v>0</v>
      </c>
      <c r="R3125" s="843"/>
    </row>
    <row r="3126" spans="2:18" s="842" customFormat="1" ht="12.4" customHeight="1">
      <c r="B3126" s="974" t="s">
        <v>449</v>
      </c>
      <c r="C3126" s="959"/>
      <c r="D3126" s="975" t="s">
        <v>343</v>
      </c>
      <c r="E3126" s="961"/>
      <c r="F3126" s="961"/>
      <c r="G3126" s="961"/>
      <c r="H3126" s="962" t="str">
        <f t="shared" si="239"/>
        <v/>
      </c>
      <c r="I3126" s="963" t="str">
        <f t="shared" si="242"/>
        <v/>
      </c>
      <c r="J3126" s="964" t="str">
        <f t="shared" si="242"/>
        <v/>
      </c>
      <c r="K3126" s="964" t="str">
        <f t="shared" si="242"/>
        <v/>
      </c>
      <c r="L3126" s="964" t="str">
        <f t="shared" si="242"/>
        <v/>
      </c>
      <c r="M3126" s="964" t="str">
        <f t="shared" si="242"/>
        <v/>
      </c>
      <c r="N3126" s="964" t="str">
        <f t="shared" si="242"/>
        <v/>
      </c>
      <c r="O3126" s="964" t="str">
        <f t="shared" si="242"/>
        <v/>
      </c>
      <c r="P3126" s="964" t="str">
        <f t="shared" si="242"/>
        <v/>
      </c>
      <c r="Q3126" s="962" t="str">
        <f t="shared" si="242"/>
        <v/>
      </c>
      <c r="R3126" s="843"/>
    </row>
    <row r="3127" spans="2:18" s="842" customFormat="1" ht="12.4" customHeight="1">
      <c r="B3127" s="968" t="s">
        <v>450</v>
      </c>
      <c r="C3127" s="959"/>
      <c r="D3127" s="969" t="s">
        <v>2671</v>
      </c>
      <c r="E3127" s="961" t="s">
        <v>51</v>
      </c>
      <c r="F3127" s="970">
        <v>10.14</v>
      </c>
      <c r="G3127" s="970">
        <v>27.810000000000002</v>
      </c>
      <c r="H3127" s="962">
        <f t="shared" si="239"/>
        <v>281.99</v>
      </c>
      <c r="I3127" s="963">
        <f t="shared" si="242"/>
        <v>0</v>
      </c>
      <c r="J3127" s="964">
        <f t="shared" si="242"/>
        <v>0</v>
      </c>
      <c r="K3127" s="964">
        <f t="shared" si="242"/>
        <v>0</v>
      </c>
      <c r="L3127" s="964">
        <f t="shared" si="242"/>
        <v>0</v>
      </c>
      <c r="M3127" s="964">
        <f t="shared" si="242"/>
        <v>42.3</v>
      </c>
      <c r="N3127" s="964">
        <f t="shared" si="242"/>
        <v>239.69</v>
      </c>
      <c r="O3127" s="964">
        <f t="shared" si="242"/>
        <v>0</v>
      </c>
      <c r="P3127" s="964">
        <f t="shared" si="242"/>
        <v>0</v>
      </c>
      <c r="Q3127" s="962">
        <f t="shared" si="242"/>
        <v>0</v>
      </c>
      <c r="R3127" s="843"/>
    </row>
    <row r="3128" spans="2:18" s="842" customFormat="1" ht="12.4" customHeight="1">
      <c r="B3128" s="968" t="s">
        <v>451</v>
      </c>
      <c r="C3128" s="959"/>
      <c r="D3128" s="969" t="s">
        <v>2672</v>
      </c>
      <c r="E3128" s="961" t="s">
        <v>51</v>
      </c>
      <c r="F3128" s="970">
        <v>2.21</v>
      </c>
      <c r="G3128" s="970">
        <v>23.35</v>
      </c>
      <c r="H3128" s="962">
        <f t="shared" si="239"/>
        <v>51.6</v>
      </c>
      <c r="I3128" s="963">
        <f t="shared" si="242"/>
        <v>0</v>
      </c>
      <c r="J3128" s="964">
        <f t="shared" si="242"/>
        <v>0</v>
      </c>
      <c r="K3128" s="964">
        <f t="shared" si="242"/>
        <v>0</v>
      </c>
      <c r="L3128" s="964">
        <f t="shared" si="242"/>
        <v>0</v>
      </c>
      <c r="M3128" s="964">
        <f t="shared" si="242"/>
        <v>0</v>
      </c>
      <c r="N3128" s="964">
        <f t="shared" si="242"/>
        <v>51.6</v>
      </c>
      <c r="O3128" s="964">
        <f t="shared" si="242"/>
        <v>0</v>
      </c>
      <c r="P3128" s="964">
        <f t="shared" si="242"/>
        <v>0</v>
      </c>
      <c r="Q3128" s="962">
        <f t="shared" si="242"/>
        <v>0</v>
      </c>
      <c r="R3128" s="843"/>
    </row>
    <row r="3129" spans="2:18" s="842" customFormat="1" ht="12.4" customHeight="1">
      <c r="B3129" s="968" t="s">
        <v>452</v>
      </c>
      <c r="C3129" s="959"/>
      <c r="D3129" s="969" t="s">
        <v>2673</v>
      </c>
      <c r="E3129" s="961" t="s">
        <v>385</v>
      </c>
      <c r="F3129" s="970">
        <v>0.64</v>
      </c>
      <c r="G3129" s="970">
        <v>24.78</v>
      </c>
      <c r="H3129" s="962">
        <f t="shared" si="239"/>
        <v>15.86</v>
      </c>
      <c r="I3129" s="963">
        <f t="shared" si="242"/>
        <v>0</v>
      </c>
      <c r="J3129" s="964">
        <f t="shared" si="242"/>
        <v>0</v>
      </c>
      <c r="K3129" s="964">
        <f t="shared" si="242"/>
        <v>0</v>
      </c>
      <c r="L3129" s="964">
        <f t="shared" si="242"/>
        <v>0</v>
      </c>
      <c r="M3129" s="964">
        <f t="shared" si="242"/>
        <v>15.86</v>
      </c>
      <c r="N3129" s="964">
        <f t="shared" si="242"/>
        <v>0</v>
      </c>
      <c r="O3129" s="964">
        <f t="shared" si="242"/>
        <v>0</v>
      </c>
      <c r="P3129" s="964">
        <f t="shared" si="242"/>
        <v>0</v>
      </c>
      <c r="Q3129" s="962">
        <f t="shared" si="242"/>
        <v>0</v>
      </c>
      <c r="R3129" s="843"/>
    </row>
    <row r="3130" spans="2:18" s="842" customFormat="1" ht="12.4" customHeight="1">
      <c r="B3130" s="974" t="s">
        <v>453</v>
      </c>
      <c r="C3130" s="959"/>
      <c r="D3130" s="975" t="s">
        <v>345</v>
      </c>
      <c r="E3130" s="961"/>
      <c r="F3130" s="961"/>
      <c r="G3130" s="961"/>
      <c r="H3130" s="962" t="str">
        <f t="shared" si="239"/>
        <v/>
      </c>
      <c r="I3130" s="963" t="str">
        <f t="shared" si="242"/>
        <v/>
      </c>
      <c r="J3130" s="964" t="str">
        <f t="shared" si="242"/>
        <v/>
      </c>
      <c r="K3130" s="964" t="str">
        <f t="shared" si="242"/>
        <v/>
      </c>
      <c r="L3130" s="964" t="str">
        <f t="shared" si="242"/>
        <v/>
      </c>
      <c r="M3130" s="964" t="str">
        <f t="shared" si="242"/>
        <v/>
      </c>
      <c r="N3130" s="964" t="str">
        <f t="shared" si="242"/>
        <v/>
      </c>
      <c r="O3130" s="964" t="str">
        <f t="shared" si="242"/>
        <v/>
      </c>
      <c r="P3130" s="964" t="str">
        <f t="shared" si="242"/>
        <v/>
      </c>
      <c r="Q3130" s="962" t="str">
        <f t="shared" si="242"/>
        <v/>
      </c>
      <c r="R3130" s="843"/>
    </row>
    <row r="3131" spans="2:18" s="842" customFormat="1" ht="12.4" customHeight="1">
      <c r="B3131" s="968" t="s">
        <v>454</v>
      </c>
      <c r="C3131" s="959"/>
      <c r="D3131" s="969" t="s">
        <v>2674</v>
      </c>
      <c r="E3131" s="961" t="s">
        <v>386</v>
      </c>
      <c r="F3131" s="970">
        <v>0.87</v>
      </c>
      <c r="G3131" s="970">
        <v>100.78</v>
      </c>
      <c r="H3131" s="962">
        <f t="shared" si="239"/>
        <v>87.68</v>
      </c>
      <c r="I3131" s="963">
        <f t="shared" si="242"/>
        <v>0</v>
      </c>
      <c r="J3131" s="964">
        <f t="shared" si="242"/>
        <v>0</v>
      </c>
      <c r="K3131" s="964">
        <f t="shared" si="242"/>
        <v>0</v>
      </c>
      <c r="L3131" s="964">
        <f t="shared" si="242"/>
        <v>0</v>
      </c>
      <c r="M3131" s="964">
        <f t="shared" si="242"/>
        <v>0</v>
      </c>
      <c r="N3131" s="964">
        <f t="shared" si="242"/>
        <v>87.68</v>
      </c>
      <c r="O3131" s="964">
        <f t="shared" si="242"/>
        <v>0</v>
      </c>
      <c r="P3131" s="964">
        <f t="shared" si="242"/>
        <v>0</v>
      </c>
      <c r="Q3131" s="962">
        <f t="shared" si="242"/>
        <v>0</v>
      </c>
      <c r="R3131" s="843"/>
    </row>
    <row r="3132" spans="2:18" s="842" customFormat="1" ht="12.4" customHeight="1">
      <c r="B3132" s="968" t="s">
        <v>455</v>
      </c>
      <c r="C3132" s="959"/>
      <c r="D3132" s="969" t="s">
        <v>352</v>
      </c>
      <c r="E3132" s="961" t="s">
        <v>386</v>
      </c>
      <c r="F3132" s="970">
        <v>0.66</v>
      </c>
      <c r="G3132" s="970">
        <v>85.03</v>
      </c>
      <c r="H3132" s="962">
        <f t="shared" si="239"/>
        <v>56.12</v>
      </c>
      <c r="I3132" s="963">
        <f t="shared" si="242"/>
        <v>0</v>
      </c>
      <c r="J3132" s="964">
        <f t="shared" si="242"/>
        <v>0</v>
      </c>
      <c r="K3132" s="964">
        <f t="shared" si="242"/>
        <v>0</v>
      </c>
      <c r="L3132" s="964">
        <f t="shared" si="242"/>
        <v>0</v>
      </c>
      <c r="M3132" s="964">
        <f t="shared" si="242"/>
        <v>0</v>
      </c>
      <c r="N3132" s="964">
        <f t="shared" si="242"/>
        <v>56.12</v>
      </c>
      <c r="O3132" s="964">
        <f t="shared" si="242"/>
        <v>0</v>
      </c>
      <c r="P3132" s="964">
        <f t="shared" si="242"/>
        <v>0</v>
      </c>
      <c r="Q3132" s="962">
        <f t="shared" si="242"/>
        <v>0</v>
      </c>
      <c r="R3132" s="843"/>
    </row>
    <row r="3133" spans="2:18" s="842" customFormat="1" ht="12.4" customHeight="1">
      <c r="B3133" s="968" t="s">
        <v>456</v>
      </c>
      <c r="C3133" s="959"/>
      <c r="D3133" s="969" t="s">
        <v>346</v>
      </c>
      <c r="E3133" s="961" t="s">
        <v>386</v>
      </c>
      <c r="F3133" s="970">
        <v>0.57000000000000006</v>
      </c>
      <c r="G3133" s="970">
        <v>85.03</v>
      </c>
      <c r="H3133" s="962">
        <f t="shared" si="239"/>
        <v>48.47</v>
      </c>
      <c r="I3133" s="963">
        <f t="shared" si="242"/>
        <v>0</v>
      </c>
      <c r="J3133" s="964">
        <f t="shared" si="242"/>
        <v>0</v>
      </c>
      <c r="K3133" s="964">
        <f t="shared" si="242"/>
        <v>0</v>
      </c>
      <c r="L3133" s="964">
        <f t="shared" si="242"/>
        <v>0</v>
      </c>
      <c r="M3133" s="964">
        <f t="shared" si="242"/>
        <v>0</v>
      </c>
      <c r="N3133" s="964">
        <f t="shared" si="242"/>
        <v>48.47</v>
      </c>
      <c r="O3133" s="964">
        <f t="shared" si="242"/>
        <v>0</v>
      </c>
      <c r="P3133" s="964">
        <f t="shared" si="242"/>
        <v>0</v>
      </c>
      <c r="Q3133" s="962">
        <f t="shared" si="242"/>
        <v>0</v>
      </c>
      <c r="R3133" s="843"/>
    </row>
    <row r="3134" spans="2:18" s="842" customFormat="1" ht="12.4" customHeight="1">
      <c r="B3134" s="968" t="s">
        <v>457</v>
      </c>
      <c r="C3134" s="959"/>
      <c r="D3134" s="969" t="s">
        <v>2675</v>
      </c>
      <c r="E3134" s="961" t="s">
        <v>386</v>
      </c>
      <c r="F3134" s="970">
        <v>0.03</v>
      </c>
      <c r="G3134" s="970">
        <v>51.03</v>
      </c>
      <c r="H3134" s="962">
        <f t="shared" si="239"/>
        <v>1.53</v>
      </c>
      <c r="I3134" s="963">
        <f t="shared" si="242"/>
        <v>0</v>
      </c>
      <c r="J3134" s="964">
        <f t="shared" si="242"/>
        <v>0</v>
      </c>
      <c r="K3134" s="964">
        <f t="shared" si="242"/>
        <v>0</v>
      </c>
      <c r="L3134" s="964">
        <f t="shared" si="242"/>
        <v>0</v>
      </c>
      <c r="M3134" s="964">
        <f t="shared" si="242"/>
        <v>0</v>
      </c>
      <c r="N3134" s="964">
        <f t="shared" si="242"/>
        <v>1.53</v>
      </c>
      <c r="O3134" s="964">
        <f t="shared" si="242"/>
        <v>0</v>
      </c>
      <c r="P3134" s="964">
        <f t="shared" si="242"/>
        <v>0</v>
      </c>
      <c r="Q3134" s="962">
        <f t="shared" si="242"/>
        <v>0</v>
      </c>
      <c r="R3134" s="843"/>
    </row>
    <row r="3135" spans="2:18" s="842" customFormat="1" ht="12.4" customHeight="1">
      <c r="B3135" s="974" t="s">
        <v>458</v>
      </c>
      <c r="C3135" s="959"/>
      <c r="D3135" s="975" t="s">
        <v>2676</v>
      </c>
      <c r="E3135" s="961"/>
      <c r="F3135" s="961"/>
      <c r="G3135" s="961"/>
      <c r="H3135" s="962" t="str">
        <f t="shared" si="239"/>
        <v/>
      </c>
      <c r="I3135" s="963" t="str">
        <f t="shared" ref="I3135:Q3150" si="243">+IF($E3135="","",I7025)</f>
        <v/>
      </c>
      <c r="J3135" s="964" t="str">
        <f t="shared" si="243"/>
        <v/>
      </c>
      <c r="K3135" s="964" t="str">
        <f t="shared" si="243"/>
        <v/>
      </c>
      <c r="L3135" s="964" t="str">
        <f t="shared" si="243"/>
        <v/>
      </c>
      <c r="M3135" s="964" t="str">
        <f t="shared" si="243"/>
        <v/>
      </c>
      <c r="N3135" s="964" t="str">
        <f t="shared" si="243"/>
        <v/>
      </c>
      <c r="O3135" s="964" t="str">
        <f t="shared" si="243"/>
        <v/>
      </c>
      <c r="P3135" s="964" t="str">
        <f t="shared" si="243"/>
        <v/>
      </c>
      <c r="Q3135" s="962" t="str">
        <f t="shared" si="243"/>
        <v/>
      </c>
      <c r="R3135" s="843"/>
    </row>
    <row r="3136" spans="2:18" s="842" customFormat="1" ht="12.4" customHeight="1">
      <c r="B3136" s="968" t="s">
        <v>459</v>
      </c>
      <c r="C3136" s="959"/>
      <c r="D3136" s="969" t="s">
        <v>2677</v>
      </c>
      <c r="E3136" s="961" t="s">
        <v>386</v>
      </c>
      <c r="F3136" s="970">
        <v>0.01</v>
      </c>
      <c r="G3136" s="970">
        <v>358.91</v>
      </c>
      <c r="H3136" s="962">
        <f t="shared" si="239"/>
        <v>3.59</v>
      </c>
      <c r="I3136" s="963">
        <f t="shared" si="243"/>
        <v>0</v>
      </c>
      <c r="J3136" s="964">
        <f t="shared" si="243"/>
        <v>0</v>
      </c>
      <c r="K3136" s="964">
        <f t="shared" si="243"/>
        <v>0</v>
      </c>
      <c r="L3136" s="964">
        <f t="shared" si="243"/>
        <v>0</v>
      </c>
      <c r="M3136" s="964">
        <f t="shared" si="243"/>
        <v>0</v>
      </c>
      <c r="N3136" s="964">
        <f t="shared" si="243"/>
        <v>3.59</v>
      </c>
      <c r="O3136" s="964">
        <f t="shared" si="243"/>
        <v>0</v>
      </c>
      <c r="P3136" s="964">
        <f t="shared" si="243"/>
        <v>0</v>
      </c>
      <c r="Q3136" s="962">
        <f t="shared" si="243"/>
        <v>0</v>
      </c>
      <c r="R3136" s="843"/>
    </row>
    <row r="3137" spans="2:18" s="842" customFormat="1" ht="12.4" customHeight="1">
      <c r="B3137" s="974" t="s">
        <v>460</v>
      </c>
      <c r="C3137" s="959"/>
      <c r="D3137" s="975" t="s">
        <v>344</v>
      </c>
      <c r="E3137" s="961"/>
      <c r="F3137" s="961"/>
      <c r="G3137" s="961"/>
      <c r="H3137" s="962" t="str">
        <f t="shared" si="239"/>
        <v/>
      </c>
      <c r="I3137" s="963" t="str">
        <f t="shared" si="243"/>
        <v/>
      </c>
      <c r="J3137" s="964" t="str">
        <f t="shared" si="243"/>
        <v/>
      </c>
      <c r="K3137" s="964" t="str">
        <f t="shared" si="243"/>
        <v/>
      </c>
      <c r="L3137" s="964" t="str">
        <f t="shared" si="243"/>
        <v/>
      </c>
      <c r="M3137" s="964" t="str">
        <f t="shared" si="243"/>
        <v/>
      </c>
      <c r="N3137" s="964" t="str">
        <f t="shared" si="243"/>
        <v/>
      </c>
      <c r="O3137" s="964" t="str">
        <f t="shared" si="243"/>
        <v/>
      </c>
      <c r="P3137" s="964" t="str">
        <f t="shared" si="243"/>
        <v/>
      </c>
      <c r="Q3137" s="962" t="str">
        <f t="shared" si="243"/>
        <v/>
      </c>
      <c r="R3137" s="843"/>
    </row>
    <row r="3138" spans="2:18" s="842" customFormat="1" ht="12.4" customHeight="1">
      <c r="B3138" s="968" t="s">
        <v>461</v>
      </c>
      <c r="C3138" s="959"/>
      <c r="D3138" s="969" t="s">
        <v>2997</v>
      </c>
      <c r="E3138" s="961" t="s">
        <v>53</v>
      </c>
      <c r="F3138" s="970">
        <v>1</v>
      </c>
      <c r="G3138" s="970">
        <v>250.96</v>
      </c>
      <c r="H3138" s="962">
        <f t="shared" si="239"/>
        <v>250.96</v>
      </c>
      <c r="I3138" s="963">
        <f t="shared" si="243"/>
        <v>0</v>
      </c>
      <c r="J3138" s="964">
        <f t="shared" si="243"/>
        <v>0</v>
      </c>
      <c r="K3138" s="964">
        <f t="shared" si="243"/>
        <v>0</v>
      </c>
      <c r="L3138" s="964">
        <f t="shared" si="243"/>
        <v>0</v>
      </c>
      <c r="M3138" s="964">
        <f t="shared" si="243"/>
        <v>250.96</v>
      </c>
      <c r="N3138" s="964">
        <f t="shared" si="243"/>
        <v>0</v>
      </c>
      <c r="O3138" s="964">
        <f t="shared" si="243"/>
        <v>0</v>
      </c>
      <c r="P3138" s="964">
        <f t="shared" si="243"/>
        <v>0</v>
      </c>
      <c r="Q3138" s="962">
        <f t="shared" si="243"/>
        <v>0</v>
      </c>
      <c r="R3138" s="843"/>
    </row>
    <row r="3139" spans="2:18" s="842" customFormat="1" ht="12.4" customHeight="1">
      <c r="B3139" s="974" t="s">
        <v>462</v>
      </c>
      <c r="C3139" s="959"/>
      <c r="D3139" s="975" t="s">
        <v>2679</v>
      </c>
      <c r="E3139" s="961"/>
      <c r="F3139" s="961"/>
      <c r="G3139" s="961"/>
      <c r="H3139" s="962" t="str">
        <f t="shared" si="239"/>
        <v/>
      </c>
      <c r="I3139" s="963" t="str">
        <f t="shared" si="243"/>
        <v/>
      </c>
      <c r="J3139" s="964" t="str">
        <f t="shared" si="243"/>
        <v/>
      </c>
      <c r="K3139" s="964" t="str">
        <f t="shared" si="243"/>
        <v/>
      </c>
      <c r="L3139" s="964" t="str">
        <f t="shared" si="243"/>
        <v/>
      </c>
      <c r="M3139" s="964" t="str">
        <f t="shared" si="243"/>
        <v/>
      </c>
      <c r="N3139" s="964" t="str">
        <f t="shared" si="243"/>
        <v/>
      </c>
      <c r="O3139" s="964" t="str">
        <f t="shared" si="243"/>
        <v/>
      </c>
      <c r="P3139" s="964" t="str">
        <f t="shared" si="243"/>
        <v/>
      </c>
      <c r="Q3139" s="962" t="str">
        <f t="shared" si="243"/>
        <v/>
      </c>
      <c r="R3139" s="843"/>
    </row>
    <row r="3140" spans="2:18" s="842" customFormat="1" ht="12.4" customHeight="1">
      <c r="B3140" s="968" t="s">
        <v>463</v>
      </c>
      <c r="C3140" s="959"/>
      <c r="D3140" s="969" t="s">
        <v>2680</v>
      </c>
      <c r="E3140" s="961" t="s">
        <v>41</v>
      </c>
      <c r="F3140" s="970">
        <v>1</v>
      </c>
      <c r="G3140" s="970">
        <v>71.180000000000007</v>
      </c>
      <c r="H3140" s="962">
        <f t="shared" si="239"/>
        <v>71.180000000000007</v>
      </c>
      <c r="I3140" s="963">
        <f t="shared" si="243"/>
        <v>0</v>
      </c>
      <c r="J3140" s="964">
        <f t="shared" si="243"/>
        <v>0</v>
      </c>
      <c r="K3140" s="964">
        <f t="shared" si="243"/>
        <v>0</v>
      </c>
      <c r="L3140" s="964">
        <f t="shared" si="243"/>
        <v>0</v>
      </c>
      <c r="M3140" s="964">
        <f t="shared" si="243"/>
        <v>0</v>
      </c>
      <c r="N3140" s="964">
        <f t="shared" si="243"/>
        <v>71.180000000000007</v>
      </c>
      <c r="O3140" s="964">
        <f t="shared" si="243"/>
        <v>0</v>
      </c>
      <c r="P3140" s="964">
        <f t="shared" si="243"/>
        <v>0</v>
      </c>
      <c r="Q3140" s="962">
        <f t="shared" si="243"/>
        <v>0</v>
      </c>
      <c r="R3140" s="843"/>
    </row>
    <row r="3141" spans="2:18" s="842" customFormat="1" ht="12.4" customHeight="1">
      <c r="B3141" s="974" t="s">
        <v>464</v>
      </c>
      <c r="C3141" s="959"/>
      <c r="D3141" s="975" t="s">
        <v>2681</v>
      </c>
      <c r="E3141" s="961"/>
      <c r="F3141" s="961"/>
      <c r="G3141" s="961"/>
      <c r="H3141" s="962" t="str">
        <f t="shared" si="239"/>
        <v/>
      </c>
      <c r="I3141" s="963" t="str">
        <f t="shared" si="243"/>
        <v/>
      </c>
      <c r="J3141" s="964" t="str">
        <f t="shared" si="243"/>
        <v/>
      </c>
      <c r="K3141" s="964" t="str">
        <f t="shared" si="243"/>
        <v/>
      </c>
      <c r="L3141" s="964" t="str">
        <f t="shared" si="243"/>
        <v/>
      </c>
      <c r="M3141" s="964" t="str">
        <f t="shared" si="243"/>
        <v/>
      </c>
      <c r="N3141" s="964" t="str">
        <f t="shared" si="243"/>
        <v/>
      </c>
      <c r="O3141" s="964" t="str">
        <f t="shared" si="243"/>
        <v/>
      </c>
      <c r="P3141" s="964" t="str">
        <f t="shared" si="243"/>
        <v/>
      </c>
      <c r="Q3141" s="962" t="str">
        <f t="shared" si="243"/>
        <v/>
      </c>
      <c r="R3141" s="843"/>
    </row>
    <row r="3142" spans="2:18" s="842" customFormat="1" ht="12.4" customHeight="1">
      <c r="B3142" s="968" t="s">
        <v>465</v>
      </c>
      <c r="C3142" s="959"/>
      <c r="D3142" s="969" t="s">
        <v>347</v>
      </c>
      <c r="E3142" s="961" t="s">
        <v>41</v>
      </c>
      <c r="F3142" s="970">
        <v>2</v>
      </c>
      <c r="G3142" s="970">
        <v>164.32</v>
      </c>
      <c r="H3142" s="962">
        <f t="shared" si="239"/>
        <v>328.64</v>
      </c>
      <c r="I3142" s="963">
        <f t="shared" si="243"/>
        <v>0</v>
      </c>
      <c r="J3142" s="964">
        <f t="shared" si="243"/>
        <v>0</v>
      </c>
      <c r="K3142" s="964">
        <f t="shared" si="243"/>
        <v>0</v>
      </c>
      <c r="L3142" s="964">
        <f t="shared" si="243"/>
        <v>0</v>
      </c>
      <c r="M3142" s="964">
        <f t="shared" si="243"/>
        <v>0</v>
      </c>
      <c r="N3142" s="964">
        <f t="shared" si="243"/>
        <v>328.64</v>
      </c>
      <c r="O3142" s="964">
        <f t="shared" si="243"/>
        <v>0</v>
      </c>
      <c r="P3142" s="964">
        <f t="shared" si="243"/>
        <v>0</v>
      </c>
      <c r="Q3142" s="962">
        <f t="shared" si="243"/>
        <v>0</v>
      </c>
      <c r="R3142" s="843"/>
    </row>
    <row r="3143" spans="2:18" s="842" customFormat="1" ht="12.4" customHeight="1">
      <c r="B3143" s="968" t="s">
        <v>466</v>
      </c>
      <c r="C3143" s="959"/>
      <c r="D3143" s="969" t="s">
        <v>348</v>
      </c>
      <c r="E3143" s="961" t="s">
        <v>41</v>
      </c>
      <c r="F3143" s="970">
        <v>1</v>
      </c>
      <c r="G3143" s="970">
        <v>108.32000000000001</v>
      </c>
      <c r="H3143" s="962">
        <f t="shared" si="239"/>
        <v>108.32</v>
      </c>
      <c r="I3143" s="963">
        <f t="shared" si="243"/>
        <v>0</v>
      </c>
      <c r="J3143" s="964">
        <f t="shared" si="243"/>
        <v>0</v>
      </c>
      <c r="K3143" s="964">
        <f t="shared" si="243"/>
        <v>0</v>
      </c>
      <c r="L3143" s="964">
        <f t="shared" si="243"/>
        <v>0</v>
      </c>
      <c r="M3143" s="964">
        <f t="shared" si="243"/>
        <v>0</v>
      </c>
      <c r="N3143" s="964">
        <f t="shared" si="243"/>
        <v>108.32</v>
      </c>
      <c r="O3143" s="964">
        <f t="shared" si="243"/>
        <v>0</v>
      </c>
      <c r="P3143" s="964">
        <f t="shared" si="243"/>
        <v>0</v>
      </c>
      <c r="Q3143" s="962">
        <f t="shared" si="243"/>
        <v>0</v>
      </c>
      <c r="R3143" s="843"/>
    </row>
    <row r="3144" spans="2:18" s="842" customFormat="1" ht="12.4" customHeight="1">
      <c r="B3144" s="974" t="s">
        <v>467</v>
      </c>
      <c r="C3144" s="959"/>
      <c r="D3144" s="975" t="s">
        <v>58</v>
      </c>
      <c r="E3144" s="961"/>
      <c r="F3144" s="961"/>
      <c r="G3144" s="961"/>
      <c r="H3144" s="962" t="str">
        <f t="shared" si="239"/>
        <v/>
      </c>
      <c r="I3144" s="963" t="str">
        <f t="shared" si="243"/>
        <v/>
      </c>
      <c r="J3144" s="964" t="str">
        <f t="shared" si="243"/>
        <v/>
      </c>
      <c r="K3144" s="964" t="str">
        <f t="shared" si="243"/>
        <v/>
      </c>
      <c r="L3144" s="964" t="str">
        <f t="shared" si="243"/>
        <v/>
      </c>
      <c r="M3144" s="964" t="str">
        <f t="shared" si="243"/>
        <v/>
      </c>
      <c r="N3144" s="964" t="str">
        <f t="shared" si="243"/>
        <v/>
      </c>
      <c r="O3144" s="964" t="str">
        <f t="shared" si="243"/>
        <v/>
      </c>
      <c r="P3144" s="964" t="str">
        <f t="shared" si="243"/>
        <v/>
      </c>
      <c r="Q3144" s="962" t="str">
        <f t="shared" si="243"/>
        <v/>
      </c>
      <c r="R3144" s="843"/>
    </row>
    <row r="3145" spans="2:18" s="842" customFormat="1" ht="12.4" customHeight="1">
      <c r="B3145" s="968" t="s">
        <v>468</v>
      </c>
      <c r="C3145" s="959"/>
      <c r="D3145" s="969" t="s">
        <v>2682</v>
      </c>
      <c r="E3145" s="961" t="s">
        <v>51</v>
      </c>
      <c r="F3145" s="970">
        <v>6.94</v>
      </c>
      <c r="G3145" s="970">
        <v>15.88</v>
      </c>
      <c r="H3145" s="962">
        <f t="shared" ref="H3145:H3208" si="244">+IF(E3145="","",ROUND(F3145*G3145,2))</f>
        <v>110.21</v>
      </c>
      <c r="I3145" s="963">
        <f t="shared" si="243"/>
        <v>0</v>
      </c>
      <c r="J3145" s="964">
        <f t="shared" si="243"/>
        <v>0</v>
      </c>
      <c r="K3145" s="964">
        <f t="shared" si="243"/>
        <v>0</v>
      </c>
      <c r="L3145" s="964">
        <f t="shared" si="243"/>
        <v>0</v>
      </c>
      <c r="M3145" s="964">
        <f t="shared" si="243"/>
        <v>0</v>
      </c>
      <c r="N3145" s="964">
        <f t="shared" si="243"/>
        <v>110.21</v>
      </c>
      <c r="O3145" s="964">
        <f t="shared" si="243"/>
        <v>0</v>
      </c>
      <c r="P3145" s="964">
        <f t="shared" si="243"/>
        <v>0</v>
      </c>
      <c r="Q3145" s="962">
        <f t="shared" si="243"/>
        <v>0</v>
      </c>
      <c r="R3145" s="843"/>
    </row>
    <row r="3146" spans="2:18" s="842" customFormat="1" ht="12.4" customHeight="1">
      <c r="B3146" s="968" t="s">
        <v>1676</v>
      </c>
      <c r="C3146" s="959"/>
      <c r="D3146" s="969" t="s">
        <v>2798</v>
      </c>
      <c r="E3146" s="961" t="s">
        <v>51</v>
      </c>
      <c r="F3146" s="970">
        <v>5.29</v>
      </c>
      <c r="G3146" s="970">
        <v>24.77</v>
      </c>
      <c r="H3146" s="962">
        <f t="shared" si="244"/>
        <v>131.03</v>
      </c>
      <c r="I3146" s="963">
        <f t="shared" si="243"/>
        <v>0</v>
      </c>
      <c r="J3146" s="964">
        <f t="shared" si="243"/>
        <v>0</v>
      </c>
      <c r="K3146" s="964">
        <f t="shared" si="243"/>
        <v>0</v>
      </c>
      <c r="L3146" s="964">
        <f t="shared" si="243"/>
        <v>0</v>
      </c>
      <c r="M3146" s="964">
        <f t="shared" si="243"/>
        <v>0</v>
      </c>
      <c r="N3146" s="964">
        <f t="shared" si="243"/>
        <v>131.03</v>
      </c>
      <c r="O3146" s="964">
        <f t="shared" si="243"/>
        <v>0</v>
      </c>
      <c r="P3146" s="964">
        <f t="shared" si="243"/>
        <v>0</v>
      </c>
      <c r="Q3146" s="962">
        <f t="shared" si="243"/>
        <v>0</v>
      </c>
      <c r="R3146" s="843"/>
    </row>
    <row r="3147" spans="2:18" s="842" customFormat="1" ht="12.4" customHeight="1">
      <c r="B3147" s="974" t="s">
        <v>469</v>
      </c>
      <c r="C3147" s="959"/>
      <c r="D3147" s="975" t="s">
        <v>2683</v>
      </c>
      <c r="E3147" s="961"/>
      <c r="F3147" s="961"/>
      <c r="G3147" s="961"/>
      <c r="H3147" s="962" t="str">
        <f t="shared" si="244"/>
        <v/>
      </c>
      <c r="I3147" s="963" t="str">
        <f t="shared" si="243"/>
        <v/>
      </c>
      <c r="J3147" s="964" t="str">
        <f t="shared" si="243"/>
        <v/>
      </c>
      <c r="K3147" s="964" t="str">
        <f t="shared" si="243"/>
        <v/>
      </c>
      <c r="L3147" s="964" t="str">
        <f t="shared" si="243"/>
        <v/>
      </c>
      <c r="M3147" s="964" t="str">
        <f t="shared" si="243"/>
        <v/>
      </c>
      <c r="N3147" s="964" t="str">
        <f t="shared" si="243"/>
        <v/>
      </c>
      <c r="O3147" s="964" t="str">
        <f t="shared" si="243"/>
        <v/>
      </c>
      <c r="P3147" s="964" t="str">
        <f t="shared" si="243"/>
        <v/>
      </c>
      <c r="Q3147" s="962" t="str">
        <f t="shared" si="243"/>
        <v/>
      </c>
      <c r="R3147" s="843"/>
    </row>
    <row r="3148" spans="2:18" s="842" customFormat="1" ht="12.4" customHeight="1">
      <c r="B3148" s="968" t="s">
        <v>470</v>
      </c>
      <c r="C3148" s="959"/>
      <c r="D3148" s="969" t="s">
        <v>334</v>
      </c>
      <c r="E3148" s="961" t="s">
        <v>385</v>
      </c>
      <c r="F3148" s="970">
        <v>16</v>
      </c>
      <c r="G3148" s="970">
        <v>1.22</v>
      </c>
      <c r="H3148" s="962">
        <f t="shared" si="244"/>
        <v>19.52</v>
      </c>
      <c r="I3148" s="963">
        <f t="shared" si="243"/>
        <v>0</v>
      </c>
      <c r="J3148" s="964">
        <f t="shared" si="243"/>
        <v>0</v>
      </c>
      <c r="K3148" s="964">
        <f t="shared" si="243"/>
        <v>0</v>
      </c>
      <c r="L3148" s="964">
        <f t="shared" si="243"/>
        <v>0</v>
      </c>
      <c r="M3148" s="964">
        <f t="shared" si="243"/>
        <v>0</v>
      </c>
      <c r="N3148" s="964">
        <f t="shared" si="243"/>
        <v>19.52</v>
      </c>
      <c r="O3148" s="964">
        <f t="shared" si="243"/>
        <v>0</v>
      </c>
      <c r="P3148" s="964">
        <f t="shared" si="243"/>
        <v>0</v>
      </c>
      <c r="Q3148" s="962">
        <f t="shared" si="243"/>
        <v>0</v>
      </c>
      <c r="R3148" s="843"/>
    </row>
    <row r="3149" spans="2:18" s="842" customFormat="1" ht="12.4" customHeight="1">
      <c r="B3149" s="968" t="s">
        <v>471</v>
      </c>
      <c r="C3149" s="959"/>
      <c r="D3149" s="969" t="s">
        <v>365</v>
      </c>
      <c r="E3149" s="961" t="s">
        <v>386</v>
      </c>
      <c r="F3149" s="970">
        <v>0.69000000000000006</v>
      </c>
      <c r="G3149" s="970">
        <v>30.76</v>
      </c>
      <c r="H3149" s="962">
        <f t="shared" si="244"/>
        <v>21.22</v>
      </c>
      <c r="I3149" s="963">
        <f t="shared" si="243"/>
        <v>0</v>
      </c>
      <c r="J3149" s="964">
        <f t="shared" si="243"/>
        <v>0</v>
      </c>
      <c r="K3149" s="964">
        <f t="shared" si="243"/>
        <v>0</v>
      </c>
      <c r="L3149" s="964">
        <f t="shared" si="243"/>
        <v>0</v>
      </c>
      <c r="M3149" s="964">
        <f t="shared" si="243"/>
        <v>0</v>
      </c>
      <c r="N3149" s="964">
        <f t="shared" si="243"/>
        <v>21.22</v>
      </c>
      <c r="O3149" s="964">
        <f t="shared" si="243"/>
        <v>0</v>
      </c>
      <c r="P3149" s="964">
        <f t="shared" si="243"/>
        <v>0</v>
      </c>
      <c r="Q3149" s="962">
        <f t="shared" si="243"/>
        <v>0</v>
      </c>
      <c r="R3149" s="843"/>
    </row>
    <row r="3150" spans="2:18" s="842" customFormat="1" ht="12.4" customHeight="1">
      <c r="B3150" s="968" t="s">
        <v>472</v>
      </c>
      <c r="C3150" s="959"/>
      <c r="D3150" s="969" t="s">
        <v>336</v>
      </c>
      <c r="E3150" s="961" t="s">
        <v>386</v>
      </c>
      <c r="F3150" s="970">
        <v>0.87</v>
      </c>
      <c r="G3150" s="970">
        <v>20.51</v>
      </c>
      <c r="H3150" s="962">
        <f t="shared" si="244"/>
        <v>17.84</v>
      </c>
      <c r="I3150" s="963">
        <f t="shared" si="243"/>
        <v>0</v>
      </c>
      <c r="J3150" s="964">
        <f t="shared" si="243"/>
        <v>0</v>
      </c>
      <c r="K3150" s="964">
        <f t="shared" si="243"/>
        <v>0</v>
      </c>
      <c r="L3150" s="964">
        <f t="shared" si="243"/>
        <v>0</v>
      </c>
      <c r="M3150" s="964">
        <f t="shared" si="243"/>
        <v>0</v>
      </c>
      <c r="N3150" s="964">
        <f t="shared" si="243"/>
        <v>17.84</v>
      </c>
      <c r="O3150" s="964">
        <f t="shared" si="243"/>
        <v>0</v>
      </c>
      <c r="P3150" s="964">
        <f t="shared" si="243"/>
        <v>0</v>
      </c>
      <c r="Q3150" s="962">
        <f t="shared" si="243"/>
        <v>0</v>
      </c>
      <c r="R3150" s="843"/>
    </row>
    <row r="3151" spans="2:18" s="842" customFormat="1" ht="12.4" customHeight="1">
      <c r="B3151" s="968" t="s">
        <v>473</v>
      </c>
      <c r="C3151" s="959"/>
      <c r="D3151" s="969" t="s">
        <v>2684</v>
      </c>
      <c r="E3151" s="961" t="s">
        <v>386</v>
      </c>
      <c r="F3151" s="970">
        <v>0.69000000000000006</v>
      </c>
      <c r="G3151" s="970">
        <v>394.23</v>
      </c>
      <c r="H3151" s="962">
        <f t="shared" si="244"/>
        <v>272.02</v>
      </c>
      <c r="I3151" s="963">
        <f t="shared" ref="I3151:Q3166" si="245">+IF($E3151="","",I7041)</f>
        <v>0</v>
      </c>
      <c r="J3151" s="964">
        <f t="shared" si="245"/>
        <v>0</v>
      </c>
      <c r="K3151" s="964">
        <f t="shared" si="245"/>
        <v>0</v>
      </c>
      <c r="L3151" s="964">
        <f t="shared" si="245"/>
        <v>0</v>
      </c>
      <c r="M3151" s="964">
        <f t="shared" si="245"/>
        <v>0</v>
      </c>
      <c r="N3151" s="964">
        <f t="shared" si="245"/>
        <v>272.02</v>
      </c>
      <c r="O3151" s="964">
        <f t="shared" si="245"/>
        <v>0</v>
      </c>
      <c r="P3151" s="964">
        <f t="shared" si="245"/>
        <v>0</v>
      </c>
      <c r="Q3151" s="962">
        <f t="shared" si="245"/>
        <v>0</v>
      </c>
      <c r="R3151" s="843"/>
    </row>
    <row r="3152" spans="2:18" s="842" customFormat="1" ht="12.4" customHeight="1">
      <c r="B3152" s="968" t="s">
        <v>474</v>
      </c>
      <c r="C3152" s="959"/>
      <c r="D3152" s="969" t="s">
        <v>2685</v>
      </c>
      <c r="E3152" s="961" t="s">
        <v>41</v>
      </c>
      <c r="F3152" s="970">
        <v>9</v>
      </c>
      <c r="G3152" s="970">
        <v>108.57000000000001</v>
      </c>
      <c r="H3152" s="962">
        <f t="shared" si="244"/>
        <v>977.13</v>
      </c>
      <c r="I3152" s="963">
        <f t="shared" si="245"/>
        <v>0</v>
      </c>
      <c r="J3152" s="964">
        <f t="shared" si="245"/>
        <v>0</v>
      </c>
      <c r="K3152" s="964">
        <f t="shared" si="245"/>
        <v>0</v>
      </c>
      <c r="L3152" s="964">
        <f t="shared" si="245"/>
        <v>0</v>
      </c>
      <c r="M3152" s="964">
        <f t="shared" si="245"/>
        <v>0</v>
      </c>
      <c r="N3152" s="964">
        <f t="shared" si="245"/>
        <v>977.13</v>
      </c>
      <c r="O3152" s="964">
        <f t="shared" si="245"/>
        <v>0</v>
      </c>
      <c r="P3152" s="964">
        <f t="shared" si="245"/>
        <v>0</v>
      </c>
      <c r="Q3152" s="962">
        <f t="shared" si="245"/>
        <v>0</v>
      </c>
      <c r="R3152" s="843"/>
    </row>
    <row r="3153" spans="2:18" s="842" customFormat="1" ht="12.4" customHeight="1">
      <c r="B3153" s="968" t="s">
        <v>475</v>
      </c>
      <c r="C3153" s="959"/>
      <c r="D3153" s="969" t="s">
        <v>349</v>
      </c>
      <c r="E3153" s="961" t="s">
        <v>50</v>
      </c>
      <c r="F3153" s="970">
        <v>64</v>
      </c>
      <c r="G3153" s="970">
        <v>3.47</v>
      </c>
      <c r="H3153" s="962">
        <f t="shared" si="244"/>
        <v>222.08</v>
      </c>
      <c r="I3153" s="963">
        <f t="shared" si="245"/>
        <v>0</v>
      </c>
      <c r="J3153" s="964">
        <f t="shared" si="245"/>
        <v>0</v>
      </c>
      <c r="K3153" s="964">
        <f t="shared" si="245"/>
        <v>0</v>
      </c>
      <c r="L3153" s="964">
        <f t="shared" si="245"/>
        <v>0</v>
      </c>
      <c r="M3153" s="964">
        <f t="shared" si="245"/>
        <v>0</v>
      </c>
      <c r="N3153" s="964">
        <f t="shared" si="245"/>
        <v>222.08</v>
      </c>
      <c r="O3153" s="964">
        <f t="shared" si="245"/>
        <v>0</v>
      </c>
      <c r="P3153" s="964">
        <f t="shared" si="245"/>
        <v>0</v>
      </c>
      <c r="Q3153" s="962">
        <f t="shared" si="245"/>
        <v>0</v>
      </c>
      <c r="R3153" s="843"/>
    </row>
    <row r="3154" spans="2:18" s="842" customFormat="1" ht="12.4" customHeight="1">
      <c r="B3154" s="968" t="s">
        <v>476</v>
      </c>
      <c r="C3154" s="959"/>
      <c r="D3154" s="969" t="s">
        <v>2686</v>
      </c>
      <c r="E3154" s="961" t="s">
        <v>41</v>
      </c>
      <c r="F3154" s="970">
        <v>1</v>
      </c>
      <c r="G3154" s="970">
        <v>3421.36</v>
      </c>
      <c r="H3154" s="962">
        <f t="shared" si="244"/>
        <v>3421.36</v>
      </c>
      <c r="I3154" s="963">
        <f t="shared" si="245"/>
        <v>0</v>
      </c>
      <c r="J3154" s="964">
        <f t="shared" si="245"/>
        <v>0</v>
      </c>
      <c r="K3154" s="964">
        <f t="shared" si="245"/>
        <v>0</v>
      </c>
      <c r="L3154" s="964">
        <f t="shared" si="245"/>
        <v>0</v>
      </c>
      <c r="M3154" s="964">
        <f t="shared" si="245"/>
        <v>0</v>
      </c>
      <c r="N3154" s="964">
        <f t="shared" si="245"/>
        <v>3421.36</v>
      </c>
      <c r="O3154" s="964">
        <f t="shared" si="245"/>
        <v>0</v>
      </c>
      <c r="P3154" s="964">
        <f t="shared" si="245"/>
        <v>0</v>
      </c>
      <c r="Q3154" s="962">
        <f t="shared" si="245"/>
        <v>0</v>
      </c>
      <c r="R3154" s="843"/>
    </row>
    <row r="3155" spans="2:18" s="842" customFormat="1" ht="12.4" customHeight="1">
      <c r="B3155" s="974" t="s">
        <v>477</v>
      </c>
      <c r="C3155" s="959"/>
      <c r="D3155" s="975" t="s">
        <v>64</v>
      </c>
      <c r="E3155" s="961"/>
      <c r="F3155" s="961"/>
      <c r="G3155" s="961"/>
      <c r="H3155" s="962" t="str">
        <f t="shared" si="244"/>
        <v/>
      </c>
      <c r="I3155" s="963" t="str">
        <f t="shared" si="245"/>
        <v/>
      </c>
      <c r="J3155" s="964" t="str">
        <f t="shared" si="245"/>
        <v/>
      </c>
      <c r="K3155" s="964" t="str">
        <f t="shared" si="245"/>
        <v/>
      </c>
      <c r="L3155" s="964" t="str">
        <f t="shared" si="245"/>
        <v/>
      </c>
      <c r="M3155" s="964" t="str">
        <f t="shared" si="245"/>
        <v/>
      </c>
      <c r="N3155" s="964" t="str">
        <f t="shared" si="245"/>
        <v/>
      </c>
      <c r="O3155" s="964" t="str">
        <f t="shared" si="245"/>
        <v/>
      </c>
      <c r="P3155" s="964" t="str">
        <f t="shared" si="245"/>
        <v/>
      </c>
      <c r="Q3155" s="962" t="str">
        <f t="shared" si="245"/>
        <v/>
      </c>
      <c r="R3155" s="843"/>
    </row>
    <row r="3156" spans="2:18" s="842" customFormat="1" ht="12.4" customHeight="1">
      <c r="B3156" s="968" t="s">
        <v>478</v>
      </c>
      <c r="C3156" s="959"/>
      <c r="D3156" s="969" t="s">
        <v>350</v>
      </c>
      <c r="E3156" s="961" t="s">
        <v>51</v>
      </c>
      <c r="F3156" s="970">
        <v>2.21</v>
      </c>
      <c r="G3156" s="970">
        <v>11.85</v>
      </c>
      <c r="H3156" s="962">
        <f t="shared" si="244"/>
        <v>26.19</v>
      </c>
      <c r="I3156" s="963">
        <f t="shared" si="245"/>
        <v>0</v>
      </c>
      <c r="J3156" s="964">
        <f t="shared" si="245"/>
        <v>0</v>
      </c>
      <c r="K3156" s="964">
        <f t="shared" si="245"/>
        <v>0</v>
      </c>
      <c r="L3156" s="964">
        <f t="shared" si="245"/>
        <v>0</v>
      </c>
      <c r="M3156" s="964">
        <f t="shared" si="245"/>
        <v>0</v>
      </c>
      <c r="N3156" s="964">
        <f t="shared" si="245"/>
        <v>26.19</v>
      </c>
      <c r="O3156" s="964">
        <f t="shared" si="245"/>
        <v>0</v>
      </c>
      <c r="P3156" s="964">
        <f t="shared" si="245"/>
        <v>0</v>
      </c>
      <c r="Q3156" s="962">
        <f t="shared" si="245"/>
        <v>0</v>
      </c>
      <c r="R3156" s="843"/>
    </row>
    <row r="3157" spans="2:18" s="842" customFormat="1" ht="12.4" customHeight="1">
      <c r="B3157" s="968" t="s">
        <v>479</v>
      </c>
      <c r="C3157" s="959"/>
      <c r="D3157" s="969" t="s">
        <v>351</v>
      </c>
      <c r="E3157" s="961" t="s">
        <v>51</v>
      </c>
      <c r="F3157" s="970">
        <v>3.2</v>
      </c>
      <c r="G3157" s="970">
        <v>20.48</v>
      </c>
      <c r="H3157" s="962">
        <f t="shared" si="244"/>
        <v>65.540000000000006</v>
      </c>
      <c r="I3157" s="963">
        <f t="shared" si="245"/>
        <v>0</v>
      </c>
      <c r="J3157" s="964">
        <f t="shared" si="245"/>
        <v>0</v>
      </c>
      <c r="K3157" s="964">
        <f t="shared" si="245"/>
        <v>0</v>
      </c>
      <c r="L3157" s="964">
        <f t="shared" si="245"/>
        <v>0</v>
      </c>
      <c r="M3157" s="964">
        <f t="shared" si="245"/>
        <v>0</v>
      </c>
      <c r="N3157" s="964">
        <f t="shared" si="245"/>
        <v>65.540000000000006</v>
      </c>
      <c r="O3157" s="964">
        <f t="shared" si="245"/>
        <v>0</v>
      </c>
      <c r="P3157" s="964">
        <f t="shared" si="245"/>
        <v>0</v>
      </c>
      <c r="Q3157" s="962">
        <f t="shared" si="245"/>
        <v>0</v>
      </c>
      <c r="R3157" s="843"/>
    </row>
    <row r="3158" spans="2:18" s="842" customFormat="1" ht="12.4" customHeight="1">
      <c r="B3158" s="968" t="s">
        <v>480</v>
      </c>
      <c r="C3158" s="959"/>
      <c r="D3158" s="969" t="s">
        <v>2687</v>
      </c>
      <c r="E3158" s="961" t="s">
        <v>51</v>
      </c>
      <c r="F3158" s="970">
        <v>25.09</v>
      </c>
      <c r="G3158" s="970">
        <v>25.25</v>
      </c>
      <c r="H3158" s="962">
        <f t="shared" si="244"/>
        <v>633.52</v>
      </c>
      <c r="I3158" s="963">
        <f t="shared" si="245"/>
        <v>0</v>
      </c>
      <c r="J3158" s="964">
        <f t="shared" si="245"/>
        <v>0</v>
      </c>
      <c r="K3158" s="964">
        <f t="shared" si="245"/>
        <v>0</v>
      </c>
      <c r="L3158" s="964">
        <f t="shared" si="245"/>
        <v>0</v>
      </c>
      <c r="M3158" s="964">
        <f t="shared" si="245"/>
        <v>0</v>
      </c>
      <c r="N3158" s="964">
        <f t="shared" si="245"/>
        <v>633.52</v>
      </c>
      <c r="O3158" s="964">
        <f t="shared" si="245"/>
        <v>0</v>
      </c>
      <c r="P3158" s="964">
        <f t="shared" si="245"/>
        <v>0</v>
      </c>
      <c r="Q3158" s="962">
        <f t="shared" si="245"/>
        <v>0</v>
      </c>
      <c r="R3158" s="843"/>
    </row>
    <row r="3159" spans="2:18" s="842" customFormat="1" ht="12.4" customHeight="1">
      <c r="B3159" s="972" t="s">
        <v>481</v>
      </c>
      <c r="C3159" s="959"/>
      <c r="D3159" s="973" t="s">
        <v>2998</v>
      </c>
      <c r="E3159" s="961"/>
      <c r="F3159" s="961"/>
      <c r="G3159" s="961"/>
      <c r="H3159" s="962" t="str">
        <f t="shared" si="244"/>
        <v/>
      </c>
      <c r="I3159" s="963" t="str">
        <f t="shared" si="245"/>
        <v/>
      </c>
      <c r="J3159" s="964" t="str">
        <f t="shared" si="245"/>
        <v/>
      </c>
      <c r="K3159" s="964" t="str">
        <f t="shared" si="245"/>
        <v/>
      </c>
      <c r="L3159" s="964" t="str">
        <f t="shared" si="245"/>
        <v/>
      </c>
      <c r="M3159" s="964" t="str">
        <f t="shared" si="245"/>
        <v/>
      </c>
      <c r="N3159" s="964" t="str">
        <f t="shared" si="245"/>
        <v/>
      </c>
      <c r="O3159" s="964" t="str">
        <f t="shared" si="245"/>
        <v/>
      </c>
      <c r="P3159" s="964" t="str">
        <f t="shared" si="245"/>
        <v/>
      </c>
      <c r="Q3159" s="962" t="str">
        <f t="shared" si="245"/>
        <v/>
      </c>
      <c r="R3159" s="843"/>
    </row>
    <row r="3160" spans="2:18" s="842" customFormat="1" ht="12.4" customHeight="1">
      <c r="B3160" s="974" t="s">
        <v>482</v>
      </c>
      <c r="C3160" s="959"/>
      <c r="D3160" s="975" t="s">
        <v>52</v>
      </c>
      <c r="E3160" s="961"/>
      <c r="F3160" s="961"/>
      <c r="G3160" s="961"/>
      <c r="H3160" s="962" t="str">
        <f t="shared" si="244"/>
        <v/>
      </c>
      <c r="I3160" s="963" t="str">
        <f t="shared" si="245"/>
        <v/>
      </c>
      <c r="J3160" s="964" t="str">
        <f t="shared" si="245"/>
        <v/>
      </c>
      <c r="K3160" s="964" t="str">
        <f t="shared" si="245"/>
        <v/>
      </c>
      <c r="L3160" s="964" t="str">
        <f t="shared" si="245"/>
        <v/>
      </c>
      <c r="M3160" s="964" t="str">
        <f t="shared" si="245"/>
        <v/>
      </c>
      <c r="N3160" s="964" t="str">
        <f t="shared" si="245"/>
        <v/>
      </c>
      <c r="O3160" s="964" t="str">
        <f t="shared" si="245"/>
        <v/>
      </c>
      <c r="P3160" s="964" t="str">
        <f t="shared" si="245"/>
        <v/>
      </c>
      <c r="Q3160" s="962" t="str">
        <f t="shared" si="245"/>
        <v/>
      </c>
      <c r="R3160" s="843"/>
    </row>
    <row r="3161" spans="2:18" s="842" customFormat="1" ht="12.4" customHeight="1">
      <c r="B3161" s="968" t="s">
        <v>483</v>
      </c>
      <c r="C3161" s="959"/>
      <c r="D3161" s="969" t="s">
        <v>2689</v>
      </c>
      <c r="E3161" s="961" t="s">
        <v>387</v>
      </c>
      <c r="F3161" s="970">
        <v>153.14000000000001</v>
      </c>
      <c r="G3161" s="970">
        <v>0.70000000000000007</v>
      </c>
      <c r="H3161" s="962">
        <f t="shared" si="244"/>
        <v>107.2</v>
      </c>
      <c r="I3161" s="963">
        <f t="shared" si="245"/>
        <v>0</v>
      </c>
      <c r="J3161" s="964">
        <f t="shared" si="245"/>
        <v>0</v>
      </c>
      <c r="K3161" s="964">
        <f t="shared" si="245"/>
        <v>0</v>
      </c>
      <c r="L3161" s="964">
        <f t="shared" si="245"/>
        <v>0</v>
      </c>
      <c r="M3161" s="964">
        <f t="shared" si="245"/>
        <v>0</v>
      </c>
      <c r="N3161" s="964">
        <f t="shared" si="245"/>
        <v>107.2</v>
      </c>
      <c r="O3161" s="964">
        <f t="shared" si="245"/>
        <v>0</v>
      </c>
      <c r="P3161" s="964">
        <f t="shared" si="245"/>
        <v>0</v>
      </c>
      <c r="Q3161" s="962">
        <f t="shared" si="245"/>
        <v>0</v>
      </c>
      <c r="R3161" s="843"/>
    </row>
    <row r="3162" spans="2:18" s="842" customFormat="1" ht="12.4" customHeight="1">
      <c r="B3162" s="974" t="s">
        <v>484</v>
      </c>
      <c r="C3162" s="959"/>
      <c r="D3162" s="975" t="s">
        <v>54</v>
      </c>
      <c r="E3162" s="961"/>
      <c r="F3162" s="961"/>
      <c r="G3162" s="961"/>
      <c r="H3162" s="962" t="str">
        <f t="shared" si="244"/>
        <v/>
      </c>
      <c r="I3162" s="963" t="str">
        <f t="shared" si="245"/>
        <v/>
      </c>
      <c r="J3162" s="964" t="str">
        <f t="shared" si="245"/>
        <v/>
      </c>
      <c r="K3162" s="964" t="str">
        <f t="shared" si="245"/>
        <v/>
      </c>
      <c r="L3162" s="964" t="str">
        <f t="shared" si="245"/>
        <v/>
      </c>
      <c r="M3162" s="964" t="str">
        <f t="shared" si="245"/>
        <v/>
      </c>
      <c r="N3162" s="964" t="str">
        <f t="shared" si="245"/>
        <v/>
      </c>
      <c r="O3162" s="964" t="str">
        <f t="shared" si="245"/>
        <v/>
      </c>
      <c r="P3162" s="964" t="str">
        <f t="shared" si="245"/>
        <v/>
      </c>
      <c r="Q3162" s="962" t="str">
        <f t="shared" si="245"/>
        <v/>
      </c>
      <c r="R3162" s="843"/>
    </row>
    <row r="3163" spans="2:18" s="842" customFormat="1" ht="12.4" customHeight="1">
      <c r="B3163" s="968" t="s">
        <v>485</v>
      </c>
      <c r="C3163" s="959"/>
      <c r="D3163" s="969" t="s">
        <v>2690</v>
      </c>
      <c r="E3163" s="961" t="s">
        <v>387</v>
      </c>
      <c r="F3163" s="970">
        <v>153.14000000000001</v>
      </c>
      <c r="G3163" s="970">
        <v>9.85</v>
      </c>
      <c r="H3163" s="962">
        <f t="shared" si="244"/>
        <v>1508.43</v>
      </c>
      <c r="I3163" s="963">
        <f t="shared" si="245"/>
        <v>0</v>
      </c>
      <c r="J3163" s="964">
        <f t="shared" si="245"/>
        <v>0</v>
      </c>
      <c r="K3163" s="964">
        <f t="shared" si="245"/>
        <v>0</v>
      </c>
      <c r="L3163" s="964">
        <f t="shared" si="245"/>
        <v>0</v>
      </c>
      <c r="M3163" s="964">
        <f t="shared" si="245"/>
        <v>0</v>
      </c>
      <c r="N3163" s="964">
        <f t="shared" si="245"/>
        <v>1508.43</v>
      </c>
      <c r="O3163" s="964">
        <f t="shared" si="245"/>
        <v>0</v>
      </c>
      <c r="P3163" s="964">
        <f t="shared" si="245"/>
        <v>0</v>
      </c>
      <c r="Q3163" s="962">
        <f t="shared" si="245"/>
        <v>0</v>
      </c>
      <c r="R3163" s="843"/>
    </row>
    <row r="3164" spans="2:18" s="842" customFormat="1" ht="12.4" customHeight="1">
      <c r="B3164" s="968" t="s">
        <v>486</v>
      </c>
      <c r="C3164" s="959"/>
      <c r="D3164" s="969" t="s">
        <v>2691</v>
      </c>
      <c r="E3164" s="961" t="s">
        <v>387</v>
      </c>
      <c r="F3164" s="970">
        <v>153.14000000000001</v>
      </c>
      <c r="G3164" s="970">
        <v>2.0499999999999998</v>
      </c>
      <c r="H3164" s="962">
        <f t="shared" si="244"/>
        <v>313.94</v>
      </c>
      <c r="I3164" s="963">
        <f t="shared" si="245"/>
        <v>0</v>
      </c>
      <c r="J3164" s="964">
        <f t="shared" si="245"/>
        <v>0</v>
      </c>
      <c r="K3164" s="964">
        <f t="shared" si="245"/>
        <v>0</v>
      </c>
      <c r="L3164" s="964">
        <f t="shared" si="245"/>
        <v>0</v>
      </c>
      <c r="M3164" s="964">
        <f t="shared" si="245"/>
        <v>0</v>
      </c>
      <c r="N3164" s="964">
        <f t="shared" si="245"/>
        <v>313.94</v>
      </c>
      <c r="O3164" s="964">
        <f t="shared" si="245"/>
        <v>0</v>
      </c>
      <c r="P3164" s="964">
        <f t="shared" si="245"/>
        <v>0</v>
      </c>
      <c r="Q3164" s="962">
        <f t="shared" si="245"/>
        <v>0</v>
      </c>
      <c r="R3164" s="843"/>
    </row>
    <row r="3165" spans="2:18" s="842" customFormat="1" ht="12.4" customHeight="1">
      <c r="B3165" s="968" t="s">
        <v>487</v>
      </c>
      <c r="C3165" s="959"/>
      <c r="D3165" s="969" t="s">
        <v>354</v>
      </c>
      <c r="E3165" s="961" t="s">
        <v>387</v>
      </c>
      <c r="F3165" s="970">
        <v>153.14000000000001</v>
      </c>
      <c r="G3165" s="970">
        <v>4.33</v>
      </c>
      <c r="H3165" s="962">
        <f t="shared" si="244"/>
        <v>663.1</v>
      </c>
      <c r="I3165" s="963">
        <f t="shared" si="245"/>
        <v>0</v>
      </c>
      <c r="J3165" s="964">
        <f t="shared" si="245"/>
        <v>0</v>
      </c>
      <c r="K3165" s="964">
        <f t="shared" si="245"/>
        <v>0</v>
      </c>
      <c r="L3165" s="964">
        <f t="shared" si="245"/>
        <v>0</v>
      </c>
      <c r="M3165" s="964">
        <f t="shared" si="245"/>
        <v>0</v>
      </c>
      <c r="N3165" s="964">
        <f t="shared" si="245"/>
        <v>663.1</v>
      </c>
      <c r="O3165" s="964">
        <f t="shared" si="245"/>
        <v>0</v>
      </c>
      <c r="P3165" s="964">
        <f t="shared" si="245"/>
        <v>0</v>
      </c>
      <c r="Q3165" s="962">
        <f t="shared" si="245"/>
        <v>0</v>
      </c>
      <c r="R3165" s="843"/>
    </row>
    <row r="3166" spans="2:18" s="842" customFormat="1" ht="12.4" customHeight="1">
      <c r="B3166" s="968" t="s">
        <v>488</v>
      </c>
      <c r="C3166" s="959"/>
      <c r="D3166" s="969" t="s">
        <v>2692</v>
      </c>
      <c r="E3166" s="961" t="s">
        <v>386</v>
      </c>
      <c r="F3166" s="970">
        <v>12.25</v>
      </c>
      <c r="G3166" s="970">
        <v>30.76</v>
      </c>
      <c r="H3166" s="962">
        <f t="shared" si="244"/>
        <v>376.81</v>
      </c>
      <c r="I3166" s="963">
        <f t="shared" si="245"/>
        <v>0</v>
      </c>
      <c r="J3166" s="964">
        <f t="shared" si="245"/>
        <v>0</v>
      </c>
      <c r="K3166" s="964">
        <f t="shared" si="245"/>
        <v>0</v>
      </c>
      <c r="L3166" s="964">
        <f t="shared" si="245"/>
        <v>0</v>
      </c>
      <c r="M3166" s="964">
        <f t="shared" si="245"/>
        <v>0</v>
      </c>
      <c r="N3166" s="964">
        <f t="shared" si="245"/>
        <v>376.81</v>
      </c>
      <c r="O3166" s="964">
        <f t="shared" si="245"/>
        <v>0</v>
      </c>
      <c r="P3166" s="964">
        <f t="shared" si="245"/>
        <v>0</v>
      </c>
      <c r="Q3166" s="962">
        <f t="shared" si="245"/>
        <v>0</v>
      </c>
      <c r="R3166" s="843"/>
    </row>
    <row r="3167" spans="2:18" s="842" customFormat="1" ht="12.4" customHeight="1">
      <c r="B3167" s="968" t="s">
        <v>489</v>
      </c>
      <c r="C3167" s="959"/>
      <c r="D3167" s="969" t="s">
        <v>2693</v>
      </c>
      <c r="E3167" s="961" t="s">
        <v>386</v>
      </c>
      <c r="F3167" s="970">
        <v>30.63</v>
      </c>
      <c r="G3167" s="970">
        <v>24.61</v>
      </c>
      <c r="H3167" s="962">
        <f t="shared" si="244"/>
        <v>753.8</v>
      </c>
      <c r="I3167" s="963">
        <f t="shared" ref="I3167:Q3182" si="246">+IF($E3167="","",I7057)</f>
        <v>0</v>
      </c>
      <c r="J3167" s="964">
        <f t="shared" si="246"/>
        <v>0</v>
      </c>
      <c r="K3167" s="964">
        <f t="shared" si="246"/>
        <v>0</v>
      </c>
      <c r="L3167" s="964">
        <f t="shared" si="246"/>
        <v>0</v>
      </c>
      <c r="M3167" s="964">
        <f t="shared" si="246"/>
        <v>0</v>
      </c>
      <c r="N3167" s="964">
        <f t="shared" si="246"/>
        <v>753.8</v>
      </c>
      <c r="O3167" s="964">
        <f t="shared" si="246"/>
        <v>0</v>
      </c>
      <c r="P3167" s="964">
        <f t="shared" si="246"/>
        <v>0</v>
      </c>
      <c r="Q3167" s="962">
        <f t="shared" si="246"/>
        <v>0</v>
      </c>
      <c r="R3167" s="843"/>
    </row>
    <row r="3168" spans="2:18" s="842" customFormat="1" ht="12.4" customHeight="1">
      <c r="B3168" s="974" t="s">
        <v>490</v>
      </c>
      <c r="C3168" s="959"/>
      <c r="D3168" s="975" t="s">
        <v>355</v>
      </c>
      <c r="E3168" s="961"/>
      <c r="F3168" s="961"/>
      <c r="G3168" s="961"/>
      <c r="H3168" s="962" t="str">
        <f t="shared" si="244"/>
        <v/>
      </c>
      <c r="I3168" s="963" t="str">
        <f t="shared" si="246"/>
        <v/>
      </c>
      <c r="J3168" s="964" t="str">
        <f t="shared" si="246"/>
        <v/>
      </c>
      <c r="K3168" s="964" t="str">
        <f t="shared" si="246"/>
        <v/>
      </c>
      <c r="L3168" s="964" t="str">
        <f t="shared" si="246"/>
        <v/>
      </c>
      <c r="M3168" s="964" t="str">
        <f t="shared" si="246"/>
        <v/>
      </c>
      <c r="N3168" s="964" t="str">
        <f t="shared" si="246"/>
        <v/>
      </c>
      <c r="O3168" s="964" t="str">
        <f t="shared" si="246"/>
        <v/>
      </c>
      <c r="P3168" s="964" t="str">
        <f t="shared" si="246"/>
        <v/>
      </c>
      <c r="Q3168" s="962" t="str">
        <f t="shared" si="246"/>
        <v/>
      </c>
      <c r="R3168" s="843"/>
    </row>
    <row r="3169" spans="2:18" s="842" customFormat="1" ht="12.4" customHeight="1">
      <c r="B3169" s="968" t="s">
        <v>491</v>
      </c>
      <c r="C3169" s="959"/>
      <c r="D3169" s="969" t="s">
        <v>2746</v>
      </c>
      <c r="E3169" s="961" t="s">
        <v>387</v>
      </c>
      <c r="F3169" s="970">
        <v>153.14000000000001</v>
      </c>
      <c r="G3169" s="970">
        <v>8.1</v>
      </c>
      <c r="H3169" s="962">
        <f t="shared" si="244"/>
        <v>1240.43</v>
      </c>
      <c r="I3169" s="963">
        <f t="shared" si="246"/>
        <v>0</v>
      </c>
      <c r="J3169" s="964">
        <f t="shared" si="246"/>
        <v>0</v>
      </c>
      <c r="K3169" s="964">
        <f t="shared" si="246"/>
        <v>0</v>
      </c>
      <c r="L3169" s="964">
        <f t="shared" si="246"/>
        <v>0</v>
      </c>
      <c r="M3169" s="964">
        <f t="shared" si="246"/>
        <v>0</v>
      </c>
      <c r="N3169" s="964">
        <f t="shared" si="246"/>
        <v>1240.43</v>
      </c>
      <c r="O3169" s="964">
        <f t="shared" si="246"/>
        <v>0</v>
      </c>
      <c r="P3169" s="964">
        <f t="shared" si="246"/>
        <v>0</v>
      </c>
      <c r="Q3169" s="962">
        <f t="shared" si="246"/>
        <v>0</v>
      </c>
      <c r="R3169" s="843"/>
    </row>
    <row r="3170" spans="2:18" s="842" customFormat="1" ht="12.4" customHeight="1">
      <c r="B3170" s="968" t="s">
        <v>492</v>
      </c>
      <c r="C3170" s="959"/>
      <c r="D3170" s="969" t="s">
        <v>356</v>
      </c>
      <c r="E3170" s="961" t="s">
        <v>387</v>
      </c>
      <c r="F3170" s="970">
        <v>153.14000000000001</v>
      </c>
      <c r="G3170" s="970">
        <v>1.06</v>
      </c>
      <c r="H3170" s="962">
        <f t="shared" si="244"/>
        <v>162.33000000000001</v>
      </c>
      <c r="I3170" s="963">
        <f t="shared" si="246"/>
        <v>0</v>
      </c>
      <c r="J3170" s="964">
        <f t="shared" si="246"/>
        <v>0</v>
      </c>
      <c r="K3170" s="964">
        <f t="shared" si="246"/>
        <v>0</v>
      </c>
      <c r="L3170" s="964">
        <f t="shared" si="246"/>
        <v>0</v>
      </c>
      <c r="M3170" s="964">
        <f t="shared" si="246"/>
        <v>0</v>
      </c>
      <c r="N3170" s="964">
        <f t="shared" si="246"/>
        <v>162.33000000000001</v>
      </c>
      <c r="O3170" s="964">
        <f t="shared" si="246"/>
        <v>0</v>
      </c>
      <c r="P3170" s="964">
        <f t="shared" si="246"/>
        <v>0</v>
      </c>
      <c r="Q3170" s="962">
        <f t="shared" si="246"/>
        <v>0</v>
      </c>
      <c r="R3170" s="843"/>
    </row>
    <row r="3171" spans="2:18" s="842" customFormat="1" ht="12.4" customHeight="1">
      <c r="B3171" s="972" t="s">
        <v>493</v>
      </c>
      <c r="C3171" s="959"/>
      <c r="D3171" s="973" t="s">
        <v>2930</v>
      </c>
      <c r="E3171" s="961"/>
      <c r="F3171" s="961"/>
      <c r="G3171" s="961"/>
      <c r="H3171" s="962" t="str">
        <f t="shared" si="244"/>
        <v/>
      </c>
      <c r="I3171" s="963" t="str">
        <f t="shared" si="246"/>
        <v/>
      </c>
      <c r="J3171" s="964" t="str">
        <f t="shared" si="246"/>
        <v/>
      </c>
      <c r="K3171" s="964" t="str">
        <f t="shared" si="246"/>
        <v/>
      </c>
      <c r="L3171" s="964" t="str">
        <f t="shared" si="246"/>
        <v/>
      </c>
      <c r="M3171" s="964" t="str">
        <f t="shared" si="246"/>
        <v/>
      </c>
      <c r="N3171" s="964" t="str">
        <f t="shared" si="246"/>
        <v/>
      </c>
      <c r="O3171" s="964" t="str">
        <f t="shared" si="246"/>
        <v/>
      </c>
      <c r="P3171" s="964" t="str">
        <f t="shared" si="246"/>
        <v/>
      </c>
      <c r="Q3171" s="962" t="str">
        <f t="shared" si="246"/>
        <v/>
      </c>
      <c r="R3171" s="843"/>
    </row>
    <row r="3172" spans="2:18" s="842" customFormat="1" ht="12.4" customHeight="1">
      <c r="B3172" s="974" t="s">
        <v>494</v>
      </c>
      <c r="C3172" s="959"/>
      <c r="D3172" s="975" t="s">
        <v>52</v>
      </c>
      <c r="E3172" s="961"/>
      <c r="F3172" s="961"/>
      <c r="G3172" s="961"/>
      <c r="H3172" s="962" t="str">
        <f t="shared" si="244"/>
        <v/>
      </c>
      <c r="I3172" s="963" t="str">
        <f t="shared" si="246"/>
        <v/>
      </c>
      <c r="J3172" s="964" t="str">
        <f t="shared" si="246"/>
        <v/>
      </c>
      <c r="K3172" s="964" t="str">
        <f t="shared" si="246"/>
        <v/>
      </c>
      <c r="L3172" s="964" t="str">
        <f t="shared" si="246"/>
        <v/>
      </c>
      <c r="M3172" s="964" t="str">
        <f t="shared" si="246"/>
        <v/>
      </c>
      <c r="N3172" s="964" t="str">
        <f t="shared" si="246"/>
        <v/>
      </c>
      <c r="O3172" s="964" t="str">
        <f t="shared" si="246"/>
        <v/>
      </c>
      <c r="P3172" s="964" t="str">
        <f t="shared" si="246"/>
        <v/>
      </c>
      <c r="Q3172" s="962" t="str">
        <f t="shared" si="246"/>
        <v/>
      </c>
      <c r="R3172" s="843"/>
    </row>
    <row r="3173" spans="2:18" s="842" customFormat="1" ht="12.4" customHeight="1">
      <c r="B3173" s="968" t="s">
        <v>495</v>
      </c>
      <c r="C3173" s="959"/>
      <c r="D3173" s="969" t="s">
        <v>334</v>
      </c>
      <c r="E3173" s="961" t="s">
        <v>385</v>
      </c>
      <c r="F3173" s="970">
        <v>13.69</v>
      </c>
      <c r="G3173" s="970">
        <v>1.22</v>
      </c>
      <c r="H3173" s="962">
        <f t="shared" si="244"/>
        <v>16.7</v>
      </c>
      <c r="I3173" s="963">
        <f t="shared" si="246"/>
        <v>0</v>
      </c>
      <c r="J3173" s="964">
        <f t="shared" si="246"/>
        <v>0</v>
      </c>
      <c r="K3173" s="964">
        <f t="shared" si="246"/>
        <v>0</v>
      </c>
      <c r="L3173" s="964">
        <f t="shared" si="246"/>
        <v>0</v>
      </c>
      <c r="M3173" s="964">
        <f t="shared" si="246"/>
        <v>0</v>
      </c>
      <c r="N3173" s="964">
        <f t="shared" si="246"/>
        <v>16.7</v>
      </c>
      <c r="O3173" s="964">
        <f t="shared" si="246"/>
        <v>0</v>
      </c>
      <c r="P3173" s="964">
        <f t="shared" si="246"/>
        <v>0</v>
      </c>
      <c r="Q3173" s="962">
        <f t="shared" si="246"/>
        <v>0</v>
      </c>
      <c r="R3173" s="843"/>
    </row>
    <row r="3174" spans="2:18" s="842" customFormat="1" ht="12.4" customHeight="1">
      <c r="B3174" s="974" t="s">
        <v>496</v>
      </c>
      <c r="C3174" s="959"/>
      <c r="D3174" s="975" t="s">
        <v>54</v>
      </c>
      <c r="E3174" s="961"/>
      <c r="F3174" s="961"/>
      <c r="G3174" s="961"/>
      <c r="H3174" s="962" t="str">
        <f t="shared" si="244"/>
        <v/>
      </c>
      <c r="I3174" s="963" t="str">
        <f t="shared" si="246"/>
        <v/>
      </c>
      <c r="J3174" s="964" t="str">
        <f t="shared" si="246"/>
        <v/>
      </c>
      <c r="K3174" s="964" t="str">
        <f t="shared" si="246"/>
        <v/>
      </c>
      <c r="L3174" s="964" t="str">
        <f t="shared" si="246"/>
        <v/>
      </c>
      <c r="M3174" s="964" t="str">
        <f t="shared" si="246"/>
        <v/>
      </c>
      <c r="N3174" s="964" t="str">
        <f t="shared" si="246"/>
        <v/>
      </c>
      <c r="O3174" s="964" t="str">
        <f t="shared" si="246"/>
        <v/>
      </c>
      <c r="P3174" s="964" t="str">
        <f t="shared" si="246"/>
        <v/>
      </c>
      <c r="Q3174" s="962" t="str">
        <f t="shared" si="246"/>
        <v/>
      </c>
      <c r="R3174" s="843"/>
    </row>
    <row r="3175" spans="2:18" s="842" customFormat="1" ht="12.4" customHeight="1">
      <c r="B3175" s="968" t="s">
        <v>497</v>
      </c>
      <c r="C3175" s="959"/>
      <c r="D3175" s="969" t="s">
        <v>2696</v>
      </c>
      <c r="E3175" s="961" t="s">
        <v>386</v>
      </c>
      <c r="F3175" s="970">
        <v>3.89</v>
      </c>
      <c r="G3175" s="970">
        <v>30.76</v>
      </c>
      <c r="H3175" s="962">
        <f t="shared" si="244"/>
        <v>119.66</v>
      </c>
      <c r="I3175" s="963">
        <f t="shared" si="246"/>
        <v>0</v>
      </c>
      <c r="J3175" s="964">
        <f t="shared" si="246"/>
        <v>0</v>
      </c>
      <c r="K3175" s="964">
        <f t="shared" si="246"/>
        <v>0</v>
      </c>
      <c r="L3175" s="964">
        <f t="shared" si="246"/>
        <v>0</v>
      </c>
      <c r="M3175" s="964">
        <f t="shared" si="246"/>
        <v>0</v>
      </c>
      <c r="N3175" s="964">
        <f t="shared" si="246"/>
        <v>119.66</v>
      </c>
      <c r="O3175" s="964">
        <f t="shared" si="246"/>
        <v>0</v>
      </c>
      <c r="P3175" s="964">
        <f t="shared" si="246"/>
        <v>0</v>
      </c>
      <c r="Q3175" s="962">
        <f t="shared" si="246"/>
        <v>0</v>
      </c>
      <c r="R3175" s="843"/>
    </row>
    <row r="3176" spans="2:18" s="842" customFormat="1" ht="12.4" customHeight="1">
      <c r="B3176" s="968" t="s">
        <v>498</v>
      </c>
      <c r="C3176" s="959"/>
      <c r="D3176" s="969" t="s">
        <v>336</v>
      </c>
      <c r="E3176" s="961" t="s">
        <v>386</v>
      </c>
      <c r="F3176" s="970">
        <v>4.8600000000000003</v>
      </c>
      <c r="G3176" s="970">
        <v>20.51</v>
      </c>
      <c r="H3176" s="962">
        <f t="shared" si="244"/>
        <v>99.68</v>
      </c>
      <c r="I3176" s="963">
        <f t="shared" si="246"/>
        <v>0</v>
      </c>
      <c r="J3176" s="964">
        <f t="shared" si="246"/>
        <v>0</v>
      </c>
      <c r="K3176" s="964">
        <f t="shared" si="246"/>
        <v>0</v>
      </c>
      <c r="L3176" s="964">
        <f t="shared" si="246"/>
        <v>0</v>
      </c>
      <c r="M3176" s="964">
        <f t="shared" si="246"/>
        <v>0</v>
      </c>
      <c r="N3176" s="964">
        <f t="shared" si="246"/>
        <v>99.68</v>
      </c>
      <c r="O3176" s="964">
        <f t="shared" si="246"/>
        <v>0</v>
      </c>
      <c r="P3176" s="964">
        <f t="shared" si="246"/>
        <v>0</v>
      </c>
      <c r="Q3176" s="962">
        <f t="shared" si="246"/>
        <v>0</v>
      </c>
      <c r="R3176" s="843"/>
    </row>
    <row r="3177" spans="2:18" s="842" customFormat="1" ht="12.4" customHeight="1">
      <c r="B3177" s="968" t="s">
        <v>499</v>
      </c>
      <c r="C3177" s="959"/>
      <c r="D3177" s="969" t="s">
        <v>2697</v>
      </c>
      <c r="E3177" s="961" t="s">
        <v>51</v>
      </c>
      <c r="F3177" s="970">
        <v>10.75</v>
      </c>
      <c r="G3177" s="970">
        <v>2.5300000000000002</v>
      </c>
      <c r="H3177" s="962">
        <f t="shared" si="244"/>
        <v>27.2</v>
      </c>
      <c r="I3177" s="963">
        <f t="shared" si="246"/>
        <v>0</v>
      </c>
      <c r="J3177" s="964">
        <f t="shared" si="246"/>
        <v>0</v>
      </c>
      <c r="K3177" s="964">
        <f t="shared" si="246"/>
        <v>0</v>
      </c>
      <c r="L3177" s="964">
        <f t="shared" si="246"/>
        <v>0</v>
      </c>
      <c r="M3177" s="964">
        <f t="shared" si="246"/>
        <v>0</v>
      </c>
      <c r="N3177" s="964">
        <f t="shared" si="246"/>
        <v>27.2</v>
      </c>
      <c r="O3177" s="964">
        <f t="shared" si="246"/>
        <v>0</v>
      </c>
      <c r="P3177" s="964">
        <f t="shared" si="246"/>
        <v>0</v>
      </c>
      <c r="Q3177" s="962">
        <f t="shared" si="246"/>
        <v>0</v>
      </c>
      <c r="R3177" s="843"/>
    </row>
    <row r="3178" spans="2:18" s="842" customFormat="1" ht="12.4" customHeight="1">
      <c r="B3178" s="968" t="s">
        <v>500</v>
      </c>
      <c r="C3178" s="959"/>
      <c r="D3178" s="969" t="s">
        <v>2698</v>
      </c>
      <c r="E3178" s="961" t="s">
        <v>386</v>
      </c>
      <c r="F3178" s="970">
        <v>1.32</v>
      </c>
      <c r="G3178" s="970">
        <v>49.07</v>
      </c>
      <c r="H3178" s="962">
        <f t="shared" si="244"/>
        <v>64.77</v>
      </c>
      <c r="I3178" s="963">
        <f t="shared" si="246"/>
        <v>0</v>
      </c>
      <c r="J3178" s="964">
        <f t="shared" si="246"/>
        <v>0</v>
      </c>
      <c r="K3178" s="964">
        <f t="shared" si="246"/>
        <v>0</v>
      </c>
      <c r="L3178" s="964">
        <f t="shared" si="246"/>
        <v>0</v>
      </c>
      <c r="M3178" s="964">
        <f t="shared" si="246"/>
        <v>0</v>
      </c>
      <c r="N3178" s="964">
        <f t="shared" si="246"/>
        <v>64.77</v>
      </c>
      <c r="O3178" s="964">
        <f t="shared" si="246"/>
        <v>0</v>
      </c>
      <c r="P3178" s="964">
        <f t="shared" si="246"/>
        <v>0</v>
      </c>
      <c r="Q3178" s="962">
        <f t="shared" si="246"/>
        <v>0</v>
      </c>
      <c r="R3178" s="843"/>
    </row>
    <row r="3179" spans="2:18" s="842" customFormat="1" ht="12.4" customHeight="1">
      <c r="B3179" s="968" t="s">
        <v>501</v>
      </c>
      <c r="C3179" s="959"/>
      <c r="D3179" s="969" t="s">
        <v>2699</v>
      </c>
      <c r="E3179" s="961" t="s">
        <v>386</v>
      </c>
      <c r="F3179" s="970">
        <v>1.08</v>
      </c>
      <c r="G3179" s="970">
        <v>56.57</v>
      </c>
      <c r="H3179" s="962">
        <f t="shared" si="244"/>
        <v>61.1</v>
      </c>
      <c r="I3179" s="963">
        <f t="shared" si="246"/>
        <v>0</v>
      </c>
      <c r="J3179" s="964">
        <f t="shared" si="246"/>
        <v>0</v>
      </c>
      <c r="K3179" s="964">
        <f t="shared" si="246"/>
        <v>0</v>
      </c>
      <c r="L3179" s="964">
        <f t="shared" si="246"/>
        <v>0</v>
      </c>
      <c r="M3179" s="964">
        <f t="shared" si="246"/>
        <v>0</v>
      </c>
      <c r="N3179" s="964">
        <f t="shared" si="246"/>
        <v>61.1</v>
      </c>
      <c r="O3179" s="964">
        <f t="shared" si="246"/>
        <v>0</v>
      </c>
      <c r="P3179" s="964">
        <f t="shared" si="246"/>
        <v>0</v>
      </c>
      <c r="Q3179" s="962">
        <f t="shared" si="246"/>
        <v>0</v>
      </c>
      <c r="R3179" s="843"/>
    </row>
    <row r="3180" spans="2:18" s="842" customFormat="1" ht="12.4" customHeight="1">
      <c r="B3180" s="974" t="s">
        <v>502</v>
      </c>
      <c r="C3180" s="959"/>
      <c r="D3180" s="975" t="s">
        <v>2700</v>
      </c>
      <c r="E3180" s="961"/>
      <c r="F3180" s="961"/>
      <c r="G3180" s="961"/>
      <c r="H3180" s="962" t="str">
        <f t="shared" si="244"/>
        <v/>
      </c>
      <c r="I3180" s="963" t="str">
        <f t="shared" si="246"/>
        <v/>
      </c>
      <c r="J3180" s="964" t="str">
        <f t="shared" si="246"/>
        <v/>
      </c>
      <c r="K3180" s="964" t="str">
        <f t="shared" si="246"/>
        <v/>
      </c>
      <c r="L3180" s="964" t="str">
        <f t="shared" si="246"/>
        <v/>
      </c>
      <c r="M3180" s="964" t="str">
        <f t="shared" si="246"/>
        <v/>
      </c>
      <c r="N3180" s="964" t="str">
        <f t="shared" si="246"/>
        <v/>
      </c>
      <c r="O3180" s="964" t="str">
        <f t="shared" si="246"/>
        <v/>
      </c>
      <c r="P3180" s="964" t="str">
        <f t="shared" si="246"/>
        <v/>
      </c>
      <c r="Q3180" s="962" t="str">
        <f t="shared" si="246"/>
        <v/>
      </c>
      <c r="R3180" s="843"/>
    </row>
    <row r="3181" spans="2:18" s="842" customFormat="1" ht="12.4" customHeight="1">
      <c r="B3181" s="968" t="s">
        <v>503</v>
      </c>
      <c r="C3181" s="959"/>
      <c r="D3181" s="969" t="s">
        <v>339</v>
      </c>
      <c r="E3181" s="961" t="s">
        <v>51</v>
      </c>
      <c r="F3181" s="970">
        <v>0.66</v>
      </c>
      <c r="G3181" s="970">
        <v>29.97</v>
      </c>
      <c r="H3181" s="962">
        <f t="shared" si="244"/>
        <v>19.78</v>
      </c>
      <c r="I3181" s="963">
        <f t="shared" si="246"/>
        <v>0</v>
      </c>
      <c r="J3181" s="964">
        <f t="shared" si="246"/>
        <v>0</v>
      </c>
      <c r="K3181" s="964">
        <f t="shared" si="246"/>
        <v>0</v>
      </c>
      <c r="L3181" s="964">
        <f t="shared" si="246"/>
        <v>0</v>
      </c>
      <c r="M3181" s="964">
        <f t="shared" si="246"/>
        <v>0</v>
      </c>
      <c r="N3181" s="964">
        <f t="shared" si="246"/>
        <v>19.78</v>
      </c>
      <c r="O3181" s="964">
        <f t="shared" si="246"/>
        <v>0</v>
      </c>
      <c r="P3181" s="964">
        <f t="shared" si="246"/>
        <v>0</v>
      </c>
      <c r="Q3181" s="962">
        <f t="shared" si="246"/>
        <v>0</v>
      </c>
      <c r="R3181" s="843"/>
    </row>
    <row r="3182" spans="2:18" s="842" customFormat="1" ht="12.4" customHeight="1">
      <c r="B3182" s="968" t="s">
        <v>504</v>
      </c>
      <c r="C3182" s="959"/>
      <c r="D3182" s="969" t="s">
        <v>358</v>
      </c>
      <c r="E3182" s="961" t="s">
        <v>51</v>
      </c>
      <c r="F3182" s="970">
        <v>0.41000000000000003</v>
      </c>
      <c r="G3182" s="970">
        <v>41.7</v>
      </c>
      <c r="H3182" s="962">
        <f t="shared" si="244"/>
        <v>17.100000000000001</v>
      </c>
      <c r="I3182" s="963">
        <f t="shared" si="246"/>
        <v>0</v>
      </c>
      <c r="J3182" s="964">
        <f t="shared" si="246"/>
        <v>0</v>
      </c>
      <c r="K3182" s="964">
        <f t="shared" si="246"/>
        <v>0</v>
      </c>
      <c r="L3182" s="964">
        <f t="shared" si="246"/>
        <v>0</v>
      </c>
      <c r="M3182" s="964">
        <f t="shared" si="246"/>
        <v>0</v>
      </c>
      <c r="N3182" s="964">
        <f t="shared" si="246"/>
        <v>0</v>
      </c>
      <c r="O3182" s="964">
        <f t="shared" si="246"/>
        <v>17.100000000000001</v>
      </c>
      <c r="P3182" s="964">
        <f t="shared" si="246"/>
        <v>0</v>
      </c>
      <c r="Q3182" s="962">
        <f t="shared" si="246"/>
        <v>0</v>
      </c>
      <c r="R3182" s="843"/>
    </row>
    <row r="3183" spans="2:18" s="842" customFormat="1" ht="12.4" customHeight="1">
      <c r="B3183" s="974" t="s">
        <v>505</v>
      </c>
      <c r="C3183" s="959"/>
      <c r="D3183" s="975" t="s">
        <v>340</v>
      </c>
      <c r="E3183" s="961"/>
      <c r="F3183" s="961"/>
      <c r="G3183" s="961"/>
      <c r="H3183" s="962" t="str">
        <f t="shared" si="244"/>
        <v/>
      </c>
      <c r="I3183" s="963" t="str">
        <f t="shared" ref="I3183:Q3198" si="247">+IF($E3183="","",I7073)</f>
        <v/>
      </c>
      <c r="J3183" s="964" t="str">
        <f t="shared" si="247"/>
        <v/>
      </c>
      <c r="K3183" s="964" t="str">
        <f t="shared" si="247"/>
        <v/>
      </c>
      <c r="L3183" s="964" t="str">
        <f t="shared" si="247"/>
        <v/>
      </c>
      <c r="M3183" s="964" t="str">
        <f t="shared" si="247"/>
        <v/>
      </c>
      <c r="N3183" s="964" t="str">
        <f t="shared" si="247"/>
        <v/>
      </c>
      <c r="O3183" s="964" t="str">
        <f t="shared" si="247"/>
        <v/>
      </c>
      <c r="P3183" s="964" t="str">
        <f t="shared" si="247"/>
        <v/>
      </c>
      <c r="Q3183" s="962" t="str">
        <f t="shared" si="247"/>
        <v/>
      </c>
      <c r="R3183" s="843"/>
    </row>
    <row r="3184" spans="2:18" s="842" customFormat="1" ht="12.4" customHeight="1">
      <c r="B3184" s="968" t="s">
        <v>506</v>
      </c>
      <c r="C3184" s="959"/>
      <c r="D3184" s="969" t="s">
        <v>342</v>
      </c>
      <c r="E3184" s="961" t="s">
        <v>51</v>
      </c>
      <c r="F3184" s="970">
        <v>33.72</v>
      </c>
      <c r="G3184" s="970">
        <v>43.65</v>
      </c>
      <c r="H3184" s="962">
        <f t="shared" si="244"/>
        <v>1471.88</v>
      </c>
      <c r="I3184" s="963">
        <f t="shared" si="247"/>
        <v>0</v>
      </c>
      <c r="J3184" s="964">
        <f t="shared" si="247"/>
        <v>0</v>
      </c>
      <c r="K3184" s="964">
        <f t="shared" si="247"/>
        <v>0</v>
      </c>
      <c r="L3184" s="964">
        <f t="shared" si="247"/>
        <v>0</v>
      </c>
      <c r="M3184" s="964">
        <f t="shared" si="247"/>
        <v>0</v>
      </c>
      <c r="N3184" s="964">
        <f t="shared" si="247"/>
        <v>542.76</v>
      </c>
      <c r="O3184" s="964">
        <f t="shared" si="247"/>
        <v>929.12</v>
      </c>
      <c r="P3184" s="964">
        <f t="shared" si="247"/>
        <v>0</v>
      </c>
      <c r="Q3184" s="962">
        <f t="shared" si="247"/>
        <v>0</v>
      </c>
      <c r="R3184" s="843"/>
    </row>
    <row r="3185" spans="2:18" s="842" customFormat="1" ht="12.4" customHeight="1">
      <c r="B3185" s="968" t="s">
        <v>507</v>
      </c>
      <c r="C3185" s="959"/>
      <c r="D3185" s="969" t="s">
        <v>2701</v>
      </c>
      <c r="E3185" s="961" t="s">
        <v>386</v>
      </c>
      <c r="F3185" s="970">
        <v>3.39</v>
      </c>
      <c r="G3185" s="970">
        <v>503.22</v>
      </c>
      <c r="H3185" s="962">
        <f t="shared" si="244"/>
        <v>1705.92</v>
      </c>
      <c r="I3185" s="963">
        <f t="shared" si="247"/>
        <v>0</v>
      </c>
      <c r="J3185" s="964">
        <f t="shared" si="247"/>
        <v>0</v>
      </c>
      <c r="K3185" s="964">
        <f t="shared" si="247"/>
        <v>0</v>
      </c>
      <c r="L3185" s="964">
        <f t="shared" si="247"/>
        <v>0</v>
      </c>
      <c r="M3185" s="964">
        <f t="shared" si="247"/>
        <v>0</v>
      </c>
      <c r="N3185" s="964">
        <f t="shared" si="247"/>
        <v>0</v>
      </c>
      <c r="O3185" s="964">
        <f t="shared" si="247"/>
        <v>1705.92</v>
      </c>
      <c r="P3185" s="964">
        <f t="shared" si="247"/>
        <v>0</v>
      </c>
      <c r="Q3185" s="962">
        <f t="shared" si="247"/>
        <v>0</v>
      </c>
      <c r="R3185" s="843"/>
    </row>
    <row r="3186" spans="2:18" s="842" customFormat="1" ht="12.4" customHeight="1">
      <c r="B3186" s="968" t="s">
        <v>508</v>
      </c>
      <c r="C3186" s="959"/>
      <c r="D3186" s="969" t="s">
        <v>2702</v>
      </c>
      <c r="E3186" s="961" t="s">
        <v>55</v>
      </c>
      <c r="F3186" s="970">
        <v>188.61</v>
      </c>
      <c r="G3186" s="970">
        <v>4.2</v>
      </c>
      <c r="H3186" s="962">
        <f t="shared" si="244"/>
        <v>792.16</v>
      </c>
      <c r="I3186" s="963">
        <f t="shared" si="247"/>
        <v>0</v>
      </c>
      <c r="J3186" s="964">
        <f t="shared" si="247"/>
        <v>0</v>
      </c>
      <c r="K3186" s="964">
        <f t="shared" si="247"/>
        <v>0</v>
      </c>
      <c r="L3186" s="964">
        <f t="shared" si="247"/>
        <v>0</v>
      </c>
      <c r="M3186" s="964">
        <f t="shared" si="247"/>
        <v>0</v>
      </c>
      <c r="N3186" s="964">
        <f t="shared" si="247"/>
        <v>688.19</v>
      </c>
      <c r="O3186" s="964">
        <f t="shared" si="247"/>
        <v>103.97</v>
      </c>
      <c r="P3186" s="964">
        <f t="shared" si="247"/>
        <v>0</v>
      </c>
      <c r="Q3186" s="962">
        <f t="shared" si="247"/>
        <v>0</v>
      </c>
      <c r="R3186" s="843"/>
    </row>
    <row r="3187" spans="2:18" s="842" customFormat="1" ht="12.4" customHeight="1">
      <c r="B3187" s="974" t="s">
        <v>509</v>
      </c>
      <c r="C3187" s="959"/>
      <c r="D3187" s="975" t="s">
        <v>343</v>
      </c>
      <c r="E3187" s="961"/>
      <c r="F3187" s="961"/>
      <c r="G3187" s="961"/>
      <c r="H3187" s="962" t="str">
        <f t="shared" si="244"/>
        <v/>
      </c>
      <c r="I3187" s="963" t="str">
        <f t="shared" si="247"/>
        <v/>
      </c>
      <c r="J3187" s="964" t="str">
        <f t="shared" si="247"/>
        <v/>
      </c>
      <c r="K3187" s="964" t="str">
        <f t="shared" si="247"/>
        <v/>
      </c>
      <c r="L3187" s="964" t="str">
        <f t="shared" si="247"/>
        <v/>
      </c>
      <c r="M3187" s="964" t="str">
        <f t="shared" si="247"/>
        <v/>
      </c>
      <c r="N3187" s="964" t="str">
        <f t="shared" si="247"/>
        <v/>
      </c>
      <c r="O3187" s="964" t="str">
        <f t="shared" si="247"/>
        <v/>
      </c>
      <c r="P3187" s="964" t="str">
        <f t="shared" si="247"/>
        <v/>
      </c>
      <c r="Q3187" s="962" t="str">
        <f t="shared" si="247"/>
        <v/>
      </c>
      <c r="R3187" s="843"/>
    </row>
    <row r="3188" spans="2:18" s="842" customFormat="1" ht="12.4" customHeight="1">
      <c r="B3188" s="968" t="s">
        <v>510</v>
      </c>
      <c r="C3188" s="959"/>
      <c r="D3188" s="969" t="s">
        <v>2671</v>
      </c>
      <c r="E3188" s="961" t="s">
        <v>51</v>
      </c>
      <c r="F3188" s="970">
        <v>22.38</v>
      </c>
      <c r="G3188" s="970">
        <v>27.810000000000002</v>
      </c>
      <c r="H3188" s="962">
        <f t="shared" si="244"/>
        <v>622.39</v>
      </c>
      <c r="I3188" s="963">
        <f t="shared" si="247"/>
        <v>0</v>
      </c>
      <c r="J3188" s="964">
        <f t="shared" si="247"/>
        <v>0</v>
      </c>
      <c r="K3188" s="964">
        <f t="shared" si="247"/>
        <v>0</v>
      </c>
      <c r="L3188" s="964">
        <f t="shared" si="247"/>
        <v>0</v>
      </c>
      <c r="M3188" s="964">
        <f t="shared" si="247"/>
        <v>0</v>
      </c>
      <c r="N3188" s="964">
        <f t="shared" si="247"/>
        <v>0</v>
      </c>
      <c r="O3188" s="964">
        <f t="shared" si="247"/>
        <v>622.39</v>
      </c>
      <c r="P3188" s="964">
        <f t="shared" si="247"/>
        <v>0</v>
      </c>
      <c r="Q3188" s="962">
        <f t="shared" si="247"/>
        <v>0</v>
      </c>
      <c r="R3188" s="843"/>
    </row>
    <row r="3189" spans="2:18" s="842" customFormat="1" ht="12.4" customHeight="1">
      <c r="B3189" s="968" t="s">
        <v>511</v>
      </c>
      <c r="C3189" s="959"/>
      <c r="D3189" s="969" t="s">
        <v>2703</v>
      </c>
      <c r="E3189" s="961" t="s">
        <v>51</v>
      </c>
      <c r="F3189" s="970">
        <v>24.16</v>
      </c>
      <c r="G3189" s="970">
        <v>23.39</v>
      </c>
      <c r="H3189" s="962">
        <f t="shared" si="244"/>
        <v>565.1</v>
      </c>
      <c r="I3189" s="963">
        <f t="shared" si="247"/>
        <v>0</v>
      </c>
      <c r="J3189" s="964">
        <f t="shared" si="247"/>
        <v>0</v>
      </c>
      <c r="K3189" s="964">
        <f t="shared" si="247"/>
        <v>0</v>
      </c>
      <c r="L3189" s="964">
        <f t="shared" si="247"/>
        <v>0</v>
      </c>
      <c r="M3189" s="964">
        <f t="shared" si="247"/>
        <v>0</v>
      </c>
      <c r="N3189" s="964">
        <f t="shared" si="247"/>
        <v>0</v>
      </c>
      <c r="O3189" s="964">
        <f t="shared" si="247"/>
        <v>565.1</v>
      </c>
      <c r="P3189" s="964">
        <f t="shared" si="247"/>
        <v>0</v>
      </c>
      <c r="Q3189" s="962">
        <f t="shared" si="247"/>
        <v>0</v>
      </c>
      <c r="R3189" s="843"/>
    </row>
    <row r="3190" spans="2:18" s="842" customFormat="1" ht="12.4" customHeight="1">
      <c r="B3190" s="968" t="s">
        <v>512</v>
      </c>
      <c r="C3190" s="959"/>
      <c r="D3190" s="969" t="s">
        <v>2673</v>
      </c>
      <c r="E3190" s="961" t="s">
        <v>385</v>
      </c>
      <c r="F3190" s="970">
        <v>4.91</v>
      </c>
      <c r="G3190" s="970">
        <v>24.78</v>
      </c>
      <c r="H3190" s="962">
        <f t="shared" si="244"/>
        <v>121.67</v>
      </c>
      <c r="I3190" s="963">
        <f t="shared" si="247"/>
        <v>0</v>
      </c>
      <c r="J3190" s="964">
        <f t="shared" si="247"/>
        <v>0</v>
      </c>
      <c r="K3190" s="964">
        <f t="shared" si="247"/>
        <v>0</v>
      </c>
      <c r="L3190" s="964">
        <f t="shared" si="247"/>
        <v>0</v>
      </c>
      <c r="M3190" s="964">
        <f t="shared" si="247"/>
        <v>0</v>
      </c>
      <c r="N3190" s="964">
        <f t="shared" si="247"/>
        <v>0</v>
      </c>
      <c r="O3190" s="964">
        <f t="shared" si="247"/>
        <v>121.67</v>
      </c>
      <c r="P3190" s="964">
        <f t="shared" si="247"/>
        <v>0</v>
      </c>
      <c r="Q3190" s="962">
        <f t="shared" si="247"/>
        <v>0</v>
      </c>
      <c r="R3190" s="843"/>
    </row>
    <row r="3191" spans="2:18" s="842" customFormat="1" ht="12.4" customHeight="1">
      <c r="B3191" s="974" t="s">
        <v>513</v>
      </c>
      <c r="C3191" s="959"/>
      <c r="D3191" s="975" t="s">
        <v>58</v>
      </c>
      <c r="E3191" s="961"/>
      <c r="F3191" s="961"/>
      <c r="G3191" s="961"/>
      <c r="H3191" s="962" t="str">
        <f t="shared" si="244"/>
        <v/>
      </c>
      <c r="I3191" s="963" t="str">
        <f t="shared" si="247"/>
        <v/>
      </c>
      <c r="J3191" s="964" t="str">
        <f t="shared" si="247"/>
        <v/>
      </c>
      <c r="K3191" s="964" t="str">
        <f t="shared" si="247"/>
        <v/>
      </c>
      <c r="L3191" s="964" t="str">
        <f t="shared" si="247"/>
        <v/>
      </c>
      <c r="M3191" s="964" t="str">
        <f t="shared" si="247"/>
        <v/>
      </c>
      <c r="N3191" s="964" t="str">
        <f t="shared" si="247"/>
        <v/>
      </c>
      <c r="O3191" s="964" t="str">
        <f t="shared" si="247"/>
        <v/>
      </c>
      <c r="P3191" s="964" t="str">
        <f t="shared" si="247"/>
        <v/>
      </c>
      <c r="Q3191" s="962" t="str">
        <f t="shared" si="247"/>
        <v/>
      </c>
      <c r="R3191" s="843"/>
    </row>
    <row r="3192" spans="2:18" s="842" customFormat="1" ht="12.4" customHeight="1">
      <c r="B3192" s="968" t="s">
        <v>514</v>
      </c>
      <c r="C3192" s="959"/>
      <c r="D3192" s="969" t="s">
        <v>2704</v>
      </c>
      <c r="E3192" s="961" t="s">
        <v>41</v>
      </c>
      <c r="F3192" s="970">
        <v>1</v>
      </c>
      <c r="G3192" s="970">
        <v>33.72</v>
      </c>
      <c r="H3192" s="962">
        <f t="shared" si="244"/>
        <v>33.72</v>
      </c>
      <c r="I3192" s="963">
        <f t="shared" si="247"/>
        <v>0</v>
      </c>
      <c r="J3192" s="964">
        <f t="shared" si="247"/>
        <v>0</v>
      </c>
      <c r="K3192" s="964">
        <f t="shared" si="247"/>
        <v>0</v>
      </c>
      <c r="L3192" s="964">
        <f t="shared" si="247"/>
        <v>0</v>
      </c>
      <c r="M3192" s="964">
        <f t="shared" si="247"/>
        <v>0</v>
      </c>
      <c r="N3192" s="964">
        <f t="shared" si="247"/>
        <v>0</v>
      </c>
      <c r="O3192" s="964">
        <f t="shared" si="247"/>
        <v>33.72</v>
      </c>
      <c r="P3192" s="964">
        <f t="shared" si="247"/>
        <v>0</v>
      </c>
      <c r="Q3192" s="962">
        <f t="shared" si="247"/>
        <v>0</v>
      </c>
      <c r="R3192" s="843"/>
    </row>
    <row r="3193" spans="2:18" s="842" customFormat="1" ht="12.4" customHeight="1">
      <c r="B3193" s="968" t="s">
        <v>515</v>
      </c>
      <c r="C3193" s="959"/>
      <c r="D3193" s="969" t="s">
        <v>2705</v>
      </c>
      <c r="E3193" s="961" t="s">
        <v>53</v>
      </c>
      <c r="F3193" s="970">
        <v>1</v>
      </c>
      <c r="G3193" s="970">
        <v>197.13</v>
      </c>
      <c r="H3193" s="962">
        <f t="shared" si="244"/>
        <v>197.13</v>
      </c>
      <c r="I3193" s="963">
        <f t="shared" si="247"/>
        <v>0</v>
      </c>
      <c r="J3193" s="964">
        <f t="shared" si="247"/>
        <v>0</v>
      </c>
      <c r="K3193" s="964">
        <f t="shared" si="247"/>
        <v>0</v>
      </c>
      <c r="L3193" s="964">
        <f t="shared" si="247"/>
        <v>0</v>
      </c>
      <c r="M3193" s="964">
        <f t="shared" si="247"/>
        <v>0</v>
      </c>
      <c r="N3193" s="964">
        <f t="shared" si="247"/>
        <v>0</v>
      </c>
      <c r="O3193" s="964">
        <f t="shared" si="247"/>
        <v>197.13</v>
      </c>
      <c r="P3193" s="964">
        <f t="shared" si="247"/>
        <v>0</v>
      </c>
      <c r="Q3193" s="962">
        <f t="shared" si="247"/>
        <v>0</v>
      </c>
      <c r="R3193" s="843"/>
    </row>
    <row r="3194" spans="2:18" s="842" customFormat="1" ht="12.4" customHeight="1">
      <c r="B3194" s="974" t="s">
        <v>516</v>
      </c>
      <c r="C3194" s="959"/>
      <c r="D3194" s="975" t="s">
        <v>2706</v>
      </c>
      <c r="E3194" s="961"/>
      <c r="F3194" s="961"/>
      <c r="G3194" s="961"/>
      <c r="H3194" s="962" t="str">
        <f t="shared" si="244"/>
        <v/>
      </c>
      <c r="I3194" s="963" t="str">
        <f t="shared" si="247"/>
        <v/>
      </c>
      <c r="J3194" s="964" t="str">
        <f t="shared" si="247"/>
        <v/>
      </c>
      <c r="K3194" s="964" t="str">
        <f t="shared" si="247"/>
        <v/>
      </c>
      <c r="L3194" s="964" t="str">
        <f t="shared" si="247"/>
        <v/>
      </c>
      <c r="M3194" s="964" t="str">
        <f t="shared" si="247"/>
        <v/>
      </c>
      <c r="N3194" s="964" t="str">
        <f t="shared" si="247"/>
        <v/>
      </c>
      <c r="O3194" s="964" t="str">
        <f t="shared" si="247"/>
        <v/>
      </c>
      <c r="P3194" s="964" t="str">
        <f t="shared" si="247"/>
        <v/>
      </c>
      <c r="Q3194" s="962" t="str">
        <f t="shared" si="247"/>
        <v/>
      </c>
      <c r="R3194" s="843"/>
    </row>
    <row r="3195" spans="2:18" s="842" customFormat="1" ht="12.4" customHeight="1">
      <c r="B3195" s="968" t="s">
        <v>517</v>
      </c>
      <c r="C3195" s="959"/>
      <c r="D3195" s="969" t="s">
        <v>2707</v>
      </c>
      <c r="E3195" s="961" t="s">
        <v>50</v>
      </c>
      <c r="F3195" s="970">
        <v>8.1999999999999993</v>
      </c>
      <c r="G3195" s="970">
        <v>32.57</v>
      </c>
      <c r="H3195" s="962">
        <f t="shared" si="244"/>
        <v>267.07</v>
      </c>
      <c r="I3195" s="963">
        <f t="shared" si="247"/>
        <v>0</v>
      </c>
      <c r="J3195" s="964">
        <f t="shared" si="247"/>
        <v>0</v>
      </c>
      <c r="K3195" s="964">
        <f t="shared" si="247"/>
        <v>0</v>
      </c>
      <c r="L3195" s="964">
        <f t="shared" si="247"/>
        <v>0</v>
      </c>
      <c r="M3195" s="964">
        <f t="shared" si="247"/>
        <v>0</v>
      </c>
      <c r="N3195" s="964">
        <f t="shared" si="247"/>
        <v>56.75</v>
      </c>
      <c r="O3195" s="964">
        <f t="shared" si="247"/>
        <v>210.32</v>
      </c>
      <c r="P3195" s="964">
        <f t="shared" si="247"/>
        <v>0</v>
      </c>
      <c r="Q3195" s="962">
        <f t="shared" si="247"/>
        <v>0</v>
      </c>
      <c r="R3195" s="843"/>
    </row>
    <row r="3196" spans="2:18" s="842" customFormat="1" ht="12.4" customHeight="1">
      <c r="B3196" s="974" t="s">
        <v>518</v>
      </c>
      <c r="C3196" s="959"/>
      <c r="D3196" s="975" t="s">
        <v>359</v>
      </c>
      <c r="E3196" s="961"/>
      <c r="F3196" s="961"/>
      <c r="G3196" s="961"/>
      <c r="H3196" s="962" t="str">
        <f t="shared" si="244"/>
        <v/>
      </c>
      <c r="I3196" s="963" t="str">
        <f t="shared" si="247"/>
        <v/>
      </c>
      <c r="J3196" s="964" t="str">
        <f t="shared" si="247"/>
        <v/>
      </c>
      <c r="K3196" s="964" t="str">
        <f t="shared" si="247"/>
        <v/>
      </c>
      <c r="L3196" s="964" t="str">
        <f t="shared" si="247"/>
        <v/>
      </c>
      <c r="M3196" s="964" t="str">
        <f t="shared" si="247"/>
        <v/>
      </c>
      <c r="N3196" s="964" t="str">
        <f t="shared" si="247"/>
        <v/>
      </c>
      <c r="O3196" s="964" t="str">
        <f t="shared" si="247"/>
        <v/>
      </c>
      <c r="P3196" s="964" t="str">
        <f t="shared" si="247"/>
        <v/>
      </c>
      <c r="Q3196" s="962" t="str">
        <f t="shared" si="247"/>
        <v/>
      </c>
      <c r="R3196" s="843"/>
    </row>
    <row r="3197" spans="2:18" s="842" customFormat="1" ht="12.4" customHeight="1">
      <c r="B3197" s="968" t="s">
        <v>519</v>
      </c>
      <c r="C3197" s="959"/>
      <c r="D3197" s="969" t="s">
        <v>2708</v>
      </c>
      <c r="E3197" s="961" t="s">
        <v>41</v>
      </c>
      <c r="F3197" s="970">
        <v>1</v>
      </c>
      <c r="G3197" s="970">
        <v>216.11</v>
      </c>
      <c r="H3197" s="962">
        <f t="shared" si="244"/>
        <v>216.11</v>
      </c>
      <c r="I3197" s="963">
        <f t="shared" si="247"/>
        <v>0</v>
      </c>
      <c r="J3197" s="964">
        <f t="shared" si="247"/>
        <v>0</v>
      </c>
      <c r="K3197" s="964">
        <f t="shared" si="247"/>
        <v>0</v>
      </c>
      <c r="L3197" s="964">
        <f t="shared" si="247"/>
        <v>0</v>
      </c>
      <c r="M3197" s="964">
        <f t="shared" si="247"/>
        <v>0</v>
      </c>
      <c r="N3197" s="964">
        <f t="shared" si="247"/>
        <v>0</v>
      </c>
      <c r="O3197" s="964">
        <f t="shared" si="247"/>
        <v>216.11</v>
      </c>
      <c r="P3197" s="964">
        <f t="shared" si="247"/>
        <v>0</v>
      </c>
      <c r="Q3197" s="962">
        <f t="shared" si="247"/>
        <v>0</v>
      </c>
      <c r="R3197" s="843"/>
    </row>
    <row r="3198" spans="2:18" s="842" customFormat="1" ht="12.4" customHeight="1">
      <c r="B3198" s="968" t="s">
        <v>520</v>
      </c>
      <c r="C3198" s="959"/>
      <c r="D3198" s="969" t="s">
        <v>2709</v>
      </c>
      <c r="E3198" s="961" t="s">
        <v>41</v>
      </c>
      <c r="F3198" s="970">
        <v>1</v>
      </c>
      <c r="G3198" s="970">
        <v>158.11000000000001</v>
      </c>
      <c r="H3198" s="962">
        <f t="shared" si="244"/>
        <v>158.11000000000001</v>
      </c>
      <c r="I3198" s="963">
        <f t="shared" si="247"/>
        <v>0</v>
      </c>
      <c r="J3198" s="964">
        <f t="shared" si="247"/>
        <v>0</v>
      </c>
      <c r="K3198" s="964">
        <f t="shared" si="247"/>
        <v>0</v>
      </c>
      <c r="L3198" s="964">
        <f t="shared" si="247"/>
        <v>0</v>
      </c>
      <c r="M3198" s="964">
        <f t="shared" si="247"/>
        <v>0</v>
      </c>
      <c r="N3198" s="964">
        <f t="shared" si="247"/>
        <v>0</v>
      </c>
      <c r="O3198" s="964">
        <f t="shared" si="247"/>
        <v>158.11000000000001</v>
      </c>
      <c r="P3198" s="964">
        <f t="shared" si="247"/>
        <v>0</v>
      </c>
      <c r="Q3198" s="962">
        <f t="shared" si="247"/>
        <v>0</v>
      </c>
      <c r="R3198" s="843"/>
    </row>
    <row r="3199" spans="2:18" s="842" customFormat="1" ht="12.4" customHeight="1">
      <c r="B3199" s="968" t="s">
        <v>521</v>
      </c>
      <c r="C3199" s="959"/>
      <c r="D3199" s="969" t="s">
        <v>2710</v>
      </c>
      <c r="E3199" s="961" t="s">
        <v>41</v>
      </c>
      <c r="F3199" s="970">
        <v>1</v>
      </c>
      <c r="G3199" s="970">
        <v>163.59</v>
      </c>
      <c r="H3199" s="962">
        <f t="shared" si="244"/>
        <v>163.59</v>
      </c>
      <c r="I3199" s="963">
        <f t="shared" ref="I3199:Q3214" si="248">+IF($E3199="","",I7089)</f>
        <v>0</v>
      </c>
      <c r="J3199" s="964">
        <f t="shared" si="248"/>
        <v>0</v>
      </c>
      <c r="K3199" s="964">
        <f t="shared" si="248"/>
        <v>0</v>
      </c>
      <c r="L3199" s="964">
        <f t="shared" si="248"/>
        <v>0</v>
      </c>
      <c r="M3199" s="964">
        <f t="shared" si="248"/>
        <v>0</v>
      </c>
      <c r="N3199" s="964">
        <f t="shared" si="248"/>
        <v>0</v>
      </c>
      <c r="O3199" s="964">
        <f t="shared" si="248"/>
        <v>163.59</v>
      </c>
      <c r="P3199" s="964">
        <f t="shared" si="248"/>
        <v>0</v>
      </c>
      <c r="Q3199" s="962">
        <f t="shared" si="248"/>
        <v>0</v>
      </c>
      <c r="R3199" s="843"/>
    </row>
    <row r="3200" spans="2:18" s="842" customFormat="1" ht="12.4" customHeight="1">
      <c r="B3200" s="974" t="s">
        <v>522</v>
      </c>
      <c r="C3200" s="959"/>
      <c r="D3200" s="975" t="s">
        <v>64</v>
      </c>
      <c r="E3200" s="961"/>
      <c r="F3200" s="961"/>
      <c r="G3200" s="961"/>
      <c r="H3200" s="962" t="str">
        <f t="shared" si="244"/>
        <v/>
      </c>
      <c r="I3200" s="963" t="str">
        <f t="shared" si="248"/>
        <v/>
      </c>
      <c r="J3200" s="964" t="str">
        <f t="shared" si="248"/>
        <v/>
      </c>
      <c r="K3200" s="964" t="str">
        <f t="shared" si="248"/>
        <v/>
      </c>
      <c r="L3200" s="964" t="str">
        <f t="shared" si="248"/>
        <v/>
      </c>
      <c r="M3200" s="964" t="str">
        <f t="shared" si="248"/>
        <v/>
      </c>
      <c r="N3200" s="964" t="str">
        <f t="shared" si="248"/>
        <v/>
      </c>
      <c r="O3200" s="964" t="str">
        <f t="shared" si="248"/>
        <v/>
      </c>
      <c r="P3200" s="964" t="str">
        <f t="shared" si="248"/>
        <v/>
      </c>
      <c r="Q3200" s="962" t="str">
        <f t="shared" si="248"/>
        <v/>
      </c>
      <c r="R3200" s="843"/>
    </row>
    <row r="3201" spans="2:18" s="842" customFormat="1" ht="12.4" customHeight="1">
      <c r="B3201" s="968" t="s">
        <v>523</v>
      </c>
      <c r="C3201" s="959"/>
      <c r="D3201" s="969" t="s">
        <v>2711</v>
      </c>
      <c r="E3201" s="961" t="s">
        <v>51</v>
      </c>
      <c r="F3201" s="970">
        <v>24.16</v>
      </c>
      <c r="G3201" s="970">
        <v>11.85</v>
      </c>
      <c r="H3201" s="962">
        <f t="shared" si="244"/>
        <v>286.3</v>
      </c>
      <c r="I3201" s="963">
        <f t="shared" si="248"/>
        <v>0</v>
      </c>
      <c r="J3201" s="964">
        <f t="shared" si="248"/>
        <v>0</v>
      </c>
      <c r="K3201" s="964">
        <f t="shared" si="248"/>
        <v>0</v>
      </c>
      <c r="L3201" s="964">
        <f t="shared" si="248"/>
        <v>0</v>
      </c>
      <c r="M3201" s="964">
        <f t="shared" si="248"/>
        <v>0</v>
      </c>
      <c r="N3201" s="964">
        <f t="shared" si="248"/>
        <v>0</v>
      </c>
      <c r="O3201" s="964">
        <f t="shared" si="248"/>
        <v>286.3</v>
      </c>
      <c r="P3201" s="964">
        <f t="shared" si="248"/>
        <v>0</v>
      </c>
      <c r="Q3201" s="962">
        <f t="shared" si="248"/>
        <v>0</v>
      </c>
      <c r="R3201" s="843"/>
    </row>
    <row r="3202" spans="2:18" s="842" customFormat="1" ht="12.4" customHeight="1">
      <c r="B3202" s="968" t="s">
        <v>524</v>
      </c>
      <c r="C3202" s="959"/>
      <c r="D3202" s="969" t="s">
        <v>351</v>
      </c>
      <c r="E3202" s="961" t="s">
        <v>51</v>
      </c>
      <c r="F3202" s="970">
        <v>0.72</v>
      </c>
      <c r="G3202" s="970">
        <v>20.48</v>
      </c>
      <c r="H3202" s="962">
        <f t="shared" si="244"/>
        <v>14.75</v>
      </c>
      <c r="I3202" s="963">
        <f t="shared" si="248"/>
        <v>0</v>
      </c>
      <c r="J3202" s="964">
        <f t="shared" si="248"/>
        <v>0</v>
      </c>
      <c r="K3202" s="964">
        <f t="shared" si="248"/>
        <v>0</v>
      </c>
      <c r="L3202" s="964">
        <f t="shared" si="248"/>
        <v>0</v>
      </c>
      <c r="M3202" s="964">
        <f t="shared" si="248"/>
        <v>0</v>
      </c>
      <c r="N3202" s="964">
        <f t="shared" si="248"/>
        <v>0</v>
      </c>
      <c r="O3202" s="964">
        <f t="shared" si="248"/>
        <v>14.75</v>
      </c>
      <c r="P3202" s="964">
        <f t="shared" si="248"/>
        <v>0</v>
      </c>
      <c r="Q3202" s="962">
        <f t="shared" si="248"/>
        <v>0</v>
      </c>
      <c r="R3202" s="843"/>
    </row>
    <row r="3203" spans="2:18" s="842" customFormat="1" ht="12.4" customHeight="1">
      <c r="B3203" s="974" t="s">
        <v>525</v>
      </c>
      <c r="C3203" s="959"/>
      <c r="D3203" s="975" t="s">
        <v>2712</v>
      </c>
      <c r="E3203" s="961"/>
      <c r="F3203" s="961"/>
      <c r="G3203" s="961"/>
      <c r="H3203" s="962" t="str">
        <f t="shared" si="244"/>
        <v/>
      </c>
      <c r="I3203" s="963" t="str">
        <f t="shared" si="248"/>
        <v/>
      </c>
      <c r="J3203" s="964" t="str">
        <f t="shared" si="248"/>
        <v/>
      </c>
      <c r="K3203" s="964" t="str">
        <f t="shared" si="248"/>
        <v/>
      </c>
      <c r="L3203" s="964" t="str">
        <f t="shared" si="248"/>
        <v/>
      </c>
      <c r="M3203" s="964" t="str">
        <f t="shared" si="248"/>
        <v/>
      </c>
      <c r="N3203" s="964" t="str">
        <f t="shared" si="248"/>
        <v/>
      </c>
      <c r="O3203" s="964" t="str">
        <f t="shared" si="248"/>
        <v/>
      </c>
      <c r="P3203" s="964" t="str">
        <f t="shared" si="248"/>
        <v/>
      </c>
      <c r="Q3203" s="962" t="str">
        <f t="shared" si="248"/>
        <v/>
      </c>
      <c r="R3203" s="843"/>
    </row>
    <row r="3204" spans="2:18" s="842" customFormat="1" ht="12.4" customHeight="1">
      <c r="B3204" s="976" t="s">
        <v>526</v>
      </c>
      <c r="C3204" s="959"/>
      <c r="D3204" s="977" t="s">
        <v>52</v>
      </c>
      <c r="E3204" s="961"/>
      <c r="F3204" s="961"/>
      <c r="G3204" s="961"/>
      <c r="H3204" s="962" t="str">
        <f t="shared" si="244"/>
        <v/>
      </c>
      <c r="I3204" s="963" t="str">
        <f t="shared" si="248"/>
        <v/>
      </c>
      <c r="J3204" s="964" t="str">
        <f t="shared" si="248"/>
        <v/>
      </c>
      <c r="K3204" s="964" t="str">
        <f t="shared" si="248"/>
        <v/>
      </c>
      <c r="L3204" s="964" t="str">
        <f t="shared" si="248"/>
        <v/>
      </c>
      <c r="M3204" s="964" t="str">
        <f t="shared" si="248"/>
        <v/>
      </c>
      <c r="N3204" s="964" t="str">
        <f t="shared" si="248"/>
        <v/>
      </c>
      <c r="O3204" s="964" t="str">
        <f t="shared" si="248"/>
        <v/>
      </c>
      <c r="P3204" s="964" t="str">
        <f t="shared" si="248"/>
        <v/>
      </c>
      <c r="Q3204" s="962" t="str">
        <f t="shared" si="248"/>
        <v/>
      </c>
      <c r="R3204" s="843"/>
    </row>
    <row r="3205" spans="2:18" s="842" customFormat="1" ht="12.4" customHeight="1">
      <c r="B3205" s="968" t="s">
        <v>527</v>
      </c>
      <c r="C3205" s="959"/>
      <c r="D3205" s="969" t="s">
        <v>334</v>
      </c>
      <c r="E3205" s="961" t="s">
        <v>385</v>
      </c>
      <c r="F3205" s="970">
        <v>30</v>
      </c>
      <c r="G3205" s="970">
        <v>1.22</v>
      </c>
      <c r="H3205" s="962">
        <f t="shared" si="244"/>
        <v>36.6</v>
      </c>
      <c r="I3205" s="963">
        <f t="shared" si="248"/>
        <v>0</v>
      </c>
      <c r="J3205" s="964">
        <f t="shared" si="248"/>
        <v>0</v>
      </c>
      <c r="K3205" s="964">
        <f t="shared" si="248"/>
        <v>0</v>
      </c>
      <c r="L3205" s="964">
        <f t="shared" si="248"/>
        <v>0</v>
      </c>
      <c r="M3205" s="964">
        <f t="shared" si="248"/>
        <v>0</v>
      </c>
      <c r="N3205" s="964">
        <f t="shared" si="248"/>
        <v>0</v>
      </c>
      <c r="O3205" s="964">
        <f t="shared" si="248"/>
        <v>36.6</v>
      </c>
      <c r="P3205" s="964">
        <f t="shared" si="248"/>
        <v>0</v>
      </c>
      <c r="Q3205" s="962">
        <f t="shared" si="248"/>
        <v>0</v>
      </c>
      <c r="R3205" s="843"/>
    </row>
    <row r="3206" spans="2:18" s="842" customFormat="1" ht="12.4" customHeight="1">
      <c r="B3206" s="976" t="s">
        <v>528</v>
      </c>
      <c r="C3206" s="959"/>
      <c r="D3206" s="977" t="s">
        <v>54</v>
      </c>
      <c r="E3206" s="961"/>
      <c r="F3206" s="961"/>
      <c r="G3206" s="961"/>
      <c r="H3206" s="962" t="str">
        <f t="shared" si="244"/>
        <v/>
      </c>
      <c r="I3206" s="963" t="str">
        <f t="shared" si="248"/>
        <v/>
      </c>
      <c r="J3206" s="964" t="str">
        <f t="shared" si="248"/>
        <v/>
      </c>
      <c r="K3206" s="964" t="str">
        <f t="shared" si="248"/>
        <v/>
      </c>
      <c r="L3206" s="964" t="str">
        <f t="shared" si="248"/>
        <v/>
      </c>
      <c r="M3206" s="964" t="str">
        <f t="shared" si="248"/>
        <v/>
      </c>
      <c r="N3206" s="964" t="str">
        <f t="shared" si="248"/>
        <v/>
      </c>
      <c r="O3206" s="964" t="str">
        <f t="shared" si="248"/>
        <v/>
      </c>
      <c r="P3206" s="964" t="str">
        <f t="shared" si="248"/>
        <v/>
      </c>
      <c r="Q3206" s="962" t="str">
        <f t="shared" si="248"/>
        <v/>
      </c>
      <c r="R3206" s="843"/>
    </row>
    <row r="3207" spans="2:18" s="842" customFormat="1" ht="12.4" customHeight="1">
      <c r="B3207" s="968" t="s">
        <v>529</v>
      </c>
      <c r="C3207" s="959"/>
      <c r="D3207" s="969" t="s">
        <v>2696</v>
      </c>
      <c r="E3207" s="961" t="s">
        <v>386</v>
      </c>
      <c r="F3207" s="970">
        <v>1.7</v>
      </c>
      <c r="G3207" s="970">
        <v>30.76</v>
      </c>
      <c r="H3207" s="962">
        <f t="shared" si="244"/>
        <v>52.29</v>
      </c>
      <c r="I3207" s="963">
        <f t="shared" si="248"/>
        <v>0</v>
      </c>
      <c r="J3207" s="964">
        <f t="shared" si="248"/>
        <v>0</v>
      </c>
      <c r="K3207" s="964">
        <f t="shared" si="248"/>
        <v>0</v>
      </c>
      <c r="L3207" s="964">
        <f t="shared" si="248"/>
        <v>0</v>
      </c>
      <c r="M3207" s="964">
        <f t="shared" si="248"/>
        <v>0</v>
      </c>
      <c r="N3207" s="964">
        <f t="shared" si="248"/>
        <v>0</v>
      </c>
      <c r="O3207" s="964">
        <f t="shared" si="248"/>
        <v>52.29</v>
      </c>
      <c r="P3207" s="964">
        <f t="shared" si="248"/>
        <v>0</v>
      </c>
      <c r="Q3207" s="962">
        <f t="shared" si="248"/>
        <v>0</v>
      </c>
      <c r="R3207" s="843"/>
    </row>
    <row r="3208" spans="2:18" s="842" customFormat="1" ht="12.4" customHeight="1">
      <c r="B3208" s="968" t="s">
        <v>530</v>
      </c>
      <c r="C3208" s="959"/>
      <c r="D3208" s="969" t="s">
        <v>336</v>
      </c>
      <c r="E3208" s="961" t="s">
        <v>386</v>
      </c>
      <c r="F3208" s="970">
        <v>2.13</v>
      </c>
      <c r="G3208" s="970">
        <v>20.51</v>
      </c>
      <c r="H3208" s="962">
        <f t="shared" si="244"/>
        <v>43.69</v>
      </c>
      <c r="I3208" s="963">
        <f t="shared" si="248"/>
        <v>0</v>
      </c>
      <c r="J3208" s="964">
        <f t="shared" si="248"/>
        <v>0</v>
      </c>
      <c r="K3208" s="964">
        <f t="shared" si="248"/>
        <v>0</v>
      </c>
      <c r="L3208" s="964">
        <f t="shared" si="248"/>
        <v>0</v>
      </c>
      <c r="M3208" s="964">
        <f t="shared" si="248"/>
        <v>0</v>
      </c>
      <c r="N3208" s="964">
        <f t="shared" si="248"/>
        <v>0</v>
      </c>
      <c r="O3208" s="964">
        <f t="shared" si="248"/>
        <v>43.69</v>
      </c>
      <c r="P3208" s="964">
        <f t="shared" si="248"/>
        <v>0</v>
      </c>
      <c r="Q3208" s="962">
        <f t="shared" si="248"/>
        <v>0</v>
      </c>
      <c r="R3208" s="843"/>
    </row>
    <row r="3209" spans="2:18" s="842" customFormat="1" ht="12.4" customHeight="1">
      <c r="B3209" s="976" t="s">
        <v>531</v>
      </c>
      <c r="C3209" s="959"/>
      <c r="D3209" s="977" t="s">
        <v>2700</v>
      </c>
      <c r="E3209" s="961"/>
      <c r="F3209" s="961"/>
      <c r="G3209" s="961"/>
      <c r="H3209" s="962" t="str">
        <f t="shared" ref="H3209:H3272" si="249">+IF(E3209="","",ROUND(F3209*G3209,2))</f>
        <v/>
      </c>
      <c r="I3209" s="963" t="str">
        <f t="shared" si="248"/>
        <v/>
      </c>
      <c r="J3209" s="964" t="str">
        <f t="shared" si="248"/>
        <v/>
      </c>
      <c r="K3209" s="964" t="str">
        <f t="shared" si="248"/>
        <v/>
      </c>
      <c r="L3209" s="964" t="str">
        <f t="shared" si="248"/>
        <v/>
      </c>
      <c r="M3209" s="964" t="str">
        <f t="shared" si="248"/>
        <v/>
      </c>
      <c r="N3209" s="964" t="str">
        <f t="shared" si="248"/>
        <v/>
      </c>
      <c r="O3209" s="964" t="str">
        <f t="shared" si="248"/>
        <v/>
      </c>
      <c r="P3209" s="964" t="str">
        <f t="shared" si="248"/>
        <v/>
      </c>
      <c r="Q3209" s="962" t="str">
        <f t="shared" si="248"/>
        <v/>
      </c>
      <c r="R3209" s="843"/>
    </row>
    <row r="3210" spans="2:18" s="842" customFormat="1" ht="12.4" customHeight="1">
      <c r="B3210" s="968" t="s">
        <v>532</v>
      </c>
      <c r="C3210" s="959"/>
      <c r="D3210" s="969" t="s">
        <v>2713</v>
      </c>
      <c r="E3210" s="961" t="s">
        <v>51</v>
      </c>
      <c r="F3210" s="970">
        <v>10.6</v>
      </c>
      <c r="G3210" s="970">
        <v>47.49</v>
      </c>
      <c r="H3210" s="962">
        <f t="shared" si="249"/>
        <v>503.39</v>
      </c>
      <c r="I3210" s="963">
        <f t="shared" si="248"/>
        <v>0</v>
      </c>
      <c r="J3210" s="964">
        <f t="shared" si="248"/>
        <v>0</v>
      </c>
      <c r="K3210" s="964">
        <f t="shared" si="248"/>
        <v>0</v>
      </c>
      <c r="L3210" s="964">
        <f t="shared" si="248"/>
        <v>0</v>
      </c>
      <c r="M3210" s="964">
        <f t="shared" si="248"/>
        <v>0</v>
      </c>
      <c r="N3210" s="964">
        <f t="shared" si="248"/>
        <v>0</v>
      </c>
      <c r="O3210" s="964">
        <f t="shared" si="248"/>
        <v>503.39</v>
      </c>
      <c r="P3210" s="964">
        <f t="shared" si="248"/>
        <v>0</v>
      </c>
      <c r="Q3210" s="962">
        <f t="shared" si="248"/>
        <v>0</v>
      </c>
      <c r="R3210" s="843"/>
    </row>
    <row r="3211" spans="2:18" s="842" customFormat="1" ht="12.4" customHeight="1">
      <c r="B3211" s="968" t="s">
        <v>533</v>
      </c>
      <c r="C3211" s="959"/>
      <c r="D3211" s="969" t="s">
        <v>2714</v>
      </c>
      <c r="E3211" s="961" t="s">
        <v>386</v>
      </c>
      <c r="F3211" s="970">
        <v>1.7</v>
      </c>
      <c r="G3211" s="970">
        <v>320.05</v>
      </c>
      <c r="H3211" s="962">
        <f t="shared" si="249"/>
        <v>544.09</v>
      </c>
      <c r="I3211" s="963">
        <f t="shared" si="248"/>
        <v>0</v>
      </c>
      <c r="J3211" s="964">
        <f t="shared" si="248"/>
        <v>0</v>
      </c>
      <c r="K3211" s="964">
        <f t="shared" si="248"/>
        <v>0</v>
      </c>
      <c r="L3211" s="964">
        <f t="shared" si="248"/>
        <v>0</v>
      </c>
      <c r="M3211" s="964">
        <f t="shared" si="248"/>
        <v>0</v>
      </c>
      <c r="N3211" s="964">
        <f t="shared" si="248"/>
        <v>0</v>
      </c>
      <c r="O3211" s="964">
        <f t="shared" si="248"/>
        <v>544.09</v>
      </c>
      <c r="P3211" s="964">
        <f t="shared" si="248"/>
        <v>0</v>
      </c>
      <c r="Q3211" s="962">
        <f t="shared" si="248"/>
        <v>0</v>
      </c>
      <c r="R3211" s="843"/>
    </row>
    <row r="3212" spans="2:18" s="842" customFormat="1" ht="12.4" customHeight="1">
      <c r="B3212" s="976" t="s">
        <v>534</v>
      </c>
      <c r="C3212" s="959"/>
      <c r="D3212" s="977" t="s">
        <v>359</v>
      </c>
      <c r="E3212" s="961"/>
      <c r="F3212" s="961"/>
      <c r="G3212" s="961"/>
      <c r="H3212" s="962" t="str">
        <f t="shared" si="249"/>
        <v/>
      </c>
      <c r="I3212" s="963" t="str">
        <f t="shared" si="248"/>
        <v/>
      </c>
      <c r="J3212" s="964" t="str">
        <f t="shared" si="248"/>
        <v/>
      </c>
      <c r="K3212" s="964" t="str">
        <f t="shared" si="248"/>
        <v/>
      </c>
      <c r="L3212" s="964" t="str">
        <f t="shared" si="248"/>
        <v/>
      </c>
      <c r="M3212" s="964" t="str">
        <f t="shared" si="248"/>
        <v/>
      </c>
      <c r="N3212" s="964" t="str">
        <f t="shared" si="248"/>
        <v/>
      </c>
      <c r="O3212" s="964" t="str">
        <f t="shared" si="248"/>
        <v/>
      </c>
      <c r="P3212" s="964" t="str">
        <f t="shared" si="248"/>
        <v/>
      </c>
      <c r="Q3212" s="962" t="str">
        <f t="shared" si="248"/>
        <v/>
      </c>
      <c r="R3212" s="843"/>
    </row>
    <row r="3213" spans="2:18" s="842" customFormat="1" ht="12.4" customHeight="1">
      <c r="B3213" s="968" t="s">
        <v>535</v>
      </c>
      <c r="C3213" s="959"/>
      <c r="D3213" s="969" t="s">
        <v>2685</v>
      </c>
      <c r="E3213" s="961" t="s">
        <v>41</v>
      </c>
      <c r="F3213" s="970">
        <v>12</v>
      </c>
      <c r="G3213" s="970">
        <v>115.57000000000001</v>
      </c>
      <c r="H3213" s="962">
        <f t="shared" si="249"/>
        <v>1386.84</v>
      </c>
      <c r="I3213" s="963">
        <f t="shared" si="248"/>
        <v>0</v>
      </c>
      <c r="J3213" s="964">
        <f t="shared" si="248"/>
        <v>0</v>
      </c>
      <c r="K3213" s="964">
        <f t="shared" si="248"/>
        <v>0</v>
      </c>
      <c r="L3213" s="964">
        <f t="shared" si="248"/>
        <v>0</v>
      </c>
      <c r="M3213" s="964">
        <f t="shared" si="248"/>
        <v>0</v>
      </c>
      <c r="N3213" s="964">
        <f t="shared" si="248"/>
        <v>0</v>
      </c>
      <c r="O3213" s="964">
        <f t="shared" si="248"/>
        <v>1386.84</v>
      </c>
      <c r="P3213" s="964">
        <f t="shared" si="248"/>
        <v>0</v>
      </c>
      <c r="Q3213" s="962">
        <f t="shared" si="248"/>
        <v>0</v>
      </c>
      <c r="R3213" s="843"/>
    </row>
    <row r="3214" spans="2:18" s="842" customFormat="1" ht="12.4" customHeight="1">
      <c r="B3214" s="968" t="s">
        <v>536</v>
      </c>
      <c r="C3214" s="959"/>
      <c r="D3214" s="969" t="s">
        <v>2715</v>
      </c>
      <c r="E3214" s="961" t="s">
        <v>51</v>
      </c>
      <c r="F3214" s="970">
        <v>41.14</v>
      </c>
      <c r="G3214" s="970">
        <v>64.81</v>
      </c>
      <c r="H3214" s="962">
        <f t="shared" si="249"/>
        <v>2666.28</v>
      </c>
      <c r="I3214" s="963">
        <f t="shared" si="248"/>
        <v>0</v>
      </c>
      <c r="J3214" s="964">
        <f t="shared" si="248"/>
        <v>0</v>
      </c>
      <c r="K3214" s="964">
        <f t="shared" si="248"/>
        <v>0</v>
      </c>
      <c r="L3214" s="964">
        <f t="shared" si="248"/>
        <v>0</v>
      </c>
      <c r="M3214" s="964">
        <f t="shared" si="248"/>
        <v>0</v>
      </c>
      <c r="N3214" s="964">
        <f t="shared" si="248"/>
        <v>0</v>
      </c>
      <c r="O3214" s="964">
        <f t="shared" si="248"/>
        <v>2666.28</v>
      </c>
      <c r="P3214" s="964">
        <f t="shared" si="248"/>
        <v>0</v>
      </c>
      <c r="Q3214" s="962">
        <f t="shared" si="248"/>
        <v>0</v>
      </c>
      <c r="R3214" s="843"/>
    </row>
    <row r="3215" spans="2:18" s="842" customFormat="1" ht="12.4" customHeight="1">
      <c r="B3215" s="968" t="s">
        <v>537</v>
      </c>
      <c r="C3215" s="959"/>
      <c r="D3215" s="969" t="s">
        <v>2716</v>
      </c>
      <c r="E3215" s="961" t="s">
        <v>50</v>
      </c>
      <c r="F3215" s="970">
        <v>86.9</v>
      </c>
      <c r="G3215" s="970">
        <v>19.07</v>
      </c>
      <c r="H3215" s="962">
        <f t="shared" si="249"/>
        <v>1657.18</v>
      </c>
      <c r="I3215" s="963">
        <f t="shared" ref="I3215:Q3230" si="250">+IF($E3215="","",I7105)</f>
        <v>0</v>
      </c>
      <c r="J3215" s="964">
        <f t="shared" si="250"/>
        <v>0</v>
      </c>
      <c r="K3215" s="964">
        <f t="shared" si="250"/>
        <v>0</v>
      </c>
      <c r="L3215" s="964">
        <f t="shared" si="250"/>
        <v>0</v>
      </c>
      <c r="M3215" s="964">
        <f t="shared" si="250"/>
        <v>0</v>
      </c>
      <c r="N3215" s="964">
        <f t="shared" si="250"/>
        <v>0</v>
      </c>
      <c r="O3215" s="964">
        <f t="shared" si="250"/>
        <v>1657.18</v>
      </c>
      <c r="P3215" s="964">
        <f t="shared" si="250"/>
        <v>0</v>
      </c>
      <c r="Q3215" s="962">
        <f t="shared" si="250"/>
        <v>0</v>
      </c>
      <c r="R3215" s="843"/>
    </row>
    <row r="3216" spans="2:18" s="842" customFormat="1" ht="12.4" customHeight="1">
      <c r="B3216" s="968" t="s">
        <v>538</v>
      </c>
      <c r="C3216" s="959"/>
      <c r="D3216" s="969" t="s">
        <v>349</v>
      </c>
      <c r="E3216" s="961" t="s">
        <v>50</v>
      </c>
      <c r="F3216" s="970">
        <v>88</v>
      </c>
      <c r="G3216" s="970">
        <v>3.47</v>
      </c>
      <c r="H3216" s="962">
        <f t="shared" si="249"/>
        <v>305.36</v>
      </c>
      <c r="I3216" s="963">
        <f t="shared" si="250"/>
        <v>0</v>
      </c>
      <c r="J3216" s="964">
        <f t="shared" si="250"/>
        <v>0</v>
      </c>
      <c r="K3216" s="964">
        <f t="shared" si="250"/>
        <v>0</v>
      </c>
      <c r="L3216" s="964">
        <f t="shared" si="250"/>
        <v>0</v>
      </c>
      <c r="M3216" s="964">
        <f t="shared" si="250"/>
        <v>0</v>
      </c>
      <c r="N3216" s="964">
        <f t="shared" si="250"/>
        <v>0</v>
      </c>
      <c r="O3216" s="964">
        <f t="shared" si="250"/>
        <v>305.36</v>
      </c>
      <c r="P3216" s="964">
        <f t="shared" si="250"/>
        <v>0</v>
      </c>
      <c r="Q3216" s="962">
        <f t="shared" si="250"/>
        <v>0</v>
      </c>
      <c r="R3216" s="843"/>
    </row>
    <row r="3217" spans="2:18" s="842" customFormat="1" ht="12.4" customHeight="1">
      <c r="B3217" s="978" t="s">
        <v>539</v>
      </c>
      <c r="C3217" s="959"/>
      <c r="D3217" s="1002" t="s">
        <v>2717</v>
      </c>
      <c r="E3217" s="961" t="s">
        <v>41</v>
      </c>
      <c r="F3217" s="970">
        <v>1</v>
      </c>
      <c r="G3217" s="970">
        <v>212.69</v>
      </c>
      <c r="H3217" s="980">
        <f t="shared" si="249"/>
        <v>212.69</v>
      </c>
      <c r="I3217" s="981">
        <f t="shared" si="250"/>
        <v>0</v>
      </c>
      <c r="J3217" s="982">
        <f t="shared" si="250"/>
        <v>0</v>
      </c>
      <c r="K3217" s="982">
        <f t="shared" si="250"/>
        <v>0</v>
      </c>
      <c r="L3217" s="982">
        <f t="shared" si="250"/>
        <v>0</v>
      </c>
      <c r="M3217" s="982">
        <f t="shared" si="250"/>
        <v>0</v>
      </c>
      <c r="N3217" s="982">
        <f t="shared" si="250"/>
        <v>0</v>
      </c>
      <c r="O3217" s="982">
        <f t="shared" si="250"/>
        <v>212.69</v>
      </c>
      <c r="P3217" s="982">
        <f t="shared" si="250"/>
        <v>0</v>
      </c>
      <c r="Q3217" s="980">
        <f t="shared" si="250"/>
        <v>0</v>
      </c>
      <c r="R3217" s="843"/>
    </row>
    <row r="3218" spans="2:18" s="842" customFormat="1" ht="12.4" customHeight="1">
      <c r="B3218" s="976" t="s">
        <v>540</v>
      </c>
      <c r="C3218" s="959"/>
      <c r="D3218" s="977" t="s">
        <v>2718</v>
      </c>
      <c r="E3218" s="961"/>
      <c r="F3218" s="961"/>
      <c r="G3218" s="961"/>
      <c r="H3218" s="962" t="str">
        <f t="shared" si="249"/>
        <v/>
      </c>
      <c r="I3218" s="963" t="str">
        <f t="shared" si="250"/>
        <v/>
      </c>
      <c r="J3218" s="964" t="str">
        <f t="shared" si="250"/>
        <v/>
      </c>
      <c r="K3218" s="964" t="str">
        <f t="shared" si="250"/>
        <v/>
      </c>
      <c r="L3218" s="964" t="str">
        <f t="shared" si="250"/>
        <v/>
      </c>
      <c r="M3218" s="964" t="str">
        <f t="shared" si="250"/>
        <v/>
      </c>
      <c r="N3218" s="964" t="str">
        <f t="shared" si="250"/>
        <v/>
      </c>
      <c r="O3218" s="964" t="str">
        <f t="shared" si="250"/>
        <v/>
      </c>
      <c r="P3218" s="964" t="str">
        <f t="shared" si="250"/>
        <v/>
      </c>
      <c r="Q3218" s="962" t="str">
        <f t="shared" si="250"/>
        <v/>
      </c>
      <c r="R3218" s="843"/>
    </row>
    <row r="3219" spans="2:18" s="842" customFormat="1" ht="12.4" customHeight="1">
      <c r="B3219" s="968" t="s">
        <v>541</v>
      </c>
      <c r="C3219" s="959"/>
      <c r="D3219" s="969" t="s">
        <v>2719</v>
      </c>
      <c r="E3219" s="961" t="s">
        <v>51</v>
      </c>
      <c r="F3219" s="970">
        <v>46.2</v>
      </c>
      <c r="G3219" s="970">
        <v>11.56</v>
      </c>
      <c r="H3219" s="962">
        <f t="shared" si="249"/>
        <v>534.07000000000005</v>
      </c>
      <c r="I3219" s="963">
        <f t="shared" si="250"/>
        <v>0</v>
      </c>
      <c r="J3219" s="964">
        <f t="shared" si="250"/>
        <v>0</v>
      </c>
      <c r="K3219" s="964">
        <f t="shared" si="250"/>
        <v>0</v>
      </c>
      <c r="L3219" s="964">
        <f t="shared" si="250"/>
        <v>0</v>
      </c>
      <c r="M3219" s="964">
        <f t="shared" si="250"/>
        <v>0</v>
      </c>
      <c r="N3219" s="964">
        <f t="shared" si="250"/>
        <v>0</v>
      </c>
      <c r="O3219" s="964">
        <f t="shared" si="250"/>
        <v>534.07000000000005</v>
      </c>
      <c r="P3219" s="964">
        <f t="shared" si="250"/>
        <v>0</v>
      </c>
      <c r="Q3219" s="962">
        <f t="shared" si="250"/>
        <v>0</v>
      </c>
      <c r="R3219" s="843"/>
    </row>
    <row r="3220" spans="2:18" s="842" customFormat="1" ht="12.4" customHeight="1">
      <c r="B3220" s="972" t="s">
        <v>542</v>
      </c>
      <c r="C3220" s="959"/>
      <c r="D3220" s="973" t="s">
        <v>2931</v>
      </c>
      <c r="E3220" s="961"/>
      <c r="F3220" s="961"/>
      <c r="G3220" s="961"/>
      <c r="H3220" s="962" t="str">
        <f t="shared" si="249"/>
        <v/>
      </c>
      <c r="I3220" s="963" t="str">
        <f t="shared" si="250"/>
        <v/>
      </c>
      <c r="J3220" s="964" t="str">
        <f t="shared" si="250"/>
        <v/>
      </c>
      <c r="K3220" s="964" t="str">
        <f t="shared" si="250"/>
        <v/>
      </c>
      <c r="L3220" s="964" t="str">
        <f t="shared" si="250"/>
        <v/>
      </c>
      <c r="M3220" s="964" t="str">
        <f t="shared" si="250"/>
        <v/>
      </c>
      <c r="N3220" s="964" t="str">
        <f t="shared" si="250"/>
        <v/>
      </c>
      <c r="O3220" s="964" t="str">
        <f t="shared" si="250"/>
        <v/>
      </c>
      <c r="P3220" s="964" t="str">
        <f t="shared" si="250"/>
        <v/>
      </c>
      <c r="Q3220" s="962" t="str">
        <f t="shared" si="250"/>
        <v/>
      </c>
      <c r="R3220" s="843"/>
    </row>
    <row r="3221" spans="2:18" s="842" customFormat="1" ht="12.4" customHeight="1">
      <c r="B3221" s="974" t="s">
        <v>543</v>
      </c>
      <c r="C3221" s="959"/>
      <c r="D3221" s="975" t="s">
        <v>359</v>
      </c>
      <c r="E3221" s="961"/>
      <c r="F3221" s="961"/>
      <c r="G3221" s="961"/>
      <c r="H3221" s="962" t="str">
        <f t="shared" si="249"/>
        <v/>
      </c>
      <c r="I3221" s="963" t="str">
        <f t="shared" si="250"/>
        <v/>
      </c>
      <c r="J3221" s="964" t="str">
        <f t="shared" si="250"/>
        <v/>
      </c>
      <c r="K3221" s="964" t="str">
        <f t="shared" si="250"/>
        <v/>
      </c>
      <c r="L3221" s="964" t="str">
        <f t="shared" si="250"/>
        <v/>
      </c>
      <c r="M3221" s="964" t="str">
        <f t="shared" si="250"/>
        <v/>
      </c>
      <c r="N3221" s="964" t="str">
        <f t="shared" si="250"/>
        <v/>
      </c>
      <c r="O3221" s="964" t="str">
        <f t="shared" si="250"/>
        <v/>
      </c>
      <c r="P3221" s="964" t="str">
        <f t="shared" si="250"/>
        <v/>
      </c>
      <c r="Q3221" s="962" t="str">
        <f t="shared" si="250"/>
        <v/>
      </c>
      <c r="R3221" s="843"/>
    </row>
    <row r="3222" spans="2:18" s="842" customFormat="1" ht="12.4" customHeight="1">
      <c r="B3222" s="968" t="s">
        <v>544</v>
      </c>
      <c r="C3222" s="959"/>
      <c r="D3222" s="969" t="s">
        <v>2721</v>
      </c>
      <c r="E3222" s="961" t="s">
        <v>41</v>
      </c>
      <c r="F3222" s="970">
        <v>1</v>
      </c>
      <c r="G3222" s="970">
        <v>345.33</v>
      </c>
      <c r="H3222" s="962">
        <f t="shared" si="249"/>
        <v>345.33</v>
      </c>
      <c r="I3222" s="963">
        <f t="shared" si="250"/>
        <v>0</v>
      </c>
      <c r="J3222" s="964">
        <f t="shared" si="250"/>
        <v>0</v>
      </c>
      <c r="K3222" s="964">
        <f t="shared" si="250"/>
        <v>0</v>
      </c>
      <c r="L3222" s="964">
        <f t="shared" si="250"/>
        <v>0</v>
      </c>
      <c r="M3222" s="964">
        <f t="shared" si="250"/>
        <v>0</v>
      </c>
      <c r="N3222" s="964">
        <f t="shared" si="250"/>
        <v>0</v>
      </c>
      <c r="O3222" s="964">
        <f t="shared" si="250"/>
        <v>345.33</v>
      </c>
      <c r="P3222" s="964">
        <f t="shared" si="250"/>
        <v>0</v>
      </c>
      <c r="Q3222" s="962">
        <f t="shared" si="250"/>
        <v>0</v>
      </c>
      <c r="R3222" s="843"/>
    </row>
    <row r="3223" spans="2:18" s="842" customFormat="1" ht="12.4" customHeight="1">
      <c r="B3223" s="968" t="s">
        <v>545</v>
      </c>
      <c r="C3223" s="959"/>
      <c r="D3223" s="969" t="s">
        <v>2722</v>
      </c>
      <c r="E3223" s="961" t="s">
        <v>41</v>
      </c>
      <c r="F3223" s="970">
        <v>1</v>
      </c>
      <c r="G3223" s="970">
        <v>1286.6200000000001</v>
      </c>
      <c r="H3223" s="962">
        <f t="shared" si="249"/>
        <v>1286.6199999999999</v>
      </c>
      <c r="I3223" s="963">
        <f t="shared" si="250"/>
        <v>0</v>
      </c>
      <c r="J3223" s="964">
        <f t="shared" si="250"/>
        <v>0</v>
      </c>
      <c r="K3223" s="964">
        <f t="shared" si="250"/>
        <v>0</v>
      </c>
      <c r="L3223" s="964">
        <f t="shared" si="250"/>
        <v>0</v>
      </c>
      <c r="M3223" s="964">
        <f t="shared" si="250"/>
        <v>0</v>
      </c>
      <c r="N3223" s="964">
        <f t="shared" si="250"/>
        <v>0</v>
      </c>
      <c r="O3223" s="964">
        <f t="shared" si="250"/>
        <v>1286.6199999999999</v>
      </c>
      <c r="P3223" s="964">
        <f t="shared" si="250"/>
        <v>0</v>
      </c>
      <c r="Q3223" s="962">
        <f t="shared" si="250"/>
        <v>0</v>
      </c>
      <c r="R3223" s="843"/>
    </row>
    <row r="3224" spans="2:18" s="842" customFormat="1" ht="12.4" customHeight="1">
      <c r="B3224" s="968" t="s">
        <v>546</v>
      </c>
      <c r="C3224" s="959"/>
      <c r="D3224" s="969" t="s">
        <v>2723</v>
      </c>
      <c r="E3224" s="961" t="s">
        <v>41</v>
      </c>
      <c r="F3224" s="970">
        <v>1</v>
      </c>
      <c r="G3224" s="970">
        <v>684.88</v>
      </c>
      <c r="H3224" s="962">
        <f t="shared" si="249"/>
        <v>684.88</v>
      </c>
      <c r="I3224" s="963">
        <f t="shared" si="250"/>
        <v>0</v>
      </c>
      <c r="J3224" s="964">
        <f t="shared" si="250"/>
        <v>0</v>
      </c>
      <c r="K3224" s="964">
        <f t="shared" si="250"/>
        <v>0</v>
      </c>
      <c r="L3224" s="964">
        <f t="shared" si="250"/>
        <v>0</v>
      </c>
      <c r="M3224" s="964">
        <f t="shared" si="250"/>
        <v>0</v>
      </c>
      <c r="N3224" s="964">
        <f t="shared" si="250"/>
        <v>0</v>
      </c>
      <c r="O3224" s="964">
        <f t="shared" si="250"/>
        <v>684.88</v>
      </c>
      <c r="P3224" s="964">
        <f t="shared" si="250"/>
        <v>0</v>
      </c>
      <c r="Q3224" s="962">
        <f t="shared" si="250"/>
        <v>0</v>
      </c>
      <c r="R3224" s="843"/>
    </row>
    <row r="3225" spans="2:18" s="842" customFormat="1" ht="12.4" customHeight="1">
      <c r="B3225" s="968" t="s">
        <v>547</v>
      </c>
      <c r="C3225" s="959"/>
      <c r="D3225" s="969" t="s">
        <v>2724</v>
      </c>
      <c r="E3225" s="961" t="s">
        <v>53</v>
      </c>
      <c r="F3225" s="970">
        <v>1</v>
      </c>
      <c r="G3225" s="970">
        <v>331.15000000000003</v>
      </c>
      <c r="H3225" s="962">
        <f t="shared" si="249"/>
        <v>331.15</v>
      </c>
      <c r="I3225" s="963">
        <f t="shared" si="250"/>
        <v>0</v>
      </c>
      <c r="J3225" s="964">
        <f t="shared" si="250"/>
        <v>0</v>
      </c>
      <c r="K3225" s="964">
        <f t="shared" si="250"/>
        <v>0</v>
      </c>
      <c r="L3225" s="964">
        <f t="shared" si="250"/>
        <v>0</v>
      </c>
      <c r="M3225" s="964">
        <f t="shared" si="250"/>
        <v>0</v>
      </c>
      <c r="N3225" s="964">
        <f t="shared" si="250"/>
        <v>0</v>
      </c>
      <c r="O3225" s="964">
        <f t="shared" si="250"/>
        <v>331.15</v>
      </c>
      <c r="P3225" s="964">
        <f t="shared" si="250"/>
        <v>0</v>
      </c>
      <c r="Q3225" s="962">
        <f t="shared" si="250"/>
        <v>0</v>
      </c>
      <c r="R3225" s="843"/>
    </row>
    <row r="3226" spans="2:18" s="842" customFormat="1" ht="12.4" customHeight="1">
      <c r="B3226" s="974" t="s">
        <v>548</v>
      </c>
      <c r="C3226" s="959"/>
      <c r="D3226" s="975" t="s">
        <v>2725</v>
      </c>
      <c r="E3226" s="961"/>
      <c r="F3226" s="961"/>
      <c r="G3226" s="961"/>
      <c r="H3226" s="962" t="str">
        <f t="shared" si="249"/>
        <v/>
      </c>
      <c r="I3226" s="963" t="str">
        <f t="shared" si="250"/>
        <v/>
      </c>
      <c r="J3226" s="964" t="str">
        <f t="shared" si="250"/>
        <v/>
      </c>
      <c r="K3226" s="964" t="str">
        <f t="shared" si="250"/>
        <v/>
      </c>
      <c r="L3226" s="964" t="str">
        <f t="shared" si="250"/>
        <v/>
      </c>
      <c r="M3226" s="964" t="str">
        <f t="shared" si="250"/>
        <v/>
      </c>
      <c r="N3226" s="964" t="str">
        <f t="shared" si="250"/>
        <v/>
      </c>
      <c r="O3226" s="964" t="str">
        <f t="shared" si="250"/>
        <v/>
      </c>
      <c r="P3226" s="964" t="str">
        <f t="shared" si="250"/>
        <v/>
      </c>
      <c r="Q3226" s="962" t="str">
        <f t="shared" si="250"/>
        <v/>
      </c>
      <c r="R3226" s="843"/>
    </row>
    <row r="3227" spans="2:18" s="842" customFormat="1" ht="12.4" customHeight="1">
      <c r="B3227" s="968" t="s">
        <v>549</v>
      </c>
      <c r="C3227" s="959"/>
      <c r="D3227" s="969" t="s">
        <v>2726</v>
      </c>
      <c r="E3227" s="961" t="s">
        <v>41</v>
      </c>
      <c r="F3227" s="970">
        <v>1</v>
      </c>
      <c r="G3227" s="970">
        <v>715.03</v>
      </c>
      <c r="H3227" s="962">
        <f t="shared" si="249"/>
        <v>715.03</v>
      </c>
      <c r="I3227" s="963">
        <f t="shared" si="250"/>
        <v>0</v>
      </c>
      <c r="J3227" s="964">
        <f t="shared" si="250"/>
        <v>0</v>
      </c>
      <c r="K3227" s="964">
        <f t="shared" si="250"/>
        <v>0</v>
      </c>
      <c r="L3227" s="964">
        <f t="shared" si="250"/>
        <v>0</v>
      </c>
      <c r="M3227" s="964">
        <f t="shared" si="250"/>
        <v>0</v>
      </c>
      <c r="N3227" s="964">
        <f t="shared" si="250"/>
        <v>0</v>
      </c>
      <c r="O3227" s="964">
        <f t="shared" si="250"/>
        <v>715.03</v>
      </c>
      <c r="P3227" s="964">
        <f t="shared" si="250"/>
        <v>0</v>
      </c>
      <c r="Q3227" s="962">
        <f t="shared" si="250"/>
        <v>0</v>
      </c>
      <c r="R3227" s="843"/>
    </row>
    <row r="3228" spans="2:18" s="842" customFormat="1" ht="12.4" customHeight="1">
      <c r="B3228" s="968" t="s">
        <v>550</v>
      </c>
      <c r="C3228" s="959"/>
      <c r="D3228" s="969" t="s">
        <v>2727</v>
      </c>
      <c r="E3228" s="961" t="s">
        <v>53</v>
      </c>
      <c r="F3228" s="970">
        <v>1</v>
      </c>
      <c r="G3228" s="970">
        <v>551.21</v>
      </c>
      <c r="H3228" s="962">
        <f t="shared" si="249"/>
        <v>551.21</v>
      </c>
      <c r="I3228" s="963">
        <f t="shared" si="250"/>
        <v>0</v>
      </c>
      <c r="J3228" s="964">
        <f t="shared" si="250"/>
        <v>0</v>
      </c>
      <c r="K3228" s="964">
        <f t="shared" si="250"/>
        <v>0</v>
      </c>
      <c r="L3228" s="964">
        <f t="shared" si="250"/>
        <v>0</v>
      </c>
      <c r="M3228" s="964">
        <f t="shared" si="250"/>
        <v>0</v>
      </c>
      <c r="N3228" s="964">
        <f t="shared" si="250"/>
        <v>0</v>
      </c>
      <c r="O3228" s="964">
        <f t="shared" si="250"/>
        <v>551.21</v>
      </c>
      <c r="P3228" s="964">
        <f t="shared" si="250"/>
        <v>0</v>
      </c>
      <c r="Q3228" s="962">
        <f t="shared" si="250"/>
        <v>0</v>
      </c>
      <c r="R3228" s="843"/>
    </row>
    <row r="3229" spans="2:18" s="842" customFormat="1" ht="12.4" customHeight="1">
      <c r="B3229" s="972" t="s">
        <v>551</v>
      </c>
      <c r="C3229" s="959"/>
      <c r="D3229" s="973" t="s">
        <v>2932</v>
      </c>
      <c r="E3229" s="961"/>
      <c r="F3229" s="961"/>
      <c r="G3229" s="961"/>
      <c r="H3229" s="962" t="str">
        <f t="shared" si="249"/>
        <v/>
      </c>
      <c r="I3229" s="963" t="str">
        <f t="shared" si="250"/>
        <v/>
      </c>
      <c r="J3229" s="964" t="str">
        <f t="shared" si="250"/>
        <v/>
      </c>
      <c r="K3229" s="964" t="str">
        <f t="shared" si="250"/>
        <v/>
      </c>
      <c r="L3229" s="964" t="str">
        <f t="shared" si="250"/>
        <v/>
      </c>
      <c r="M3229" s="964" t="str">
        <f t="shared" si="250"/>
        <v/>
      </c>
      <c r="N3229" s="964" t="str">
        <f t="shared" si="250"/>
        <v/>
      </c>
      <c r="O3229" s="964" t="str">
        <f t="shared" si="250"/>
        <v/>
      </c>
      <c r="P3229" s="964" t="str">
        <f t="shared" si="250"/>
        <v/>
      </c>
      <c r="Q3229" s="962" t="str">
        <f t="shared" si="250"/>
        <v/>
      </c>
      <c r="R3229" s="843"/>
    </row>
    <row r="3230" spans="2:18" s="842" customFormat="1" ht="12.4" customHeight="1">
      <c r="B3230" s="974" t="s">
        <v>552</v>
      </c>
      <c r="C3230" s="959"/>
      <c r="D3230" s="975" t="s">
        <v>52</v>
      </c>
      <c r="E3230" s="961"/>
      <c r="F3230" s="961"/>
      <c r="G3230" s="961"/>
      <c r="H3230" s="962" t="str">
        <f t="shared" si="249"/>
        <v/>
      </c>
      <c r="I3230" s="963" t="str">
        <f t="shared" si="250"/>
        <v/>
      </c>
      <c r="J3230" s="964" t="str">
        <f t="shared" si="250"/>
        <v/>
      </c>
      <c r="K3230" s="964" t="str">
        <f t="shared" si="250"/>
        <v/>
      </c>
      <c r="L3230" s="964" t="str">
        <f t="shared" si="250"/>
        <v/>
      </c>
      <c r="M3230" s="964" t="str">
        <f t="shared" si="250"/>
        <v/>
      </c>
      <c r="N3230" s="964" t="str">
        <f t="shared" si="250"/>
        <v/>
      </c>
      <c r="O3230" s="964" t="str">
        <f t="shared" si="250"/>
        <v/>
      </c>
      <c r="P3230" s="964" t="str">
        <f t="shared" si="250"/>
        <v/>
      </c>
      <c r="Q3230" s="962" t="str">
        <f t="shared" si="250"/>
        <v/>
      </c>
      <c r="R3230" s="843"/>
    </row>
    <row r="3231" spans="2:18" s="842" customFormat="1" ht="12.4" customHeight="1">
      <c r="B3231" s="968" t="s">
        <v>553</v>
      </c>
      <c r="C3231" s="959"/>
      <c r="D3231" s="969" t="s">
        <v>334</v>
      </c>
      <c r="E3231" s="961" t="s">
        <v>385</v>
      </c>
      <c r="F3231" s="970">
        <v>1.8800000000000001</v>
      </c>
      <c r="G3231" s="970">
        <v>1.22</v>
      </c>
      <c r="H3231" s="962">
        <f t="shared" si="249"/>
        <v>2.29</v>
      </c>
      <c r="I3231" s="963">
        <f t="shared" ref="I3231:Q3246" si="251">+IF($E3231="","",I7121)</f>
        <v>0</v>
      </c>
      <c r="J3231" s="964">
        <f t="shared" si="251"/>
        <v>0</v>
      </c>
      <c r="K3231" s="964">
        <f t="shared" si="251"/>
        <v>0</v>
      </c>
      <c r="L3231" s="964">
        <f t="shared" si="251"/>
        <v>0</v>
      </c>
      <c r="M3231" s="964">
        <f t="shared" si="251"/>
        <v>0</v>
      </c>
      <c r="N3231" s="964">
        <f t="shared" si="251"/>
        <v>0</v>
      </c>
      <c r="O3231" s="964">
        <f t="shared" si="251"/>
        <v>2.29</v>
      </c>
      <c r="P3231" s="964">
        <f t="shared" si="251"/>
        <v>0</v>
      </c>
      <c r="Q3231" s="962">
        <f t="shared" si="251"/>
        <v>0</v>
      </c>
      <c r="R3231" s="843"/>
    </row>
    <row r="3232" spans="2:18" s="842" customFormat="1" ht="12.4" customHeight="1">
      <c r="B3232" s="974" t="s">
        <v>554</v>
      </c>
      <c r="C3232" s="959"/>
      <c r="D3232" s="975" t="s">
        <v>54</v>
      </c>
      <c r="E3232" s="961"/>
      <c r="F3232" s="961"/>
      <c r="G3232" s="961"/>
      <c r="H3232" s="962" t="str">
        <f t="shared" si="249"/>
        <v/>
      </c>
      <c r="I3232" s="963" t="str">
        <f t="shared" si="251"/>
        <v/>
      </c>
      <c r="J3232" s="964" t="str">
        <f t="shared" si="251"/>
        <v/>
      </c>
      <c r="K3232" s="964" t="str">
        <f t="shared" si="251"/>
        <v/>
      </c>
      <c r="L3232" s="964" t="str">
        <f t="shared" si="251"/>
        <v/>
      </c>
      <c r="M3232" s="964" t="str">
        <f t="shared" si="251"/>
        <v/>
      </c>
      <c r="N3232" s="964" t="str">
        <f t="shared" si="251"/>
        <v/>
      </c>
      <c r="O3232" s="964" t="str">
        <f t="shared" si="251"/>
        <v/>
      </c>
      <c r="P3232" s="964" t="str">
        <f t="shared" si="251"/>
        <v/>
      </c>
      <c r="Q3232" s="962" t="str">
        <f t="shared" si="251"/>
        <v/>
      </c>
      <c r="R3232" s="843"/>
    </row>
    <row r="3233" spans="2:18" s="842" customFormat="1" ht="12.4" customHeight="1">
      <c r="B3233" s="968" t="s">
        <v>555</v>
      </c>
      <c r="C3233" s="959"/>
      <c r="D3233" s="969" t="s">
        <v>365</v>
      </c>
      <c r="E3233" s="961" t="s">
        <v>386</v>
      </c>
      <c r="F3233" s="970">
        <v>1.41</v>
      </c>
      <c r="G3233" s="970">
        <v>30.76</v>
      </c>
      <c r="H3233" s="962">
        <f t="shared" si="249"/>
        <v>43.37</v>
      </c>
      <c r="I3233" s="963">
        <f t="shared" si="251"/>
        <v>0</v>
      </c>
      <c r="J3233" s="964">
        <f t="shared" si="251"/>
        <v>0</v>
      </c>
      <c r="K3233" s="964">
        <f t="shared" si="251"/>
        <v>0</v>
      </c>
      <c r="L3233" s="964">
        <f t="shared" si="251"/>
        <v>0</v>
      </c>
      <c r="M3233" s="964">
        <f t="shared" si="251"/>
        <v>0</v>
      </c>
      <c r="N3233" s="964">
        <f t="shared" si="251"/>
        <v>0</v>
      </c>
      <c r="O3233" s="964">
        <f t="shared" si="251"/>
        <v>43.37</v>
      </c>
      <c r="P3233" s="964">
        <f t="shared" si="251"/>
        <v>0</v>
      </c>
      <c r="Q3233" s="962">
        <f t="shared" si="251"/>
        <v>0</v>
      </c>
      <c r="R3233" s="843"/>
    </row>
    <row r="3234" spans="2:18" s="842" customFormat="1" ht="12.4" customHeight="1">
      <c r="B3234" s="968" t="s">
        <v>556</v>
      </c>
      <c r="C3234" s="959"/>
      <c r="D3234" s="969" t="s">
        <v>2729</v>
      </c>
      <c r="E3234" s="961" t="s">
        <v>51</v>
      </c>
      <c r="F3234" s="970">
        <v>1.8800000000000001</v>
      </c>
      <c r="G3234" s="970">
        <v>41</v>
      </c>
      <c r="H3234" s="962">
        <f t="shared" si="249"/>
        <v>77.08</v>
      </c>
      <c r="I3234" s="963">
        <f t="shared" si="251"/>
        <v>0</v>
      </c>
      <c r="J3234" s="964">
        <f t="shared" si="251"/>
        <v>0</v>
      </c>
      <c r="K3234" s="964">
        <f t="shared" si="251"/>
        <v>0</v>
      </c>
      <c r="L3234" s="964">
        <f t="shared" si="251"/>
        <v>0</v>
      </c>
      <c r="M3234" s="964">
        <f t="shared" si="251"/>
        <v>0</v>
      </c>
      <c r="N3234" s="964">
        <f t="shared" si="251"/>
        <v>0</v>
      </c>
      <c r="O3234" s="964">
        <f t="shared" si="251"/>
        <v>77.08</v>
      </c>
      <c r="P3234" s="964">
        <f t="shared" si="251"/>
        <v>0</v>
      </c>
      <c r="Q3234" s="962">
        <f t="shared" si="251"/>
        <v>0</v>
      </c>
      <c r="R3234" s="843"/>
    </row>
    <row r="3235" spans="2:18" s="842" customFormat="1" ht="12.4" customHeight="1">
      <c r="B3235" s="968" t="s">
        <v>557</v>
      </c>
      <c r="C3235" s="959"/>
      <c r="D3235" s="969" t="s">
        <v>336</v>
      </c>
      <c r="E3235" s="961" t="s">
        <v>386</v>
      </c>
      <c r="F3235" s="970">
        <v>1.76</v>
      </c>
      <c r="G3235" s="970">
        <v>20.51</v>
      </c>
      <c r="H3235" s="962">
        <f t="shared" si="249"/>
        <v>36.1</v>
      </c>
      <c r="I3235" s="963">
        <f t="shared" si="251"/>
        <v>0</v>
      </c>
      <c r="J3235" s="964">
        <f t="shared" si="251"/>
        <v>0</v>
      </c>
      <c r="K3235" s="964">
        <f t="shared" si="251"/>
        <v>0</v>
      </c>
      <c r="L3235" s="964">
        <f t="shared" si="251"/>
        <v>0</v>
      </c>
      <c r="M3235" s="964">
        <f t="shared" si="251"/>
        <v>0</v>
      </c>
      <c r="N3235" s="964">
        <f t="shared" si="251"/>
        <v>0</v>
      </c>
      <c r="O3235" s="964">
        <f t="shared" si="251"/>
        <v>36.1</v>
      </c>
      <c r="P3235" s="964">
        <f t="shared" si="251"/>
        <v>0</v>
      </c>
      <c r="Q3235" s="962">
        <f t="shared" si="251"/>
        <v>0</v>
      </c>
      <c r="R3235" s="843"/>
    </row>
    <row r="3236" spans="2:18" s="842" customFormat="1" ht="12.4" customHeight="1">
      <c r="B3236" s="974" t="s">
        <v>558</v>
      </c>
      <c r="C3236" s="959"/>
      <c r="D3236" s="975" t="s">
        <v>340</v>
      </c>
      <c r="E3236" s="961"/>
      <c r="F3236" s="961"/>
      <c r="G3236" s="961"/>
      <c r="H3236" s="962" t="str">
        <f t="shared" si="249"/>
        <v/>
      </c>
      <c r="I3236" s="963" t="str">
        <f t="shared" si="251"/>
        <v/>
      </c>
      <c r="J3236" s="964" t="str">
        <f t="shared" si="251"/>
        <v/>
      </c>
      <c r="K3236" s="964" t="str">
        <f t="shared" si="251"/>
        <v/>
      </c>
      <c r="L3236" s="964" t="str">
        <f t="shared" si="251"/>
        <v/>
      </c>
      <c r="M3236" s="964" t="str">
        <f t="shared" si="251"/>
        <v/>
      </c>
      <c r="N3236" s="964" t="str">
        <f t="shared" si="251"/>
        <v/>
      </c>
      <c r="O3236" s="964" t="str">
        <f t="shared" si="251"/>
        <v/>
      </c>
      <c r="P3236" s="964" t="str">
        <f t="shared" si="251"/>
        <v/>
      </c>
      <c r="Q3236" s="962" t="str">
        <f t="shared" si="251"/>
        <v/>
      </c>
      <c r="R3236" s="843"/>
    </row>
    <row r="3237" spans="2:18" s="842" customFormat="1" ht="12.4" customHeight="1">
      <c r="B3237" s="968" t="s">
        <v>559</v>
      </c>
      <c r="C3237" s="959"/>
      <c r="D3237" s="969" t="s">
        <v>2669</v>
      </c>
      <c r="E3237" s="961" t="s">
        <v>385</v>
      </c>
      <c r="F3237" s="970">
        <v>5.28</v>
      </c>
      <c r="G3237" s="970">
        <v>43.85</v>
      </c>
      <c r="H3237" s="962">
        <f t="shared" si="249"/>
        <v>231.53</v>
      </c>
      <c r="I3237" s="963">
        <f t="shared" si="251"/>
        <v>0</v>
      </c>
      <c r="J3237" s="964">
        <f t="shared" si="251"/>
        <v>0</v>
      </c>
      <c r="K3237" s="964">
        <f t="shared" si="251"/>
        <v>0</v>
      </c>
      <c r="L3237" s="964">
        <f t="shared" si="251"/>
        <v>0</v>
      </c>
      <c r="M3237" s="964">
        <f t="shared" si="251"/>
        <v>0</v>
      </c>
      <c r="N3237" s="964">
        <f t="shared" si="251"/>
        <v>0</v>
      </c>
      <c r="O3237" s="964">
        <f t="shared" si="251"/>
        <v>231.53</v>
      </c>
      <c r="P3237" s="964">
        <f t="shared" si="251"/>
        <v>0</v>
      </c>
      <c r="Q3237" s="962">
        <f t="shared" si="251"/>
        <v>0</v>
      </c>
      <c r="R3237" s="843"/>
    </row>
    <row r="3238" spans="2:18" s="842" customFormat="1" ht="12.4" customHeight="1">
      <c r="B3238" s="968" t="s">
        <v>560</v>
      </c>
      <c r="C3238" s="959"/>
      <c r="D3238" s="969" t="s">
        <v>2730</v>
      </c>
      <c r="E3238" s="961" t="s">
        <v>386</v>
      </c>
      <c r="F3238" s="970">
        <v>0.57999999999999996</v>
      </c>
      <c r="G3238" s="970">
        <v>426.55</v>
      </c>
      <c r="H3238" s="962">
        <f t="shared" si="249"/>
        <v>247.4</v>
      </c>
      <c r="I3238" s="963">
        <f t="shared" si="251"/>
        <v>0</v>
      </c>
      <c r="J3238" s="964">
        <f t="shared" si="251"/>
        <v>0</v>
      </c>
      <c r="K3238" s="964">
        <f t="shared" si="251"/>
        <v>0</v>
      </c>
      <c r="L3238" s="964">
        <f t="shared" si="251"/>
        <v>0</v>
      </c>
      <c r="M3238" s="964">
        <f t="shared" si="251"/>
        <v>0</v>
      </c>
      <c r="N3238" s="964">
        <f t="shared" si="251"/>
        <v>0</v>
      </c>
      <c r="O3238" s="964">
        <f t="shared" si="251"/>
        <v>247.4</v>
      </c>
      <c r="P3238" s="964">
        <f t="shared" si="251"/>
        <v>0</v>
      </c>
      <c r="Q3238" s="962">
        <f t="shared" si="251"/>
        <v>0</v>
      </c>
      <c r="R3238" s="843"/>
    </row>
    <row r="3239" spans="2:18" s="842" customFormat="1" ht="12.4" customHeight="1">
      <c r="B3239" s="968" t="s">
        <v>561</v>
      </c>
      <c r="C3239" s="959"/>
      <c r="D3239" s="969" t="s">
        <v>2670</v>
      </c>
      <c r="E3239" s="961" t="s">
        <v>385</v>
      </c>
      <c r="F3239" s="970">
        <v>1.48</v>
      </c>
      <c r="G3239" s="970">
        <v>45.08</v>
      </c>
      <c r="H3239" s="962">
        <f t="shared" si="249"/>
        <v>66.72</v>
      </c>
      <c r="I3239" s="963">
        <f t="shared" si="251"/>
        <v>0</v>
      </c>
      <c r="J3239" s="964">
        <f t="shared" si="251"/>
        <v>0</v>
      </c>
      <c r="K3239" s="964">
        <f t="shared" si="251"/>
        <v>0</v>
      </c>
      <c r="L3239" s="964">
        <f t="shared" si="251"/>
        <v>0</v>
      </c>
      <c r="M3239" s="964">
        <f t="shared" si="251"/>
        <v>0</v>
      </c>
      <c r="N3239" s="964">
        <f t="shared" si="251"/>
        <v>0</v>
      </c>
      <c r="O3239" s="964">
        <f t="shared" si="251"/>
        <v>66.72</v>
      </c>
      <c r="P3239" s="964">
        <f t="shared" si="251"/>
        <v>0</v>
      </c>
      <c r="Q3239" s="962">
        <f t="shared" si="251"/>
        <v>0</v>
      </c>
      <c r="R3239" s="843"/>
    </row>
    <row r="3240" spans="2:18" s="842" customFormat="1" ht="12.4" customHeight="1">
      <c r="B3240" s="968" t="s">
        <v>562</v>
      </c>
      <c r="C3240" s="959"/>
      <c r="D3240" s="969" t="s">
        <v>2731</v>
      </c>
      <c r="E3240" s="961" t="s">
        <v>386</v>
      </c>
      <c r="F3240" s="970">
        <v>0.16</v>
      </c>
      <c r="G3240" s="970">
        <v>479.77</v>
      </c>
      <c r="H3240" s="962">
        <f t="shared" si="249"/>
        <v>76.760000000000005</v>
      </c>
      <c r="I3240" s="963">
        <f t="shared" si="251"/>
        <v>0</v>
      </c>
      <c r="J3240" s="964">
        <f t="shared" si="251"/>
        <v>0</v>
      </c>
      <c r="K3240" s="964">
        <f t="shared" si="251"/>
        <v>0</v>
      </c>
      <c r="L3240" s="964">
        <f t="shared" si="251"/>
        <v>0</v>
      </c>
      <c r="M3240" s="964">
        <f t="shared" si="251"/>
        <v>0</v>
      </c>
      <c r="N3240" s="964">
        <f t="shared" si="251"/>
        <v>0</v>
      </c>
      <c r="O3240" s="964">
        <f t="shared" si="251"/>
        <v>76.760000000000005</v>
      </c>
      <c r="P3240" s="964">
        <f t="shared" si="251"/>
        <v>0</v>
      </c>
      <c r="Q3240" s="962">
        <f t="shared" si="251"/>
        <v>0</v>
      </c>
      <c r="R3240" s="843"/>
    </row>
    <row r="3241" spans="2:18" s="842" customFormat="1" ht="12.4" customHeight="1">
      <c r="B3241" s="968" t="s">
        <v>563</v>
      </c>
      <c r="C3241" s="959"/>
      <c r="D3241" s="969" t="s">
        <v>341</v>
      </c>
      <c r="E3241" s="961" t="s">
        <v>55</v>
      </c>
      <c r="F3241" s="970">
        <v>19.91</v>
      </c>
      <c r="G3241" s="970">
        <v>4.2</v>
      </c>
      <c r="H3241" s="962">
        <f t="shared" si="249"/>
        <v>83.62</v>
      </c>
      <c r="I3241" s="963">
        <f t="shared" si="251"/>
        <v>0</v>
      </c>
      <c r="J3241" s="964">
        <f t="shared" si="251"/>
        <v>0</v>
      </c>
      <c r="K3241" s="964">
        <f t="shared" si="251"/>
        <v>0</v>
      </c>
      <c r="L3241" s="964">
        <f t="shared" si="251"/>
        <v>0</v>
      </c>
      <c r="M3241" s="964">
        <f t="shared" si="251"/>
        <v>0</v>
      </c>
      <c r="N3241" s="964">
        <f t="shared" si="251"/>
        <v>0</v>
      </c>
      <c r="O3241" s="964">
        <f t="shared" si="251"/>
        <v>83.62</v>
      </c>
      <c r="P3241" s="964">
        <f t="shared" si="251"/>
        <v>0</v>
      </c>
      <c r="Q3241" s="962">
        <f t="shared" si="251"/>
        <v>0</v>
      </c>
      <c r="R3241" s="843"/>
    </row>
    <row r="3242" spans="2:18" s="842" customFormat="1" ht="12.4" customHeight="1">
      <c r="B3242" s="974" t="s">
        <v>564</v>
      </c>
      <c r="C3242" s="959"/>
      <c r="D3242" s="975" t="s">
        <v>343</v>
      </c>
      <c r="E3242" s="961"/>
      <c r="F3242" s="961"/>
      <c r="G3242" s="961"/>
      <c r="H3242" s="962" t="str">
        <f t="shared" si="249"/>
        <v/>
      </c>
      <c r="I3242" s="963" t="str">
        <f t="shared" si="251"/>
        <v/>
      </c>
      <c r="J3242" s="964" t="str">
        <f t="shared" si="251"/>
        <v/>
      </c>
      <c r="K3242" s="964" t="str">
        <f t="shared" si="251"/>
        <v/>
      </c>
      <c r="L3242" s="964" t="str">
        <f t="shared" si="251"/>
        <v/>
      </c>
      <c r="M3242" s="964" t="str">
        <f t="shared" si="251"/>
        <v/>
      </c>
      <c r="N3242" s="964" t="str">
        <f t="shared" si="251"/>
        <v/>
      </c>
      <c r="O3242" s="964" t="str">
        <f t="shared" si="251"/>
        <v/>
      </c>
      <c r="P3242" s="964" t="str">
        <f t="shared" si="251"/>
        <v/>
      </c>
      <c r="Q3242" s="962" t="str">
        <f t="shared" si="251"/>
        <v/>
      </c>
      <c r="R3242" s="843"/>
    </row>
    <row r="3243" spans="2:18" s="842" customFormat="1" ht="12.4" customHeight="1">
      <c r="B3243" s="968" t="s">
        <v>565</v>
      </c>
      <c r="C3243" s="959"/>
      <c r="D3243" s="969" t="s">
        <v>2732</v>
      </c>
      <c r="E3243" s="961" t="s">
        <v>51</v>
      </c>
      <c r="F3243" s="970">
        <v>8.4</v>
      </c>
      <c r="G3243" s="970">
        <v>15.51</v>
      </c>
      <c r="H3243" s="962">
        <f t="shared" si="249"/>
        <v>130.28</v>
      </c>
      <c r="I3243" s="963">
        <f t="shared" si="251"/>
        <v>0</v>
      </c>
      <c r="J3243" s="964">
        <f t="shared" si="251"/>
        <v>0</v>
      </c>
      <c r="K3243" s="964">
        <f t="shared" si="251"/>
        <v>0</v>
      </c>
      <c r="L3243" s="964">
        <f t="shared" si="251"/>
        <v>0</v>
      </c>
      <c r="M3243" s="964">
        <f t="shared" si="251"/>
        <v>0</v>
      </c>
      <c r="N3243" s="964">
        <f t="shared" si="251"/>
        <v>0</v>
      </c>
      <c r="O3243" s="964">
        <f t="shared" si="251"/>
        <v>130.28</v>
      </c>
      <c r="P3243" s="964">
        <f t="shared" si="251"/>
        <v>0</v>
      </c>
      <c r="Q3243" s="962">
        <f t="shared" si="251"/>
        <v>0</v>
      </c>
      <c r="R3243" s="843"/>
    </row>
    <row r="3244" spans="2:18" s="842" customFormat="1" ht="12.4" customHeight="1">
      <c r="B3244" s="974" t="s">
        <v>566</v>
      </c>
      <c r="C3244" s="959"/>
      <c r="D3244" s="975" t="s">
        <v>64</v>
      </c>
      <c r="E3244" s="961"/>
      <c r="F3244" s="961"/>
      <c r="G3244" s="961"/>
      <c r="H3244" s="962" t="str">
        <f t="shared" si="249"/>
        <v/>
      </c>
      <c r="I3244" s="963" t="str">
        <f t="shared" si="251"/>
        <v/>
      </c>
      <c r="J3244" s="964" t="str">
        <f t="shared" si="251"/>
        <v/>
      </c>
      <c r="K3244" s="964" t="str">
        <f t="shared" si="251"/>
        <v/>
      </c>
      <c r="L3244" s="964" t="str">
        <f t="shared" si="251"/>
        <v/>
      </c>
      <c r="M3244" s="964" t="str">
        <f t="shared" si="251"/>
        <v/>
      </c>
      <c r="N3244" s="964" t="str">
        <f t="shared" si="251"/>
        <v/>
      </c>
      <c r="O3244" s="964" t="str">
        <f t="shared" si="251"/>
        <v/>
      </c>
      <c r="P3244" s="964" t="str">
        <f t="shared" si="251"/>
        <v/>
      </c>
      <c r="Q3244" s="962" t="str">
        <f t="shared" si="251"/>
        <v/>
      </c>
      <c r="R3244" s="843"/>
    </row>
    <row r="3245" spans="2:18" s="842" customFormat="1" ht="12.4" customHeight="1">
      <c r="B3245" s="968" t="s">
        <v>567</v>
      </c>
      <c r="C3245" s="959"/>
      <c r="D3245" s="969" t="s">
        <v>2733</v>
      </c>
      <c r="E3245" s="961" t="s">
        <v>51</v>
      </c>
      <c r="F3245" s="970">
        <v>6</v>
      </c>
      <c r="G3245" s="970">
        <v>11.11</v>
      </c>
      <c r="H3245" s="962">
        <f t="shared" si="249"/>
        <v>66.66</v>
      </c>
      <c r="I3245" s="963">
        <f t="shared" si="251"/>
        <v>0</v>
      </c>
      <c r="J3245" s="964">
        <f t="shared" si="251"/>
        <v>0</v>
      </c>
      <c r="K3245" s="964">
        <f t="shared" si="251"/>
        <v>0</v>
      </c>
      <c r="L3245" s="964">
        <f t="shared" si="251"/>
        <v>0</v>
      </c>
      <c r="M3245" s="964">
        <f t="shared" si="251"/>
        <v>0</v>
      </c>
      <c r="N3245" s="964">
        <f t="shared" si="251"/>
        <v>0</v>
      </c>
      <c r="O3245" s="964">
        <f t="shared" si="251"/>
        <v>66.66</v>
      </c>
      <c r="P3245" s="964">
        <f t="shared" si="251"/>
        <v>0</v>
      </c>
      <c r="Q3245" s="962">
        <f t="shared" si="251"/>
        <v>0</v>
      </c>
      <c r="R3245" s="843"/>
    </row>
    <row r="3246" spans="2:18" s="842" customFormat="1" ht="12.4" customHeight="1">
      <c r="B3246" s="968" t="s">
        <v>568</v>
      </c>
      <c r="C3246" s="959"/>
      <c r="D3246" s="969" t="s">
        <v>351</v>
      </c>
      <c r="E3246" s="961" t="s">
        <v>51</v>
      </c>
      <c r="F3246" s="970">
        <v>0.72</v>
      </c>
      <c r="G3246" s="970">
        <v>20.48</v>
      </c>
      <c r="H3246" s="962">
        <f t="shared" si="249"/>
        <v>14.75</v>
      </c>
      <c r="I3246" s="963">
        <f t="shared" si="251"/>
        <v>0</v>
      </c>
      <c r="J3246" s="964">
        <f t="shared" si="251"/>
        <v>0</v>
      </c>
      <c r="K3246" s="964">
        <f t="shared" si="251"/>
        <v>0</v>
      </c>
      <c r="L3246" s="964">
        <f t="shared" si="251"/>
        <v>0</v>
      </c>
      <c r="M3246" s="964">
        <f t="shared" si="251"/>
        <v>0</v>
      </c>
      <c r="N3246" s="964">
        <f t="shared" si="251"/>
        <v>0</v>
      </c>
      <c r="O3246" s="964">
        <f t="shared" si="251"/>
        <v>14.75</v>
      </c>
      <c r="P3246" s="964">
        <f t="shared" si="251"/>
        <v>0</v>
      </c>
      <c r="Q3246" s="962">
        <f t="shared" si="251"/>
        <v>0</v>
      </c>
      <c r="R3246" s="843"/>
    </row>
    <row r="3247" spans="2:18" s="842" customFormat="1" ht="12.4" customHeight="1">
      <c r="B3247" s="974" t="s">
        <v>569</v>
      </c>
      <c r="C3247" s="959"/>
      <c r="D3247" s="975" t="s">
        <v>344</v>
      </c>
      <c r="E3247" s="961"/>
      <c r="F3247" s="961"/>
      <c r="G3247" s="961"/>
      <c r="H3247" s="962" t="str">
        <f t="shared" si="249"/>
        <v/>
      </c>
      <c r="I3247" s="963" t="str">
        <f t="shared" ref="I3247:Q3262" si="252">+IF($E3247="","",I7137)</f>
        <v/>
      </c>
      <c r="J3247" s="964" t="str">
        <f t="shared" si="252"/>
        <v/>
      </c>
      <c r="K3247" s="964" t="str">
        <f t="shared" si="252"/>
        <v/>
      </c>
      <c r="L3247" s="964" t="str">
        <f t="shared" si="252"/>
        <v/>
      </c>
      <c r="M3247" s="964" t="str">
        <f t="shared" si="252"/>
        <v/>
      </c>
      <c r="N3247" s="964" t="str">
        <f t="shared" si="252"/>
        <v/>
      </c>
      <c r="O3247" s="964" t="str">
        <f t="shared" si="252"/>
        <v/>
      </c>
      <c r="P3247" s="964" t="str">
        <f t="shared" si="252"/>
        <v/>
      </c>
      <c r="Q3247" s="962" t="str">
        <f t="shared" si="252"/>
        <v/>
      </c>
      <c r="R3247" s="843"/>
    </row>
    <row r="3248" spans="2:18" s="842" customFormat="1" ht="12.4" customHeight="1">
      <c r="B3248" s="968" t="s">
        <v>570</v>
      </c>
      <c r="C3248" s="959"/>
      <c r="D3248" s="969" t="s">
        <v>2999</v>
      </c>
      <c r="E3248" s="961" t="s">
        <v>53</v>
      </c>
      <c r="F3248" s="970">
        <v>1</v>
      </c>
      <c r="G3248" s="970">
        <v>752.98</v>
      </c>
      <c r="H3248" s="962">
        <f t="shared" si="249"/>
        <v>752.98</v>
      </c>
      <c r="I3248" s="963">
        <f t="shared" si="252"/>
        <v>0</v>
      </c>
      <c r="J3248" s="964">
        <f t="shared" si="252"/>
        <v>0</v>
      </c>
      <c r="K3248" s="964">
        <f t="shared" si="252"/>
        <v>0</v>
      </c>
      <c r="L3248" s="964">
        <f t="shared" si="252"/>
        <v>0</v>
      </c>
      <c r="M3248" s="964">
        <f t="shared" si="252"/>
        <v>0</v>
      </c>
      <c r="N3248" s="964">
        <f t="shared" si="252"/>
        <v>0</v>
      </c>
      <c r="O3248" s="964">
        <f t="shared" si="252"/>
        <v>752.98</v>
      </c>
      <c r="P3248" s="964">
        <f t="shared" si="252"/>
        <v>0</v>
      </c>
      <c r="Q3248" s="962">
        <f t="shared" si="252"/>
        <v>0</v>
      </c>
      <c r="R3248" s="843"/>
    </row>
    <row r="3249" spans="2:18" s="842" customFormat="1" ht="12.4" customHeight="1">
      <c r="B3249" s="974" t="s">
        <v>571</v>
      </c>
      <c r="C3249" s="959"/>
      <c r="D3249" s="975" t="s">
        <v>2681</v>
      </c>
      <c r="E3249" s="961"/>
      <c r="F3249" s="961"/>
      <c r="G3249" s="961"/>
      <c r="H3249" s="962" t="str">
        <f t="shared" si="249"/>
        <v/>
      </c>
      <c r="I3249" s="963" t="str">
        <f t="shared" si="252"/>
        <v/>
      </c>
      <c r="J3249" s="964" t="str">
        <f t="shared" si="252"/>
        <v/>
      </c>
      <c r="K3249" s="964" t="str">
        <f t="shared" si="252"/>
        <v/>
      </c>
      <c r="L3249" s="964" t="str">
        <f t="shared" si="252"/>
        <v/>
      </c>
      <c r="M3249" s="964" t="str">
        <f t="shared" si="252"/>
        <v/>
      </c>
      <c r="N3249" s="964" t="str">
        <f t="shared" si="252"/>
        <v/>
      </c>
      <c r="O3249" s="964" t="str">
        <f t="shared" si="252"/>
        <v/>
      </c>
      <c r="P3249" s="964" t="str">
        <f t="shared" si="252"/>
        <v/>
      </c>
      <c r="Q3249" s="962" t="str">
        <f t="shared" si="252"/>
        <v/>
      </c>
      <c r="R3249" s="843"/>
    </row>
    <row r="3250" spans="2:18" s="842" customFormat="1" ht="12.4" customHeight="1">
      <c r="B3250" s="968" t="s">
        <v>572</v>
      </c>
      <c r="C3250" s="959"/>
      <c r="D3250" s="969" t="s">
        <v>2710</v>
      </c>
      <c r="E3250" s="961" t="s">
        <v>41</v>
      </c>
      <c r="F3250" s="970">
        <v>1</v>
      </c>
      <c r="G3250" s="970">
        <v>163.59</v>
      </c>
      <c r="H3250" s="962">
        <f t="shared" si="249"/>
        <v>163.59</v>
      </c>
      <c r="I3250" s="963">
        <f t="shared" si="252"/>
        <v>0</v>
      </c>
      <c r="J3250" s="964">
        <f t="shared" si="252"/>
        <v>0</v>
      </c>
      <c r="K3250" s="964">
        <f t="shared" si="252"/>
        <v>0</v>
      </c>
      <c r="L3250" s="964">
        <f t="shared" si="252"/>
        <v>0</v>
      </c>
      <c r="M3250" s="964">
        <f t="shared" si="252"/>
        <v>0</v>
      </c>
      <c r="N3250" s="964">
        <f t="shared" si="252"/>
        <v>0</v>
      </c>
      <c r="O3250" s="964">
        <f t="shared" si="252"/>
        <v>163.59</v>
      </c>
      <c r="P3250" s="964">
        <f t="shared" si="252"/>
        <v>0</v>
      </c>
      <c r="Q3250" s="962">
        <f t="shared" si="252"/>
        <v>0</v>
      </c>
      <c r="R3250" s="843"/>
    </row>
    <row r="3251" spans="2:18" s="842" customFormat="1" ht="12.4" customHeight="1">
      <c r="B3251" s="972" t="s">
        <v>573</v>
      </c>
      <c r="C3251" s="959"/>
      <c r="D3251" s="973" t="s">
        <v>2735</v>
      </c>
      <c r="E3251" s="961"/>
      <c r="F3251" s="961"/>
      <c r="G3251" s="961"/>
      <c r="H3251" s="962" t="str">
        <f t="shared" si="249"/>
        <v/>
      </c>
      <c r="I3251" s="963" t="str">
        <f t="shared" si="252"/>
        <v/>
      </c>
      <c r="J3251" s="964" t="str">
        <f t="shared" si="252"/>
        <v/>
      </c>
      <c r="K3251" s="964" t="str">
        <f t="shared" si="252"/>
        <v/>
      </c>
      <c r="L3251" s="964" t="str">
        <f t="shared" si="252"/>
        <v/>
      </c>
      <c r="M3251" s="964" t="str">
        <f t="shared" si="252"/>
        <v/>
      </c>
      <c r="N3251" s="964" t="str">
        <f t="shared" si="252"/>
        <v/>
      </c>
      <c r="O3251" s="964" t="str">
        <f t="shared" si="252"/>
        <v/>
      </c>
      <c r="P3251" s="964" t="str">
        <f t="shared" si="252"/>
        <v/>
      </c>
      <c r="Q3251" s="962" t="str">
        <f t="shared" si="252"/>
        <v/>
      </c>
      <c r="R3251" s="843"/>
    </row>
    <row r="3252" spans="2:18" s="842" customFormat="1" ht="12.4" customHeight="1">
      <c r="B3252" s="974" t="s">
        <v>574</v>
      </c>
      <c r="C3252" s="959"/>
      <c r="D3252" s="975" t="s">
        <v>52</v>
      </c>
      <c r="E3252" s="961"/>
      <c r="F3252" s="961"/>
      <c r="G3252" s="961"/>
      <c r="H3252" s="962" t="str">
        <f t="shared" si="249"/>
        <v/>
      </c>
      <c r="I3252" s="963" t="str">
        <f t="shared" si="252"/>
        <v/>
      </c>
      <c r="J3252" s="964" t="str">
        <f t="shared" si="252"/>
        <v/>
      </c>
      <c r="K3252" s="964" t="str">
        <f t="shared" si="252"/>
        <v/>
      </c>
      <c r="L3252" s="964" t="str">
        <f t="shared" si="252"/>
        <v/>
      </c>
      <c r="M3252" s="964" t="str">
        <f t="shared" si="252"/>
        <v/>
      </c>
      <c r="N3252" s="964" t="str">
        <f t="shared" si="252"/>
        <v/>
      </c>
      <c r="O3252" s="964" t="str">
        <f t="shared" si="252"/>
        <v/>
      </c>
      <c r="P3252" s="964" t="str">
        <f t="shared" si="252"/>
        <v/>
      </c>
      <c r="Q3252" s="962" t="str">
        <f t="shared" si="252"/>
        <v/>
      </c>
      <c r="R3252" s="843"/>
    </row>
    <row r="3253" spans="2:18" s="842" customFormat="1" ht="12.4" customHeight="1">
      <c r="B3253" s="968" t="s">
        <v>575</v>
      </c>
      <c r="C3253" s="959"/>
      <c r="D3253" s="969" t="s">
        <v>2689</v>
      </c>
      <c r="E3253" s="961" t="s">
        <v>387</v>
      </c>
      <c r="F3253" s="970">
        <v>8957.7000000000007</v>
      </c>
      <c r="G3253" s="970">
        <v>0.70000000000000007</v>
      </c>
      <c r="H3253" s="962">
        <f t="shared" si="249"/>
        <v>6270.39</v>
      </c>
      <c r="I3253" s="963">
        <f t="shared" si="252"/>
        <v>0</v>
      </c>
      <c r="J3253" s="964">
        <f t="shared" si="252"/>
        <v>0</v>
      </c>
      <c r="K3253" s="964">
        <f t="shared" si="252"/>
        <v>0</v>
      </c>
      <c r="L3253" s="964">
        <f t="shared" si="252"/>
        <v>0</v>
      </c>
      <c r="M3253" s="964">
        <f t="shared" si="252"/>
        <v>0</v>
      </c>
      <c r="N3253" s="964">
        <f t="shared" si="252"/>
        <v>3568.73</v>
      </c>
      <c r="O3253" s="964">
        <f t="shared" si="252"/>
        <v>2701.66</v>
      </c>
      <c r="P3253" s="964">
        <f t="shared" si="252"/>
        <v>0</v>
      </c>
      <c r="Q3253" s="962">
        <f t="shared" si="252"/>
        <v>0</v>
      </c>
      <c r="R3253" s="843"/>
    </row>
    <row r="3254" spans="2:18" s="842" customFormat="1" ht="12.4" customHeight="1">
      <c r="B3254" s="974" t="s">
        <v>576</v>
      </c>
      <c r="C3254" s="959"/>
      <c r="D3254" s="975" t="s">
        <v>54</v>
      </c>
      <c r="E3254" s="961"/>
      <c r="F3254" s="961"/>
      <c r="G3254" s="961"/>
      <c r="H3254" s="962" t="str">
        <f t="shared" si="249"/>
        <v/>
      </c>
      <c r="I3254" s="963" t="str">
        <f t="shared" si="252"/>
        <v/>
      </c>
      <c r="J3254" s="964" t="str">
        <f t="shared" si="252"/>
        <v/>
      </c>
      <c r="K3254" s="964" t="str">
        <f t="shared" si="252"/>
        <v/>
      </c>
      <c r="L3254" s="964" t="str">
        <f t="shared" si="252"/>
        <v/>
      </c>
      <c r="M3254" s="964" t="str">
        <f t="shared" si="252"/>
        <v/>
      </c>
      <c r="N3254" s="964" t="str">
        <f t="shared" si="252"/>
        <v/>
      </c>
      <c r="O3254" s="964" t="str">
        <f t="shared" si="252"/>
        <v/>
      </c>
      <c r="P3254" s="964" t="str">
        <f t="shared" si="252"/>
        <v/>
      </c>
      <c r="Q3254" s="962" t="str">
        <f t="shared" si="252"/>
        <v/>
      </c>
      <c r="R3254" s="843"/>
    </row>
    <row r="3255" spans="2:18" s="842" customFormat="1" ht="12.4" customHeight="1">
      <c r="B3255" s="968" t="s">
        <v>577</v>
      </c>
      <c r="C3255" s="959"/>
      <c r="D3255" s="969" t="s">
        <v>2690</v>
      </c>
      <c r="E3255" s="961" t="s">
        <v>387</v>
      </c>
      <c r="F3255" s="970">
        <v>8659.76</v>
      </c>
      <c r="G3255" s="970">
        <v>9.85</v>
      </c>
      <c r="H3255" s="962">
        <f t="shared" si="249"/>
        <v>85298.64</v>
      </c>
      <c r="I3255" s="963">
        <f t="shared" si="252"/>
        <v>0</v>
      </c>
      <c r="J3255" s="964">
        <f t="shared" si="252"/>
        <v>0</v>
      </c>
      <c r="K3255" s="964">
        <f t="shared" si="252"/>
        <v>0</v>
      </c>
      <c r="L3255" s="964">
        <f t="shared" si="252"/>
        <v>0</v>
      </c>
      <c r="M3255" s="964">
        <f t="shared" si="252"/>
        <v>0</v>
      </c>
      <c r="N3255" s="964">
        <f t="shared" si="252"/>
        <v>33675.19</v>
      </c>
      <c r="O3255" s="964">
        <f t="shared" si="252"/>
        <v>51623.45</v>
      </c>
      <c r="P3255" s="964">
        <f t="shared" si="252"/>
        <v>0</v>
      </c>
      <c r="Q3255" s="962">
        <f t="shared" si="252"/>
        <v>0</v>
      </c>
      <c r="R3255" s="843"/>
    </row>
    <row r="3256" spans="2:18" s="842" customFormat="1" ht="12.4" customHeight="1">
      <c r="B3256" s="968" t="s">
        <v>578</v>
      </c>
      <c r="C3256" s="959"/>
      <c r="D3256" s="969" t="s">
        <v>2736</v>
      </c>
      <c r="E3256" s="961" t="s">
        <v>387</v>
      </c>
      <c r="F3256" s="970">
        <v>223.94</v>
      </c>
      <c r="G3256" s="970">
        <v>19.68</v>
      </c>
      <c r="H3256" s="962">
        <f t="shared" si="249"/>
        <v>4407.1400000000003</v>
      </c>
      <c r="I3256" s="963">
        <f t="shared" si="252"/>
        <v>0</v>
      </c>
      <c r="J3256" s="964">
        <f t="shared" si="252"/>
        <v>0</v>
      </c>
      <c r="K3256" s="964">
        <f t="shared" si="252"/>
        <v>0</v>
      </c>
      <c r="L3256" s="964">
        <f t="shared" si="252"/>
        <v>0</v>
      </c>
      <c r="M3256" s="964">
        <f t="shared" si="252"/>
        <v>0</v>
      </c>
      <c r="N3256" s="964">
        <f t="shared" si="252"/>
        <v>0</v>
      </c>
      <c r="O3256" s="964">
        <f t="shared" si="252"/>
        <v>4407.1400000000003</v>
      </c>
      <c r="P3256" s="964">
        <f t="shared" si="252"/>
        <v>0</v>
      </c>
      <c r="Q3256" s="962">
        <f t="shared" si="252"/>
        <v>0</v>
      </c>
      <c r="R3256" s="843"/>
    </row>
    <row r="3257" spans="2:18" s="842" customFormat="1" ht="12.4" customHeight="1">
      <c r="B3257" s="968" t="s">
        <v>579</v>
      </c>
      <c r="C3257" s="959"/>
      <c r="D3257" s="969" t="s">
        <v>2737</v>
      </c>
      <c r="E3257" s="961" t="s">
        <v>387</v>
      </c>
      <c r="F3257" s="970">
        <v>74</v>
      </c>
      <c r="G3257" s="970">
        <v>29.5</v>
      </c>
      <c r="H3257" s="962">
        <f t="shared" si="249"/>
        <v>2183</v>
      </c>
      <c r="I3257" s="963">
        <f t="shared" si="252"/>
        <v>0</v>
      </c>
      <c r="J3257" s="964">
        <f t="shared" si="252"/>
        <v>0</v>
      </c>
      <c r="K3257" s="964">
        <f t="shared" si="252"/>
        <v>0</v>
      </c>
      <c r="L3257" s="964">
        <f t="shared" si="252"/>
        <v>0</v>
      </c>
      <c r="M3257" s="964">
        <f t="shared" si="252"/>
        <v>0</v>
      </c>
      <c r="N3257" s="964">
        <f t="shared" si="252"/>
        <v>0</v>
      </c>
      <c r="O3257" s="964">
        <f t="shared" si="252"/>
        <v>1984.86</v>
      </c>
      <c r="P3257" s="964">
        <f t="shared" si="252"/>
        <v>198.14</v>
      </c>
      <c r="Q3257" s="962">
        <f t="shared" si="252"/>
        <v>0</v>
      </c>
      <c r="R3257" s="843"/>
    </row>
    <row r="3258" spans="2:18" s="842" customFormat="1" ht="12.4" customHeight="1">
      <c r="B3258" s="968" t="s">
        <v>580</v>
      </c>
      <c r="C3258" s="959"/>
      <c r="D3258" s="969" t="s">
        <v>2691</v>
      </c>
      <c r="E3258" s="961" t="s">
        <v>387</v>
      </c>
      <c r="F3258" s="970">
        <v>8883.7000000000007</v>
      </c>
      <c r="G3258" s="970">
        <v>2.0499999999999998</v>
      </c>
      <c r="H3258" s="962">
        <f t="shared" si="249"/>
        <v>18211.59</v>
      </c>
      <c r="I3258" s="963">
        <f t="shared" si="252"/>
        <v>0</v>
      </c>
      <c r="J3258" s="964">
        <f t="shared" si="252"/>
        <v>0</v>
      </c>
      <c r="K3258" s="964">
        <f t="shared" si="252"/>
        <v>0</v>
      </c>
      <c r="L3258" s="964">
        <f t="shared" si="252"/>
        <v>0</v>
      </c>
      <c r="M3258" s="964">
        <f t="shared" si="252"/>
        <v>0</v>
      </c>
      <c r="N3258" s="964">
        <f t="shared" si="252"/>
        <v>3561.02</v>
      </c>
      <c r="O3258" s="964">
        <f t="shared" si="252"/>
        <v>13469.89</v>
      </c>
      <c r="P3258" s="964">
        <f t="shared" si="252"/>
        <v>1180.68</v>
      </c>
      <c r="Q3258" s="962">
        <f t="shared" si="252"/>
        <v>0</v>
      </c>
      <c r="R3258" s="843"/>
    </row>
    <row r="3259" spans="2:18" s="842" customFormat="1" ht="12.4" customHeight="1">
      <c r="B3259" s="968" t="s">
        <v>581</v>
      </c>
      <c r="C3259" s="959"/>
      <c r="D3259" s="969" t="s">
        <v>2738</v>
      </c>
      <c r="E3259" s="961" t="s">
        <v>387</v>
      </c>
      <c r="F3259" s="970">
        <v>74</v>
      </c>
      <c r="G3259" s="970">
        <v>2.46</v>
      </c>
      <c r="H3259" s="962">
        <f t="shared" si="249"/>
        <v>182.04</v>
      </c>
      <c r="I3259" s="963">
        <f t="shared" si="252"/>
        <v>0</v>
      </c>
      <c r="J3259" s="964">
        <f t="shared" si="252"/>
        <v>0</v>
      </c>
      <c r="K3259" s="964">
        <f t="shared" si="252"/>
        <v>0</v>
      </c>
      <c r="L3259" s="964">
        <f t="shared" si="252"/>
        <v>0</v>
      </c>
      <c r="M3259" s="964">
        <f t="shared" si="252"/>
        <v>0</v>
      </c>
      <c r="N3259" s="964">
        <f t="shared" si="252"/>
        <v>0</v>
      </c>
      <c r="O3259" s="964">
        <f t="shared" si="252"/>
        <v>154.5</v>
      </c>
      <c r="P3259" s="964">
        <f t="shared" si="252"/>
        <v>27.54</v>
      </c>
      <c r="Q3259" s="962">
        <f t="shared" si="252"/>
        <v>0</v>
      </c>
      <c r="R3259" s="843"/>
    </row>
    <row r="3260" spans="2:18" s="842" customFormat="1" ht="12.4" customHeight="1">
      <c r="B3260" s="968" t="s">
        <v>582</v>
      </c>
      <c r="C3260" s="959"/>
      <c r="D3260" s="969" t="s">
        <v>354</v>
      </c>
      <c r="E3260" s="961" t="s">
        <v>387</v>
      </c>
      <c r="F3260" s="970">
        <v>8883.7000000000007</v>
      </c>
      <c r="G3260" s="970">
        <v>4.33</v>
      </c>
      <c r="H3260" s="962">
        <f t="shared" si="249"/>
        <v>38466.42</v>
      </c>
      <c r="I3260" s="963">
        <f t="shared" si="252"/>
        <v>0</v>
      </c>
      <c r="J3260" s="964">
        <f t="shared" si="252"/>
        <v>0</v>
      </c>
      <c r="K3260" s="964">
        <f t="shared" si="252"/>
        <v>0</v>
      </c>
      <c r="L3260" s="964">
        <f t="shared" si="252"/>
        <v>0</v>
      </c>
      <c r="M3260" s="964">
        <f t="shared" si="252"/>
        <v>0</v>
      </c>
      <c r="N3260" s="964">
        <f t="shared" si="252"/>
        <v>7521.56</v>
      </c>
      <c r="O3260" s="964">
        <f t="shared" si="252"/>
        <v>28451.03</v>
      </c>
      <c r="P3260" s="964">
        <f t="shared" si="252"/>
        <v>2493.83</v>
      </c>
      <c r="Q3260" s="962">
        <f t="shared" si="252"/>
        <v>0</v>
      </c>
      <c r="R3260" s="843"/>
    </row>
    <row r="3261" spans="2:18" s="842" customFormat="1" ht="12.4" customHeight="1">
      <c r="B3261" s="968" t="s">
        <v>583</v>
      </c>
      <c r="C3261" s="959"/>
      <c r="D3261" s="969" t="s">
        <v>2739</v>
      </c>
      <c r="E3261" s="961" t="s">
        <v>387</v>
      </c>
      <c r="F3261" s="970">
        <v>74</v>
      </c>
      <c r="G3261" s="970">
        <v>5.15</v>
      </c>
      <c r="H3261" s="962">
        <f t="shared" si="249"/>
        <v>381.1</v>
      </c>
      <c r="I3261" s="963">
        <f t="shared" si="252"/>
        <v>0</v>
      </c>
      <c r="J3261" s="964">
        <f t="shared" si="252"/>
        <v>0</v>
      </c>
      <c r="K3261" s="964">
        <f t="shared" si="252"/>
        <v>0</v>
      </c>
      <c r="L3261" s="964">
        <f t="shared" si="252"/>
        <v>0</v>
      </c>
      <c r="M3261" s="964">
        <f t="shared" si="252"/>
        <v>0</v>
      </c>
      <c r="N3261" s="964">
        <f t="shared" si="252"/>
        <v>74.52</v>
      </c>
      <c r="O3261" s="964">
        <f t="shared" si="252"/>
        <v>281.87</v>
      </c>
      <c r="P3261" s="964">
        <f t="shared" si="252"/>
        <v>24.71</v>
      </c>
      <c r="Q3261" s="962">
        <f t="shared" si="252"/>
        <v>0</v>
      </c>
      <c r="R3261" s="843"/>
    </row>
    <row r="3262" spans="2:18" s="842" customFormat="1" ht="12.4" customHeight="1">
      <c r="B3262" s="968" t="s">
        <v>584</v>
      </c>
      <c r="C3262" s="959"/>
      <c r="D3262" s="969" t="s">
        <v>2692</v>
      </c>
      <c r="E3262" s="961" t="s">
        <v>386</v>
      </c>
      <c r="F3262" s="970">
        <v>710.7</v>
      </c>
      <c r="G3262" s="970">
        <v>30.76</v>
      </c>
      <c r="H3262" s="962">
        <f t="shared" si="249"/>
        <v>21861.13</v>
      </c>
      <c r="I3262" s="963">
        <f t="shared" si="252"/>
        <v>0</v>
      </c>
      <c r="J3262" s="964">
        <f t="shared" si="252"/>
        <v>0</v>
      </c>
      <c r="K3262" s="964">
        <f t="shared" si="252"/>
        <v>0</v>
      </c>
      <c r="L3262" s="964">
        <f t="shared" si="252"/>
        <v>0</v>
      </c>
      <c r="M3262" s="964">
        <f t="shared" si="252"/>
        <v>0</v>
      </c>
      <c r="N3262" s="964">
        <f t="shared" si="252"/>
        <v>132.72999999999999</v>
      </c>
      <c r="O3262" s="964">
        <f t="shared" si="252"/>
        <v>19403.05</v>
      </c>
      <c r="P3262" s="964">
        <f t="shared" si="252"/>
        <v>2325.35</v>
      </c>
      <c r="Q3262" s="962">
        <f t="shared" si="252"/>
        <v>0</v>
      </c>
      <c r="R3262" s="843"/>
    </row>
    <row r="3263" spans="2:18" s="842" customFormat="1" ht="12.4" customHeight="1">
      <c r="B3263" s="968" t="s">
        <v>585</v>
      </c>
      <c r="C3263" s="959"/>
      <c r="D3263" s="969" t="s">
        <v>2740</v>
      </c>
      <c r="E3263" s="961" t="s">
        <v>386</v>
      </c>
      <c r="F3263" s="970">
        <v>17.760000000000002</v>
      </c>
      <c r="G3263" s="970">
        <v>35.15</v>
      </c>
      <c r="H3263" s="962">
        <f t="shared" si="249"/>
        <v>624.26</v>
      </c>
      <c r="I3263" s="963">
        <f t="shared" ref="I3263:Q3278" si="253">+IF($E3263="","",I7153)</f>
        <v>0</v>
      </c>
      <c r="J3263" s="964">
        <f t="shared" si="253"/>
        <v>0</v>
      </c>
      <c r="K3263" s="964">
        <f t="shared" si="253"/>
        <v>0</v>
      </c>
      <c r="L3263" s="964">
        <f t="shared" si="253"/>
        <v>0</v>
      </c>
      <c r="M3263" s="964">
        <f t="shared" si="253"/>
        <v>0</v>
      </c>
      <c r="N3263" s="964">
        <f t="shared" si="253"/>
        <v>3.79</v>
      </c>
      <c r="O3263" s="964">
        <f t="shared" si="253"/>
        <v>554.07000000000005</v>
      </c>
      <c r="P3263" s="964">
        <f t="shared" si="253"/>
        <v>66.400000000000006</v>
      </c>
      <c r="Q3263" s="962">
        <f t="shared" si="253"/>
        <v>0</v>
      </c>
      <c r="R3263" s="843"/>
    </row>
    <row r="3264" spans="2:18" s="842" customFormat="1" ht="12.4" customHeight="1">
      <c r="B3264" s="968" t="s">
        <v>586</v>
      </c>
      <c r="C3264" s="959"/>
      <c r="D3264" s="969" t="s">
        <v>2693</v>
      </c>
      <c r="E3264" s="961" t="s">
        <v>386</v>
      </c>
      <c r="F3264" s="970">
        <v>1776.74</v>
      </c>
      <c r="G3264" s="970">
        <v>24.61</v>
      </c>
      <c r="H3264" s="962">
        <f t="shared" si="249"/>
        <v>43725.57</v>
      </c>
      <c r="I3264" s="963">
        <f t="shared" si="253"/>
        <v>0</v>
      </c>
      <c r="J3264" s="964">
        <f t="shared" si="253"/>
        <v>0</v>
      </c>
      <c r="K3264" s="964">
        <f t="shared" si="253"/>
        <v>0</v>
      </c>
      <c r="L3264" s="964">
        <f t="shared" si="253"/>
        <v>0</v>
      </c>
      <c r="M3264" s="964">
        <f t="shared" si="253"/>
        <v>0</v>
      </c>
      <c r="N3264" s="964">
        <f t="shared" si="253"/>
        <v>0</v>
      </c>
      <c r="O3264" s="964">
        <f t="shared" si="253"/>
        <v>30160.02</v>
      </c>
      <c r="P3264" s="964">
        <f t="shared" si="253"/>
        <v>13565.55</v>
      </c>
      <c r="Q3264" s="962">
        <f t="shared" si="253"/>
        <v>0</v>
      </c>
      <c r="R3264" s="843"/>
    </row>
    <row r="3265" spans="2:18" s="842" customFormat="1" ht="12.4" customHeight="1">
      <c r="B3265" s="968" t="s">
        <v>587</v>
      </c>
      <c r="C3265" s="959"/>
      <c r="D3265" s="969" t="s">
        <v>2741</v>
      </c>
      <c r="E3265" s="961" t="s">
        <v>386</v>
      </c>
      <c r="F3265" s="970">
        <v>8.8800000000000008</v>
      </c>
      <c r="G3265" s="970">
        <v>17.57</v>
      </c>
      <c r="H3265" s="962">
        <f t="shared" si="249"/>
        <v>156.02000000000001</v>
      </c>
      <c r="I3265" s="963">
        <f t="shared" si="253"/>
        <v>0</v>
      </c>
      <c r="J3265" s="964">
        <f t="shared" si="253"/>
        <v>0</v>
      </c>
      <c r="K3265" s="964">
        <f t="shared" si="253"/>
        <v>0</v>
      </c>
      <c r="L3265" s="964">
        <f t="shared" si="253"/>
        <v>0</v>
      </c>
      <c r="M3265" s="964">
        <f t="shared" si="253"/>
        <v>0</v>
      </c>
      <c r="N3265" s="964">
        <f t="shared" si="253"/>
        <v>0</v>
      </c>
      <c r="O3265" s="964">
        <f t="shared" si="253"/>
        <v>86.09</v>
      </c>
      <c r="P3265" s="964">
        <f t="shared" si="253"/>
        <v>69.930000000000007</v>
      </c>
      <c r="Q3265" s="962">
        <f t="shared" si="253"/>
        <v>0</v>
      </c>
      <c r="R3265" s="843"/>
    </row>
    <row r="3266" spans="2:18" s="842" customFormat="1" ht="12.4" customHeight="1">
      <c r="B3266" s="968" t="s">
        <v>588</v>
      </c>
      <c r="C3266" s="959"/>
      <c r="D3266" s="969" t="s">
        <v>2742</v>
      </c>
      <c r="E3266" s="961" t="s">
        <v>386</v>
      </c>
      <c r="F3266" s="970">
        <v>13.32</v>
      </c>
      <c r="G3266" s="970">
        <v>20.51</v>
      </c>
      <c r="H3266" s="962">
        <f t="shared" si="249"/>
        <v>273.19</v>
      </c>
      <c r="I3266" s="963">
        <f t="shared" si="253"/>
        <v>0</v>
      </c>
      <c r="J3266" s="964">
        <f t="shared" si="253"/>
        <v>0</v>
      </c>
      <c r="K3266" s="964">
        <f t="shared" si="253"/>
        <v>0</v>
      </c>
      <c r="L3266" s="964">
        <f t="shared" si="253"/>
        <v>0</v>
      </c>
      <c r="M3266" s="964">
        <f t="shared" si="253"/>
        <v>0</v>
      </c>
      <c r="N3266" s="964">
        <f t="shared" si="253"/>
        <v>0</v>
      </c>
      <c r="O3266" s="964">
        <f t="shared" si="253"/>
        <v>171.15</v>
      </c>
      <c r="P3266" s="964">
        <f t="shared" si="253"/>
        <v>102.04</v>
      </c>
      <c r="Q3266" s="962">
        <f t="shared" si="253"/>
        <v>0</v>
      </c>
      <c r="R3266" s="843"/>
    </row>
    <row r="3267" spans="2:18" s="842" customFormat="1" ht="12.4" customHeight="1">
      <c r="B3267" s="974" t="s">
        <v>589</v>
      </c>
      <c r="C3267" s="959"/>
      <c r="D3267" s="975" t="s">
        <v>355</v>
      </c>
      <c r="E3267" s="961"/>
      <c r="F3267" s="961"/>
      <c r="G3267" s="961"/>
      <c r="H3267" s="962" t="str">
        <f t="shared" si="249"/>
        <v/>
      </c>
      <c r="I3267" s="963" t="str">
        <f t="shared" si="253"/>
        <v/>
      </c>
      <c r="J3267" s="964" t="str">
        <f t="shared" si="253"/>
        <v/>
      </c>
      <c r="K3267" s="964" t="str">
        <f t="shared" si="253"/>
        <v/>
      </c>
      <c r="L3267" s="964" t="str">
        <f t="shared" si="253"/>
        <v/>
      </c>
      <c r="M3267" s="964" t="str">
        <f t="shared" si="253"/>
        <v/>
      </c>
      <c r="N3267" s="964" t="str">
        <f t="shared" si="253"/>
        <v/>
      </c>
      <c r="O3267" s="964" t="str">
        <f t="shared" si="253"/>
        <v/>
      </c>
      <c r="P3267" s="964" t="str">
        <f t="shared" si="253"/>
        <v/>
      </c>
      <c r="Q3267" s="962" t="str">
        <f t="shared" si="253"/>
        <v/>
      </c>
      <c r="R3267" s="843"/>
    </row>
    <row r="3268" spans="2:18" s="842" customFormat="1" ht="12.4" customHeight="1">
      <c r="B3268" s="968" t="s">
        <v>590</v>
      </c>
      <c r="C3268" s="959"/>
      <c r="D3268" s="969" t="s">
        <v>2744</v>
      </c>
      <c r="E3268" s="961" t="s">
        <v>387</v>
      </c>
      <c r="F3268" s="970">
        <v>124.8</v>
      </c>
      <c r="G3268" s="970">
        <v>12.540000000000001</v>
      </c>
      <c r="H3268" s="962">
        <f t="shared" si="249"/>
        <v>1564.99</v>
      </c>
      <c r="I3268" s="963">
        <f t="shared" si="253"/>
        <v>0</v>
      </c>
      <c r="J3268" s="964">
        <f t="shared" si="253"/>
        <v>0</v>
      </c>
      <c r="K3268" s="964">
        <f t="shared" si="253"/>
        <v>0</v>
      </c>
      <c r="L3268" s="964">
        <f t="shared" si="253"/>
        <v>0</v>
      </c>
      <c r="M3268" s="964">
        <f t="shared" si="253"/>
        <v>0</v>
      </c>
      <c r="N3268" s="964">
        <f t="shared" si="253"/>
        <v>1564.99</v>
      </c>
      <c r="O3268" s="964">
        <f t="shared" si="253"/>
        <v>0</v>
      </c>
      <c r="P3268" s="964">
        <f t="shared" si="253"/>
        <v>0</v>
      </c>
      <c r="Q3268" s="962">
        <f t="shared" si="253"/>
        <v>0</v>
      </c>
      <c r="R3268" s="843"/>
    </row>
    <row r="3269" spans="2:18" s="842" customFormat="1" ht="12.4" customHeight="1">
      <c r="B3269" s="968" t="s">
        <v>591</v>
      </c>
      <c r="C3269" s="959"/>
      <c r="D3269" s="969" t="s">
        <v>2745</v>
      </c>
      <c r="E3269" s="961" t="s">
        <v>387</v>
      </c>
      <c r="F3269" s="970">
        <v>1557.6000000000001</v>
      </c>
      <c r="G3269" s="970">
        <v>11.21</v>
      </c>
      <c r="H3269" s="962">
        <f t="shared" si="249"/>
        <v>17460.7</v>
      </c>
      <c r="I3269" s="963">
        <f t="shared" si="253"/>
        <v>0</v>
      </c>
      <c r="J3269" s="964">
        <f t="shared" si="253"/>
        <v>0</v>
      </c>
      <c r="K3269" s="964">
        <f t="shared" si="253"/>
        <v>0</v>
      </c>
      <c r="L3269" s="964">
        <f t="shared" si="253"/>
        <v>0</v>
      </c>
      <c r="M3269" s="964">
        <f t="shared" si="253"/>
        <v>0</v>
      </c>
      <c r="N3269" s="964">
        <f t="shared" si="253"/>
        <v>17460.7</v>
      </c>
      <c r="O3269" s="964">
        <f t="shared" si="253"/>
        <v>0</v>
      </c>
      <c r="P3269" s="964">
        <f t="shared" si="253"/>
        <v>0</v>
      </c>
      <c r="Q3269" s="962">
        <f t="shared" si="253"/>
        <v>0</v>
      </c>
      <c r="R3269" s="843"/>
    </row>
    <row r="3270" spans="2:18" s="842" customFormat="1" ht="12.4" customHeight="1">
      <c r="B3270" s="968" t="s">
        <v>592</v>
      </c>
      <c r="C3270" s="959"/>
      <c r="D3270" s="969" t="s">
        <v>2746</v>
      </c>
      <c r="E3270" s="961" t="s">
        <v>387</v>
      </c>
      <c r="F3270" s="970">
        <v>556.80000000000007</v>
      </c>
      <c r="G3270" s="970">
        <v>8.1</v>
      </c>
      <c r="H3270" s="962">
        <f t="shared" si="249"/>
        <v>4510.08</v>
      </c>
      <c r="I3270" s="963">
        <f t="shared" si="253"/>
        <v>0</v>
      </c>
      <c r="J3270" s="964">
        <f t="shared" si="253"/>
        <v>0</v>
      </c>
      <c r="K3270" s="964">
        <f t="shared" si="253"/>
        <v>0</v>
      </c>
      <c r="L3270" s="964">
        <f t="shared" si="253"/>
        <v>0</v>
      </c>
      <c r="M3270" s="964">
        <f t="shared" si="253"/>
        <v>0</v>
      </c>
      <c r="N3270" s="964">
        <f t="shared" si="253"/>
        <v>119.8</v>
      </c>
      <c r="O3270" s="964">
        <f t="shared" si="253"/>
        <v>4390.28</v>
      </c>
      <c r="P3270" s="964">
        <f t="shared" si="253"/>
        <v>0</v>
      </c>
      <c r="Q3270" s="962">
        <f t="shared" si="253"/>
        <v>0</v>
      </c>
      <c r="R3270" s="843"/>
    </row>
    <row r="3271" spans="2:18" s="842" customFormat="1" ht="12.4" customHeight="1">
      <c r="B3271" s="968" t="s">
        <v>593</v>
      </c>
      <c r="C3271" s="959"/>
      <c r="D3271" s="969" t="s">
        <v>2694</v>
      </c>
      <c r="E3271" s="961" t="s">
        <v>387</v>
      </c>
      <c r="F3271" s="970">
        <v>1445.5</v>
      </c>
      <c r="G3271" s="970">
        <v>6.7700000000000005</v>
      </c>
      <c r="H3271" s="962">
        <f t="shared" si="249"/>
        <v>9786.0400000000009</v>
      </c>
      <c r="I3271" s="963">
        <f t="shared" si="253"/>
        <v>0</v>
      </c>
      <c r="J3271" s="964">
        <f t="shared" si="253"/>
        <v>0</v>
      </c>
      <c r="K3271" s="964">
        <f t="shared" si="253"/>
        <v>0</v>
      </c>
      <c r="L3271" s="964">
        <f t="shared" si="253"/>
        <v>0</v>
      </c>
      <c r="M3271" s="964">
        <f t="shared" si="253"/>
        <v>0</v>
      </c>
      <c r="N3271" s="964">
        <f t="shared" si="253"/>
        <v>0</v>
      </c>
      <c r="O3271" s="964">
        <f t="shared" si="253"/>
        <v>9786.0400000000009</v>
      </c>
      <c r="P3271" s="964">
        <f t="shared" si="253"/>
        <v>0</v>
      </c>
      <c r="Q3271" s="962">
        <f t="shared" si="253"/>
        <v>0</v>
      </c>
      <c r="R3271" s="843"/>
    </row>
    <row r="3272" spans="2:18" s="842" customFormat="1" ht="12.4" customHeight="1">
      <c r="B3272" s="968" t="s">
        <v>594</v>
      </c>
      <c r="C3272" s="959"/>
      <c r="D3272" s="969" t="s">
        <v>2747</v>
      </c>
      <c r="E3272" s="961" t="s">
        <v>387</v>
      </c>
      <c r="F3272" s="970">
        <v>1703.1000000000001</v>
      </c>
      <c r="G3272" s="970">
        <v>5.88</v>
      </c>
      <c r="H3272" s="962">
        <f t="shared" si="249"/>
        <v>10014.23</v>
      </c>
      <c r="I3272" s="963">
        <f t="shared" si="253"/>
        <v>0</v>
      </c>
      <c r="J3272" s="964">
        <f t="shared" si="253"/>
        <v>0</v>
      </c>
      <c r="K3272" s="964">
        <f t="shared" si="253"/>
        <v>0</v>
      </c>
      <c r="L3272" s="964">
        <f t="shared" si="253"/>
        <v>0</v>
      </c>
      <c r="M3272" s="964">
        <f t="shared" si="253"/>
        <v>0</v>
      </c>
      <c r="N3272" s="964">
        <f t="shared" si="253"/>
        <v>0</v>
      </c>
      <c r="O3272" s="964">
        <f t="shared" si="253"/>
        <v>7943</v>
      </c>
      <c r="P3272" s="964">
        <f t="shared" si="253"/>
        <v>2071.23</v>
      </c>
      <c r="Q3272" s="962">
        <f t="shared" si="253"/>
        <v>0</v>
      </c>
      <c r="R3272" s="843"/>
    </row>
    <row r="3273" spans="2:18" s="842" customFormat="1" ht="12.4" customHeight="1">
      <c r="B3273" s="968" t="s">
        <v>595</v>
      </c>
      <c r="C3273" s="959"/>
      <c r="D3273" s="969" t="s">
        <v>2748</v>
      </c>
      <c r="E3273" s="961" t="s">
        <v>387</v>
      </c>
      <c r="F3273" s="970">
        <v>3569.9</v>
      </c>
      <c r="G3273" s="970">
        <v>5.08</v>
      </c>
      <c r="H3273" s="962">
        <f t="shared" ref="H3273:H3336" si="254">+IF(E3273="","",ROUND(F3273*G3273,2))</f>
        <v>18135.09</v>
      </c>
      <c r="I3273" s="963">
        <f t="shared" si="253"/>
        <v>0</v>
      </c>
      <c r="J3273" s="964">
        <f t="shared" si="253"/>
        <v>0</v>
      </c>
      <c r="K3273" s="964">
        <f t="shared" si="253"/>
        <v>0</v>
      </c>
      <c r="L3273" s="964">
        <f t="shared" si="253"/>
        <v>0</v>
      </c>
      <c r="M3273" s="964">
        <f t="shared" si="253"/>
        <v>0</v>
      </c>
      <c r="N3273" s="964">
        <f t="shared" si="253"/>
        <v>0</v>
      </c>
      <c r="O3273" s="964">
        <f t="shared" si="253"/>
        <v>14384.23</v>
      </c>
      <c r="P3273" s="964">
        <f t="shared" si="253"/>
        <v>3750.86</v>
      </c>
      <c r="Q3273" s="962">
        <f t="shared" si="253"/>
        <v>0</v>
      </c>
      <c r="R3273" s="843"/>
    </row>
    <row r="3274" spans="2:18" s="842" customFormat="1" ht="12.4" customHeight="1">
      <c r="B3274" s="968" t="s">
        <v>596</v>
      </c>
      <c r="C3274" s="959"/>
      <c r="D3274" s="969" t="s">
        <v>356</v>
      </c>
      <c r="E3274" s="961" t="s">
        <v>387</v>
      </c>
      <c r="F3274" s="970">
        <v>8957.7000000000007</v>
      </c>
      <c r="G3274" s="970">
        <v>1.06</v>
      </c>
      <c r="H3274" s="962">
        <f t="shared" si="254"/>
        <v>9495.16</v>
      </c>
      <c r="I3274" s="963">
        <f t="shared" si="253"/>
        <v>0</v>
      </c>
      <c r="J3274" s="964">
        <f t="shared" si="253"/>
        <v>0</v>
      </c>
      <c r="K3274" s="964">
        <f t="shared" si="253"/>
        <v>0</v>
      </c>
      <c r="L3274" s="964">
        <f t="shared" si="253"/>
        <v>0</v>
      </c>
      <c r="M3274" s="964">
        <f t="shared" si="253"/>
        <v>0</v>
      </c>
      <c r="N3274" s="964">
        <f t="shared" si="253"/>
        <v>0</v>
      </c>
      <c r="O3274" s="964">
        <f t="shared" si="253"/>
        <v>7531.29</v>
      </c>
      <c r="P3274" s="964">
        <f t="shared" si="253"/>
        <v>1963.87</v>
      </c>
      <c r="Q3274" s="962">
        <f t="shared" si="253"/>
        <v>0</v>
      </c>
      <c r="R3274" s="843"/>
    </row>
    <row r="3275" spans="2:18" s="842" customFormat="1" ht="12.4" customHeight="1">
      <c r="B3275" s="974" t="s">
        <v>598</v>
      </c>
      <c r="C3275" s="959"/>
      <c r="D3275" s="975" t="s">
        <v>2749</v>
      </c>
      <c r="E3275" s="961"/>
      <c r="F3275" s="961"/>
      <c r="G3275" s="961"/>
      <c r="H3275" s="962" t="str">
        <f t="shared" si="254"/>
        <v/>
      </c>
      <c r="I3275" s="963" t="str">
        <f t="shared" si="253"/>
        <v/>
      </c>
      <c r="J3275" s="964" t="str">
        <f t="shared" si="253"/>
        <v/>
      </c>
      <c r="K3275" s="964" t="str">
        <f t="shared" si="253"/>
        <v/>
      </c>
      <c r="L3275" s="964" t="str">
        <f t="shared" si="253"/>
        <v/>
      </c>
      <c r="M3275" s="964" t="str">
        <f t="shared" si="253"/>
        <v/>
      </c>
      <c r="N3275" s="964" t="str">
        <f t="shared" si="253"/>
        <v/>
      </c>
      <c r="O3275" s="964" t="str">
        <f t="shared" si="253"/>
        <v/>
      </c>
      <c r="P3275" s="964" t="str">
        <f t="shared" si="253"/>
        <v/>
      </c>
      <c r="Q3275" s="962" t="str">
        <f t="shared" si="253"/>
        <v/>
      </c>
      <c r="R3275" s="843"/>
    </row>
    <row r="3276" spans="2:18" s="842" customFormat="1" ht="12.4" customHeight="1">
      <c r="B3276" s="968" t="s">
        <v>599</v>
      </c>
      <c r="C3276" s="959"/>
      <c r="D3276" s="969" t="s">
        <v>2750</v>
      </c>
      <c r="E3276" s="961" t="s">
        <v>53</v>
      </c>
      <c r="F3276" s="970">
        <v>1</v>
      </c>
      <c r="G3276" s="970">
        <v>1397.2</v>
      </c>
      <c r="H3276" s="962">
        <f t="shared" si="254"/>
        <v>1397.2</v>
      </c>
      <c r="I3276" s="963">
        <f t="shared" si="253"/>
        <v>0</v>
      </c>
      <c r="J3276" s="964">
        <f t="shared" si="253"/>
        <v>0</v>
      </c>
      <c r="K3276" s="964">
        <f t="shared" si="253"/>
        <v>0</v>
      </c>
      <c r="L3276" s="964">
        <f t="shared" si="253"/>
        <v>0</v>
      </c>
      <c r="M3276" s="964">
        <f t="shared" si="253"/>
        <v>0</v>
      </c>
      <c r="N3276" s="964">
        <f t="shared" si="253"/>
        <v>0</v>
      </c>
      <c r="O3276" s="964">
        <f t="shared" si="253"/>
        <v>1108.22</v>
      </c>
      <c r="P3276" s="964">
        <f t="shared" si="253"/>
        <v>288.98</v>
      </c>
      <c r="Q3276" s="962">
        <f t="shared" si="253"/>
        <v>0</v>
      </c>
      <c r="R3276" s="843"/>
    </row>
    <row r="3277" spans="2:18" s="842" customFormat="1" ht="12.4" customHeight="1">
      <c r="B3277" s="972" t="s">
        <v>600</v>
      </c>
      <c r="C3277" s="959"/>
      <c r="D3277" s="973" t="s">
        <v>3000</v>
      </c>
      <c r="E3277" s="961"/>
      <c r="F3277" s="961"/>
      <c r="G3277" s="961"/>
      <c r="H3277" s="962" t="str">
        <f t="shared" si="254"/>
        <v/>
      </c>
      <c r="I3277" s="963" t="str">
        <f t="shared" si="253"/>
        <v/>
      </c>
      <c r="J3277" s="964" t="str">
        <f t="shared" si="253"/>
        <v/>
      </c>
      <c r="K3277" s="964" t="str">
        <f t="shared" si="253"/>
        <v/>
      </c>
      <c r="L3277" s="964" t="str">
        <f t="shared" si="253"/>
        <v/>
      </c>
      <c r="M3277" s="964" t="str">
        <f t="shared" si="253"/>
        <v/>
      </c>
      <c r="N3277" s="964" t="str">
        <f t="shared" si="253"/>
        <v/>
      </c>
      <c r="O3277" s="964" t="str">
        <f t="shared" si="253"/>
        <v/>
      </c>
      <c r="P3277" s="964" t="str">
        <f t="shared" si="253"/>
        <v/>
      </c>
      <c r="Q3277" s="962" t="str">
        <f t="shared" si="253"/>
        <v/>
      </c>
      <c r="R3277" s="843"/>
    </row>
    <row r="3278" spans="2:18" s="842" customFormat="1" ht="12.4" customHeight="1">
      <c r="B3278" s="974" t="s">
        <v>601</v>
      </c>
      <c r="C3278" s="959"/>
      <c r="D3278" s="975" t="s">
        <v>52</v>
      </c>
      <c r="E3278" s="961"/>
      <c r="F3278" s="961"/>
      <c r="G3278" s="961"/>
      <c r="H3278" s="962" t="str">
        <f t="shared" si="254"/>
        <v/>
      </c>
      <c r="I3278" s="963" t="str">
        <f t="shared" si="253"/>
        <v/>
      </c>
      <c r="J3278" s="964" t="str">
        <f t="shared" si="253"/>
        <v/>
      </c>
      <c r="K3278" s="964" t="str">
        <f t="shared" si="253"/>
        <v/>
      </c>
      <c r="L3278" s="964" t="str">
        <f t="shared" si="253"/>
        <v/>
      </c>
      <c r="M3278" s="964" t="str">
        <f t="shared" si="253"/>
        <v/>
      </c>
      <c r="N3278" s="964" t="str">
        <f t="shared" si="253"/>
        <v/>
      </c>
      <c r="O3278" s="964" t="str">
        <f t="shared" si="253"/>
        <v/>
      </c>
      <c r="P3278" s="964" t="str">
        <f t="shared" si="253"/>
        <v/>
      </c>
      <c r="Q3278" s="962" t="str">
        <f t="shared" si="253"/>
        <v/>
      </c>
      <c r="R3278" s="843"/>
    </row>
    <row r="3279" spans="2:18" s="842" customFormat="1" ht="12.4" customHeight="1">
      <c r="B3279" s="968" t="s">
        <v>602</v>
      </c>
      <c r="C3279" s="959"/>
      <c r="D3279" s="969" t="s">
        <v>334</v>
      </c>
      <c r="E3279" s="961" t="s">
        <v>385</v>
      </c>
      <c r="F3279" s="970">
        <v>35.26</v>
      </c>
      <c r="G3279" s="970">
        <v>1.22</v>
      </c>
      <c r="H3279" s="962">
        <f t="shared" si="254"/>
        <v>43.02</v>
      </c>
      <c r="I3279" s="963">
        <f t="shared" ref="I3279:Q3294" si="255">+IF($E3279="","",I7169)</f>
        <v>0</v>
      </c>
      <c r="J3279" s="964">
        <f t="shared" si="255"/>
        <v>0</v>
      </c>
      <c r="K3279" s="964">
        <f t="shared" si="255"/>
        <v>0</v>
      </c>
      <c r="L3279" s="964">
        <f t="shared" si="255"/>
        <v>0</v>
      </c>
      <c r="M3279" s="964">
        <f t="shared" si="255"/>
        <v>0</v>
      </c>
      <c r="N3279" s="964">
        <f t="shared" si="255"/>
        <v>43.02</v>
      </c>
      <c r="O3279" s="964">
        <f t="shared" si="255"/>
        <v>0</v>
      </c>
      <c r="P3279" s="964">
        <f t="shared" si="255"/>
        <v>0</v>
      </c>
      <c r="Q3279" s="962">
        <f t="shared" si="255"/>
        <v>0</v>
      </c>
      <c r="R3279" s="843"/>
    </row>
    <row r="3280" spans="2:18" s="842" customFormat="1" ht="12.4" customHeight="1">
      <c r="B3280" s="974" t="s">
        <v>603</v>
      </c>
      <c r="C3280" s="959"/>
      <c r="D3280" s="975" t="s">
        <v>54</v>
      </c>
      <c r="E3280" s="961"/>
      <c r="F3280" s="961"/>
      <c r="G3280" s="961"/>
      <c r="H3280" s="962" t="str">
        <f t="shared" si="254"/>
        <v/>
      </c>
      <c r="I3280" s="963" t="str">
        <f t="shared" si="255"/>
        <v/>
      </c>
      <c r="J3280" s="964" t="str">
        <f t="shared" si="255"/>
        <v/>
      </c>
      <c r="K3280" s="964" t="str">
        <f t="shared" si="255"/>
        <v/>
      </c>
      <c r="L3280" s="964" t="str">
        <f t="shared" si="255"/>
        <v/>
      </c>
      <c r="M3280" s="964" t="str">
        <f t="shared" si="255"/>
        <v/>
      </c>
      <c r="N3280" s="964" t="str">
        <f t="shared" si="255"/>
        <v/>
      </c>
      <c r="O3280" s="964" t="str">
        <f t="shared" si="255"/>
        <v/>
      </c>
      <c r="P3280" s="964" t="str">
        <f t="shared" si="255"/>
        <v/>
      </c>
      <c r="Q3280" s="962" t="str">
        <f t="shared" si="255"/>
        <v/>
      </c>
      <c r="R3280" s="843"/>
    </row>
    <row r="3281" spans="2:18" s="842" customFormat="1" ht="12.4" customHeight="1">
      <c r="B3281" s="968" t="s">
        <v>604</v>
      </c>
      <c r="C3281" s="959"/>
      <c r="D3281" s="969" t="s">
        <v>365</v>
      </c>
      <c r="E3281" s="961" t="s">
        <v>386</v>
      </c>
      <c r="F3281" s="970">
        <v>22.92</v>
      </c>
      <c r="G3281" s="970">
        <v>30.76</v>
      </c>
      <c r="H3281" s="962">
        <f t="shared" si="254"/>
        <v>705.02</v>
      </c>
      <c r="I3281" s="963">
        <f t="shared" si="255"/>
        <v>0</v>
      </c>
      <c r="J3281" s="964">
        <f t="shared" si="255"/>
        <v>0</v>
      </c>
      <c r="K3281" s="964">
        <f t="shared" si="255"/>
        <v>0</v>
      </c>
      <c r="L3281" s="964">
        <f t="shared" si="255"/>
        <v>0</v>
      </c>
      <c r="M3281" s="964">
        <f t="shared" si="255"/>
        <v>0</v>
      </c>
      <c r="N3281" s="964">
        <f t="shared" si="255"/>
        <v>705.02</v>
      </c>
      <c r="O3281" s="964">
        <f t="shared" si="255"/>
        <v>0</v>
      </c>
      <c r="P3281" s="964">
        <f t="shared" si="255"/>
        <v>0</v>
      </c>
      <c r="Q3281" s="962">
        <f t="shared" si="255"/>
        <v>0</v>
      </c>
      <c r="R3281" s="843"/>
    </row>
    <row r="3282" spans="2:18" s="842" customFormat="1" ht="12.4" customHeight="1">
      <c r="B3282" s="968" t="s">
        <v>605</v>
      </c>
      <c r="C3282" s="959"/>
      <c r="D3282" s="969" t="s">
        <v>336</v>
      </c>
      <c r="E3282" s="961" t="s">
        <v>386</v>
      </c>
      <c r="F3282" s="970">
        <v>28.650000000000002</v>
      </c>
      <c r="G3282" s="970">
        <v>20.51</v>
      </c>
      <c r="H3282" s="962">
        <f t="shared" si="254"/>
        <v>587.61</v>
      </c>
      <c r="I3282" s="963">
        <f t="shared" si="255"/>
        <v>0</v>
      </c>
      <c r="J3282" s="964">
        <f t="shared" si="255"/>
        <v>0</v>
      </c>
      <c r="K3282" s="964">
        <f t="shared" si="255"/>
        <v>0</v>
      </c>
      <c r="L3282" s="964">
        <f t="shared" si="255"/>
        <v>0</v>
      </c>
      <c r="M3282" s="964">
        <f t="shared" si="255"/>
        <v>0</v>
      </c>
      <c r="N3282" s="964">
        <f t="shared" si="255"/>
        <v>587.61</v>
      </c>
      <c r="O3282" s="964">
        <f t="shared" si="255"/>
        <v>0</v>
      </c>
      <c r="P3282" s="964">
        <f t="shared" si="255"/>
        <v>0</v>
      </c>
      <c r="Q3282" s="962">
        <f t="shared" si="255"/>
        <v>0</v>
      </c>
      <c r="R3282" s="843"/>
    </row>
    <row r="3283" spans="2:18" s="842" customFormat="1" ht="12.4" customHeight="1">
      <c r="B3283" s="968" t="s">
        <v>606</v>
      </c>
      <c r="C3283" s="959"/>
      <c r="D3283" s="969" t="s">
        <v>2752</v>
      </c>
      <c r="E3283" s="961" t="s">
        <v>51</v>
      </c>
      <c r="F3283" s="970">
        <v>35.26</v>
      </c>
      <c r="G3283" s="970">
        <v>2.5500000000000003</v>
      </c>
      <c r="H3283" s="962">
        <f t="shared" si="254"/>
        <v>89.91</v>
      </c>
      <c r="I3283" s="963">
        <f t="shared" si="255"/>
        <v>0</v>
      </c>
      <c r="J3283" s="964">
        <f t="shared" si="255"/>
        <v>0</v>
      </c>
      <c r="K3283" s="964">
        <f t="shared" si="255"/>
        <v>0</v>
      </c>
      <c r="L3283" s="964">
        <f t="shared" si="255"/>
        <v>0</v>
      </c>
      <c r="M3283" s="964">
        <f t="shared" si="255"/>
        <v>0</v>
      </c>
      <c r="N3283" s="964">
        <f t="shared" si="255"/>
        <v>89.91</v>
      </c>
      <c r="O3283" s="964">
        <f t="shared" si="255"/>
        <v>0</v>
      </c>
      <c r="P3283" s="964">
        <f t="shared" si="255"/>
        <v>0</v>
      </c>
      <c r="Q3283" s="962">
        <f t="shared" si="255"/>
        <v>0</v>
      </c>
      <c r="R3283" s="843"/>
    </row>
    <row r="3284" spans="2:18" s="842" customFormat="1" ht="12.4" customHeight="1">
      <c r="B3284" s="974" t="s">
        <v>607</v>
      </c>
      <c r="C3284" s="959"/>
      <c r="D3284" s="975" t="s">
        <v>340</v>
      </c>
      <c r="E3284" s="961"/>
      <c r="F3284" s="961"/>
      <c r="G3284" s="961"/>
      <c r="H3284" s="962" t="str">
        <f t="shared" si="254"/>
        <v/>
      </c>
      <c r="I3284" s="963" t="str">
        <f t="shared" si="255"/>
        <v/>
      </c>
      <c r="J3284" s="964" t="str">
        <f t="shared" si="255"/>
        <v/>
      </c>
      <c r="K3284" s="964" t="str">
        <f t="shared" si="255"/>
        <v/>
      </c>
      <c r="L3284" s="964" t="str">
        <f t="shared" si="255"/>
        <v/>
      </c>
      <c r="M3284" s="964" t="str">
        <f t="shared" si="255"/>
        <v/>
      </c>
      <c r="N3284" s="964" t="str">
        <f t="shared" si="255"/>
        <v/>
      </c>
      <c r="O3284" s="964" t="str">
        <f t="shared" si="255"/>
        <v/>
      </c>
      <c r="P3284" s="964" t="str">
        <f t="shared" si="255"/>
        <v/>
      </c>
      <c r="Q3284" s="962" t="str">
        <f t="shared" si="255"/>
        <v/>
      </c>
      <c r="R3284" s="843"/>
    </row>
    <row r="3285" spans="2:18" s="842" customFormat="1" ht="12.4" customHeight="1">
      <c r="B3285" s="968" t="s">
        <v>608</v>
      </c>
      <c r="C3285" s="959"/>
      <c r="D3285" s="969" t="s">
        <v>342</v>
      </c>
      <c r="E3285" s="961" t="s">
        <v>51</v>
      </c>
      <c r="F3285" s="970">
        <v>183.12</v>
      </c>
      <c r="G3285" s="970">
        <v>43.65</v>
      </c>
      <c r="H3285" s="962">
        <f t="shared" si="254"/>
        <v>7993.19</v>
      </c>
      <c r="I3285" s="963">
        <f t="shared" si="255"/>
        <v>0</v>
      </c>
      <c r="J3285" s="964">
        <f t="shared" si="255"/>
        <v>0</v>
      </c>
      <c r="K3285" s="964">
        <f t="shared" si="255"/>
        <v>0</v>
      </c>
      <c r="L3285" s="964">
        <f t="shared" si="255"/>
        <v>0</v>
      </c>
      <c r="M3285" s="964">
        <f t="shared" si="255"/>
        <v>0</v>
      </c>
      <c r="N3285" s="964">
        <f t="shared" si="255"/>
        <v>7993.19</v>
      </c>
      <c r="O3285" s="964">
        <f t="shared" si="255"/>
        <v>0</v>
      </c>
      <c r="P3285" s="964">
        <f t="shared" si="255"/>
        <v>0</v>
      </c>
      <c r="Q3285" s="962">
        <f t="shared" si="255"/>
        <v>0</v>
      </c>
      <c r="R3285" s="843"/>
    </row>
    <row r="3286" spans="2:18" s="842" customFormat="1" ht="12.4" customHeight="1">
      <c r="B3286" s="968" t="s">
        <v>609</v>
      </c>
      <c r="C3286" s="959"/>
      <c r="D3286" s="969" t="s">
        <v>364</v>
      </c>
      <c r="E3286" s="961" t="s">
        <v>386</v>
      </c>
      <c r="F3286" s="970">
        <v>13.68</v>
      </c>
      <c r="G3286" s="970">
        <v>370.51</v>
      </c>
      <c r="H3286" s="962">
        <f t="shared" si="254"/>
        <v>5068.58</v>
      </c>
      <c r="I3286" s="963">
        <f t="shared" si="255"/>
        <v>0</v>
      </c>
      <c r="J3286" s="964">
        <f t="shared" si="255"/>
        <v>0</v>
      </c>
      <c r="K3286" s="964">
        <f t="shared" si="255"/>
        <v>0</v>
      </c>
      <c r="L3286" s="964">
        <f t="shared" si="255"/>
        <v>0</v>
      </c>
      <c r="M3286" s="964">
        <f t="shared" si="255"/>
        <v>0</v>
      </c>
      <c r="N3286" s="964">
        <f t="shared" si="255"/>
        <v>5068.58</v>
      </c>
      <c r="O3286" s="964">
        <f t="shared" si="255"/>
        <v>0</v>
      </c>
      <c r="P3286" s="964">
        <f t="shared" si="255"/>
        <v>0</v>
      </c>
      <c r="Q3286" s="962">
        <f t="shared" si="255"/>
        <v>0</v>
      </c>
      <c r="R3286" s="843"/>
    </row>
    <row r="3287" spans="2:18" s="842" customFormat="1" ht="12.4" customHeight="1">
      <c r="B3287" s="968" t="s">
        <v>610</v>
      </c>
      <c r="C3287" s="959"/>
      <c r="D3287" s="969" t="s">
        <v>2702</v>
      </c>
      <c r="E3287" s="961" t="s">
        <v>55</v>
      </c>
      <c r="F3287" s="970">
        <v>697.86</v>
      </c>
      <c r="G3287" s="970">
        <v>4.2</v>
      </c>
      <c r="H3287" s="962">
        <f t="shared" si="254"/>
        <v>2931.01</v>
      </c>
      <c r="I3287" s="963">
        <f t="shared" si="255"/>
        <v>0</v>
      </c>
      <c r="J3287" s="964">
        <f t="shared" si="255"/>
        <v>0</v>
      </c>
      <c r="K3287" s="964">
        <f t="shared" si="255"/>
        <v>0</v>
      </c>
      <c r="L3287" s="964">
        <f t="shared" si="255"/>
        <v>0</v>
      </c>
      <c r="M3287" s="964">
        <f t="shared" si="255"/>
        <v>0</v>
      </c>
      <c r="N3287" s="964">
        <f t="shared" si="255"/>
        <v>2931.01</v>
      </c>
      <c r="O3287" s="964">
        <f t="shared" si="255"/>
        <v>0</v>
      </c>
      <c r="P3287" s="964">
        <f t="shared" si="255"/>
        <v>0</v>
      </c>
      <c r="Q3287" s="962">
        <f t="shared" si="255"/>
        <v>0</v>
      </c>
      <c r="R3287" s="843"/>
    </row>
    <row r="3288" spans="2:18" s="842" customFormat="1" ht="12.4" customHeight="1">
      <c r="B3288" s="974" t="s">
        <v>611</v>
      </c>
      <c r="C3288" s="959"/>
      <c r="D3288" s="975" t="s">
        <v>343</v>
      </c>
      <c r="E3288" s="961"/>
      <c r="F3288" s="961"/>
      <c r="G3288" s="961"/>
      <c r="H3288" s="962" t="str">
        <f t="shared" si="254"/>
        <v/>
      </c>
      <c r="I3288" s="963" t="str">
        <f t="shared" si="255"/>
        <v/>
      </c>
      <c r="J3288" s="964" t="str">
        <f t="shared" si="255"/>
        <v/>
      </c>
      <c r="K3288" s="964" t="str">
        <f t="shared" si="255"/>
        <v/>
      </c>
      <c r="L3288" s="964" t="str">
        <f t="shared" si="255"/>
        <v/>
      </c>
      <c r="M3288" s="964" t="str">
        <f t="shared" si="255"/>
        <v/>
      </c>
      <c r="N3288" s="964" t="str">
        <f t="shared" si="255"/>
        <v/>
      </c>
      <c r="O3288" s="964" t="str">
        <f t="shared" si="255"/>
        <v/>
      </c>
      <c r="P3288" s="964" t="str">
        <f t="shared" si="255"/>
        <v/>
      </c>
      <c r="Q3288" s="962" t="str">
        <f t="shared" si="255"/>
        <v/>
      </c>
      <c r="R3288" s="843"/>
    </row>
    <row r="3289" spans="2:18" s="842" customFormat="1" ht="12.4" customHeight="1">
      <c r="B3289" s="968" t="s">
        <v>612</v>
      </c>
      <c r="C3289" s="959"/>
      <c r="D3289" s="969" t="s">
        <v>2671</v>
      </c>
      <c r="E3289" s="961" t="s">
        <v>51</v>
      </c>
      <c r="F3289" s="970">
        <v>78.56</v>
      </c>
      <c r="G3289" s="970">
        <v>27.810000000000002</v>
      </c>
      <c r="H3289" s="962">
        <f t="shared" si="254"/>
        <v>2184.75</v>
      </c>
      <c r="I3289" s="963">
        <f t="shared" si="255"/>
        <v>0</v>
      </c>
      <c r="J3289" s="964">
        <f t="shared" si="255"/>
        <v>0</v>
      </c>
      <c r="K3289" s="964">
        <f t="shared" si="255"/>
        <v>0</v>
      </c>
      <c r="L3289" s="964">
        <f t="shared" si="255"/>
        <v>0</v>
      </c>
      <c r="M3289" s="964">
        <f t="shared" si="255"/>
        <v>0</v>
      </c>
      <c r="N3289" s="964">
        <f t="shared" si="255"/>
        <v>0</v>
      </c>
      <c r="O3289" s="964">
        <f t="shared" si="255"/>
        <v>2184.75</v>
      </c>
      <c r="P3289" s="964">
        <f t="shared" si="255"/>
        <v>0</v>
      </c>
      <c r="Q3289" s="962">
        <f t="shared" si="255"/>
        <v>0</v>
      </c>
      <c r="R3289" s="843"/>
    </row>
    <row r="3290" spans="2:18" s="842" customFormat="1" ht="12.4" customHeight="1">
      <c r="B3290" s="968" t="s">
        <v>613</v>
      </c>
      <c r="C3290" s="959"/>
      <c r="D3290" s="969" t="s">
        <v>2703</v>
      </c>
      <c r="E3290" s="961" t="s">
        <v>51</v>
      </c>
      <c r="F3290" s="970">
        <v>124</v>
      </c>
      <c r="G3290" s="970">
        <v>23.39</v>
      </c>
      <c r="H3290" s="962">
        <f t="shared" si="254"/>
        <v>2900.36</v>
      </c>
      <c r="I3290" s="963">
        <f t="shared" si="255"/>
        <v>0</v>
      </c>
      <c r="J3290" s="964">
        <f t="shared" si="255"/>
        <v>0</v>
      </c>
      <c r="K3290" s="964">
        <f t="shared" si="255"/>
        <v>0</v>
      </c>
      <c r="L3290" s="964">
        <f t="shared" si="255"/>
        <v>0</v>
      </c>
      <c r="M3290" s="964">
        <f t="shared" si="255"/>
        <v>0</v>
      </c>
      <c r="N3290" s="964">
        <f t="shared" si="255"/>
        <v>0</v>
      </c>
      <c r="O3290" s="964">
        <f t="shared" si="255"/>
        <v>2900.36</v>
      </c>
      <c r="P3290" s="964">
        <f t="shared" si="255"/>
        <v>0</v>
      </c>
      <c r="Q3290" s="962">
        <f t="shared" si="255"/>
        <v>0</v>
      </c>
      <c r="R3290" s="843"/>
    </row>
    <row r="3291" spans="2:18" s="842" customFormat="1" ht="12.4" customHeight="1">
      <c r="B3291" s="974" t="s">
        <v>614</v>
      </c>
      <c r="C3291" s="959"/>
      <c r="D3291" s="975" t="s">
        <v>2676</v>
      </c>
      <c r="E3291" s="961"/>
      <c r="F3291" s="961"/>
      <c r="G3291" s="961"/>
      <c r="H3291" s="962" t="str">
        <f t="shared" si="254"/>
        <v/>
      </c>
      <c r="I3291" s="963" t="str">
        <f t="shared" si="255"/>
        <v/>
      </c>
      <c r="J3291" s="964" t="str">
        <f t="shared" si="255"/>
        <v/>
      </c>
      <c r="K3291" s="964" t="str">
        <f t="shared" si="255"/>
        <v/>
      </c>
      <c r="L3291" s="964" t="str">
        <f t="shared" si="255"/>
        <v/>
      </c>
      <c r="M3291" s="964" t="str">
        <f t="shared" si="255"/>
        <v/>
      </c>
      <c r="N3291" s="964" t="str">
        <f t="shared" si="255"/>
        <v/>
      </c>
      <c r="O3291" s="964" t="str">
        <f t="shared" si="255"/>
        <v/>
      </c>
      <c r="P3291" s="964" t="str">
        <f t="shared" si="255"/>
        <v/>
      </c>
      <c r="Q3291" s="962" t="str">
        <f t="shared" si="255"/>
        <v/>
      </c>
      <c r="R3291" s="843"/>
    </row>
    <row r="3292" spans="2:18" s="842" customFormat="1" ht="12.4" customHeight="1">
      <c r="B3292" s="968" t="s">
        <v>615</v>
      </c>
      <c r="C3292" s="959"/>
      <c r="D3292" s="969" t="s">
        <v>2677</v>
      </c>
      <c r="E3292" s="961" t="s">
        <v>386</v>
      </c>
      <c r="F3292" s="970">
        <v>0.3</v>
      </c>
      <c r="G3292" s="970">
        <v>358.91</v>
      </c>
      <c r="H3292" s="962">
        <f t="shared" si="254"/>
        <v>107.67</v>
      </c>
      <c r="I3292" s="963">
        <f t="shared" si="255"/>
        <v>0</v>
      </c>
      <c r="J3292" s="964">
        <f t="shared" si="255"/>
        <v>0</v>
      </c>
      <c r="K3292" s="964">
        <f t="shared" si="255"/>
        <v>0</v>
      </c>
      <c r="L3292" s="964">
        <f t="shared" si="255"/>
        <v>0</v>
      </c>
      <c r="M3292" s="964">
        <f t="shared" si="255"/>
        <v>0</v>
      </c>
      <c r="N3292" s="964">
        <f t="shared" si="255"/>
        <v>0</v>
      </c>
      <c r="O3292" s="964">
        <f t="shared" si="255"/>
        <v>107.67</v>
      </c>
      <c r="P3292" s="964">
        <f t="shared" si="255"/>
        <v>0</v>
      </c>
      <c r="Q3292" s="962">
        <f t="shared" si="255"/>
        <v>0</v>
      </c>
      <c r="R3292" s="843"/>
    </row>
    <row r="3293" spans="2:18" s="842" customFormat="1" ht="12.4" customHeight="1">
      <c r="B3293" s="974" t="s">
        <v>616</v>
      </c>
      <c r="C3293" s="959"/>
      <c r="D3293" s="975" t="s">
        <v>344</v>
      </c>
      <c r="E3293" s="961"/>
      <c r="F3293" s="961"/>
      <c r="G3293" s="961"/>
      <c r="H3293" s="962" t="str">
        <f t="shared" si="254"/>
        <v/>
      </c>
      <c r="I3293" s="963" t="str">
        <f t="shared" si="255"/>
        <v/>
      </c>
      <c r="J3293" s="964" t="str">
        <f t="shared" si="255"/>
        <v/>
      </c>
      <c r="K3293" s="964" t="str">
        <f t="shared" si="255"/>
        <v/>
      </c>
      <c r="L3293" s="964" t="str">
        <f t="shared" si="255"/>
        <v/>
      </c>
      <c r="M3293" s="964" t="str">
        <f t="shared" si="255"/>
        <v/>
      </c>
      <c r="N3293" s="964" t="str">
        <f t="shared" si="255"/>
        <v/>
      </c>
      <c r="O3293" s="964" t="str">
        <f t="shared" si="255"/>
        <v/>
      </c>
      <c r="P3293" s="964" t="str">
        <f t="shared" si="255"/>
        <v/>
      </c>
      <c r="Q3293" s="962" t="str">
        <f t="shared" si="255"/>
        <v/>
      </c>
      <c r="R3293" s="843"/>
    </row>
    <row r="3294" spans="2:18" s="842" customFormat="1" ht="12.4" customHeight="1">
      <c r="B3294" s="968" t="s">
        <v>617</v>
      </c>
      <c r="C3294" s="959"/>
      <c r="D3294" s="969" t="s">
        <v>2753</v>
      </c>
      <c r="E3294" s="961" t="s">
        <v>41</v>
      </c>
      <c r="F3294" s="970">
        <v>5</v>
      </c>
      <c r="G3294" s="970">
        <v>220.31</v>
      </c>
      <c r="H3294" s="962">
        <f t="shared" si="254"/>
        <v>1101.55</v>
      </c>
      <c r="I3294" s="963">
        <f t="shared" si="255"/>
        <v>0</v>
      </c>
      <c r="J3294" s="964">
        <f t="shared" si="255"/>
        <v>0</v>
      </c>
      <c r="K3294" s="964">
        <f t="shared" si="255"/>
        <v>0</v>
      </c>
      <c r="L3294" s="964">
        <f t="shared" si="255"/>
        <v>0</v>
      </c>
      <c r="M3294" s="964">
        <f t="shared" si="255"/>
        <v>0</v>
      </c>
      <c r="N3294" s="964">
        <f t="shared" si="255"/>
        <v>1101.55</v>
      </c>
      <c r="O3294" s="964">
        <f t="shared" si="255"/>
        <v>0</v>
      </c>
      <c r="P3294" s="964">
        <f t="shared" si="255"/>
        <v>0</v>
      </c>
      <c r="Q3294" s="962">
        <f t="shared" si="255"/>
        <v>0</v>
      </c>
      <c r="R3294" s="843"/>
    </row>
    <row r="3295" spans="2:18" s="842" customFormat="1" ht="12.4" customHeight="1">
      <c r="B3295" s="968" t="s">
        <v>1677</v>
      </c>
      <c r="C3295" s="959"/>
      <c r="D3295" s="969" t="s">
        <v>2831</v>
      </c>
      <c r="E3295" s="961" t="s">
        <v>41</v>
      </c>
      <c r="F3295" s="970">
        <v>2</v>
      </c>
      <c r="G3295" s="970">
        <v>194.99</v>
      </c>
      <c r="H3295" s="962">
        <f t="shared" si="254"/>
        <v>389.98</v>
      </c>
      <c r="I3295" s="963">
        <f t="shared" ref="I3295:Q3310" si="256">+IF($E3295="","",I7185)</f>
        <v>0</v>
      </c>
      <c r="J3295" s="964">
        <f t="shared" si="256"/>
        <v>0</v>
      </c>
      <c r="K3295" s="964">
        <f t="shared" si="256"/>
        <v>0</v>
      </c>
      <c r="L3295" s="964">
        <f t="shared" si="256"/>
        <v>0</v>
      </c>
      <c r="M3295" s="964">
        <f t="shared" si="256"/>
        <v>0</v>
      </c>
      <c r="N3295" s="964">
        <f t="shared" si="256"/>
        <v>389.98</v>
      </c>
      <c r="O3295" s="964">
        <f t="shared" si="256"/>
        <v>0</v>
      </c>
      <c r="P3295" s="964">
        <f t="shared" si="256"/>
        <v>0</v>
      </c>
      <c r="Q3295" s="962">
        <f t="shared" si="256"/>
        <v>0</v>
      </c>
      <c r="R3295" s="843"/>
    </row>
    <row r="3296" spans="2:18" s="842" customFormat="1" ht="12.4" customHeight="1">
      <c r="B3296" s="968" t="s">
        <v>1678</v>
      </c>
      <c r="C3296" s="959"/>
      <c r="D3296" s="969" t="s">
        <v>2832</v>
      </c>
      <c r="E3296" s="961" t="s">
        <v>41</v>
      </c>
      <c r="F3296" s="970">
        <v>3</v>
      </c>
      <c r="G3296" s="970">
        <v>252.44</v>
      </c>
      <c r="H3296" s="962">
        <f t="shared" si="254"/>
        <v>757.32</v>
      </c>
      <c r="I3296" s="963">
        <f t="shared" si="256"/>
        <v>0</v>
      </c>
      <c r="J3296" s="964">
        <f t="shared" si="256"/>
        <v>0</v>
      </c>
      <c r="K3296" s="964">
        <f t="shared" si="256"/>
        <v>0</v>
      </c>
      <c r="L3296" s="964">
        <f t="shared" si="256"/>
        <v>0</v>
      </c>
      <c r="M3296" s="964">
        <f t="shared" si="256"/>
        <v>0</v>
      </c>
      <c r="N3296" s="964">
        <f t="shared" si="256"/>
        <v>757.32</v>
      </c>
      <c r="O3296" s="964">
        <f t="shared" si="256"/>
        <v>0</v>
      </c>
      <c r="P3296" s="964">
        <f t="shared" si="256"/>
        <v>0</v>
      </c>
      <c r="Q3296" s="962">
        <f t="shared" si="256"/>
        <v>0</v>
      </c>
      <c r="R3296" s="843"/>
    </row>
    <row r="3297" spans="2:18" s="842" customFormat="1" ht="12.4" customHeight="1">
      <c r="B3297" s="968" t="s">
        <v>1679</v>
      </c>
      <c r="C3297" s="959"/>
      <c r="D3297" s="969" t="s">
        <v>2833</v>
      </c>
      <c r="E3297" s="961" t="s">
        <v>41</v>
      </c>
      <c r="F3297" s="970">
        <v>1</v>
      </c>
      <c r="G3297" s="970">
        <v>479.38</v>
      </c>
      <c r="H3297" s="962">
        <f t="shared" si="254"/>
        <v>479.38</v>
      </c>
      <c r="I3297" s="963">
        <f t="shared" si="256"/>
        <v>0</v>
      </c>
      <c r="J3297" s="964">
        <f t="shared" si="256"/>
        <v>0</v>
      </c>
      <c r="K3297" s="964">
        <f t="shared" si="256"/>
        <v>0</v>
      </c>
      <c r="L3297" s="964">
        <f t="shared" si="256"/>
        <v>0</v>
      </c>
      <c r="M3297" s="964">
        <f t="shared" si="256"/>
        <v>0</v>
      </c>
      <c r="N3297" s="964">
        <f t="shared" si="256"/>
        <v>479.38</v>
      </c>
      <c r="O3297" s="964">
        <f t="shared" si="256"/>
        <v>0</v>
      </c>
      <c r="P3297" s="964">
        <f t="shared" si="256"/>
        <v>0</v>
      </c>
      <c r="Q3297" s="962">
        <f t="shared" si="256"/>
        <v>0</v>
      </c>
      <c r="R3297" s="843"/>
    </row>
    <row r="3298" spans="2:18" s="842" customFormat="1" ht="12.4" customHeight="1">
      <c r="B3298" s="968" t="s">
        <v>2508</v>
      </c>
      <c r="C3298" s="959"/>
      <c r="D3298" s="969" t="s">
        <v>2834</v>
      </c>
      <c r="E3298" s="961" t="s">
        <v>41</v>
      </c>
      <c r="F3298" s="970">
        <v>5</v>
      </c>
      <c r="G3298" s="970">
        <v>590.82000000000005</v>
      </c>
      <c r="H3298" s="962">
        <f t="shared" si="254"/>
        <v>2954.1</v>
      </c>
      <c r="I3298" s="963">
        <f t="shared" si="256"/>
        <v>0</v>
      </c>
      <c r="J3298" s="964">
        <f t="shared" si="256"/>
        <v>0</v>
      </c>
      <c r="K3298" s="964">
        <f t="shared" si="256"/>
        <v>0</v>
      </c>
      <c r="L3298" s="964">
        <f t="shared" si="256"/>
        <v>0</v>
      </c>
      <c r="M3298" s="964">
        <f t="shared" si="256"/>
        <v>0</v>
      </c>
      <c r="N3298" s="964">
        <f t="shared" si="256"/>
        <v>2954.1</v>
      </c>
      <c r="O3298" s="964">
        <f t="shared" si="256"/>
        <v>0</v>
      </c>
      <c r="P3298" s="964">
        <f t="shared" si="256"/>
        <v>0</v>
      </c>
      <c r="Q3298" s="962">
        <f t="shared" si="256"/>
        <v>0</v>
      </c>
      <c r="R3298" s="843"/>
    </row>
    <row r="3299" spans="2:18" s="842" customFormat="1" ht="12.4" customHeight="1">
      <c r="B3299" s="974" t="s">
        <v>618</v>
      </c>
      <c r="C3299" s="959"/>
      <c r="D3299" s="975" t="s">
        <v>2679</v>
      </c>
      <c r="E3299" s="961"/>
      <c r="F3299" s="961"/>
      <c r="G3299" s="961"/>
      <c r="H3299" s="962" t="str">
        <f t="shared" si="254"/>
        <v/>
      </c>
      <c r="I3299" s="963" t="str">
        <f t="shared" si="256"/>
        <v/>
      </c>
      <c r="J3299" s="964" t="str">
        <f t="shared" si="256"/>
        <v/>
      </c>
      <c r="K3299" s="964" t="str">
        <f t="shared" si="256"/>
        <v/>
      </c>
      <c r="L3299" s="964" t="str">
        <f t="shared" si="256"/>
        <v/>
      </c>
      <c r="M3299" s="964" t="str">
        <f t="shared" si="256"/>
        <v/>
      </c>
      <c r="N3299" s="964" t="str">
        <f t="shared" si="256"/>
        <v/>
      </c>
      <c r="O3299" s="964" t="str">
        <f t="shared" si="256"/>
        <v/>
      </c>
      <c r="P3299" s="964" t="str">
        <f t="shared" si="256"/>
        <v/>
      </c>
      <c r="Q3299" s="962" t="str">
        <f t="shared" si="256"/>
        <v/>
      </c>
      <c r="R3299" s="843"/>
    </row>
    <row r="3300" spans="2:18" s="842" customFormat="1" ht="12.4" customHeight="1">
      <c r="B3300" s="968" t="s">
        <v>619</v>
      </c>
      <c r="C3300" s="959"/>
      <c r="D3300" s="969" t="s">
        <v>2680</v>
      </c>
      <c r="E3300" s="961" t="s">
        <v>41</v>
      </c>
      <c r="F3300" s="970">
        <v>16</v>
      </c>
      <c r="G3300" s="970">
        <v>71.180000000000007</v>
      </c>
      <c r="H3300" s="962">
        <f t="shared" si="254"/>
        <v>1138.8800000000001</v>
      </c>
      <c r="I3300" s="963">
        <f t="shared" si="256"/>
        <v>0</v>
      </c>
      <c r="J3300" s="964">
        <f t="shared" si="256"/>
        <v>0</v>
      </c>
      <c r="K3300" s="964">
        <f t="shared" si="256"/>
        <v>0</v>
      </c>
      <c r="L3300" s="964">
        <f t="shared" si="256"/>
        <v>0</v>
      </c>
      <c r="M3300" s="964">
        <f t="shared" si="256"/>
        <v>0</v>
      </c>
      <c r="N3300" s="964">
        <f t="shared" si="256"/>
        <v>0</v>
      </c>
      <c r="O3300" s="964">
        <f t="shared" si="256"/>
        <v>0</v>
      </c>
      <c r="P3300" s="964">
        <f t="shared" si="256"/>
        <v>1138.8800000000001</v>
      </c>
      <c r="Q3300" s="962">
        <f t="shared" si="256"/>
        <v>0</v>
      </c>
      <c r="R3300" s="843"/>
    </row>
    <row r="3301" spans="2:18" s="842" customFormat="1" ht="12.4" customHeight="1">
      <c r="B3301" s="974" t="s">
        <v>620</v>
      </c>
      <c r="C3301" s="959"/>
      <c r="D3301" s="975" t="s">
        <v>2754</v>
      </c>
      <c r="E3301" s="961"/>
      <c r="F3301" s="961"/>
      <c r="G3301" s="961"/>
      <c r="H3301" s="962" t="str">
        <f t="shared" si="254"/>
        <v/>
      </c>
      <c r="I3301" s="963" t="str">
        <f t="shared" si="256"/>
        <v/>
      </c>
      <c r="J3301" s="964" t="str">
        <f t="shared" si="256"/>
        <v/>
      </c>
      <c r="K3301" s="964" t="str">
        <f t="shared" si="256"/>
        <v/>
      </c>
      <c r="L3301" s="964" t="str">
        <f t="shared" si="256"/>
        <v/>
      </c>
      <c r="M3301" s="964" t="str">
        <f t="shared" si="256"/>
        <v/>
      </c>
      <c r="N3301" s="964" t="str">
        <f t="shared" si="256"/>
        <v/>
      </c>
      <c r="O3301" s="964" t="str">
        <f t="shared" si="256"/>
        <v/>
      </c>
      <c r="P3301" s="964" t="str">
        <f t="shared" si="256"/>
        <v/>
      </c>
      <c r="Q3301" s="962" t="str">
        <f t="shared" si="256"/>
        <v/>
      </c>
      <c r="R3301" s="843"/>
    </row>
    <row r="3302" spans="2:18" s="842" customFormat="1" ht="12.4" customHeight="1">
      <c r="B3302" s="968" t="s">
        <v>621</v>
      </c>
      <c r="C3302" s="959"/>
      <c r="D3302" s="969" t="s">
        <v>334</v>
      </c>
      <c r="E3302" s="961" t="s">
        <v>385</v>
      </c>
      <c r="F3302" s="970">
        <v>123.28</v>
      </c>
      <c r="G3302" s="970">
        <v>1.22</v>
      </c>
      <c r="H3302" s="962">
        <f t="shared" si="254"/>
        <v>150.4</v>
      </c>
      <c r="I3302" s="963">
        <f t="shared" si="256"/>
        <v>0</v>
      </c>
      <c r="J3302" s="964">
        <f t="shared" si="256"/>
        <v>0</v>
      </c>
      <c r="K3302" s="964">
        <f t="shared" si="256"/>
        <v>0</v>
      </c>
      <c r="L3302" s="964">
        <f t="shared" si="256"/>
        <v>0</v>
      </c>
      <c r="M3302" s="964">
        <f t="shared" si="256"/>
        <v>0</v>
      </c>
      <c r="N3302" s="964">
        <f t="shared" si="256"/>
        <v>0</v>
      </c>
      <c r="O3302" s="964">
        <f t="shared" si="256"/>
        <v>150.4</v>
      </c>
      <c r="P3302" s="964">
        <f t="shared" si="256"/>
        <v>0</v>
      </c>
      <c r="Q3302" s="962">
        <f t="shared" si="256"/>
        <v>0</v>
      </c>
      <c r="R3302" s="843"/>
    </row>
    <row r="3303" spans="2:18" s="842" customFormat="1" ht="12.4" customHeight="1">
      <c r="B3303" s="968" t="s">
        <v>622</v>
      </c>
      <c r="C3303" s="959"/>
      <c r="D3303" s="969" t="s">
        <v>365</v>
      </c>
      <c r="E3303" s="961" t="s">
        <v>386</v>
      </c>
      <c r="F3303" s="970">
        <v>14.08</v>
      </c>
      <c r="G3303" s="970">
        <v>30.76</v>
      </c>
      <c r="H3303" s="962">
        <f t="shared" si="254"/>
        <v>433.1</v>
      </c>
      <c r="I3303" s="963">
        <f t="shared" si="256"/>
        <v>0</v>
      </c>
      <c r="J3303" s="964">
        <f t="shared" si="256"/>
        <v>0</v>
      </c>
      <c r="K3303" s="964">
        <f t="shared" si="256"/>
        <v>0</v>
      </c>
      <c r="L3303" s="964">
        <f t="shared" si="256"/>
        <v>0</v>
      </c>
      <c r="M3303" s="964">
        <f t="shared" si="256"/>
        <v>0</v>
      </c>
      <c r="N3303" s="964">
        <f t="shared" si="256"/>
        <v>0</v>
      </c>
      <c r="O3303" s="964">
        <f t="shared" si="256"/>
        <v>433.1</v>
      </c>
      <c r="P3303" s="964">
        <f t="shared" si="256"/>
        <v>0</v>
      </c>
      <c r="Q3303" s="962">
        <f t="shared" si="256"/>
        <v>0</v>
      </c>
      <c r="R3303" s="843"/>
    </row>
    <row r="3304" spans="2:18" s="842" customFormat="1" ht="12.4" customHeight="1">
      <c r="B3304" s="968" t="s">
        <v>623</v>
      </c>
      <c r="C3304" s="959"/>
      <c r="D3304" s="969" t="s">
        <v>336</v>
      </c>
      <c r="E3304" s="961" t="s">
        <v>386</v>
      </c>
      <c r="F3304" s="970">
        <v>17.600000000000001</v>
      </c>
      <c r="G3304" s="970">
        <v>20.51</v>
      </c>
      <c r="H3304" s="962">
        <f t="shared" si="254"/>
        <v>360.98</v>
      </c>
      <c r="I3304" s="963">
        <f t="shared" si="256"/>
        <v>0</v>
      </c>
      <c r="J3304" s="964">
        <f t="shared" si="256"/>
        <v>0</v>
      </c>
      <c r="K3304" s="964">
        <f t="shared" si="256"/>
        <v>0</v>
      </c>
      <c r="L3304" s="964">
        <f t="shared" si="256"/>
        <v>0</v>
      </c>
      <c r="M3304" s="964">
        <f t="shared" si="256"/>
        <v>0</v>
      </c>
      <c r="N3304" s="964">
        <f t="shared" si="256"/>
        <v>0</v>
      </c>
      <c r="O3304" s="964">
        <f t="shared" si="256"/>
        <v>360.98</v>
      </c>
      <c r="P3304" s="964">
        <f t="shared" si="256"/>
        <v>0</v>
      </c>
      <c r="Q3304" s="962">
        <f t="shared" si="256"/>
        <v>0</v>
      </c>
      <c r="R3304" s="843"/>
    </row>
    <row r="3305" spans="2:18" s="842" customFormat="1" ht="12.4" customHeight="1">
      <c r="B3305" s="968" t="s">
        <v>624</v>
      </c>
      <c r="C3305" s="959"/>
      <c r="D3305" s="969" t="s">
        <v>2755</v>
      </c>
      <c r="E3305" s="961" t="s">
        <v>386</v>
      </c>
      <c r="F3305" s="970">
        <v>14.08</v>
      </c>
      <c r="G3305" s="970">
        <v>276.94</v>
      </c>
      <c r="H3305" s="962">
        <f t="shared" si="254"/>
        <v>3899.32</v>
      </c>
      <c r="I3305" s="963">
        <f t="shared" si="256"/>
        <v>0</v>
      </c>
      <c r="J3305" s="964">
        <f t="shared" si="256"/>
        <v>0</v>
      </c>
      <c r="K3305" s="964">
        <f t="shared" si="256"/>
        <v>0</v>
      </c>
      <c r="L3305" s="964">
        <f t="shared" si="256"/>
        <v>0</v>
      </c>
      <c r="M3305" s="964">
        <f t="shared" si="256"/>
        <v>0</v>
      </c>
      <c r="N3305" s="964">
        <f t="shared" si="256"/>
        <v>0</v>
      </c>
      <c r="O3305" s="964">
        <f t="shared" si="256"/>
        <v>3899.32</v>
      </c>
      <c r="P3305" s="964">
        <f t="shared" si="256"/>
        <v>0</v>
      </c>
      <c r="Q3305" s="962">
        <f t="shared" si="256"/>
        <v>0</v>
      </c>
      <c r="R3305" s="843"/>
    </row>
    <row r="3306" spans="2:18" s="842" customFormat="1" ht="12.4" customHeight="1">
      <c r="B3306" s="968" t="s">
        <v>625</v>
      </c>
      <c r="C3306" s="959"/>
      <c r="D3306" s="969" t="s">
        <v>2756</v>
      </c>
      <c r="E3306" s="961" t="s">
        <v>41</v>
      </c>
      <c r="F3306" s="970">
        <v>176</v>
      </c>
      <c r="G3306" s="970">
        <v>24.310000000000002</v>
      </c>
      <c r="H3306" s="962">
        <f t="shared" si="254"/>
        <v>4278.5600000000004</v>
      </c>
      <c r="I3306" s="963">
        <f t="shared" si="256"/>
        <v>0</v>
      </c>
      <c r="J3306" s="964">
        <f t="shared" si="256"/>
        <v>0</v>
      </c>
      <c r="K3306" s="964">
        <f t="shared" si="256"/>
        <v>0</v>
      </c>
      <c r="L3306" s="964">
        <f t="shared" si="256"/>
        <v>0</v>
      </c>
      <c r="M3306" s="964">
        <f t="shared" si="256"/>
        <v>0</v>
      </c>
      <c r="N3306" s="964">
        <f t="shared" si="256"/>
        <v>0</v>
      </c>
      <c r="O3306" s="964">
        <f t="shared" si="256"/>
        <v>4278.5600000000004</v>
      </c>
      <c r="P3306" s="964">
        <f t="shared" si="256"/>
        <v>0</v>
      </c>
      <c r="Q3306" s="962">
        <f t="shared" si="256"/>
        <v>0</v>
      </c>
      <c r="R3306" s="843"/>
    </row>
    <row r="3307" spans="2:18" s="842" customFormat="1" ht="12.4" customHeight="1">
      <c r="B3307" s="968" t="s">
        <v>626</v>
      </c>
      <c r="C3307" s="959"/>
      <c r="D3307" s="969" t="s">
        <v>349</v>
      </c>
      <c r="E3307" s="961" t="s">
        <v>50</v>
      </c>
      <c r="F3307" s="970">
        <v>1265.6000000000001</v>
      </c>
      <c r="G3307" s="970">
        <v>3.47</v>
      </c>
      <c r="H3307" s="962">
        <f t="shared" si="254"/>
        <v>4391.63</v>
      </c>
      <c r="I3307" s="963">
        <f t="shared" si="256"/>
        <v>0</v>
      </c>
      <c r="J3307" s="964">
        <f t="shared" si="256"/>
        <v>0</v>
      </c>
      <c r="K3307" s="964">
        <f t="shared" si="256"/>
        <v>0</v>
      </c>
      <c r="L3307" s="964">
        <f t="shared" si="256"/>
        <v>0</v>
      </c>
      <c r="M3307" s="964">
        <f t="shared" si="256"/>
        <v>0</v>
      </c>
      <c r="N3307" s="964">
        <f t="shared" si="256"/>
        <v>0</v>
      </c>
      <c r="O3307" s="964">
        <f t="shared" si="256"/>
        <v>4391.63</v>
      </c>
      <c r="P3307" s="964">
        <f t="shared" si="256"/>
        <v>0</v>
      </c>
      <c r="Q3307" s="962">
        <f t="shared" si="256"/>
        <v>0</v>
      </c>
      <c r="R3307" s="843"/>
    </row>
    <row r="3308" spans="2:18" s="842" customFormat="1" ht="12.4" customHeight="1">
      <c r="B3308" s="968" t="s">
        <v>627</v>
      </c>
      <c r="C3308" s="959"/>
      <c r="D3308" s="969" t="s">
        <v>2757</v>
      </c>
      <c r="E3308" s="961" t="s">
        <v>41</v>
      </c>
      <c r="F3308" s="970">
        <v>16</v>
      </c>
      <c r="G3308" s="970">
        <v>175.04</v>
      </c>
      <c r="H3308" s="962">
        <f t="shared" si="254"/>
        <v>2800.64</v>
      </c>
      <c r="I3308" s="963">
        <f t="shared" si="256"/>
        <v>0</v>
      </c>
      <c r="J3308" s="964">
        <f t="shared" si="256"/>
        <v>0</v>
      </c>
      <c r="K3308" s="964">
        <f t="shared" si="256"/>
        <v>0</v>
      </c>
      <c r="L3308" s="964">
        <f t="shared" si="256"/>
        <v>0</v>
      </c>
      <c r="M3308" s="964">
        <f t="shared" si="256"/>
        <v>0</v>
      </c>
      <c r="N3308" s="964">
        <f t="shared" si="256"/>
        <v>0</v>
      </c>
      <c r="O3308" s="964">
        <f t="shared" si="256"/>
        <v>2800.64</v>
      </c>
      <c r="P3308" s="964">
        <f t="shared" si="256"/>
        <v>0</v>
      </c>
      <c r="Q3308" s="962">
        <f t="shared" si="256"/>
        <v>0</v>
      </c>
      <c r="R3308" s="843"/>
    </row>
    <row r="3309" spans="2:18" s="842" customFormat="1" ht="12.4" customHeight="1">
      <c r="B3309" s="974" t="s">
        <v>628</v>
      </c>
      <c r="C3309" s="959"/>
      <c r="D3309" s="975" t="s">
        <v>2681</v>
      </c>
      <c r="E3309" s="961"/>
      <c r="F3309" s="961"/>
      <c r="G3309" s="961"/>
      <c r="H3309" s="962" t="str">
        <f t="shared" si="254"/>
        <v/>
      </c>
      <c r="I3309" s="963" t="str">
        <f t="shared" si="256"/>
        <v/>
      </c>
      <c r="J3309" s="964" t="str">
        <f t="shared" si="256"/>
        <v/>
      </c>
      <c r="K3309" s="964" t="str">
        <f t="shared" si="256"/>
        <v/>
      </c>
      <c r="L3309" s="964" t="str">
        <f t="shared" si="256"/>
        <v/>
      </c>
      <c r="M3309" s="964" t="str">
        <f t="shared" si="256"/>
        <v/>
      </c>
      <c r="N3309" s="964" t="str">
        <f t="shared" si="256"/>
        <v/>
      </c>
      <c r="O3309" s="964" t="str">
        <f t="shared" si="256"/>
        <v/>
      </c>
      <c r="P3309" s="964" t="str">
        <f t="shared" si="256"/>
        <v/>
      </c>
      <c r="Q3309" s="962" t="str">
        <f t="shared" si="256"/>
        <v/>
      </c>
      <c r="R3309" s="843"/>
    </row>
    <row r="3310" spans="2:18" s="842" customFormat="1" ht="12.4" customHeight="1">
      <c r="B3310" s="968" t="s">
        <v>629</v>
      </c>
      <c r="C3310" s="959"/>
      <c r="D3310" s="969" t="s">
        <v>2758</v>
      </c>
      <c r="E3310" s="961" t="s">
        <v>41</v>
      </c>
      <c r="F3310" s="970">
        <v>16</v>
      </c>
      <c r="G3310" s="970">
        <v>162.58000000000001</v>
      </c>
      <c r="H3310" s="962">
        <f t="shared" si="254"/>
        <v>2601.2800000000002</v>
      </c>
      <c r="I3310" s="963">
        <f t="shared" si="256"/>
        <v>0</v>
      </c>
      <c r="J3310" s="964">
        <f t="shared" si="256"/>
        <v>0</v>
      </c>
      <c r="K3310" s="964">
        <f t="shared" si="256"/>
        <v>0</v>
      </c>
      <c r="L3310" s="964">
        <f t="shared" si="256"/>
        <v>0</v>
      </c>
      <c r="M3310" s="964">
        <f t="shared" si="256"/>
        <v>0</v>
      </c>
      <c r="N3310" s="964">
        <f t="shared" si="256"/>
        <v>2601.2800000000002</v>
      </c>
      <c r="O3310" s="964">
        <f t="shared" si="256"/>
        <v>0</v>
      </c>
      <c r="P3310" s="964">
        <f t="shared" si="256"/>
        <v>0</v>
      </c>
      <c r="Q3310" s="962">
        <f t="shared" si="256"/>
        <v>0</v>
      </c>
      <c r="R3310" s="843"/>
    </row>
    <row r="3311" spans="2:18" s="842" customFormat="1" ht="12.4" customHeight="1">
      <c r="B3311" s="968" t="s">
        <v>630</v>
      </c>
      <c r="C3311" s="959"/>
      <c r="D3311" s="969" t="s">
        <v>2759</v>
      </c>
      <c r="E3311" s="961" t="s">
        <v>41</v>
      </c>
      <c r="F3311" s="970">
        <v>16</v>
      </c>
      <c r="G3311" s="970">
        <v>107.59</v>
      </c>
      <c r="H3311" s="962">
        <f t="shared" si="254"/>
        <v>1721.44</v>
      </c>
      <c r="I3311" s="963">
        <f t="shared" ref="I3311:Q3326" si="257">+IF($E3311="","",I7201)</f>
        <v>0</v>
      </c>
      <c r="J3311" s="964">
        <f t="shared" si="257"/>
        <v>0</v>
      </c>
      <c r="K3311" s="964">
        <f t="shared" si="257"/>
        <v>0</v>
      </c>
      <c r="L3311" s="964">
        <f t="shared" si="257"/>
        <v>0</v>
      </c>
      <c r="M3311" s="964">
        <f t="shared" si="257"/>
        <v>0</v>
      </c>
      <c r="N3311" s="964">
        <f t="shared" si="257"/>
        <v>1721.44</v>
      </c>
      <c r="O3311" s="964">
        <f t="shared" si="257"/>
        <v>0</v>
      </c>
      <c r="P3311" s="964">
        <f t="shared" si="257"/>
        <v>0</v>
      </c>
      <c r="Q3311" s="962">
        <f t="shared" si="257"/>
        <v>0</v>
      </c>
      <c r="R3311" s="843"/>
    </row>
    <row r="3312" spans="2:18" s="842" customFormat="1" ht="12.4" customHeight="1">
      <c r="B3312" s="974" t="s">
        <v>631</v>
      </c>
      <c r="C3312" s="959"/>
      <c r="D3312" s="975" t="s">
        <v>64</v>
      </c>
      <c r="E3312" s="961"/>
      <c r="F3312" s="961"/>
      <c r="G3312" s="961"/>
      <c r="H3312" s="962" t="str">
        <f t="shared" si="254"/>
        <v/>
      </c>
      <c r="I3312" s="963" t="str">
        <f t="shared" si="257"/>
        <v/>
      </c>
      <c r="J3312" s="964" t="str">
        <f t="shared" si="257"/>
        <v/>
      </c>
      <c r="K3312" s="964" t="str">
        <f t="shared" si="257"/>
        <v/>
      </c>
      <c r="L3312" s="964" t="str">
        <f t="shared" si="257"/>
        <v/>
      </c>
      <c r="M3312" s="964" t="str">
        <f t="shared" si="257"/>
        <v/>
      </c>
      <c r="N3312" s="964" t="str">
        <f t="shared" si="257"/>
        <v/>
      </c>
      <c r="O3312" s="964" t="str">
        <f t="shared" si="257"/>
        <v/>
      </c>
      <c r="P3312" s="964" t="str">
        <f t="shared" si="257"/>
        <v/>
      </c>
      <c r="Q3312" s="962" t="str">
        <f t="shared" si="257"/>
        <v/>
      </c>
      <c r="R3312" s="843"/>
    </row>
    <row r="3313" spans="2:18" s="842" customFormat="1" ht="12.4" customHeight="1">
      <c r="B3313" s="968" t="s">
        <v>632</v>
      </c>
      <c r="C3313" s="959"/>
      <c r="D3313" s="969" t="s">
        <v>350</v>
      </c>
      <c r="E3313" s="961" t="s">
        <v>51</v>
      </c>
      <c r="F3313" s="970">
        <v>124</v>
      </c>
      <c r="G3313" s="970">
        <v>11.85</v>
      </c>
      <c r="H3313" s="962">
        <f t="shared" si="254"/>
        <v>1469.4</v>
      </c>
      <c r="I3313" s="963">
        <f t="shared" si="257"/>
        <v>0</v>
      </c>
      <c r="J3313" s="964">
        <f t="shared" si="257"/>
        <v>0</v>
      </c>
      <c r="K3313" s="964">
        <f t="shared" si="257"/>
        <v>0</v>
      </c>
      <c r="L3313" s="964">
        <f t="shared" si="257"/>
        <v>0</v>
      </c>
      <c r="M3313" s="964">
        <f t="shared" si="257"/>
        <v>0</v>
      </c>
      <c r="N3313" s="964">
        <f t="shared" si="257"/>
        <v>0</v>
      </c>
      <c r="O3313" s="964">
        <f t="shared" si="257"/>
        <v>101.79</v>
      </c>
      <c r="P3313" s="964">
        <f t="shared" si="257"/>
        <v>1367.61</v>
      </c>
      <c r="Q3313" s="962">
        <f t="shared" si="257"/>
        <v>0</v>
      </c>
      <c r="R3313" s="843"/>
    </row>
    <row r="3314" spans="2:18" s="842" customFormat="1" ht="12.4" customHeight="1">
      <c r="B3314" s="968" t="s">
        <v>633</v>
      </c>
      <c r="C3314" s="959"/>
      <c r="D3314" s="969" t="s">
        <v>351</v>
      </c>
      <c r="E3314" s="961" t="s">
        <v>51</v>
      </c>
      <c r="F3314" s="970">
        <v>18.64</v>
      </c>
      <c r="G3314" s="970">
        <v>20.48</v>
      </c>
      <c r="H3314" s="962">
        <f t="shared" si="254"/>
        <v>381.75</v>
      </c>
      <c r="I3314" s="963">
        <f t="shared" si="257"/>
        <v>0</v>
      </c>
      <c r="J3314" s="964">
        <f t="shared" si="257"/>
        <v>0</v>
      </c>
      <c r="K3314" s="964">
        <f t="shared" si="257"/>
        <v>0</v>
      </c>
      <c r="L3314" s="964">
        <f t="shared" si="257"/>
        <v>0</v>
      </c>
      <c r="M3314" s="964">
        <f t="shared" si="257"/>
        <v>0</v>
      </c>
      <c r="N3314" s="964">
        <f t="shared" si="257"/>
        <v>0</v>
      </c>
      <c r="O3314" s="964">
        <f t="shared" si="257"/>
        <v>217.32</v>
      </c>
      <c r="P3314" s="964">
        <f t="shared" si="257"/>
        <v>164.43</v>
      </c>
      <c r="Q3314" s="962">
        <f t="shared" si="257"/>
        <v>0</v>
      </c>
      <c r="R3314" s="843"/>
    </row>
    <row r="3315" spans="2:18" s="842" customFormat="1" ht="12.4" customHeight="1">
      <c r="B3315" s="974" t="s">
        <v>634</v>
      </c>
      <c r="C3315" s="959"/>
      <c r="D3315" s="975" t="s">
        <v>65</v>
      </c>
      <c r="E3315" s="961"/>
      <c r="F3315" s="961"/>
      <c r="G3315" s="961"/>
      <c r="H3315" s="962" t="str">
        <f t="shared" si="254"/>
        <v/>
      </c>
      <c r="I3315" s="963" t="str">
        <f t="shared" si="257"/>
        <v/>
      </c>
      <c r="J3315" s="964" t="str">
        <f t="shared" si="257"/>
        <v/>
      </c>
      <c r="K3315" s="964" t="str">
        <f t="shared" si="257"/>
        <v/>
      </c>
      <c r="L3315" s="964" t="str">
        <f t="shared" si="257"/>
        <v/>
      </c>
      <c r="M3315" s="964" t="str">
        <f t="shared" si="257"/>
        <v/>
      </c>
      <c r="N3315" s="964" t="str">
        <f t="shared" si="257"/>
        <v/>
      </c>
      <c r="O3315" s="964" t="str">
        <f t="shared" si="257"/>
        <v/>
      </c>
      <c r="P3315" s="964" t="str">
        <f t="shared" si="257"/>
        <v/>
      </c>
      <c r="Q3315" s="962" t="str">
        <f t="shared" si="257"/>
        <v/>
      </c>
      <c r="R3315" s="843"/>
    </row>
    <row r="3316" spans="2:18" s="842" customFormat="1" ht="12.4" customHeight="1">
      <c r="B3316" s="968" t="s">
        <v>635</v>
      </c>
      <c r="C3316" s="959"/>
      <c r="D3316" s="969" t="s">
        <v>2760</v>
      </c>
      <c r="E3316" s="961" t="s">
        <v>51</v>
      </c>
      <c r="F3316" s="970">
        <v>88.320000000000007</v>
      </c>
      <c r="G3316" s="970">
        <v>8.6</v>
      </c>
      <c r="H3316" s="962">
        <f t="shared" si="254"/>
        <v>759.55</v>
      </c>
      <c r="I3316" s="963">
        <f t="shared" si="257"/>
        <v>0</v>
      </c>
      <c r="J3316" s="964">
        <f t="shared" si="257"/>
        <v>0</v>
      </c>
      <c r="K3316" s="964">
        <f t="shared" si="257"/>
        <v>0</v>
      </c>
      <c r="L3316" s="964">
        <f t="shared" si="257"/>
        <v>0</v>
      </c>
      <c r="M3316" s="964">
        <f t="shared" si="257"/>
        <v>0</v>
      </c>
      <c r="N3316" s="964">
        <f t="shared" si="257"/>
        <v>0</v>
      </c>
      <c r="O3316" s="964">
        <f t="shared" si="257"/>
        <v>759.55</v>
      </c>
      <c r="P3316" s="964">
        <f t="shared" si="257"/>
        <v>0</v>
      </c>
      <c r="Q3316" s="962">
        <f t="shared" si="257"/>
        <v>0</v>
      </c>
      <c r="R3316" s="843"/>
    </row>
    <row r="3317" spans="2:18" s="842" customFormat="1" ht="12.4" customHeight="1">
      <c r="B3317" s="972" t="s">
        <v>636</v>
      </c>
      <c r="C3317" s="959"/>
      <c r="D3317" s="973" t="s">
        <v>2936</v>
      </c>
      <c r="E3317" s="961"/>
      <c r="F3317" s="961"/>
      <c r="G3317" s="961"/>
      <c r="H3317" s="962" t="str">
        <f t="shared" si="254"/>
        <v/>
      </c>
      <c r="I3317" s="963" t="str">
        <f t="shared" si="257"/>
        <v/>
      </c>
      <c r="J3317" s="964" t="str">
        <f t="shared" si="257"/>
        <v/>
      </c>
      <c r="K3317" s="964" t="str">
        <f t="shared" si="257"/>
        <v/>
      </c>
      <c r="L3317" s="964" t="str">
        <f t="shared" si="257"/>
        <v/>
      </c>
      <c r="M3317" s="964" t="str">
        <f t="shared" si="257"/>
        <v/>
      </c>
      <c r="N3317" s="964" t="str">
        <f t="shared" si="257"/>
        <v/>
      </c>
      <c r="O3317" s="964" t="str">
        <f t="shared" si="257"/>
        <v/>
      </c>
      <c r="P3317" s="964" t="str">
        <f t="shared" si="257"/>
        <v/>
      </c>
      <c r="Q3317" s="962" t="str">
        <f t="shared" si="257"/>
        <v/>
      </c>
      <c r="R3317" s="843"/>
    </row>
    <row r="3318" spans="2:18" s="842" customFormat="1" ht="12.4" customHeight="1">
      <c r="B3318" s="974" t="s">
        <v>637</v>
      </c>
      <c r="C3318" s="959"/>
      <c r="D3318" s="975" t="s">
        <v>52</v>
      </c>
      <c r="E3318" s="961"/>
      <c r="F3318" s="961"/>
      <c r="G3318" s="961"/>
      <c r="H3318" s="962" t="str">
        <f t="shared" si="254"/>
        <v/>
      </c>
      <c r="I3318" s="963" t="str">
        <f t="shared" si="257"/>
        <v/>
      </c>
      <c r="J3318" s="964" t="str">
        <f t="shared" si="257"/>
        <v/>
      </c>
      <c r="K3318" s="964" t="str">
        <f t="shared" si="257"/>
        <v/>
      </c>
      <c r="L3318" s="964" t="str">
        <f t="shared" si="257"/>
        <v/>
      </c>
      <c r="M3318" s="964" t="str">
        <f t="shared" si="257"/>
        <v/>
      </c>
      <c r="N3318" s="964" t="str">
        <f t="shared" si="257"/>
        <v/>
      </c>
      <c r="O3318" s="964" t="str">
        <f t="shared" si="257"/>
        <v/>
      </c>
      <c r="P3318" s="964" t="str">
        <f t="shared" si="257"/>
        <v/>
      </c>
      <c r="Q3318" s="962" t="str">
        <f t="shared" si="257"/>
        <v/>
      </c>
      <c r="R3318" s="843"/>
    </row>
    <row r="3319" spans="2:18" s="842" customFormat="1" ht="12.4" customHeight="1">
      <c r="B3319" s="968" t="s">
        <v>638</v>
      </c>
      <c r="C3319" s="959"/>
      <c r="D3319" s="969" t="s">
        <v>333</v>
      </c>
      <c r="E3319" s="961" t="s">
        <v>385</v>
      </c>
      <c r="F3319" s="970">
        <v>1.92</v>
      </c>
      <c r="G3319" s="970">
        <v>3.5300000000000002</v>
      </c>
      <c r="H3319" s="962">
        <f t="shared" si="254"/>
        <v>6.78</v>
      </c>
      <c r="I3319" s="963">
        <f t="shared" si="257"/>
        <v>0</v>
      </c>
      <c r="J3319" s="964">
        <f t="shared" si="257"/>
        <v>0</v>
      </c>
      <c r="K3319" s="964">
        <f t="shared" si="257"/>
        <v>0</v>
      </c>
      <c r="L3319" s="964">
        <f t="shared" si="257"/>
        <v>0</v>
      </c>
      <c r="M3319" s="964">
        <f t="shared" si="257"/>
        <v>0</v>
      </c>
      <c r="N3319" s="964">
        <f t="shared" si="257"/>
        <v>0</v>
      </c>
      <c r="O3319" s="964">
        <f t="shared" si="257"/>
        <v>6.78</v>
      </c>
      <c r="P3319" s="964">
        <f t="shared" si="257"/>
        <v>0</v>
      </c>
      <c r="Q3319" s="962">
        <f t="shared" si="257"/>
        <v>0</v>
      </c>
      <c r="R3319" s="843"/>
    </row>
    <row r="3320" spans="2:18" s="842" customFormat="1" ht="12.4" customHeight="1">
      <c r="B3320" s="968" t="s">
        <v>639</v>
      </c>
      <c r="C3320" s="959"/>
      <c r="D3320" s="969" t="s">
        <v>334</v>
      </c>
      <c r="E3320" s="961" t="s">
        <v>385</v>
      </c>
      <c r="F3320" s="970">
        <v>1.08</v>
      </c>
      <c r="G3320" s="970">
        <v>1.22</v>
      </c>
      <c r="H3320" s="962">
        <f t="shared" si="254"/>
        <v>1.32</v>
      </c>
      <c r="I3320" s="963">
        <f t="shared" si="257"/>
        <v>0</v>
      </c>
      <c r="J3320" s="964">
        <f t="shared" si="257"/>
        <v>0</v>
      </c>
      <c r="K3320" s="964">
        <f t="shared" si="257"/>
        <v>0</v>
      </c>
      <c r="L3320" s="964">
        <f t="shared" si="257"/>
        <v>0</v>
      </c>
      <c r="M3320" s="964">
        <f t="shared" si="257"/>
        <v>0</v>
      </c>
      <c r="N3320" s="964">
        <f t="shared" si="257"/>
        <v>0</v>
      </c>
      <c r="O3320" s="964">
        <f t="shared" si="257"/>
        <v>1.32</v>
      </c>
      <c r="P3320" s="964">
        <f t="shared" si="257"/>
        <v>0</v>
      </c>
      <c r="Q3320" s="962">
        <f t="shared" si="257"/>
        <v>0</v>
      </c>
      <c r="R3320" s="843"/>
    </row>
    <row r="3321" spans="2:18" s="842" customFormat="1" ht="12.4" customHeight="1">
      <c r="B3321" s="974" t="s">
        <v>640</v>
      </c>
      <c r="C3321" s="959"/>
      <c r="D3321" s="975" t="s">
        <v>54</v>
      </c>
      <c r="E3321" s="961"/>
      <c r="F3321" s="961"/>
      <c r="G3321" s="961"/>
      <c r="H3321" s="962" t="str">
        <f t="shared" si="254"/>
        <v/>
      </c>
      <c r="I3321" s="963" t="str">
        <f t="shared" si="257"/>
        <v/>
      </c>
      <c r="J3321" s="964" t="str">
        <f t="shared" si="257"/>
        <v/>
      </c>
      <c r="K3321" s="964" t="str">
        <f t="shared" si="257"/>
        <v/>
      </c>
      <c r="L3321" s="964" t="str">
        <f t="shared" si="257"/>
        <v/>
      </c>
      <c r="M3321" s="964" t="str">
        <f t="shared" si="257"/>
        <v/>
      </c>
      <c r="N3321" s="964" t="str">
        <f t="shared" si="257"/>
        <v/>
      </c>
      <c r="O3321" s="964" t="str">
        <f t="shared" si="257"/>
        <v/>
      </c>
      <c r="P3321" s="964" t="str">
        <f t="shared" si="257"/>
        <v/>
      </c>
      <c r="Q3321" s="962" t="str">
        <f t="shared" si="257"/>
        <v/>
      </c>
      <c r="R3321" s="843"/>
    </row>
    <row r="3322" spans="2:18" s="842" customFormat="1" ht="12.4" customHeight="1">
      <c r="B3322" s="968" t="s">
        <v>641</v>
      </c>
      <c r="C3322" s="959"/>
      <c r="D3322" s="969" t="s">
        <v>365</v>
      </c>
      <c r="E3322" s="961" t="s">
        <v>386</v>
      </c>
      <c r="F3322" s="970">
        <v>0.70000000000000007</v>
      </c>
      <c r="G3322" s="970">
        <v>30.76</v>
      </c>
      <c r="H3322" s="962">
        <f t="shared" si="254"/>
        <v>21.53</v>
      </c>
      <c r="I3322" s="963">
        <f t="shared" si="257"/>
        <v>0</v>
      </c>
      <c r="J3322" s="964">
        <f t="shared" si="257"/>
        <v>0</v>
      </c>
      <c r="K3322" s="964">
        <f t="shared" si="257"/>
        <v>0</v>
      </c>
      <c r="L3322" s="964">
        <f t="shared" si="257"/>
        <v>0</v>
      </c>
      <c r="M3322" s="964">
        <f t="shared" si="257"/>
        <v>0</v>
      </c>
      <c r="N3322" s="964">
        <f t="shared" si="257"/>
        <v>0</v>
      </c>
      <c r="O3322" s="964">
        <f t="shared" si="257"/>
        <v>21.53</v>
      </c>
      <c r="P3322" s="964">
        <f t="shared" si="257"/>
        <v>0</v>
      </c>
      <c r="Q3322" s="962">
        <f t="shared" si="257"/>
        <v>0</v>
      </c>
      <c r="R3322" s="843"/>
    </row>
    <row r="3323" spans="2:18" s="842" customFormat="1" ht="12.4" customHeight="1">
      <c r="B3323" s="968" t="s">
        <v>642</v>
      </c>
      <c r="C3323" s="959"/>
      <c r="D3323" s="969" t="s">
        <v>336</v>
      </c>
      <c r="E3323" s="961" t="s">
        <v>386</v>
      </c>
      <c r="F3323" s="970">
        <v>0.88</v>
      </c>
      <c r="G3323" s="970">
        <v>20.51</v>
      </c>
      <c r="H3323" s="962">
        <f t="shared" si="254"/>
        <v>18.05</v>
      </c>
      <c r="I3323" s="963">
        <f t="shared" si="257"/>
        <v>0</v>
      </c>
      <c r="J3323" s="964">
        <f t="shared" si="257"/>
        <v>0</v>
      </c>
      <c r="K3323" s="964">
        <f t="shared" si="257"/>
        <v>0</v>
      </c>
      <c r="L3323" s="964">
        <f t="shared" si="257"/>
        <v>0</v>
      </c>
      <c r="M3323" s="964">
        <f t="shared" si="257"/>
        <v>0</v>
      </c>
      <c r="N3323" s="964">
        <f t="shared" si="257"/>
        <v>0</v>
      </c>
      <c r="O3323" s="964">
        <f t="shared" si="257"/>
        <v>18.05</v>
      </c>
      <c r="P3323" s="964">
        <f t="shared" si="257"/>
        <v>0</v>
      </c>
      <c r="Q3323" s="962">
        <f t="shared" si="257"/>
        <v>0</v>
      </c>
      <c r="R3323" s="843"/>
    </row>
    <row r="3324" spans="2:18" s="842" customFormat="1" ht="12.4" customHeight="1">
      <c r="B3324" s="968" t="s">
        <v>643</v>
      </c>
      <c r="C3324" s="959"/>
      <c r="D3324" s="969" t="s">
        <v>2762</v>
      </c>
      <c r="E3324" s="961" t="s">
        <v>386</v>
      </c>
      <c r="F3324" s="970">
        <v>0.06</v>
      </c>
      <c r="G3324" s="970">
        <v>31.44</v>
      </c>
      <c r="H3324" s="962">
        <f t="shared" si="254"/>
        <v>1.89</v>
      </c>
      <c r="I3324" s="963">
        <f t="shared" si="257"/>
        <v>0</v>
      </c>
      <c r="J3324" s="964">
        <f t="shared" si="257"/>
        <v>0</v>
      </c>
      <c r="K3324" s="964">
        <f t="shared" si="257"/>
        <v>0</v>
      </c>
      <c r="L3324" s="964">
        <f t="shared" si="257"/>
        <v>0</v>
      </c>
      <c r="M3324" s="964">
        <f t="shared" si="257"/>
        <v>0</v>
      </c>
      <c r="N3324" s="964">
        <f t="shared" si="257"/>
        <v>0</v>
      </c>
      <c r="O3324" s="964">
        <f t="shared" si="257"/>
        <v>1.89</v>
      </c>
      <c r="P3324" s="964">
        <f t="shared" si="257"/>
        <v>0</v>
      </c>
      <c r="Q3324" s="962">
        <f t="shared" si="257"/>
        <v>0</v>
      </c>
      <c r="R3324" s="843"/>
    </row>
    <row r="3325" spans="2:18" s="842" customFormat="1" ht="12.4" customHeight="1">
      <c r="B3325" s="974" t="s">
        <v>644</v>
      </c>
      <c r="C3325" s="959"/>
      <c r="D3325" s="975" t="s">
        <v>2700</v>
      </c>
      <c r="E3325" s="961"/>
      <c r="F3325" s="961"/>
      <c r="G3325" s="961"/>
      <c r="H3325" s="962" t="str">
        <f t="shared" si="254"/>
        <v/>
      </c>
      <c r="I3325" s="963" t="str">
        <f t="shared" si="257"/>
        <v/>
      </c>
      <c r="J3325" s="964" t="str">
        <f t="shared" si="257"/>
        <v/>
      </c>
      <c r="K3325" s="964" t="str">
        <f t="shared" si="257"/>
        <v/>
      </c>
      <c r="L3325" s="964" t="str">
        <f t="shared" si="257"/>
        <v/>
      </c>
      <c r="M3325" s="964" t="str">
        <f t="shared" si="257"/>
        <v/>
      </c>
      <c r="N3325" s="964" t="str">
        <f t="shared" si="257"/>
        <v/>
      </c>
      <c r="O3325" s="964" t="str">
        <f t="shared" si="257"/>
        <v/>
      </c>
      <c r="P3325" s="964" t="str">
        <f t="shared" si="257"/>
        <v/>
      </c>
      <c r="Q3325" s="962" t="str">
        <f t="shared" si="257"/>
        <v/>
      </c>
      <c r="R3325" s="843"/>
    </row>
    <row r="3326" spans="2:18" s="842" customFormat="1" ht="12.4" customHeight="1">
      <c r="B3326" s="968" t="s">
        <v>645</v>
      </c>
      <c r="C3326" s="959"/>
      <c r="D3326" s="969" t="s">
        <v>366</v>
      </c>
      <c r="E3326" s="961" t="s">
        <v>386</v>
      </c>
      <c r="F3326" s="970">
        <v>0.3</v>
      </c>
      <c r="G3326" s="970">
        <v>303.99</v>
      </c>
      <c r="H3326" s="962">
        <f t="shared" si="254"/>
        <v>91.2</v>
      </c>
      <c r="I3326" s="963">
        <f t="shared" si="257"/>
        <v>0</v>
      </c>
      <c r="J3326" s="964">
        <f t="shared" si="257"/>
        <v>0</v>
      </c>
      <c r="K3326" s="964">
        <f t="shared" si="257"/>
        <v>0</v>
      </c>
      <c r="L3326" s="964">
        <f t="shared" si="257"/>
        <v>0</v>
      </c>
      <c r="M3326" s="964">
        <f t="shared" si="257"/>
        <v>0</v>
      </c>
      <c r="N3326" s="964">
        <f t="shared" si="257"/>
        <v>0</v>
      </c>
      <c r="O3326" s="964">
        <f t="shared" si="257"/>
        <v>91.2</v>
      </c>
      <c r="P3326" s="964">
        <f t="shared" si="257"/>
        <v>0</v>
      </c>
      <c r="Q3326" s="962">
        <f t="shared" si="257"/>
        <v>0</v>
      </c>
      <c r="R3326" s="843"/>
    </row>
    <row r="3327" spans="2:18" s="842" customFormat="1" ht="12.4" customHeight="1">
      <c r="B3327" s="968" t="s">
        <v>646</v>
      </c>
      <c r="C3327" s="959"/>
      <c r="D3327" s="969" t="s">
        <v>342</v>
      </c>
      <c r="E3327" s="961" t="s">
        <v>51</v>
      </c>
      <c r="F3327" s="970">
        <v>6</v>
      </c>
      <c r="G3327" s="970">
        <v>43.65</v>
      </c>
      <c r="H3327" s="962">
        <f t="shared" si="254"/>
        <v>261.89999999999998</v>
      </c>
      <c r="I3327" s="963">
        <f t="shared" ref="I3327:Q3342" si="258">+IF($E3327="","",I7217)</f>
        <v>0</v>
      </c>
      <c r="J3327" s="964">
        <f t="shared" si="258"/>
        <v>0</v>
      </c>
      <c r="K3327" s="964">
        <f t="shared" si="258"/>
        <v>0</v>
      </c>
      <c r="L3327" s="964">
        <f t="shared" si="258"/>
        <v>0</v>
      </c>
      <c r="M3327" s="964">
        <f t="shared" si="258"/>
        <v>0</v>
      </c>
      <c r="N3327" s="964">
        <f t="shared" si="258"/>
        <v>0</v>
      </c>
      <c r="O3327" s="964">
        <f t="shared" si="258"/>
        <v>261.89999999999998</v>
      </c>
      <c r="P3327" s="964">
        <f t="shared" si="258"/>
        <v>0</v>
      </c>
      <c r="Q3327" s="962">
        <f t="shared" si="258"/>
        <v>0</v>
      </c>
      <c r="R3327" s="843"/>
    </row>
    <row r="3328" spans="2:18" s="842" customFormat="1" ht="12.4" customHeight="1">
      <c r="B3328" s="974" t="s">
        <v>647</v>
      </c>
      <c r="C3328" s="959"/>
      <c r="D3328" s="975" t="s">
        <v>343</v>
      </c>
      <c r="E3328" s="961"/>
      <c r="F3328" s="961"/>
      <c r="G3328" s="961"/>
      <c r="H3328" s="962" t="str">
        <f t="shared" si="254"/>
        <v/>
      </c>
      <c r="I3328" s="963" t="str">
        <f t="shared" si="258"/>
        <v/>
      </c>
      <c r="J3328" s="964" t="str">
        <f t="shared" si="258"/>
        <v/>
      </c>
      <c r="K3328" s="964" t="str">
        <f t="shared" si="258"/>
        <v/>
      </c>
      <c r="L3328" s="964" t="str">
        <f t="shared" si="258"/>
        <v/>
      </c>
      <c r="M3328" s="964" t="str">
        <f t="shared" si="258"/>
        <v/>
      </c>
      <c r="N3328" s="964" t="str">
        <f t="shared" si="258"/>
        <v/>
      </c>
      <c r="O3328" s="964" t="str">
        <f t="shared" si="258"/>
        <v/>
      </c>
      <c r="P3328" s="964" t="str">
        <f t="shared" si="258"/>
        <v/>
      </c>
      <c r="Q3328" s="962" t="str">
        <f t="shared" si="258"/>
        <v/>
      </c>
      <c r="R3328" s="843"/>
    </row>
    <row r="3329" spans="2:18" s="842" customFormat="1" ht="12.4" customHeight="1">
      <c r="B3329" s="968" t="s">
        <v>648</v>
      </c>
      <c r="C3329" s="959"/>
      <c r="D3329" s="969" t="s">
        <v>367</v>
      </c>
      <c r="E3329" s="961" t="s">
        <v>51</v>
      </c>
      <c r="F3329" s="970">
        <v>6.3</v>
      </c>
      <c r="G3329" s="970">
        <v>23.35</v>
      </c>
      <c r="H3329" s="962">
        <f t="shared" si="254"/>
        <v>147.11000000000001</v>
      </c>
      <c r="I3329" s="963">
        <f t="shared" si="258"/>
        <v>0</v>
      </c>
      <c r="J3329" s="964">
        <f t="shared" si="258"/>
        <v>0</v>
      </c>
      <c r="K3329" s="964">
        <f t="shared" si="258"/>
        <v>0</v>
      </c>
      <c r="L3329" s="964">
        <f t="shared" si="258"/>
        <v>0</v>
      </c>
      <c r="M3329" s="964">
        <f t="shared" si="258"/>
        <v>0</v>
      </c>
      <c r="N3329" s="964">
        <f t="shared" si="258"/>
        <v>0</v>
      </c>
      <c r="O3329" s="964">
        <f t="shared" si="258"/>
        <v>147.11000000000001</v>
      </c>
      <c r="P3329" s="964">
        <f t="shared" si="258"/>
        <v>0</v>
      </c>
      <c r="Q3329" s="962">
        <f t="shared" si="258"/>
        <v>0</v>
      </c>
      <c r="R3329" s="843"/>
    </row>
    <row r="3330" spans="2:18" s="842" customFormat="1" ht="12.4" customHeight="1">
      <c r="B3330" s="974" t="s">
        <v>649</v>
      </c>
      <c r="C3330" s="959"/>
      <c r="D3330" s="975" t="s">
        <v>2681</v>
      </c>
      <c r="E3330" s="961"/>
      <c r="F3330" s="961"/>
      <c r="G3330" s="961"/>
      <c r="H3330" s="962" t="str">
        <f t="shared" si="254"/>
        <v/>
      </c>
      <c r="I3330" s="963" t="str">
        <f t="shared" si="258"/>
        <v/>
      </c>
      <c r="J3330" s="964" t="str">
        <f t="shared" si="258"/>
        <v/>
      </c>
      <c r="K3330" s="964" t="str">
        <f t="shared" si="258"/>
        <v/>
      </c>
      <c r="L3330" s="964" t="str">
        <f t="shared" si="258"/>
        <v/>
      </c>
      <c r="M3330" s="964" t="str">
        <f t="shared" si="258"/>
        <v/>
      </c>
      <c r="N3330" s="964" t="str">
        <f t="shared" si="258"/>
        <v/>
      </c>
      <c r="O3330" s="964" t="str">
        <f t="shared" si="258"/>
        <v/>
      </c>
      <c r="P3330" s="964" t="str">
        <f t="shared" si="258"/>
        <v/>
      </c>
      <c r="Q3330" s="962" t="str">
        <f t="shared" si="258"/>
        <v/>
      </c>
      <c r="R3330" s="843"/>
    </row>
    <row r="3331" spans="2:18" s="842" customFormat="1" ht="12.4" customHeight="1">
      <c r="B3331" s="968" t="s">
        <v>650</v>
      </c>
      <c r="C3331" s="959"/>
      <c r="D3331" s="969" t="s">
        <v>2763</v>
      </c>
      <c r="E3331" s="961" t="s">
        <v>41</v>
      </c>
      <c r="F3331" s="970">
        <v>3</v>
      </c>
      <c r="G3331" s="970">
        <v>107.59</v>
      </c>
      <c r="H3331" s="962">
        <f t="shared" si="254"/>
        <v>322.77</v>
      </c>
      <c r="I3331" s="963">
        <f t="shared" si="258"/>
        <v>0</v>
      </c>
      <c r="J3331" s="964">
        <f t="shared" si="258"/>
        <v>0</v>
      </c>
      <c r="K3331" s="964">
        <f t="shared" si="258"/>
        <v>0</v>
      </c>
      <c r="L3331" s="964">
        <f t="shared" si="258"/>
        <v>0</v>
      </c>
      <c r="M3331" s="964">
        <f t="shared" si="258"/>
        <v>0</v>
      </c>
      <c r="N3331" s="964">
        <f t="shared" si="258"/>
        <v>0</v>
      </c>
      <c r="O3331" s="964">
        <f t="shared" si="258"/>
        <v>322.77</v>
      </c>
      <c r="P3331" s="964">
        <f t="shared" si="258"/>
        <v>0</v>
      </c>
      <c r="Q3331" s="962">
        <f t="shared" si="258"/>
        <v>0</v>
      </c>
      <c r="R3331" s="843"/>
    </row>
    <row r="3332" spans="2:18" s="842" customFormat="1" ht="12.4" customHeight="1">
      <c r="B3332" s="974" t="s">
        <v>651</v>
      </c>
      <c r="C3332" s="959"/>
      <c r="D3332" s="975" t="s">
        <v>344</v>
      </c>
      <c r="E3332" s="961"/>
      <c r="F3332" s="961"/>
      <c r="G3332" s="961"/>
      <c r="H3332" s="962" t="str">
        <f t="shared" si="254"/>
        <v/>
      </c>
      <c r="I3332" s="963" t="str">
        <f t="shared" si="258"/>
        <v/>
      </c>
      <c r="J3332" s="964" t="str">
        <f t="shared" si="258"/>
        <v/>
      </c>
      <c r="K3332" s="964" t="str">
        <f t="shared" si="258"/>
        <v/>
      </c>
      <c r="L3332" s="964" t="str">
        <f t="shared" si="258"/>
        <v/>
      </c>
      <c r="M3332" s="964" t="str">
        <f t="shared" si="258"/>
        <v/>
      </c>
      <c r="N3332" s="964" t="str">
        <f t="shared" si="258"/>
        <v/>
      </c>
      <c r="O3332" s="964" t="str">
        <f t="shared" si="258"/>
        <v/>
      </c>
      <c r="P3332" s="964" t="str">
        <f t="shared" si="258"/>
        <v/>
      </c>
      <c r="Q3332" s="962" t="str">
        <f t="shared" si="258"/>
        <v/>
      </c>
      <c r="R3332" s="843"/>
    </row>
    <row r="3333" spans="2:18" s="842" customFormat="1" ht="12.4" customHeight="1">
      <c r="B3333" s="968" t="s">
        <v>652</v>
      </c>
      <c r="C3333" s="959"/>
      <c r="D3333" s="969" t="s">
        <v>2937</v>
      </c>
      <c r="E3333" s="961" t="s">
        <v>41</v>
      </c>
      <c r="F3333" s="970">
        <v>2</v>
      </c>
      <c r="G3333" s="970">
        <v>207.5</v>
      </c>
      <c r="H3333" s="962">
        <f t="shared" si="254"/>
        <v>415</v>
      </c>
      <c r="I3333" s="963">
        <f t="shared" si="258"/>
        <v>0</v>
      </c>
      <c r="J3333" s="964">
        <f t="shared" si="258"/>
        <v>0</v>
      </c>
      <c r="K3333" s="964">
        <f t="shared" si="258"/>
        <v>0</v>
      </c>
      <c r="L3333" s="964">
        <f t="shared" si="258"/>
        <v>0</v>
      </c>
      <c r="M3333" s="964">
        <f t="shared" si="258"/>
        <v>0</v>
      </c>
      <c r="N3333" s="964">
        <f t="shared" si="258"/>
        <v>0</v>
      </c>
      <c r="O3333" s="964">
        <f t="shared" si="258"/>
        <v>415</v>
      </c>
      <c r="P3333" s="964">
        <f t="shared" si="258"/>
        <v>0</v>
      </c>
      <c r="Q3333" s="962">
        <f t="shared" si="258"/>
        <v>0</v>
      </c>
      <c r="R3333" s="843"/>
    </row>
    <row r="3334" spans="2:18" s="842" customFormat="1" ht="12.4" customHeight="1">
      <c r="B3334" s="968" t="s">
        <v>1680</v>
      </c>
      <c r="C3334" s="959"/>
      <c r="D3334" s="969" t="s">
        <v>2678</v>
      </c>
      <c r="E3334" s="961" t="s">
        <v>41</v>
      </c>
      <c r="F3334" s="970">
        <v>1</v>
      </c>
      <c r="G3334" s="970">
        <v>119.32000000000001</v>
      </c>
      <c r="H3334" s="962">
        <f t="shared" si="254"/>
        <v>119.32</v>
      </c>
      <c r="I3334" s="963">
        <f t="shared" si="258"/>
        <v>0</v>
      </c>
      <c r="J3334" s="964">
        <f t="shared" si="258"/>
        <v>0</v>
      </c>
      <c r="K3334" s="964">
        <f t="shared" si="258"/>
        <v>0</v>
      </c>
      <c r="L3334" s="964">
        <f t="shared" si="258"/>
        <v>0</v>
      </c>
      <c r="M3334" s="964">
        <f t="shared" si="258"/>
        <v>0</v>
      </c>
      <c r="N3334" s="964">
        <f t="shared" si="258"/>
        <v>0</v>
      </c>
      <c r="O3334" s="964">
        <f t="shared" si="258"/>
        <v>119.32</v>
      </c>
      <c r="P3334" s="964">
        <f t="shared" si="258"/>
        <v>0</v>
      </c>
      <c r="Q3334" s="962">
        <f t="shared" si="258"/>
        <v>0</v>
      </c>
      <c r="R3334" s="843"/>
    </row>
    <row r="3335" spans="2:18" s="842" customFormat="1" ht="12.4" customHeight="1">
      <c r="B3335" s="974" t="s">
        <v>653</v>
      </c>
      <c r="C3335" s="959"/>
      <c r="D3335" s="975" t="s">
        <v>64</v>
      </c>
      <c r="E3335" s="961"/>
      <c r="F3335" s="961"/>
      <c r="G3335" s="961"/>
      <c r="H3335" s="962" t="str">
        <f t="shared" si="254"/>
        <v/>
      </c>
      <c r="I3335" s="963" t="str">
        <f t="shared" si="258"/>
        <v/>
      </c>
      <c r="J3335" s="964" t="str">
        <f t="shared" si="258"/>
        <v/>
      </c>
      <c r="K3335" s="964" t="str">
        <f t="shared" si="258"/>
        <v/>
      </c>
      <c r="L3335" s="964" t="str">
        <f t="shared" si="258"/>
        <v/>
      </c>
      <c r="M3335" s="964" t="str">
        <f t="shared" si="258"/>
        <v/>
      </c>
      <c r="N3335" s="964" t="str">
        <f t="shared" si="258"/>
        <v/>
      </c>
      <c r="O3335" s="964" t="str">
        <f t="shared" si="258"/>
        <v/>
      </c>
      <c r="P3335" s="964" t="str">
        <f t="shared" si="258"/>
        <v/>
      </c>
      <c r="Q3335" s="962" t="str">
        <f t="shared" si="258"/>
        <v/>
      </c>
      <c r="R3335" s="843"/>
    </row>
    <row r="3336" spans="2:18" s="842" customFormat="1" ht="12.4" customHeight="1">
      <c r="B3336" s="968" t="s">
        <v>654</v>
      </c>
      <c r="C3336" s="959"/>
      <c r="D3336" s="969" t="s">
        <v>350</v>
      </c>
      <c r="E3336" s="961" t="s">
        <v>51</v>
      </c>
      <c r="F3336" s="970">
        <v>3.9</v>
      </c>
      <c r="G3336" s="970">
        <v>11.85</v>
      </c>
      <c r="H3336" s="962">
        <f t="shared" si="254"/>
        <v>46.22</v>
      </c>
      <c r="I3336" s="963">
        <f t="shared" si="258"/>
        <v>0</v>
      </c>
      <c r="J3336" s="964">
        <f t="shared" si="258"/>
        <v>0</v>
      </c>
      <c r="K3336" s="964">
        <f t="shared" si="258"/>
        <v>0</v>
      </c>
      <c r="L3336" s="964">
        <f t="shared" si="258"/>
        <v>0</v>
      </c>
      <c r="M3336" s="964">
        <f t="shared" si="258"/>
        <v>0</v>
      </c>
      <c r="N3336" s="964">
        <f t="shared" si="258"/>
        <v>0</v>
      </c>
      <c r="O3336" s="964">
        <f t="shared" si="258"/>
        <v>46.22</v>
      </c>
      <c r="P3336" s="964">
        <f t="shared" si="258"/>
        <v>0</v>
      </c>
      <c r="Q3336" s="962">
        <f t="shared" si="258"/>
        <v>0</v>
      </c>
      <c r="R3336" s="843"/>
    </row>
    <row r="3337" spans="2:18" s="842" customFormat="1" ht="12.4" customHeight="1">
      <c r="B3337" s="968" t="s">
        <v>655</v>
      </c>
      <c r="C3337" s="959"/>
      <c r="D3337" s="969" t="s">
        <v>351</v>
      </c>
      <c r="E3337" s="961" t="s">
        <v>51</v>
      </c>
      <c r="F3337" s="970">
        <v>0.96</v>
      </c>
      <c r="G3337" s="970">
        <v>20.48</v>
      </c>
      <c r="H3337" s="962">
        <f t="shared" ref="H3337:H3400" si="259">+IF(E3337="","",ROUND(F3337*G3337,2))</f>
        <v>19.66</v>
      </c>
      <c r="I3337" s="963">
        <f t="shared" si="258"/>
        <v>0</v>
      </c>
      <c r="J3337" s="964">
        <f t="shared" si="258"/>
        <v>0</v>
      </c>
      <c r="K3337" s="964">
        <f t="shared" si="258"/>
        <v>0</v>
      </c>
      <c r="L3337" s="964">
        <f t="shared" si="258"/>
        <v>0</v>
      </c>
      <c r="M3337" s="964">
        <f t="shared" si="258"/>
        <v>0</v>
      </c>
      <c r="N3337" s="964">
        <f t="shared" si="258"/>
        <v>0</v>
      </c>
      <c r="O3337" s="964">
        <f t="shared" si="258"/>
        <v>19.66</v>
      </c>
      <c r="P3337" s="964">
        <f t="shared" si="258"/>
        <v>0</v>
      </c>
      <c r="Q3337" s="962">
        <f t="shared" si="258"/>
        <v>0</v>
      </c>
      <c r="R3337" s="843"/>
    </row>
    <row r="3338" spans="2:18" s="842" customFormat="1" ht="12.4" customHeight="1">
      <c r="B3338" s="972" t="s">
        <v>656</v>
      </c>
      <c r="C3338" s="959"/>
      <c r="D3338" s="973" t="s">
        <v>3001</v>
      </c>
      <c r="E3338" s="961"/>
      <c r="F3338" s="961"/>
      <c r="G3338" s="961"/>
      <c r="H3338" s="962" t="str">
        <f t="shared" si="259"/>
        <v/>
      </c>
      <c r="I3338" s="963" t="str">
        <f t="shared" si="258"/>
        <v/>
      </c>
      <c r="J3338" s="964" t="str">
        <f t="shared" si="258"/>
        <v/>
      </c>
      <c r="K3338" s="964" t="str">
        <f t="shared" si="258"/>
        <v/>
      </c>
      <c r="L3338" s="964" t="str">
        <f t="shared" si="258"/>
        <v/>
      </c>
      <c r="M3338" s="964" t="str">
        <f t="shared" si="258"/>
        <v/>
      </c>
      <c r="N3338" s="964" t="str">
        <f t="shared" si="258"/>
        <v/>
      </c>
      <c r="O3338" s="964" t="str">
        <f t="shared" si="258"/>
        <v/>
      </c>
      <c r="P3338" s="964" t="str">
        <f t="shared" si="258"/>
        <v/>
      </c>
      <c r="Q3338" s="962" t="str">
        <f t="shared" si="258"/>
        <v/>
      </c>
      <c r="R3338" s="843"/>
    </row>
    <row r="3339" spans="2:18" s="842" customFormat="1" ht="12.4" customHeight="1">
      <c r="B3339" s="974" t="s">
        <v>657</v>
      </c>
      <c r="C3339" s="959"/>
      <c r="D3339" s="975" t="s">
        <v>52</v>
      </c>
      <c r="E3339" s="961"/>
      <c r="F3339" s="961"/>
      <c r="G3339" s="961"/>
      <c r="H3339" s="962" t="str">
        <f t="shared" si="259"/>
        <v/>
      </c>
      <c r="I3339" s="963" t="str">
        <f t="shared" si="258"/>
        <v/>
      </c>
      <c r="J3339" s="964" t="str">
        <f t="shared" si="258"/>
        <v/>
      </c>
      <c r="K3339" s="964" t="str">
        <f t="shared" si="258"/>
        <v/>
      </c>
      <c r="L3339" s="964" t="str">
        <f t="shared" si="258"/>
        <v/>
      </c>
      <c r="M3339" s="964" t="str">
        <f t="shared" si="258"/>
        <v/>
      </c>
      <c r="N3339" s="964" t="str">
        <f t="shared" si="258"/>
        <v/>
      </c>
      <c r="O3339" s="964" t="str">
        <f t="shared" si="258"/>
        <v/>
      </c>
      <c r="P3339" s="964" t="str">
        <f t="shared" si="258"/>
        <v/>
      </c>
      <c r="Q3339" s="962" t="str">
        <f t="shared" si="258"/>
        <v/>
      </c>
      <c r="R3339" s="843"/>
    </row>
    <row r="3340" spans="2:18" s="842" customFormat="1" ht="12.4" customHeight="1">
      <c r="B3340" s="968" t="s">
        <v>658</v>
      </c>
      <c r="C3340" s="959"/>
      <c r="D3340" s="969" t="s">
        <v>333</v>
      </c>
      <c r="E3340" s="961" t="s">
        <v>385</v>
      </c>
      <c r="F3340" s="970">
        <v>1.26</v>
      </c>
      <c r="G3340" s="970">
        <v>3.5300000000000002</v>
      </c>
      <c r="H3340" s="962">
        <f t="shared" si="259"/>
        <v>4.45</v>
      </c>
      <c r="I3340" s="963">
        <f t="shared" si="258"/>
        <v>0</v>
      </c>
      <c r="J3340" s="964">
        <f t="shared" si="258"/>
        <v>0</v>
      </c>
      <c r="K3340" s="964">
        <f t="shared" si="258"/>
        <v>0</v>
      </c>
      <c r="L3340" s="964">
        <f t="shared" si="258"/>
        <v>0</v>
      </c>
      <c r="M3340" s="964">
        <f t="shared" si="258"/>
        <v>0</v>
      </c>
      <c r="N3340" s="964">
        <f t="shared" si="258"/>
        <v>0</v>
      </c>
      <c r="O3340" s="964">
        <f t="shared" si="258"/>
        <v>4.45</v>
      </c>
      <c r="P3340" s="964">
        <f t="shared" si="258"/>
        <v>0</v>
      </c>
      <c r="Q3340" s="962">
        <f t="shared" si="258"/>
        <v>0</v>
      </c>
      <c r="R3340" s="843"/>
    </row>
    <row r="3341" spans="2:18" s="842" customFormat="1" ht="12.4" customHeight="1">
      <c r="B3341" s="968" t="s">
        <v>659</v>
      </c>
      <c r="C3341" s="959"/>
      <c r="D3341" s="969" t="s">
        <v>334</v>
      </c>
      <c r="E3341" s="961" t="s">
        <v>385</v>
      </c>
      <c r="F3341" s="970">
        <v>1.26</v>
      </c>
      <c r="G3341" s="970">
        <v>1.22</v>
      </c>
      <c r="H3341" s="962">
        <f t="shared" si="259"/>
        <v>1.54</v>
      </c>
      <c r="I3341" s="963">
        <f t="shared" si="258"/>
        <v>0</v>
      </c>
      <c r="J3341" s="964">
        <f t="shared" si="258"/>
        <v>0</v>
      </c>
      <c r="K3341" s="964">
        <f t="shared" si="258"/>
        <v>0</v>
      </c>
      <c r="L3341" s="964">
        <f t="shared" si="258"/>
        <v>0</v>
      </c>
      <c r="M3341" s="964">
        <f t="shared" si="258"/>
        <v>0</v>
      </c>
      <c r="N3341" s="964">
        <f t="shared" si="258"/>
        <v>0</v>
      </c>
      <c r="O3341" s="964">
        <f t="shared" si="258"/>
        <v>1.54</v>
      </c>
      <c r="P3341" s="964">
        <f t="shared" si="258"/>
        <v>0</v>
      </c>
      <c r="Q3341" s="962">
        <f t="shared" si="258"/>
        <v>0</v>
      </c>
      <c r="R3341" s="843"/>
    </row>
    <row r="3342" spans="2:18" s="842" customFormat="1" ht="12.4" customHeight="1">
      <c r="B3342" s="974" t="s">
        <v>660</v>
      </c>
      <c r="C3342" s="959"/>
      <c r="D3342" s="975" t="s">
        <v>54</v>
      </c>
      <c r="E3342" s="961"/>
      <c r="F3342" s="961"/>
      <c r="G3342" s="961"/>
      <c r="H3342" s="962" t="str">
        <f t="shared" si="259"/>
        <v/>
      </c>
      <c r="I3342" s="963" t="str">
        <f t="shared" si="258"/>
        <v/>
      </c>
      <c r="J3342" s="964" t="str">
        <f t="shared" si="258"/>
        <v/>
      </c>
      <c r="K3342" s="964" t="str">
        <f t="shared" si="258"/>
        <v/>
      </c>
      <c r="L3342" s="964" t="str">
        <f t="shared" si="258"/>
        <v/>
      </c>
      <c r="M3342" s="964" t="str">
        <f t="shared" si="258"/>
        <v/>
      </c>
      <c r="N3342" s="964" t="str">
        <f t="shared" si="258"/>
        <v/>
      </c>
      <c r="O3342" s="964" t="str">
        <f t="shared" si="258"/>
        <v/>
      </c>
      <c r="P3342" s="964" t="str">
        <f t="shared" si="258"/>
        <v/>
      </c>
      <c r="Q3342" s="962" t="str">
        <f t="shared" si="258"/>
        <v/>
      </c>
      <c r="R3342" s="843"/>
    </row>
    <row r="3343" spans="2:18" s="842" customFormat="1" ht="12.4" customHeight="1">
      <c r="B3343" s="968" t="s">
        <v>661</v>
      </c>
      <c r="C3343" s="959"/>
      <c r="D3343" s="969" t="s">
        <v>365</v>
      </c>
      <c r="E3343" s="961" t="s">
        <v>386</v>
      </c>
      <c r="F3343" s="970">
        <v>0.86</v>
      </c>
      <c r="G3343" s="970">
        <v>30.76</v>
      </c>
      <c r="H3343" s="962">
        <f t="shared" si="259"/>
        <v>26.45</v>
      </c>
      <c r="I3343" s="963">
        <f t="shared" ref="I3343:Q3358" si="260">+IF($E3343="","",I7233)</f>
        <v>0</v>
      </c>
      <c r="J3343" s="964">
        <f t="shared" si="260"/>
        <v>0</v>
      </c>
      <c r="K3343" s="964">
        <f t="shared" si="260"/>
        <v>0</v>
      </c>
      <c r="L3343" s="964">
        <f t="shared" si="260"/>
        <v>0</v>
      </c>
      <c r="M3343" s="964">
        <f t="shared" si="260"/>
        <v>0</v>
      </c>
      <c r="N3343" s="964">
        <f t="shared" si="260"/>
        <v>0</v>
      </c>
      <c r="O3343" s="964">
        <f t="shared" si="260"/>
        <v>26.45</v>
      </c>
      <c r="P3343" s="964">
        <f t="shared" si="260"/>
        <v>0</v>
      </c>
      <c r="Q3343" s="962">
        <f t="shared" si="260"/>
        <v>0</v>
      </c>
      <c r="R3343" s="843"/>
    </row>
    <row r="3344" spans="2:18" s="842" customFormat="1" ht="12.4" customHeight="1">
      <c r="B3344" s="968" t="s">
        <v>662</v>
      </c>
      <c r="C3344" s="959"/>
      <c r="D3344" s="969" t="s">
        <v>336</v>
      </c>
      <c r="E3344" s="961" t="s">
        <v>386</v>
      </c>
      <c r="F3344" s="970">
        <v>1.07</v>
      </c>
      <c r="G3344" s="970">
        <v>20.51</v>
      </c>
      <c r="H3344" s="962">
        <f t="shared" si="259"/>
        <v>21.95</v>
      </c>
      <c r="I3344" s="963">
        <f t="shared" si="260"/>
        <v>0</v>
      </c>
      <c r="J3344" s="964">
        <f t="shared" si="260"/>
        <v>0</v>
      </c>
      <c r="K3344" s="964">
        <f t="shared" si="260"/>
        <v>0</v>
      </c>
      <c r="L3344" s="964">
        <f t="shared" si="260"/>
        <v>0</v>
      </c>
      <c r="M3344" s="964">
        <f t="shared" si="260"/>
        <v>0</v>
      </c>
      <c r="N3344" s="964">
        <f t="shared" si="260"/>
        <v>0</v>
      </c>
      <c r="O3344" s="964">
        <f t="shared" si="260"/>
        <v>21.95</v>
      </c>
      <c r="P3344" s="964">
        <f t="shared" si="260"/>
        <v>0</v>
      </c>
      <c r="Q3344" s="962">
        <f t="shared" si="260"/>
        <v>0</v>
      </c>
      <c r="R3344" s="843"/>
    </row>
    <row r="3345" spans="2:18" s="842" customFormat="1" ht="12.4" customHeight="1">
      <c r="B3345" s="968" t="s">
        <v>663</v>
      </c>
      <c r="C3345" s="959"/>
      <c r="D3345" s="969" t="s">
        <v>2762</v>
      </c>
      <c r="E3345" s="961" t="s">
        <v>386</v>
      </c>
      <c r="F3345" s="970">
        <v>0.06</v>
      </c>
      <c r="G3345" s="970">
        <v>31.44</v>
      </c>
      <c r="H3345" s="962">
        <f t="shared" si="259"/>
        <v>1.89</v>
      </c>
      <c r="I3345" s="963">
        <f t="shared" si="260"/>
        <v>0</v>
      </c>
      <c r="J3345" s="964">
        <f t="shared" si="260"/>
        <v>0</v>
      </c>
      <c r="K3345" s="964">
        <f t="shared" si="260"/>
        <v>0</v>
      </c>
      <c r="L3345" s="964">
        <f t="shared" si="260"/>
        <v>0</v>
      </c>
      <c r="M3345" s="964">
        <f t="shared" si="260"/>
        <v>0</v>
      </c>
      <c r="N3345" s="964">
        <f t="shared" si="260"/>
        <v>0</v>
      </c>
      <c r="O3345" s="964">
        <f t="shared" si="260"/>
        <v>1.89</v>
      </c>
      <c r="P3345" s="964">
        <f t="shared" si="260"/>
        <v>0</v>
      </c>
      <c r="Q3345" s="962">
        <f t="shared" si="260"/>
        <v>0</v>
      </c>
      <c r="R3345" s="843"/>
    </row>
    <row r="3346" spans="2:18" s="842" customFormat="1" ht="12.4" customHeight="1">
      <c r="B3346" s="974" t="s">
        <v>665</v>
      </c>
      <c r="C3346" s="959"/>
      <c r="D3346" s="975" t="s">
        <v>2700</v>
      </c>
      <c r="E3346" s="961"/>
      <c r="F3346" s="961"/>
      <c r="G3346" s="961"/>
      <c r="H3346" s="962" t="str">
        <f t="shared" si="259"/>
        <v/>
      </c>
      <c r="I3346" s="963" t="str">
        <f t="shared" si="260"/>
        <v/>
      </c>
      <c r="J3346" s="964" t="str">
        <f t="shared" si="260"/>
        <v/>
      </c>
      <c r="K3346" s="964" t="str">
        <f t="shared" si="260"/>
        <v/>
      </c>
      <c r="L3346" s="964" t="str">
        <f t="shared" si="260"/>
        <v/>
      </c>
      <c r="M3346" s="964" t="str">
        <f t="shared" si="260"/>
        <v/>
      </c>
      <c r="N3346" s="964" t="str">
        <f t="shared" si="260"/>
        <v/>
      </c>
      <c r="O3346" s="964" t="str">
        <f t="shared" si="260"/>
        <v/>
      </c>
      <c r="P3346" s="964" t="str">
        <f t="shared" si="260"/>
        <v/>
      </c>
      <c r="Q3346" s="962" t="str">
        <f t="shared" si="260"/>
        <v/>
      </c>
      <c r="R3346" s="843"/>
    </row>
    <row r="3347" spans="2:18" s="842" customFormat="1" ht="12.4" customHeight="1">
      <c r="B3347" s="968" t="s">
        <v>666</v>
      </c>
      <c r="C3347" s="959"/>
      <c r="D3347" s="969" t="s">
        <v>2840</v>
      </c>
      <c r="E3347" s="961" t="s">
        <v>386</v>
      </c>
      <c r="F3347" s="970">
        <v>0.05</v>
      </c>
      <c r="G3347" s="970">
        <v>268.13</v>
      </c>
      <c r="H3347" s="962">
        <f t="shared" si="259"/>
        <v>13.41</v>
      </c>
      <c r="I3347" s="963">
        <f t="shared" si="260"/>
        <v>0</v>
      </c>
      <c r="J3347" s="964">
        <f t="shared" si="260"/>
        <v>0</v>
      </c>
      <c r="K3347" s="964">
        <f t="shared" si="260"/>
        <v>0</v>
      </c>
      <c r="L3347" s="964">
        <f t="shared" si="260"/>
        <v>0</v>
      </c>
      <c r="M3347" s="964">
        <f t="shared" si="260"/>
        <v>0</v>
      </c>
      <c r="N3347" s="964">
        <f t="shared" si="260"/>
        <v>0</v>
      </c>
      <c r="O3347" s="964">
        <f t="shared" si="260"/>
        <v>13.41</v>
      </c>
      <c r="P3347" s="964">
        <f t="shared" si="260"/>
        <v>0</v>
      </c>
      <c r="Q3347" s="962">
        <f t="shared" si="260"/>
        <v>0</v>
      </c>
      <c r="R3347" s="843"/>
    </row>
    <row r="3348" spans="2:18" s="842" customFormat="1" ht="12.4" customHeight="1">
      <c r="B3348" s="968" t="s">
        <v>667</v>
      </c>
      <c r="C3348" s="959"/>
      <c r="D3348" s="969" t="s">
        <v>366</v>
      </c>
      <c r="E3348" s="961" t="s">
        <v>386</v>
      </c>
      <c r="F3348" s="970">
        <v>0.05</v>
      </c>
      <c r="G3348" s="970">
        <v>303.99</v>
      </c>
      <c r="H3348" s="962">
        <f t="shared" si="259"/>
        <v>15.2</v>
      </c>
      <c r="I3348" s="963">
        <f t="shared" si="260"/>
        <v>0</v>
      </c>
      <c r="J3348" s="964">
        <f t="shared" si="260"/>
        <v>0</v>
      </c>
      <c r="K3348" s="964">
        <f t="shared" si="260"/>
        <v>0</v>
      </c>
      <c r="L3348" s="964">
        <f t="shared" si="260"/>
        <v>0</v>
      </c>
      <c r="M3348" s="964">
        <f t="shared" si="260"/>
        <v>0</v>
      </c>
      <c r="N3348" s="964">
        <f t="shared" si="260"/>
        <v>0</v>
      </c>
      <c r="O3348" s="964">
        <f t="shared" si="260"/>
        <v>15.2</v>
      </c>
      <c r="P3348" s="964">
        <f t="shared" si="260"/>
        <v>0</v>
      </c>
      <c r="Q3348" s="962">
        <f t="shared" si="260"/>
        <v>0</v>
      </c>
      <c r="R3348" s="843"/>
    </row>
    <row r="3349" spans="2:18" s="842" customFormat="1" ht="12.4" customHeight="1">
      <c r="B3349" s="968" t="s">
        <v>668</v>
      </c>
      <c r="C3349" s="959"/>
      <c r="D3349" s="969" t="s">
        <v>364</v>
      </c>
      <c r="E3349" s="961" t="s">
        <v>386</v>
      </c>
      <c r="F3349" s="970">
        <v>0.33</v>
      </c>
      <c r="G3349" s="970">
        <v>370.51</v>
      </c>
      <c r="H3349" s="962">
        <f t="shared" si="259"/>
        <v>122.27</v>
      </c>
      <c r="I3349" s="963">
        <f t="shared" si="260"/>
        <v>0</v>
      </c>
      <c r="J3349" s="964">
        <f t="shared" si="260"/>
        <v>0</v>
      </c>
      <c r="K3349" s="964">
        <f t="shared" si="260"/>
        <v>0</v>
      </c>
      <c r="L3349" s="964">
        <f t="shared" si="260"/>
        <v>0</v>
      </c>
      <c r="M3349" s="964">
        <f t="shared" si="260"/>
        <v>0</v>
      </c>
      <c r="N3349" s="964">
        <f t="shared" si="260"/>
        <v>0</v>
      </c>
      <c r="O3349" s="964">
        <f t="shared" si="260"/>
        <v>122.27</v>
      </c>
      <c r="P3349" s="964">
        <f t="shared" si="260"/>
        <v>0</v>
      </c>
      <c r="Q3349" s="962">
        <f t="shared" si="260"/>
        <v>0</v>
      </c>
      <c r="R3349" s="843"/>
    </row>
    <row r="3350" spans="2:18" s="842" customFormat="1" ht="12.4" customHeight="1">
      <c r="B3350" s="968" t="s">
        <v>669</v>
      </c>
      <c r="C3350" s="959"/>
      <c r="D3350" s="969" t="s">
        <v>342</v>
      </c>
      <c r="E3350" s="961" t="s">
        <v>51</v>
      </c>
      <c r="F3350" s="970">
        <v>6.6000000000000005</v>
      </c>
      <c r="G3350" s="970">
        <v>43.65</v>
      </c>
      <c r="H3350" s="962">
        <f t="shared" si="259"/>
        <v>288.08999999999997</v>
      </c>
      <c r="I3350" s="963">
        <f t="shared" si="260"/>
        <v>0</v>
      </c>
      <c r="J3350" s="964">
        <f t="shared" si="260"/>
        <v>0</v>
      </c>
      <c r="K3350" s="964">
        <f t="shared" si="260"/>
        <v>0</v>
      </c>
      <c r="L3350" s="964">
        <f t="shared" si="260"/>
        <v>0</v>
      </c>
      <c r="M3350" s="964">
        <f t="shared" si="260"/>
        <v>0</v>
      </c>
      <c r="N3350" s="964">
        <f t="shared" si="260"/>
        <v>0</v>
      </c>
      <c r="O3350" s="964">
        <f t="shared" si="260"/>
        <v>288.08999999999997</v>
      </c>
      <c r="P3350" s="964">
        <f t="shared" si="260"/>
        <v>0</v>
      </c>
      <c r="Q3350" s="962">
        <f t="shared" si="260"/>
        <v>0</v>
      </c>
      <c r="R3350" s="843"/>
    </row>
    <row r="3351" spans="2:18" s="842" customFormat="1" ht="12.4" customHeight="1">
      <c r="B3351" s="974" t="s">
        <v>670</v>
      </c>
      <c r="C3351" s="959"/>
      <c r="D3351" s="975" t="s">
        <v>343</v>
      </c>
      <c r="E3351" s="961"/>
      <c r="F3351" s="961"/>
      <c r="G3351" s="961"/>
      <c r="H3351" s="962" t="str">
        <f t="shared" si="259"/>
        <v/>
      </c>
      <c r="I3351" s="963" t="str">
        <f t="shared" si="260"/>
        <v/>
      </c>
      <c r="J3351" s="964" t="str">
        <f t="shared" si="260"/>
        <v/>
      </c>
      <c r="K3351" s="964" t="str">
        <f t="shared" si="260"/>
        <v/>
      </c>
      <c r="L3351" s="964" t="str">
        <f t="shared" si="260"/>
        <v/>
      </c>
      <c r="M3351" s="964" t="str">
        <f t="shared" si="260"/>
        <v/>
      </c>
      <c r="N3351" s="964" t="str">
        <f t="shared" si="260"/>
        <v/>
      </c>
      <c r="O3351" s="964" t="str">
        <f t="shared" si="260"/>
        <v/>
      </c>
      <c r="P3351" s="964" t="str">
        <f t="shared" si="260"/>
        <v/>
      </c>
      <c r="Q3351" s="962" t="str">
        <f t="shared" si="260"/>
        <v/>
      </c>
      <c r="R3351" s="843"/>
    </row>
    <row r="3352" spans="2:18" s="842" customFormat="1" ht="12.4" customHeight="1">
      <c r="B3352" s="968" t="s">
        <v>671</v>
      </c>
      <c r="C3352" s="959"/>
      <c r="D3352" s="969" t="s">
        <v>367</v>
      </c>
      <c r="E3352" s="961" t="s">
        <v>51</v>
      </c>
      <c r="F3352" s="970">
        <v>7.26</v>
      </c>
      <c r="G3352" s="970">
        <v>23.35</v>
      </c>
      <c r="H3352" s="962">
        <f t="shared" si="259"/>
        <v>169.52</v>
      </c>
      <c r="I3352" s="963">
        <f t="shared" si="260"/>
        <v>0</v>
      </c>
      <c r="J3352" s="964">
        <f t="shared" si="260"/>
        <v>0</v>
      </c>
      <c r="K3352" s="964">
        <f t="shared" si="260"/>
        <v>0</v>
      </c>
      <c r="L3352" s="964">
        <f t="shared" si="260"/>
        <v>0</v>
      </c>
      <c r="M3352" s="964">
        <f t="shared" si="260"/>
        <v>0</v>
      </c>
      <c r="N3352" s="964">
        <f t="shared" si="260"/>
        <v>0</v>
      </c>
      <c r="O3352" s="964">
        <f t="shared" si="260"/>
        <v>169.52</v>
      </c>
      <c r="P3352" s="964">
        <f t="shared" si="260"/>
        <v>0</v>
      </c>
      <c r="Q3352" s="962">
        <f t="shared" si="260"/>
        <v>0</v>
      </c>
      <c r="R3352" s="843"/>
    </row>
    <row r="3353" spans="2:18" s="842" customFormat="1" ht="12.4" customHeight="1">
      <c r="B3353" s="974" t="s">
        <v>673</v>
      </c>
      <c r="C3353" s="959"/>
      <c r="D3353" s="975" t="s">
        <v>344</v>
      </c>
      <c r="E3353" s="961"/>
      <c r="F3353" s="961"/>
      <c r="G3353" s="961"/>
      <c r="H3353" s="962" t="str">
        <f t="shared" si="259"/>
        <v/>
      </c>
      <c r="I3353" s="963" t="str">
        <f t="shared" si="260"/>
        <v/>
      </c>
      <c r="J3353" s="964" t="str">
        <f t="shared" si="260"/>
        <v/>
      </c>
      <c r="K3353" s="964" t="str">
        <f t="shared" si="260"/>
        <v/>
      </c>
      <c r="L3353" s="964" t="str">
        <f t="shared" si="260"/>
        <v/>
      </c>
      <c r="M3353" s="964" t="str">
        <f t="shared" si="260"/>
        <v/>
      </c>
      <c r="N3353" s="964" t="str">
        <f t="shared" si="260"/>
        <v/>
      </c>
      <c r="O3353" s="964" t="str">
        <f t="shared" si="260"/>
        <v/>
      </c>
      <c r="P3353" s="964" t="str">
        <f t="shared" si="260"/>
        <v/>
      </c>
      <c r="Q3353" s="962" t="str">
        <f t="shared" si="260"/>
        <v/>
      </c>
      <c r="R3353" s="843"/>
    </row>
    <row r="3354" spans="2:18" s="842" customFormat="1" ht="12.4" customHeight="1">
      <c r="B3354" s="968" t="s">
        <v>674</v>
      </c>
      <c r="C3354" s="959"/>
      <c r="D3354" s="969" t="s">
        <v>2841</v>
      </c>
      <c r="E3354" s="961" t="s">
        <v>41</v>
      </c>
      <c r="F3354" s="970">
        <v>1</v>
      </c>
      <c r="G3354" s="970">
        <v>96.740000000000009</v>
      </c>
      <c r="H3354" s="962">
        <f t="shared" si="259"/>
        <v>96.74</v>
      </c>
      <c r="I3354" s="963">
        <f t="shared" si="260"/>
        <v>0</v>
      </c>
      <c r="J3354" s="964">
        <f t="shared" si="260"/>
        <v>0</v>
      </c>
      <c r="K3354" s="964">
        <f t="shared" si="260"/>
        <v>0</v>
      </c>
      <c r="L3354" s="964">
        <f t="shared" si="260"/>
        <v>0</v>
      </c>
      <c r="M3354" s="964">
        <f t="shared" si="260"/>
        <v>0</v>
      </c>
      <c r="N3354" s="964">
        <f t="shared" si="260"/>
        <v>0</v>
      </c>
      <c r="O3354" s="964">
        <f t="shared" si="260"/>
        <v>96.74</v>
      </c>
      <c r="P3354" s="964">
        <f t="shared" si="260"/>
        <v>0</v>
      </c>
      <c r="Q3354" s="962">
        <f t="shared" si="260"/>
        <v>0</v>
      </c>
      <c r="R3354" s="843"/>
    </row>
    <row r="3355" spans="2:18" s="842" customFormat="1" ht="12.4" customHeight="1">
      <c r="B3355" s="968" t="s">
        <v>2509</v>
      </c>
      <c r="C3355" s="959"/>
      <c r="D3355" s="969" t="s">
        <v>2953</v>
      </c>
      <c r="E3355" s="961" t="s">
        <v>41</v>
      </c>
      <c r="F3355" s="970">
        <v>2</v>
      </c>
      <c r="G3355" s="970">
        <v>225.04</v>
      </c>
      <c r="H3355" s="962">
        <f t="shared" si="259"/>
        <v>450.08</v>
      </c>
      <c r="I3355" s="963">
        <f t="shared" si="260"/>
        <v>0</v>
      </c>
      <c r="J3355" s="964">
        <f t="shared" si="260"/>
        <v>0</v>
      </c>
      <c r="K3355" s="964">
        <f t="shared" si="260"/>
        <v>0</v>
      </c>
      <c r="L3355" s="964">
        <f t="shared" si="260"/>
        <v>0</v>
      </c>
      <c r="M3355" s="964">
        <f t="shared" si="260"/>
        <v>0</v>
      </c>
      <c r="N3355" s="964">
        <f t="shared" si="260"/>
        <v>0</v>
      </c>
      <c r="O3355" s="964">
        <f t="shared" si="260"/>
        <v>450.08</v>
      </c>
      <c r="P3355" s="964">
        <f t="shared" si="260"/>
        <v>0</v>
      </c>
      <c r="Q3355" s="962">
        <f t="shared" si="260"/>
        <v>0</v>
      </c>
      <c r="R3355" s="843"/>
    </row>
    <row r="3356" spans="2:18" s="842" customFormat="1" ht="12.4" customHeight="1">
      <c r="B3356" s="974" t="s">
        <v>675</v>
      </c>
      <c r="C3356" s="959"/>
      <c r="D3356" s="975" t="s">
        <v>2681</v>
      </c>
      <c r="E3356" s="961"/>
      <c r="F3356" s="961"/>
      <c r="G3356" s="961"/>
      <c r="H3356" s="962" t="str">
        <f t="shared" si="259"/>
        <v/>
      </c>
      <c r="I3356" s="963" t="str">
        <f t="shared" si="260"/>
        <v/>
      </c>
      <c r="J3356" s="964" t="str">
        <f t="shared" si="260"/>
        <v/>
      </c>
      <c r="K3356" s="964" t="str">
        <f t="shared" si="260"/>
        <v/>
      </c>
      <c r="L3356" s="964" t="str">
        <f t="shared" si="260"/>
        <v/>
      </c>
      <c r="M3356" s="964" t="str">
        <f t="shared" si="260"/>
        <v/>
      </c>
      <c r="N3356" s="964" t="str">
        <f t="shared" si="260"/>
        <v/>
      </c>
      <c r="O3356" s="964" t="str">
        <f t="shared" si="260"/>
        <v/>
      </c>
      <c r="P3356" s="964" t="str">
        <f t="shared" si="260"/>
        <v/>
      </c>
      <c r="Q3356" s="962" t="str">
        <f t="shared" si="260"/>
        <v/>
      </c>
      <c r="R3356" s="843"/>
    </row>
    <row r="3357" spans="2:18" s="842" customFormat="1" ht="12.4" customHeight="1">
      <c r="B3357" s="968" t="s">
        <v>676</v>
      </c>
      <c r="C3357" s="959"/>
      <c r="D3357" s="969" t="s">
        <v>2759</v>
      </c>
      <c r="E3357" s="961" t="s">
        <v>41</v>
      </c>
      <c r="F3357" s="970">
        <v>3</v>
      </c>
      <c r="G3357" s="970">
        <v>107.59</v>
      </c>
      <c r="H3357" s="962">
        <f t="shared" si="259"/>
        <v>322.77</v>
      </c>
      <c r="I3357" s="963">
        <f t="shared" si="260"/>
        <v>0</v>
      </c>
      <c r="J3357" s="964">
        <f t="shared" si="260"/>
        <v>0</v>
      </c>
      <c r="K3357" s="964">
        <f t="shared" si="260"/>
        <v>0</v>
      </c>
      <c r="L3357" s="964">
        <f t="shared" si="260"/>
        <v>0</v>
      </c>
      <c r="M3357" s="964">
        <f t="shared" si="260"/>
        <v>0</v>
      </c>
      <c r="N3357" s="964">
        <f t="shared" si="260"/>
        <v>0</v>
      </c>
      <c r="O3357" s="964">
        <f t="shared" si="260"/>
        <v>322.77</v>
      </c>
      <c r="P3357" s="964">
        <f t="shared" si="260"/>
        <v>0</v>
      </c>
      <c r="Q3357" s="962">
        <f t="shared" si="260"/>
        <v>0</v>
      </c>
      <c r="R3357" s="843"/>
    </row>
    <row r="3358" spans="2:18" s="842" customFormat="1" ht="12.4" customHeight="1">
      <c r="B3358" s="974" t="s">
        <v>1682</v>
      </c>
      <c r="C3358" s="959"/>
      <c r="D3358" s="975" t="s">
        <v>64</v>
      </c>
      <c r="E3358" s="961"/>
      <c r="F3358" s="961"/>
      <c r="G3358" s="961"/>
      <c r="H3358" s="962" t="str">
        <f t="shared" si="259"/>
        <v/>
      </c>
      <c r="I3358" s="963" t="str">
        <f t="shared" si="260"/>
        <v/>
      </c>
      <c r="J3358" s="964" t="str">
        <f t="shared" si="260"/>
        <v/>
      </c>
      <c r="K3358" s="964" t="str">
        <f t="shared" si="260"/>
        <v/>
      </c>
      <c r="L3358" s="964" t="str">
        <f t="shared" si="260"/>
        <v/>
      </c>
      <c r="M3358" s="964" t="str">
        <f t="shared" si="260"/>
        <v/>
      </c>
      <c r="N3358" s="964" t="str">
        <f t="shared" si="260"/>
        <v/>
      </c>
      <c r="O3358" s="964" t="str">
        <f t="shared" si="260"/>
        <v/>
      </c>
      <c r="P3358" s="964" t="str">
        <f t="shared" si="260"/>
        <v/>
      </c>
      <c r="Q3358" s="962" t="str">
        <f t="shared" si="260"/>
        <v/>
      </c>
      <c r="R3358" s="843"/>
    </row>
    <row r="3359" spans="2:18" s="842" customFormat="1" ht="12.4" customHeight="1">
      <c r="B3359" s="968" t="s">
        <v>1683</v>
      </c>
      <c r="C3359" s="959"/>
      <c r="D3359" s="969" t="s">
        <v>350</v>
      </c>
      <c r="E3359" s="961" t="s">
        <v>51</v>
      </c>
      <c r="F3359" s="970">
        <v>4.5600000000000005</v>
      </c>
      <c r="G3359" s="970">
        <v>11.85</v>
      </c>
      <c r="H3359" s="962">
        <f t="shared" si="259"/>
        <v>54.04</v>
      </c>
      <c r="I3359" s="963">
        <f t="shared" ref="I3359:Q3374" si="261">+IF($E3359="","",I7249)</f>
        <v>0</v>
      </c>
      <c r="J3359" s="964">
        <f t="shared" si="261"/>
        <v>0</v>
      </c>
      <c r="K3359" s="964">
        <f t="shared" si="261"/>
        <v>0</v>
      </c>
      <c r="L3359" s="964">
        <f t="shared" si="261"/>
        <v>0</v>
      </c>
      <c r="M3359" s="964">
        <f t="shared" si="261"/>
        <v>0</v>
      </c>
      <c r="N3359" s="964">
        <f t="shared" si="261"/>
        <v>0</v>
      </c>
      <c r="O3359" s="964">
        <f t="shared" si="261"/>
        <v>54.04</v>
      </c>
      <c r="P3359" s="964">
        <f t="shared" si="261"/>
        <v>0</v>
      </c>
      <c r="Q3359" s="962">
        <f t="shared" si="261"/>
        <v>0</v>
      </c>
      <c r="R3359" s="843"/>
    </row>
    <row r="3360" spans="2:18" s="842" customFormat="1" ht="12.4" customHeight="1">
      <c r="B3360" s="968" t="s">
        <v>1684</v>
      </c>
      <c r="C3360" s="959"/>
      <c r="D3360" s="969" t="s">
        <v>351</v>
      </c>
      <c r="E3360" s="961" t="s">
        <v>51</v>
      </c>
      <c r="F3360" s="970">
        <v>1.2</v>
      </c>
      <c r="G3360" s="970">
        <v>20.48</v>
      </c>
      <c r="H3360" s="962">
        <f t="shared" si="259"/>
        <v>24.58</v>
      </c>
      <c r="I3360" s="963">
        <f t="shared" si="261"/>
        <v>0</v>
      </c>
      <c r="J3360" s="964">
        <f t="shared" si="261"/>
        <v>0</v>
      </c>
      <c r="K3360" s="964">
        <f t="shared" si="261"/>
        <v>0</v>
      </c>
      <c r="L3360" s="964">
        <f t="shared" si="261"/>
        <v>0</v>
      </c>
      <c r="M3360" s="964">
        <f t="shared" si="261"/>
        <v>0</v>
      </c>
      <c r="N3360" s="964">
        <f t="shared" si="261"/>
        <v>0</v>
      </c>
      <c r="O3360" s="964">
        <f t="shared" si="261"/>
        <v>24.58</v>
      </c>
      <c r="P3360" s="964">
        <f t="shared" si="261"/>
        <v>0</v>
      </c>
      <c r="Q3360" s="962">
        <f t="shared" si="261"/>
        <v>0</v>
      </c>
      <c r="R3360" s="843"/>
    </row>
    <row r="3361" spans="2:18" s="842" customFormat="1" ht="12.4" customHeight="1">
      <c r="B3361" s="972" t="s">
        <v>679</v>
      </c>
      <c r="C3361" s="959"/>
      <c r="D3361" s="973" t="s">
        <v>3002</v>
      </c>
      <c r="E3361" s="961"/>
      <c r="F3361" s="961"/>
      <c r="G3361" s="961"/>
      <c r="H3361" s="962" t="str">
        <f t="shared" si="259"/>
        <v/>
      </c>
      <c r="I3361" s="963" t="str">
        <f t="shared" si="261"/>
        <v/>
      </c>
      <c r="J3361" s="964" t="str">
        <f t="shared" si="261"/>
        <v/>
      </c>
      <c r="K3361" s="964" t="str">
        <f t="shared" si="261"/>
        <v/>
      </c>
      <c r="L3361" s="964" t="str">
        <f t="shared" si="261"/>
        <v/>
      </c>
      <c r="M3361" s="964" t="str">
        <f t="shared" si="261"/>
        <v/>
      </c>
      <c r="N3361" s="964" t="str">
        <f t="shared" si="261"/>
        <v/>
      </c>
      <c r="O3361" s="964" t="str">
        <f t="shared" si="261"/>
        <v/>
      </c>
      <c r="P3361" s="964" t="str">
        <f t="shared" si="261"/>
        <v/>
      </c>
      <c r="Q3361" s="962" t="str">
        <f t="shared" si="261"/>
        <v/>
      </c>
      <c r="R3361" s="843"/>
    </row>
    <row r="3362" spans="2:18" s="842" customFormat="1" ht="12.4" customHeight="1">
      <c r="B3362" s="974" t="s">
        <v>680</v>
      </c>
      <c r="C3362" s="959"/>
      <c r="D3362" s="975" t="s">
        <v>52</v>
      </c>
      <c r="E3362" s="961"/>
      <c r="F3362" s="961"/>
      <c r="G3362" s="961"/>
      <c r="H3362" s="962" t="str">
        <f t="shared" si="259"/>
        <v/>
      </c>
      <c r="I3362" s="963" t="str">
        <f t="shared" si="261"/>
        <v/>
      </c>
      <c r="J3362" s="964" t="str">
        <f t="shared" si="261"/>
        <v/>
      </c>
      <c r="K3362" s="964" t="str">
        <f t="shared" si="261"/>
        <v/>
      </c>
      <c r="L3362" s="964" t="str">
        <f t="shared" si="261"/>
        <v/>
      </c>
      <c r="M3362" s="964" t="str">
        <f t="shared" si="261"/>
        <v/>
      </c>
      <c r="N3362" s="964" t="str">
        <f t="shared" si="261"/>
        <v/>
      </c>
      <c r="O3362" s="964" t="str">
        <f t="shared" si="261"/>
        <v/>
      </c>
      <c r="P3362" s="964" t="str">
        <f t="shared" si="261"/>
        <v/>
      </c>
      <c r="Q3362" s="962" t="str">
        <f t="shared" si="261"/>
        <v/>
      </c>
      <c r="R3362" s="843"/>
    </row>
    <row r="3363" spans="2:18" s="842" customFormat="1" ht="12.4" customHeight="1">
      <c r="B3363" s="968" t="s">
        <v>681</v>
      </c>
      <c r="C3363" s="959"/>
      <c r="D3363" s="969" t="s">
        <v>333</v>
      </c>
      <c r="E3363" s="961" t="s">
        <v>385</v>
      </c>
      <c r="F3363" s="970">
        <v>2.88</v>
      </c>
      <c r="G3363" s="970">
        <v>3.5300000000000002</v>
      </c>
      <c r="H3363" s="962">
        <f t="shared" si="259"/>
        <v>10.17</v>
      </c>
      <c r="I3363" s="963">
        <f t="shared" si="261"/>
        <v>0</v>
      </c>
      <c r="J3363" s="964">
        <f t="shared" si="261"/>
        <v>0</v>
      </c>
      <c r="K3363" s="964">
        <f t="shared" si="261"/>
        <v>0</v>
      </c>
      <c r="L3363" s="964">
        <f t="shared" si="261"/>
        <v>0</v>
      </c>
      <c r="M3363" s="964">
        <f t="shared" si="261"/>
        <v>0</v>
      </c>
      <c r="N3363" s="964">
        <f t="shared" si="261"/>
        <v>0</v>
      </c>
      <c r="O3363" s="964">
        <f t="shared" si="261"/>
        <v>10.17</v>
      </c>
      <c r="P3363" s="964">
        <f t="shared" si="261"/>
        <v>0</v>
      </c>
      <c r="Q3363" s="962">
        <f t="shared" si="261"/>
        <v>0</v>
      </c>
      <c r="R3363" s="843"/>
    </row>
    <row r="3364" spans="2:18" s="842" customFormat="1" ht="12.4" customHeight="1">
      <c r="B3364" s="968" t="s">
        <v>1685</v>
      </c>
      <c r="C3364" s="959"/>
      <c r="D3364" s="969" t="s">
        <v>334</v>
      </c>
      <c r="E3364" s="961" t="s">
        <v>385</v>
      </c>
      <c r="F3364" s="970">
        <v>2.88</v>
      </c>
      <c r="G3364" s="970">
        <v>1.22</v>
      </c>
      <c r="H3364" s="962">
        <f t="shared" si="259"/>
        <v>3.51</v>
      </c>
      <c r="I3364" s="963">
        <f t="shared" si="261"/>
        <v>0</v>
      </c>
      <c r="J3364" s="964">
        <f t="shared" si="261"/>
        <v>0</v>
      </c>
      <c r="K3364" s="964">
        <f t="shared" si="261"/>
        <v>0</v>
      </c>
      <c r="L3364" s="964">
        <f t="shared" si="261"/>
        <v>0</v>
      </c>
      <c r="M3364" s="964">
        <f t="shared" si="261"/>
        <v>0</v>
      </c>
      <c r="N3364" s="964">
        <f t="shared" si="261"/>
        <v>0</v>
      </c>
      <c r="O3364" s="964">
        <f t="shared" si="261"/>
        <v>3.51</v>
      </c>
      <c r="P3364" s="964">
        <f t="shared" si="261"/>
        <v>0</v>
      </c>
      <c r="Q3364" s="962">
        <f t="shared" si="261"/>
        <v>0</v>
      </c>
      <c r="R3364" s="843"/>
    </row>
    <row r="3365" spans="2:18" s="842" customFormat="1" ht="12.4" customHeight="1">
      <c r="B3365" s="974" t="s">
        <v>682</v>
      </c>
      <c r="C3365" s="959"/>
      <c r="D3365" s="975" t="s">
        <v>54</v>
      </c>
      <c r="E3365" s="961"/>
      <c r="F3365" s="961"/>
      <c r="G3365" s="961"/>
      <c r="H3365" s="962" t="str">
        <f t="shared" si="259"/>
        <v/>
      </c>
      <c r="I3365" s="963" t="str">
        <f t="shared" si="261"/>
        <v/>
      </c>
      <c r="J3365" s="964" t="str">
        <f t="shared" si="261"/>
        <v/>
      </c>
      <c r="K3365" s="964" t="str">
        <f t="shared" si="261"/>
        <v/>
      </c>
      <c r="L3365" s="964" t="str">
        <f t="shared" si="261"/>
        <v/>
      </c>
      <c r="M3365" s="964" t="str">
        <f t="shared" si="261"/>
        <v/>
      </c>
      <c r="N3365" s="964" t="str">
        <f t="shared" si="261"/>
        <v/>
      </c>
      <c r="O3365" s="964" t="str">
        <f t="shared" si="261"/>
        <v/>
      </c>
      <c r="P3365" s="964" t="str">
        <f t="shared" si="261"/>
        <v/>
      </c>
      <c r="Q3365" s="962" t="str">
        <f t="shared" si="261"/>
        <v/>
      </c>
      <c r="R3365" s="843"/>
    </row>
    <row r="3366" spans="2:18" s="842" customFormat="1" ht="12.4" customHeight="1">
      <c r="B3366" s="968" t="s">
        <v>683</v>
      </c>
      <c r="C3366" s="959"/>
      <c r="D3366" s="969" t="s">
        <v>365</v>
      </c>
      <c r="E3366" s="961" t="s">
        <v>386</v>
      </c>
      <c r="F3366" s="970">
        <v>1.73</v>
      </c>
      <c r="G3366" s="970">
        <v>30.76</v>
      </c>
      <c r="H3366" s="962">
        <f t="shared" si="259"/>
        <v>53.21</v>
      </c>
      <c r="I3366" s="963">
        <f t="shared" si="261"/>
        <v>0</v>
      </c>
      <c r="J3366" s="964">
        <f t="shared" si="261"/>
        <v>0</v>
      </c>
      <c r="K3366" s="964">
        <f t="shared" si="261"/>
        <v>0</v>
      </c>
      <c r="L3366" s="964">
        <f t="shared" si="261"/>
        <v>0</v>
      </c>
      <c r="M3366" s="964">
        <f t="shared" si="261"/>
        <v>0</v>
      </c>
      <c r="N3366" s="964">
        <f t="shared" si="261"/>
        <v>0</v>
      </c>
      <c r="O3366" s="964">
        <f t="shared" si="261"/>
        <v>53.21</v>
      </c>
      <c r="P3366" s="964">
        <f t="shared" si="261"/>
        <v>0</v>
      </c>
      <c r="Q3366" s="962">
        <f t="shared" si="261"/>
        <v>0</v>
      </c>
      <c r="R3366" s="843"/>
    </row>
    <row r="3367" spans="2:18" s="842" customFormat="1" ht="12.4" customHeight="1">
      <c r="B3367" s="968" t="s">
        <v>684</v>
      </c>
      <c r="C3367" s="959"/>
      <c r="D3367" s="969" t="s">
        <v>336</v>
      </c>
      <c r="E3367" s="961" t="s">
        <v>386</v>
      </c>
      <c r="F3367" s="970">
        <v>17.28</v>
      </c>
      <c r="G3367" s="970">
        <v>20.51</v>
      </c>
      <c r="H3367" s="962">
        <f t="shared" si="259"/>
        <v>354.41</v>
      </c>
      <c r="I3367" s="963">
        <f t="shared" si="261"/>
        <v>0</v>
      </c>
      <c r="J3367" s="964">
        <f t="shared" si="261"/>
        <v>0</v>
      </c>
      <c r="K3367" s="964">
        <f t="shared" si="261"/>
        <v>0</v>
      </c>
      <c r="L3367" s="964">
        <f t="shared" si="261"/>
        <v>0</v>
      </c>
      <c r="M3367" s="964">
        <f t="shared" si="261"/>
        <v>0</v>
      </c>
      <c r="N3367" s="964">
        <f t="shared" si="261"/>
        <v>0</v>
      </c>
      <c r="O3367" s="964">
        <f t="shared" si="261"/>
        <v>354.41</v>
      </c>
      <c r="P3367" s="964">
        <f t="shared" si="261"/>
        <v>0</v>
      </c>
      <c r="Q3367" s="962">
        <f t="shared" si="261"/>
        <v>0</v>
      </c>
      <c r="R3367" s="843"/>
    </row>
    <row r="3368" spans="2:18" s="842" customFormat="1" ht="12.4" customHeight="1">
      <c r="B3368" s="968" t="s">
        <v>1686</v>
      </c>
      <c r="C3368" s="959"/>
      <c r="D3368" s="969" t="s">
        <v>2762</v>
      </c>
      <c r="E3368" s="961" t="s">
        <v>386</v>
      </c>
      <c r="F3368" s="970">
        <v>0.13</v>
      </c>
      <c r="G3368" s="970">
        <v>31.44</v>
      </c>
      <c r="H3368" s="962">
        <f t="shared" si="259"/>
        <v>4.09</v>
      </c>
      <c r="I3368" s="963">
        <f t="shared" si="261"/>
        <v>0</v>
      </c>
      <c r="J3368" s="964">
        <f t="shared" si="261"/>
        <v>0</v>
      </c>
      <c r="K3368" s="964">
        <f t="shared" si="261"/>
        <v>0</v>
      </c>
      <c r="L3368" s="964">
        <f t="shared" si="261"/>
        <v>0</v>
      </c>
      <c r="M3368" s="964">
        <f t="shared" si="261"/>
        <v>0</v>
      </c>
      <c r="N3368" s="964">
        <f t="shared" si="261"/>
        <v>0</v>
      </c>
      <c r="O3368" s="964">
        <f t="shared" si="261"/>
        <v>4.09</v>
      </c>
      <c r="P3368" s="964">
        <f t="shared" si="261"/>
        <v>0</v>
      </c>
      <c r="Q3368" s="962">
        <f t="shared" si="261"/>
        <v>0</v>
      </c>
      <c r="R3368" s="843"/>
    </row>
    <row r="3369" spans="2:18" s="842" customFormat="1" ht="12.4" customHeight="1">
      <c r="B3369" s="974" t="s">
        <v>685</v>
      </c>
      <c r="C3369" s="959"/>
      <c r="D3369" s="975" t="s">
        <v>2700</v>
      </c>
      <c r="E3369" s="961"/>
      <c r="F3369" s="961"/>
      <c r="G3369" s="961"/>
      <c r="H3369" s="962" t="str">
        <f t="shared" si="259"/>
        <v/>
      </c>
      <c r="I3369" s="963" t="str">
        <f t="shared" si="261"/>
        <v/>
      </c>
      <c r="J3369" s="964" t="str">
        <f t="shared" si="261"/>
        <v/>
      </c>
      <c r="K3369" s="964" t="str">
        <f t="shared" si="261"/>
        <v/>
      </c>
      <c r="L3369" s="964" t="str">
        <f t="shared" si="261"/>
        <v/>
      </c>
      <c r="M3369" s="964" t="str">
        <f t="shared" si="261"/>
        <v/>
      </c>
      <c r="N3369" s="964" t="str">
        <f t="shared" si="261"/>
        <v/>
      </c>
      <c r="O3369" s="964" t="str">
        <f t="shared" si="261"/>
        <v/>
      </c>
      <c r="P3369" s="964" t="str">
        <f t="shared" si="261"/>
        <v/>
      </c>
      <c r="Q3369" s="962" t="str">
        <f t="shared" si="261"/>
        <v/>
      </c>
      <c r="R3369" s="843"/>
    </row>
    <row r="3370" spans="2:18" s="842" customFormat="1" ht="12.4" customHeight="1">
      <c r="B3370" s="968" t="s">
        <v>686</v>
      </c>
      <c r="C3370" s="959"/>
      <c r="D3370" s="969" t="s">
        <v>364</v>
      </c>
      <c r="E3370" s="961" t="s">
        <v>386</v>
      </c>
      <c r="F3370" s="970">
        <v>0.8</v>
      </c>
      <c r="G3370" s="970">
        <v>370.51</v>
      </c>
      <c r="H3370" s="962">
        <f t="shared" si="259"/>
        <v>296.41000000000003</v>
      </c>
      <c r="I3370" s="963">
        <f t="shared" si="261"/>
        <v>0</v>
      </c>
      <c r="J3370" s="964">
        <f t="shared" si="261"/>
        <v>0</v>
      </c>
      <c r="K3370" s="964">
        <f t="shared" si="261"/>
        <v>0</v>
      </c>
      <c r="L3370" s="964">
        <f t="shared" si="261"/>
        <v>0</v>
      </c>
      <c r="M3370" s="964">
        <f t="shared" si="261"/>
        <v>0</v>
      </c>
      <c r="N3370" s="964">
        <f t="shared" si="261"/>
        <v>0</v>
      </c>
      <c r="O3370" s="964">
        <f t="shared" si="261"/>
        <v>296.41000000000003</v>
      </c>
      <c r="P3370" s="964">
        <f t="shared" si="261"/>
        <v>0</v>
      </c>
      <c r="Q3370" s="962">
        <f t="shared" si="261"/>
        <v>0</v>
      </c>
      <c r="R3370" s="843"/>
    </row>
    <row r="3371" spans="2:18" s="842" customFormat="1" ht="12.4" customHeight="1">
      <c r="B3371" s="968" t="s">
        <v>1688</v>
      </c>
      <c r="C3371" s="959"/>
      <c r="D3371" s="969" t="s">
        <v>342</v>
      </c>
      <c r="E3371" s="961" t="s">
        <v>51</v>
      </c>
      <c r="F3371" s="970">
        <v>16</v>
      </c>
      <c r="G3371" s="970">
        <v>43.65</v>
      </c>
      <c r="H3371" s="962">
        <f t="shared" si="259"/>
        <v>698.4</v>
      </c>
      <c r="I3371" s="963">
        <f t="shared" si="261"/>
        <v>0</v>
      </c>
      <c r="J3371" s="964">
        <f t="shared" si="261"/>
        <v>0</v>
      </c>
      <c r="K3371" s="964">
        <f t="shared" si="261"/>
        <v>0</v>
      </c>
      <c r="L3371" s="964">
        <f t="shared" si="261"/>
        <v>0</v>
      </c>
      <c r="M3371" s="964">
        <f t="shared" si="261"/>
        <v>0</v>
      </c>
      <c r="N3371" s="964">
        <f t="shared" si="261"/>
        <v>0</v>
      </c>
      <c r="O3371" s="964">
        <f t="shared" si="261"/>
        <v>698.4</v>
      </c>
      <c r="P3371" s="964">
        <f t="shared" si="261"/>
        <v>0</v>
      </c>
      <c r="Q3371" s="962">
        <f t="shared" si="261"/>
        <v>0</v>
      </c>
      <c r="R3371" s="843"/>
    </row>
    <row r="3372" spans="2:18" s="842" customFormat="1" ht="12.4" customHeight="1">
      <c r="B3372" s="974" t="s">
        <v>687</v>
      </c>
      <c r="C3372" s="959"/>
      <c r="D3372" s="975" t="s">
        <v>343</v>
      </c>
      <c r="E3372" s="961"/>
      <c r="F3372" s="961"/>
      <c r="G3372" s="961"/>
      <c r="H3372" s="962" t="str">
        <f t="shared" si="259"/>
        <v/>
      </c>
      <c r="I3372" s="963" t="str">
        <f t="shared" si="261"/>
        <v/>
      </c>
      <c r="J3372" s="964" t="str">
        <f t="shared" si="261"/>
        <v/>
      </c>
      <c r="K3372" s="964" t="str">
        <f t="shared" si="261"/>
        <v/>
      </c>
      <c r="L3372" s="964" t="str">
        <f t="shared" si="261"/>
        <v/>
      </c>
      <c r="M3372" s="964" t="str">
        <f t="shared" si="261"/>
        <v/>
      </c>
      <c r="N3372" s="964" t="str">
        <f t="shared" si="261"/>
        <v/>
      </c>
      <c r="O3372" s="964" t="str">
        <f t="shared" si="261"/>
        <v/>
      </c>
      <c r="P3372" s="964" t="str">
        <f t="shared" si="261"/>
        <v/>
      </c>
      <c r="Q3372" s="962" t="str">
        <f t="shared" si="261"/>
        <v/>
      </c>
      <c r="R3372" s="843"/>
    </row>
    <row r="3373" spans="2:18" s="842" customFormat="1" ht="12.4" customHeight="1">
      <c r="B3373" s="968" t="s">
        <v>688</v>
      </c>
      <c r="C3373" s="959"/>
      <c r="D3373" s="969" t="s">
        <v>367</v>
      </c>
      <c r="E3373" s="961" t="s">
        <v>51</v>
      </c>
      <c r="F3373" s="970">
        <v>17.600000000000001</v>
      </c>
      <c r="G3373" s="970">
        <v>23.35</v>
      </c>
      <c r="H3373" s="962">
        <f t="shared" si="259"/>
        <v>410.96</v>
      </c>
      <c r="I3373" s="963">
        <f t="shared" si="261"/>
        <v>0</v>
      </c>
      <c r="J3373" s="964">
        <f t="shared" si="261"/>
        <v>0</v>
      </c>
      <c r="K3373" s="964">
        <f t="shared" si="261"/>
        <v>0</v>
      </c>
      <c r="L3373" s="964">
        <f t="shared" si="261"/>
        <v>0</v>
      </c>
      <c r="M3373" s="964">
        <f t="shared" si="261"/>
        <v>0</v>
      </c>
      <c r="N3373" s="964">
        <f t="shared" si="261"/>
        <v>0</v>
      </c>
      <c r="O3373" s="964">
        <f t="shared" si="261"/>
        <v>410.96</v>
      </c>
      <c r="P3373" s="964">
        <f t="shared" si="261"/>
        <v>0</v>
      </c>
      <c r="Q3373" s="962">
        <f t="shared" si="261"/>
        <v>0</v>
      </c>
      <c r="R3373" s="843"/>
    </row>
    <row r="3374" spans="2:18" s="842" customFormat="1" ht="12.4" customHeight="1">
      <c r="B3374" s="974" t="s">
        <v>692</v>
      </c>
      <c r="C3374" s="959"/>
      <c r="D3374" s="975" t="s">
        <v>344</v>
      </c>
      <c r="E3374" s="961"/>
      <c r="F3374" s="961"/>
      <c r="G3374" s="961"/>
      <c r="H3374" s="962" t="str">
        <f t="shared" si="259"/>
        <v/>
      </c>
      <c r="I3374" s="963" t="str">
        <f t="shared" si="261"/>
        <v/>
      </c>
      <c r="J3374" s="964" t="str">
        <f t="shared" si="261"/>
        <v/>
      </c>
      <c r="K3374" s="964" t="str">
        <f t="shared" si="261"/>
        <v/>
      </c>
      <c r="L3374" s="964" t="str">
        <f t="shared" si="261"/>
        <v/>
      </c>
      <c r="M3374" s="964" t="str">
        <f t="shared" si="261"/>
        <v/>
      </c>
      <c r="N3374" s="964" t="str">
        <f t="shared" si="261"/>
        <v/>
      </c>
      <c r="O3374" s="964" t="str">
        <f t="shared" si="261"/>
        <v/>
      </c>
      <c r="P3374" s="964" t="str">
        <f t="shared" si="261"/>
        <v/>
      </c>
      <c r="Q3374" s="962" t="str">
        <f t="shared" si="261"/>
        <v/>
      </c>
      <c r="R3374" s="843"/>
    </row>
    <row r="3375" spans="2:18" s="842" customFormat="1" ht="12.4" customHeight="1">
      <c r="B3375" s="968" t="s">
        <v>693</v>
      </c>
      <c r="C3375" s="959"/>
      <c r="D3375" s="969" t="s">
        <v>2843</v>
      </c>
      <c r="E3375" s="961" t="s">
        <v>41</v>
      </c>
      <c r="F3375" s="970">
        <v>1</v>
      </c>
      <c r="G3375" s="970">
        <v>102.31</v>
      </c>
      <c r="H3375" s="962">
        <f t="shared" si="259"/>
        <v>102.31</v>
      </c>
      <c r="I3375" s="963">
        <f t="shared" ref="I3375:Q3390" si="262">+IF($E3375="","",I7265)</f>
        <v>0</v>
      </c>
      <c r="J3375" s="964">
        <f t="shared" si="262"/>
        <v>0</v>
      </c>
      <c r="K3375" s="964">
        <f t="shared" si="262"/>
        <v>0</v>
      </c>
      <c r="L3375" s="964">
        <f t="shared" si="262"/>
        <v>0</v>
      </c>
      <c r="M3375" s="964">
        <f t="shared" si="262"/>
        <v>0</v>
      </c>
      <c r="N3375" s="964">
        <f t="shared" si="262"/>
        <v>0</v>
      </c>
      <c r="O3375" s="964">
        <f t="shared" si="262"/>
        <v>0</v>
      </c>
      <c r="P3375" s="964">
        <f t="shared" si="262"/>
        <v>102.31</v>
      </c>
      <c r="Q3375" s="962">
        <f t="shared" si="262"/>
        <v>0</v>
      </c>
      <c r="R3375" s="843"/>
    </row>
    <row r="3376" spans="2:18" s="842" customFormat="1" ht="12.4" customHeight="1">
      <c r="B3376" s="968" t="s">
        <v>2510</v>
      </c>
      <c r="C3376" s="959"/>
      <c r="D3376" s="969" t="s">
        <v>2937</v>
      </c>
      <c r="E3376" s="961" t="s">
        <v>41</v>
      </c>
      <c r="F3376" s="970">
        <v>5</v>
      </c>
      <c r="G3376" s="970">
        <v>115.81</v>
      </c>
      <c r="H3376" s="962">
        <f t="shared" si="259"/>
        <v>579.04999999999995</v>
      </c>
      <c r="I3376" s="963">
        <f t="shared" si="262"/>
        <v>0</v>
      </c>
      <c r="J3376" s="964">
        <f t="shared" si="262"/>
        <v>0</v>
      </c>
      <c r="K3376" s="964">
        <f t="shared" si="262"/>
        <v>0</v>
      </c>
      <c r="L3376" s="964">
        <f t="shared" si="262"/>
        <v>0</v>
      </c>
      <c r="M3376" s="964">
        <f t="shared" si="262"/>
        <v>0</v>
      </c>
      <c r="N3376" s="964">
        <f t="shared" si="262"/>
        <v>0</v>
      </c>
      <c r="O3376" s="964">
        <f t="shared" si="262"/>
        <v>0</v>
      </c>
      <c r="P3376" s="964">
        <f t="shared" si="262"/>
        <v>579.04999999999995</v>
      </c>
      <c r="Q3376" s="962">
        <f t="shared" si="262"/>
        <v>0</v>
      </c>
      <c r="R3376" s="843"/>
    </row>
    <row r="3377" spans="2:18" s="842" customFormat="1" ht="12.4" customHeight="1">
      <c r="B3377" s="968" t="s">
        <v>2511</v>
      </c>
      <c r="C3377" s="959"/>
      <c r="D3377" s="969" t="s">
        <v>2970</v>
      </c>
      <c r="E3377" s="961" t="s">
        <v>41</v>
      </c>
      <c r="F3377" s="970">
        <v>2</v>
      </c>
      <c r="G3377" s="970">
        <v>101.11</v>
      </c>
      <c r="H3377" s="962">
        <f t="shared" si="259"/>
        <v>202.22</v>
      </c>
      <c r="I3377" s="963">
        <f t="shared" si="262"/>
        <v>0</v>
      </c>
      <c r="J3377" s="964">
        <f t="shared" si="262"/>
        <v>0</v>
      </c>
      <c r="K3377" s="964">
        <f t="shared" si="262"/>
        <v>0</v>
      </c>
      <c r="L3377" s="964">
        <f t="shared" si="262"/>
        <v>0</v>
      </c>
      <c r="M3377" s="964">
        <f t="shared" si="262"/>
        <v>0</v>
      </c>
      <c r="N3377" s="964">
        <f t="shared" si="262"/>
        <v>0</v>
      </c>
      <c r="O3377" s="964">
        <f t="shared" si="262"/>
        <v>0</v>
      </c>
      <c r="P3377" s="964">
        <f t="shared" si="262"/>
        <v>202.22</v>
      </c>
      <c r="Q3377" s="962">
        <f t="shared" si="262"/>
        <v>0</v>
      </c>
      <c r="R3377" s="843"/>
    </row>
    <row r="3378" spans="2:18" s="842" customFormat="1" ht="12.4" customHeight="1">
      <c r="B3378" s="974" t="s">
        <v>694</v>
      </c>
      <c r="C3378" s="959"/>
      <c r="D3378" s="975" t="s">
        <v>2681</v>
      </c>
      <c r="E3378" s="961"/>
      <c r="F3378" s="961"/>
      <c r="G3378" s="961"/>
      <c r="H3378" s="962" t="str">
        <f t="shared" si="259"/>
        <v/>
      </c>
      <c r="I3378" s="963" t="str">
        <f t="shared" si="262"/>
        <v/>
      </c>
      <c r="J3378" s="964" t="str">
        <f t="shared" si="262"/>
        <v/>
      </c>
      <c r="K3378" s="964" t="str">
        <f t="shared" si="262"/>
        <v/>
      </c>
      <c r="L3378" s="964" t="str">
        <f t="shared" si="262"/>
        <v/>
      </c>
      <c r="M3378" s="964" t="str">
        <f t="shared" si="262"/>
        <v/>
      </c>
      <c r="N3378" s="964" t="str">
        <f t="shared" si="262"/>
        <v/>
      </c>
      <c r="O3378" s="964" t="str">
        <f t="shared" si="262"/>
        <v/>
      </c>
      <c r="P3378" s="964" t="str">
        <f t="shared" si="262"/>
        <v/>
      </c>
      <c r="Q3378" s="962" t="str">
        <f t="shared" si="262"/>
        <v/>
      </c>
      <c r="R3378" s="843"/>
    </row>
    <row r="3379" spans="2:18" s="842" customFormat="1" ht="12.4" customHeight="1">
      <c r="B3379" s="968" t="s">
        <v>695</v>
      </c>
      <c r="C3379" s="959"/>
      <c r="D3379" s="969" t="s">
        <v>2759</v>
      </c>
      <c r="E3379" s="961" t="s">
        <v>41</v>
      </c>
      <c r="F3379" s="970">
        <v>8</v>
      </c>
      <c r="G3379" s="970">
        <v>107.59</v>
      </c>
      <c r="H3379" s="962">
        <f t="shared" si="259"/>
        <v>860.72</v>
      </c>
      <c r="I3379" s="963">
        <f t="shared" si="262"/>
        <v>0</v>
      </c>
      <c r="J3379" s="964">
        <f t="shared" si="262"/>
        <v>0</v>
      </c>
      <c r="K3379" s="964">
        <f t="shared" si="262"/>
        <v>0</v>
      </c>
      <c r="L3379" s="964">
        <f t="shared" si="262"/>
        <v>0</v>
      </c>
      <c r="M3379" s="964">
        <f t="shared" si="262"/>
        <v>0</v>
      </c>
      <c r="N3379" s="964">
        <f t="shared" si="262"/>
        <v>0</v>
      </c>
      <c r="O3379" s="964">
        <f t="shared" si="262"/>
        <v>860.72</v>
      </c>
      <c r="P3379" s="964">
        <f t="shared" si="262"/>
        <v>0</v>
      </c>
      <c r="Q3379" s="962">
        <f t="shared" si="262"/>
        <v>0</v>
      </c>
      <c r="R3379" s="843"/>
    </row>
    <row r="3380" spans="2:18" s="842" customFormat="1" ht="12.4" customHeight="1">
      <c r="B3380" s="974" t="s">
        <v>696</v>
      </c>
      <c r="C3380" s="959"/>
      <c r="D3380" s="975" t="s">
        <v>64</v>
      </c>
      <c r="E3380" s="961"/>
      <c r="F3380" s="961"/>
      <c r="G3380" s="961"/>
      <c r="H3380" s="962" t="str">
        <f t="shared" si="259"/>
        <v/>
      </c>
      <c r="I3380" s="963" t="str">
        <f t="shared" si="262"/>
        <v/>
      </c>
      <c r="J3380" s="964" t="str">
        <f t="shared" si="262"/>
        <v/>
      </c>
      <c r="K3380" s="964" t="str">
        <f t="shared" si="262"/>
        <v/>
      </c>
      <c r="L3380" s="964" t="str">
        <f t="shared" si="262"/>
        <v/>
      </c>
      <c r="M3380" s="964" t="str">
        <f t="shared" si="262"/>
        <v/>
      </c>
      <c r="N3380" s="964" t="str">
        <f t="shared" si="262"/>
        <v/>
      </c>
      <c r="O3380" s="964" t="str">
        <f t="shared" si="262"/>
        <v/>
      </c>
      <c r="P3380" s="964" t="str">
        <f t="shared" si="262"/>
        <v/>
      </c>
      <c r="Q3380" s="962" t="str">
        <f t="shared" si="262"/>
        <v/>
      </c>
      <c r="R3380" s="843"/>
    </row>
    <row r="3381" spans="2:18" s="842" customFormat="1" ht="12.4" customHeight="1">
      <c r="B3381" s="968" t="s">
        <v>697</v>
      </c>
      <c r="C3381" s="959"/>
      <c r="D3381" s="969" t="s">
        <v>350</v>
      </c>
      <c r="E3381" s="961" t="s">
        <v>51</v>
      </c>
      <c r="F3381" s="970">
        <v>11.200000000000001</v>
      </c>
      <c r="G3381" s="970">
        <v>11.85</v>
      </c>
      <c r="H3381" s="962">
        <f t="shared" si="259"/>
        <v>132.72</v>
      </c>
      <c r="I3381" s="963">
        <f t="shared" si="262"/>
        <v>0</v>
      </c>
      <c r="J3381" s="964">
        <f t="shared" si="262"/>
        <v>0</v>
      </c>
      <c r="K3381" s="964">
        <f t="shared" si="262"/>
        <v>0</v>
      </c>
      <c r="L3381" s="964">
        <f t="shared" si="262"/>
        <v>0</v>
      </c>
      <c r="M3381" s="964">
        <f t="shared" si="262"/>
        <v>0</v>
      </c>
      <c r="N3381" s="964">
        <f t="shared" si="262"/>
        <v>0</v>
      </c>
      <c r="O3381" s="964">
        <f t="shared" si="262"/>
        <v>100.74</v>
      </c>
      <c r="P3381" s="964">
        <f t="shared" si="262"/>
        <v>31.98</v>
      </c>
      <c r="Q3381" s="962">
        <f t="shared" si="262"/>
        <v>0</v>
      </c>
      <c r="R3381" s="843"/>
    </row>
    <row r="3382" spans="2:18" s="842" customFormat="1" ht="12.4" customHeight="1">
      <c r="B3382" s="968" t="s">
        <v>698</v>
      </c>
      <c r="C3382" s="959"/>
      <c r="D3382" s="969" t="s">
        <v>351</v>
      </c>
      <c r="E3382" s="961" t="s">
        <v>51</v>
      </c>
      <c r="F3382" s="970">
        <v>5.76</v>
      </c>
      <c r="G3382" s="970">
        <v>20.48</v>
      </c>
      <c r="H3382" s="962">
        <f t="shared" si="259"/>
        <v>117.96</v>
      </c>
      <c r="I3382" s="963">
        <f t="shared" si="262"/>
        <v>0</v>
      </c>
      <c r="J3382" s="964">
        <f t="shared" si="262"/>
        <v>0</v>
      </c>
      <c r="K3382" s="964">
        <f t="shared" si="262"/>
        <v>0</v>
      </c>
      <c r="L3382" s="964">
        <f t="shared" si="262"/>
        <v>0</v>
      </c>
      <c r="M3382" s="964">
        <f t="shared" si="262"/>
        <v>0</v>
      </c>
      <c r="N3382" s="964">
        <f t="shared" si="262"/>
        <v>0</v>
      </c>
      <c r="O3382" s="964">
        <f t="shared" si="262"/>
        <v>89.53</v>
      </c>
      <c r="P3382" s="964">
        <f t="shared" si="262"/>
        <v>28.43</v>
      </c>
      <c r="Q3382" s="962">
        <f t="shared" si="262"/>
        <v>0</v>
      </c>
      <c r="R3382" s="843"/>
    </row>
    <row r="3383" spans="2:18" s="842" customFormat="1" ht="12.4" customHeight="1">
      <c r="B3383" s="972" t="s">
        <v>2353</v>
      </c>
      <c r="C3383" s="959"/>
      <c r="D3383" s="973" t="s">
        <v>3003</v>
      </c>
      <c r="E3383" s="961"/>
      <c r="F3383" s="961"/>
      <c r="G3383" s="961"/>
      <c r="H3383" s="962" t="str">
        <f t="shared" si="259"/>
        <v/>
      </c>
      <c r="I3383" s="963" t="str">
        <f t="shared" si="262"/>
        <v/>
      </c>
      <c r="J3383" s="964" t="str">
        <f t="shared" si="262"/>
        <v/>
      </c>
      <c r="K3383" s="964" t="str">
        <f t="shared" si="262"/>
        <v/>
      </c>
      <c r="L3383" s="964" t="str">
        <f t="shared" si="262"/>
        <v/>
      </c>
      <c r="M3383" s="964" t="str">
        <f t="shared" si="262"/>
        <v/>
      </c>
      <c r="N3383" s="964" t="str">
        <f t="shared" si="262"/>
        <v/>
      </c>
      <c r="O3383" s="964" t="str">
        <f t="shared" si="262"/>
        <v/>
      </c>
      <c r="P3383" s="964" t="str">
        <f t="shared" si="262"/>
        <v/>
      </c>
      <c r="Q3383" s="962" t="str">
        <f t="shared" si="262"/>
        <v/>
      </c>
      <c r="R3383" s="843"/>
    </row>
    <row r="3384" spans="2:18" s="842" customFormat="1" ht="12.4" customHeight="1">
      <c r="B3384" s="974" t="s">
        <v>2354</v>
      </c>
      <c r="C3384" s="959"/>
      <c r="D3384" s="975" t="s">
        <v>52</v>
      </c>
      <c r="E3384" s="961"/>
      <c r="F3384" s="961"/>
      <c r="G3384" s="961"/>
      <c r="H3384" s="962" t="str">
        <f t="shared" si="259"/>
        <v/>
      </c>
      <c r="I3384" s="963" t="str">
        <f t="shared" si="262"/>
        <v/>
      </c>
      <c r="J3384" s="964" t="str">
        <f t="shared" si="262"/>
        <v/>
      </c>
      <c r="K3384" s="964" t="str">
        <f t="shared" si="262"/>
        <v/>
      </c>
      <c r="L3384" s="964" t="str">
        <f t="shared" si="262"/>
        <v/>
      </c>
      <c r="M3384" s="964" t="str">
        <f t="shared" si="262"/>
        <v/>
      </c>
      <c r="N3384" s="964" t="str">
        <f t="shared" si="262"/>
        <v/>
      </c>
      <c r="O3384" s="964" t="str">
        <f t="shared" si="262"/>
        <v/>
      </c>
      <c r="P3384" s="964" t="str">
        <f t="shared" si="262"/>
        <v/>
      </c>
      <c r="Q3384" s="962" t="str">
        <f t="shared" si="262"/>
        <v/>
      </c>
      <c r="R3384" s="843"/>
    </row>
    <row r="3385" spans="2:18" s="842" customFormat="1" ht="12.4" customHeight="1">
      <c r="B3385" s="968" t="s">
        <v>2512</v>
      </c>
      <c r="C3385" s="959"/>
      <c r="D3385" s="969" t="s">
        <v>333</v>
      </c>
      <c r="E3385" s="961" t="s">
        <v>385</v>
      </c>
      <c r="F3385" s="970">
        <v>35.49</v>
      </c>
      <c r="G3385" s="970">
        <v>3.5300000000000002</v>
      </c>
      <c r="H3385" s="962">
        <f t="shared" si="259"/>
        <v>125.28</v>
      </c>
      <c r="I3385" s="963">
        <f t="shared" si="262"/>
        <v>0</v>
      </c>
      <c r="J3385" s="964">
        <f t="shared" si="262"/>
        <v>0</v>
      </c>
      <c r="K3385" s="964">
        <f t="shared" si="262"/>
        <v>0</v>
      </c>
      <c r="L3385" s="964">
        <f t="shared" si="262"/>
        <v>0</v>
      </c>
      <c r="M3385" s="964">
        <f t="shared" si="262"/>
        <v>125.28</v>
      </c>
      <c r="N3385" s="964">
        <f t="shared" si="262"/>
        <v>0</v>
      </c>
      <c r="O3385" s="964">
        <f t="shared" si="262"/>
        <v>0</v>
      </c>
      <c r="P3385" s="964">
        <f t="shared" si="262"/>
        <v>0</v>
      </c>
      <c r="Q3385" s="962">
        <f t="shared" si="262"/>
        <v>0</v>
      </c>
      <c r="R3385" s="843"/>
    </row>
    <row r="3386" spans="2:18" s="842" customFormat="1" ht="12.4" customHeight="1">
      <c r="B3386" s="968" t="s">
        <v>2513</v>
      </c>
      <c r="C3386" s="959"/>
      <c r="D3386" s="969" t="s">
        <v>334</v>
      </c>
      <c r="E3386" s="961" t="s">
        <v>385</v>
      </c>
      <c r="F3386" s="970">
        <v>35.49</v>
      </c>
      <c r="G3386" s="970">
        <v>1.22</v>
      </c>
      <c r="H3386" s="962">
        <f t="shared" si="259"/>
        <v>43.3</v>
      </c>
      <c r="I3386" s="963">
        <f t="shared" si="262"/>
        <v>0</v>
      </c>
      <c r="J3386" s="964">
        <f t="shared" si="262"/>
        <v>0</v>
      </c>
      <c r="K3386" s="964">
        <f t="shared" si="262"/>
        <v>0</v>
      </c>
      <c r="L3386" s="964">
        <f t="shared" si="262"/>
        <v>0</v>
      </c>
      <c r="M3386" s="964">
        <f t="shared" si="262"/>
        <v>43.3</v>
      </c>
      <c r="N3386" s="964">
        <f t="shared" si="262"/>
        <v>0</v>
      </c>
      <c r="O3386" s="964">
        <f t="shared" si="262"/>
        <v>0</v>
      </c>
      <c r="P3386" s="964">
        <f t="shared" si="262"/>
        <v>0</v>
      </c>
      <c r="Q3386" s="962">
        <f t="shared" si="262"/>
        <v>0</v>
      </c>
      <c r="R3386" s="843"/>
    </row>
    <row r="3387" spans="2:18" s="842" customFormat="1" ht="12.4" customHeight="1">
      <c r="B3387" s="974" t="s">
        <v>2514</v>
      </c>
      <c r="C3387" s="959"/>
      <c r="D3387" s="975" t="s">
        <v>54</v>
      </c>
      <c r="E3387" s="961"/>
      <c r="F3387" s="961"/>
      <c r="G3387" s="961"/>
      <c r="H3387" s="962" t="str">
        <f t="shared" si="259"/>
        <v/>
      </c>
      <c r="I3387" s="963" t="str">
        <f t="shared" si="262"/>
        <v/>
      </c>
      <c r="J3387" s="964" t="str">
        <f t="shared" si="262"/>
        <v/>
      </c>
      <c r="K3387" s="964" t="str">
        <f t="shared" si="262"/>
        <v/>
      </c>
      <c r="L3387" s="964" t="str">
        <f t="shared" si="262"/>
        <v/>
      </c>
      <c r="M3387" s="964" t="str">
        <f t="shared" si="262"/>
        <v/>
      </c>
      <c r="N3387" s="964" t="str">
        <f t="shared" si="262"/>
        <v/>
      </c>
      <c r="O3387" s="964" t="str">
        <f t="shared" si="262"/>
        <v/>
      </c>
      <c r="P3387" s="964" t="str">
        <f t="shared" si="262"/>
        <v/>
      </c>
      <c r="Q3387" s="962" t="str">
        <f t="shared" si="262"/>
        <v/>
      </c>
      <c r="R3387" s="843"/>
    </row>
    <row r="3388" spans="2:18" s="842" customFormat="1" ht="12.4" customHeight="1">
      <c r="B3388" s="968" t="s">
        <v>2515</v>
      </c>
      <c r="C3388" s="959"/>
      <c r="D3388" s="969" t="s">
        <v>365</v>
      </c>
      <c r="E3388" s="961" t="s">
        <v>386</v>
      </c>
      <c r="F3388" s="970">
        <v>5.04</v>
      </c>
      <c r="G3388" s="970">
        <v>30.76</v>
      </c>
      <c r="H3388" s="962">
        <f t="shared" si="259"/>
        <v>155.03</v>
      </c>
      <c r="I3388" s="963">
        <f t="shared" si="262"/>
        <v>0</v>
      </c>
      <c r="J3388" s="964">
        <f t="shared" si="262"/>
        <v>0</v>
      </c>
      <c r="K3388" s="964">
        <f t="shared" si="262"/>
        <v>0</v>
      </c>
      <c r="L3388" s="964">
        <f t="shared" si="262"/>
        <v>0</v>
      </c>
      <c r="M3388" s="964">
        <f t="shared" si="262"/>
        <v>155.03</v>
      </c>
      <c r="N3388" s="964">
        <f t="shared" si="262"/>
        <v>0</v>
      </c>
      <c r="O3388" s="964">
        <f t="shared" si="262"/>
        <v>0</v>
      </c>
      <c r="P3388" s="964">
        <f t="shared" si="262"/>
        <v>0</v>
      </c>
      <c r="Q3388" s="962">
        <f t="shared" si="262"/>
        <v>0</v>
      </c>
      <c r="R3388" s="843"/>
    </row>
    <row r="3389" spans="2:18" s="842" customFormat="1" ht="12.4" customHeight="1">
      <c r="B3389" s="968" t="s">
        <v>2516</v>
      </c>
      <c r="C3389" s="959"/>
      <c r="D3389" s="969" t="s">
        <v>336</v>
      </c>
      <c r="E3389" s="961" t="s">
        <v>386</v>
      </c>
      <c r="F3389" s="970">
        <v>6.3</v>
      </c>
      <c r="G3389" s="970">
        <v>20.51</v>
      </c>
      <c r="H3389" s="962">
        <f t="shared" si="259"/>
        <v>129.21</v>
      </c>
      <c r="I3389" s="963">
        <f t="shared" si="262"/>
        <v>0</v>
      </c>
      <c r="J3389" s="964">
        <f t="shared" si="262"/>
        <v>0</v>
      </c>
      <c r="K3389" s="964">
        <f t="shared" si="262"/>
        <v>0</v>
      </c>
      <c r="L3389" s="964">
        <f t="shared" si="262"/>
        <v>0</v>
      </c>
      <c r="M3389" s="964">
        <f t="shared" si="262"/>
        <v>129.21</v>
      </c>
      <c r="N3389" s="964">
        <f t="shared" si="262"/>
        <v>0</v>
      </c>
      <c r="O3389" s="964">
        <f t="shared" si="262"/>
        <v>0</v>
      </c>
      <c r="P3389" s="964">
        <f t="shared" si="262"/>
        <v>0</v>
      </c>
      <c r="Q3389" s="962">
        <f t="shared" si="262"/>
        <v>0</v>
      </c>
      <c r="R3389" s="843"/>
    </row>
    <row r="3390" spans="2:18" s="842" customFormat="1" ht="12.4" customHeight="1">
      <c r="B3390" s="968" t="s">
        <v>2517</v>
      </c>
      <c r="C3390" s="959"/>
      <c r="D3390" s="969" t="s">
        <v>337</v>
      </c>
      <c r="E3390" s="961" t="s">
        <v>51</v>
      </c>
      <c r="F3390" s="970">
        <v>44.27</v>
      </c>
      <c r="G3390" s="970">
        <v>22.990000000000002</v>
      </c>
      <c r="H3390" s="962">
        <f t="shared" si="259"/>
        <v>1017.77</v>
      </c>
      <c r="I3390" s="963">
        <f t="shared" si="262"/>
        <v>0</v>
      </c>
      <c r="J3390" s="964">
        <f t="shared" si="262"/>
        <v>0</v>
      </c>
      <c r="K3390" s="964">
        <f t="shared" si="262"/>
        <v>0</v>
      </c>
      <c r="L3390" s="964">
        <f t="shared" si="262"/>
        <v>0</v>
      </c>
      <c r="M3390" s="964">
        <f t="shared" si="262"/>
        <v>1017.77</v>
      </c>
      <c r="N3390" s="964">
        <f t="shared" si="262"/>
        <v>0</v>
      </c>
      <c r="O3390" s="964">
        <f t="shared" si="262"/>
        <v>0</v>
      </c>
      <c r="P3390" s="964">
        <f t="shared" si="262"/>
        <v>0</v>
      </c>
      <c r="Q3390" s="962">
        <f t="shared" si="262"/>
        <v>0</v>
      </c>
      <c r="R3390" s="843"/>
    </row>
    <row r="3391" spans="2:18" s="842" customFormat="1" ht="12.4" customHeight="1">
      <c r="B3391" s="968" t="s">
        <v>2518</v>
      </c>
      <c r="C3391" s="959"/>
      <c r="D3391" s="969" t="s">
        <v>2766</v>
      </c>
      <c r="E3391" s="961" t="s">
        <v>51</v>
      </c>
      <c r="F3391" s="970">
        <v>4.0999999999999996</v>
      </c>
      <c r="G3391" s="970">
        <v>6.94</v>
      </c>
      <c r="H3391" s="962">
        <f t="shared" si="259"/>
        <v>28.45</v>
      </c>
      <c r="I3391" s="963">
        <f t="shared" ref="I3391:Q3406" si="263">+IF($E3391="","",I7281)</f>
        <v>0</v>
      </c>
      <c r="J3391" s="964">
        <f t="shared" si="263"/>
        <v>0</v>
      </c>
      <c r="K3391" s="964">
        <f t="shared" si="263"/>
        <v>0</v>
      </c>
      <c r="L3391" s="964">
        <f t="shared" si="263"/>
        <v>0</v>
      </c>
      <c r="M3391" s="964">
        <f t="shared" si="263"/>
        <v>28.45</v>
      </c>
      <c r="N3391" s="964">
        <f t="shared" si="263"/>
        <v>0</v>
      </c>
      <c r="O3391" s="964">
        <f t="shared" si="263"/>
        <v>0</v>
      </c>
      <c r="P3391" s="964">
        <f t="shared" si="263"/>
        <v>0</v>
      </c>
      <c r="Q3391" s="962">
        <f t="shared" si="263"/>
        <v>0</v>
      </c>
      <c r="R3391" s="843"/>
    </row>
    <row r="3392" spans="2:18" s="842" customFormat="1" ht="12.4" customHeight="1">
      <c r="B3392" s="974" t="s">
        <v>2519</v>
      </c>
      <c r="C3392" s="959"/>
      <c r="D3392" s="975" t="s">
        <v>2767</v>
      </c>
      <c r="E3392" s="961"/>
      <c r="F3392" s="961"/>
      <c r="G3392" s="961"/>
      <c r="H3392" s="962" t="str">
        <f t="shared" si="259"/>
        <v/>
      </c>
      <c r="I3392" s="963" t="str">
        <f t="shared" si="263"/>
        <v/>
      </c>
      <c r="J3392" s="964" t="str">
        <f t="shared" si="263"/>
        <v/>
      </c>
      <c r="K3392" s="964" t="str">
        <f t="shared" si="263"/>
        <v/>
      </c>
      <c r="L3392" s="964" t="str">
        <f t="shared" si="263"/>
        <v/>
      </c>
      <c r="M3392" s="964" t="str">
        <f t="shared" si="263"/>
        <v/>
      </c>
      <c r="N3392" s="964" t="str">
        <f t="shared" si="263"/>
        <v/>
      </c>
      <c r="O3392" s="964" t="str">
        <f t="shared" si="263"/>
        <v/>
      </c>
      <c r="P3392" s="964" t="str">
        <f t="shared" si="263"/>
        <v/>
      </c>
      <c r="Q3392" s="962" t="str">
        <f t="shared" si="263"/>
        <v/>
      </c>
      <c r="R3392" s="843"/>
    </row>
    <row r="3393" spans="2:18" s="842" customFormat="1" ht="12.4" customHeight="1">
      <c r="B3393" s="968" t="s">
        <v>2520</v>
      </c>
      <c r="C3393" s="959"/>
      <c r="D3393" s="969" t="s">
        <v>368</v>
      </c>
      <c r="E3393" s="961" t="s">
        <v>386</v>
      </c>
      <c r="F3393" s="970">
        <v>4.0200000000000005</v>
      </c>
      <c r="G3393" s="970">
        <v>115.5</v>
      </c>
      <c r="H3393" s="962">
        <f t="shared" si="259"/>
        <v>464.31</v>
      </c>
      <c r="I3393" s="963">
        <f t="shared" si="263"/>
        <v>0</v>
      </c>
      <c r="J3393" s="964">
        <f t="shared" si="263"/>
        <v>0</v>
      </c>
      <c r="K3393" s="964">
        <f t="shared" si="263"/>
        <v>0</v>
      </c>
      <c r="L3393" s="964">
        <f t="shared" si="263"/>
        <v>0</v>
      </c>
      <c r="M3393" s="964">
        <f t="shared" si="263"/>
        <v>464.31</v>
      </c>
      <c r="N3393" s="964">
        <f t="shared" si="263"/>
        <v>0</v>
      </c>
      <c r="O3393" s="964">
        <f t="shared" si="263"/>
        <v>0</v>
      </c>
      <c r="P3393" s="964">
        <f t="shared" si="263"/>
        <v>0</v>
      </c>
      <c r="Q3393" s="962">
        <f t="shared" si="263"/>
        <v>0</v>
      </c>
      <c r="R3393" s="843"/>
    </row>
    <row r="3394" spans="2:18" s="842" customFormat="1" ht="12.4" customHeight="1">
      <c r="B3394" s="968" t="s">
        <v>2521</v>
      </c>
      <c r="C3394" s="959"/>
      <c r="D3394" s="969" t="s">
        <v>364</v>
      </c>
      <c r="E3394" s="961" t="s">
        <v>386</v>
      </c>
      <c r="F3394" s="970">
        <v>8.52</v>
      </c>
      <c r="G3394" s="970">
        <v>370.51</v>
      </c>
      <c r="H3394" s="962">
        <f t="shared" si="259"/>
        <v>3156.75</v>
      </c>
      <c r="I3394" s="963">
        <f t="shared" si="263"/>
        <v>0</v>
      </c>
      <c r="J3394" s="964">
        <f t="shared" si="263"/>
        <v>0</v>
      </c>
      <c r="K3394" s="964">
        <f t="shared" si="263"/>
        <v>0</v>
      </c>
      <c r="L3394" s="964">
        <f t="shared" si="263"/>
        <v>0</v>
      </c>
      <c r="M3394" s="964">
        <f t="shared" si="263"/>
        <v>3156.75</v>
      </c>
      <c r="N3394" s="964">
        <f t="shared" si="263"/>
        <v>0</v>
      </c>
      <c r="O3394" s="964">
        <f t="shared" si="263"/>
        <v>0</v>
      </c>
      <c r="P3394" s="964">
        <f t="shared" si="263"/>
        <v>0</v>
      </c>
      <c r="Q3394" s="962">
        <f t="shared" si="263"/>
        <v>0</v>
      </c>
      <c r="R3394" s="843"/>
    </row>
    <row r="3395" spans="2:18" s="842" customFormat="1" ht="12.4" customHeight="1">
      <c r="B3395" s="968" t="s">
        <v>2522</v>
      </c>
      <c r="C3395" s="959"/>
      <c r="D3395" s="969" t="s">
        <v>2702</v>
      </c>
      <c r="E3395" s="961" t="s">
        <v>55</v>
      </c>
      <c r="F3395" s="970">
        <v>331.5</v>
      </c>
      <c r="G3395" s="970">
        <v>4.2</v>
      </c>
      <c r="H3395" s="962">
        <f t="shared" si="259"/>
        <v>1392.3</v>
      </c>
      <c r="I3395" s="963">
        <f t="shared" si="263"/>
        <v>0</v>
      </c>
      <c r="J3395" s="964">
        <f t="shared" si="263"/>
        <v>0</v>
      </c>
      <c r="K3395" s="964">
        <f t="shared" si="263"/>
        <v>0</v>
      </c>
      <c r="L3395" s="964">
        <f t="shared" si="263"/>
        <v>0</v>
      </c>
      <c r="M3395" s="964">
        <f t="shared" si="263"/>
        <v>1392.3</v>
      </c>
      <c r="N3395" s="964">
        <f t="shared" si="263"/>
        <v>0</v>
      </c>
      <c r="O3395" s="964">
        <f t="shared" si="263"/>
        <v>0</v>
      </c>
      <c r="P3395" s="964">
        <f t="shared" si="263"/>
        <v>0</v>
      </c>
      <c r="Q3395" s="962">
        <f t="shared" si="263"/>
        <v>0</v>
      </c>
      <c r="R3395" s="843"/>
    </row>
    <row r="3396" spans="2:18" s="842" customFormat="1" ht="12.4" customHeight="1">
      <c r="B3396" s="968" t="s">
        <v>2523</v>
      </c>
      <c r="C3396" s="959"/>
      <c r="D3396" s="969" t="s">
        <v>342</v>
      </c>
      <c r="E3396" s="961" t="s">
        <v>51</v>
      </c>
      <c r="F3396" s="970">
        <v>208.81</v>
      </c>
      <c r="G3396" s="970">
        <v>43.65</v>
      </c>
      <c r="H3396" s="962">
        <f t="shared" si="259"/>
        <v>9114.56</v>
      </c>
      <c r="I3396" s="963">
        <f t="shared" si="263"/>
        <v>0</v>
      </c>
      <c r="J3396" s="964">
        <f t="shared" si="263"/>
        <v>0</v>
      </c>
      <c r="K3396" s="964">
        <f t="shared" si="263"/>
        <v>0</v>
      </c>
      <c r="L3396" s="964">
        <f t="shared" si="263"/>
        <v>0</v>
      </c>
      <c r="M3396" s="964">
        <f t="shared" si="263"/>
        <v>9114.56</v>
      </c>
      <c r="N3396" s="964">
        <f t="shared" si="263"/>
        <v>0</v>
      </c>
      <c r="O3396" s="964">
        <f t="shared" si="263"/>
        <v>0</v>
      </c>
      <c r="P3396" s="964">
        <f t="shared" si="263"/>
        <v>0</v>
      </c>
      <c r="Q3396" s="962">
        <f t="shared" si="263"/>
        <v>0</v>
      </c>
      <c r="R3396" s="843"/>
    </row>
    <row r="3397" spans="2:18" s="842" customFormat="1" ht="12.4" customHeight="1">
      <c r="B3397" s="974" t="s">
        <v>2524</v>
      </c>
      <c r="C3397" s="959"/>
      <c r="D3397" s="975" t="s">
        <v>362</v>
      </c>
      <c r="E3397" s="961"/>
      <c r="F3397" s="961"/>
      <c r="G3397" s="961"/>
      <c r="H3397" s="962" t="str">
        <f t="shared" si="259"/>
        <v/>
      </c>
      <c r="I3397" s="963" t="str">
        <f t="shared" si="263"/>
        <v/>
      </c>
      <c r="J3397" s="964" t="str">
        <f t="shared" si="263"/>
        <v/>
      </c>
      <c r="K3397" s="964" t="str">
        <f t="shared" si="263"/>
        <v/>
      </c>
      <c r="L3397" s="964" t="str">
        <f t="shared" si="263"/>
        <v/>
      </c>
      <c r="M3397" s="964" t="str">
        <f t="shared" si="263"/>
        <v/>
      </c>
      <c r="N3397" s="964" t="str">
        <f t="shared" si="263"/>
        <v/>
      </c>
      <c r="O3397" s="964" t="str">
        <f t="shared" si="263"/>
        <v/>
      </c>
      <c r="P3397" s="964" t="str">
        <f t="shared" si="263"/>
        <v/>
      </c>
      <c r="Q3397" s="962" t="str">
        <f t="shared" si="263"/>
        <v/>
      </c>
      <c r="R3397" s="843"/>
    </row>
    <row r="3398" spans="2:18" s="842" customFormat="1" ht="12.4" customHeight="1">
      <c r="B3398" s="968" t="s">
        <v>2525</v>
      </c>
      <c r="C3398" s="959"/>
      <c r="D3398" s="969" t="s">
        <v>2768</v>
      </c>
      <c r="E3398" s="961" t="s">
        <v>51</v>
      </c>
      <c r="F3398" s="970">
        <v>21.45</v>
      </c>
      <c r="G3398" s="970">
        <v>52.49</v>
      </c>
      <c r="H3398" s="962">
        <f t="shared" si="259"/>
        <v>1125.9100000000001</v>
      </c>
      <c r="I3398" s="963">
        <f t="shared" si="263"/>
        <v>0</v>
      </c>
      <c r="J3398" s="964">
        <f t="shared" si="263"/>
        <v>0</v>
      </c>
      <c r="K3398" s="964">
        <f t="shared" si="263"/>
        <v>0</v>
      </c>
      <c r="L3398" s="964">
        <f t="shared" si="263"/>
        <v>0</v>
      </c>
      <c r="M3398" s="964">
        <f t="shared" si="263"/>
        <v>1125.9100000000001</v>
      </c>
      <c r="N3398" s="964">
        <f t="shared" si="263"/>
        <v>0</v>
      </c>
      <c r="O3398" s="964">
        <f t="shared" si="263"/>
        <v>0</v>
      </c>
      <c r="P3398" s="964">
        <f t="shared" si="263"/>
        <v>0</v>
      </c>
      <c r="Q3398" s="962">
        <f t="shared" si="263"/>
        <v>0</v>
      </c>
      <c r="R3398" s="843"/>
    </row>
    <row r="3399" spans="2:18" s="842" customFormat="1" ht="12.4" customHeight="1">
      <c r="B3399" s="968" t="s">
        <v>2526</v>
      </c>
      <c r="C3399" s="959"/>
      <c r="D3399" s="969" t="s">
        <v>2769</v>
      </c>
      <c r="E3399" s="961" t="s">
        <v>51</v>
      </c>
      <c r="F3399" s="970">
        <v>49.34</v>
      </c>
      <c r="G3399" s="970">
        <v>48.01</v>
      </c>
      <c r="H3399" s="962">
        <f t="shared" si="259"/>
        <v>2368.81</v>
      </c>
      <c r="I3399" s="963">
        <f t="shared" si="263"/>
        <v>0</v>
      </c>
      <c r="J3399" s="964">
        <f t="shared" si="263"/>
        <v>0</v>
      </c>
      <c r="K3399" s="964">
        <f t="shared" si="263"/>
        <v>0</v>
      </c>
      <c r="L3399" s="964">
        <f t="shared" si="263"/>
        <v>0</v>
      </c>
      <c r="M3399" s="964">
        <f t="shared" si="263"/>
        <v>2368.81</v>
      </c>
      <c r="N3399" s="964">
        <f t="shared" si="263"/>
        <v>0</v>
      </c>
      <c r="O3399" s="964">
        <f t="shared" si="263"/>
        <v>0</v>
      </c>
      <c r="P3399" s="964">
        <f t="shared" si="263"/>
        <v>0</v>
      </c>
      <c r="Q3399" s="962">
        <f t="shared" si="263"/>
        <v>0</v>
      </c>
      <c r="R3399" s="843"/>
    </row>
    <row r="3400" spans="2:18" s="842" customFormat="1" ht="12.4" customHeight="1">
      <c r="B3400" s="974" t="s">
        <v>2527</v>
      </c>
      <c r="C3400" s="959"/>
      <c r="D3400" s="975" t="s">
        <v>343</v>
      </c>
      <c r="E3400" s="961"/>
      <c r="F3400" s="961"/>
      <c r="G3400" s="961"/>
      <c r="H3400" s="962" t="str">
        <f t="shared" si="259"/>
        <v/>
      </c>
      <c r="I3400" s="963" t="str">
        <f t="shared" si="263"/>
        <v/>
      </c>
      <c r="J3400" s="964" t="str">
        <f t="shared" si="263"/>
        <v/>
      </c>
      <c r="K3400" s="964" t="str">
        <f t="shared" si="263"/>
        <v/>
      </c>
      <c r="L3400" s="964" t="str">
        <f t="shared" si="263"/>
        <v/>
      </c>
      <c r="M3400" s="964" t="str">
        <f t="shared" si="263"/>
        <v/>
      </c>
      <c r="N3400" s="964" t="str">
        <f t="shared" si="263"/>
        <v/>
      </c>
      <c r="O3400" s="964" t="str">
        <f t="shared" si="263"/>
        <v/>
      </c>
      <c r="P3400" s="964" t="str">
        <f t="shared" si="263"/>
        <v/>
      </c>
      <c r="Q3400" s="962" t="str">
        <f t="shared" si="263"/>
        <v/>
      </c>
      <c r="R3400" s="843"/>
    </row>
    <row r="3401" spans="2:18" s="842" customFormat="1" ht="12.4" customHeight="1">
      <c r="B3401" s="968" t="s">
        <v>2528</v>
      </c>
      <c r="C3401" s="959"/>
      <c r="D3401" s="969" t="s">
        <v>367</v>
      </c>
      <c r="E3401" s="961" t="s">
        <v>51</v>
      </c>
      <c r="F3401" s="970">
        <v>230.47</v>
      </c>
      <c r="G3401" s="970">
        <v>23.35</v>
      </c>
      <c r="H3401" s="962">
        <f t="shared" ref="H3401:H3464" si="264">+IF(E3401="","",ROUND(F3401*G3401,2))</f>
        <v>5381.47</v>
      </c>
      <c r="I3401" s="963">
        <f t="shared" si="263"/>
        <v>0</v>
      </c>
      <c r="J3401" s="964">
        <f t="shared" si="263"/>
        <v>0</v>
      </c>
      <c r="K3401" s="964">
        <f t="shared" si="263"/>
        <v>0</v>
      </c>
      <c r="L3401" s="964">
        <f t="shared" si="263"/>
        <v>0</v>
      </c>
      <c r="M3401" s="964">
        <f t="shared" si="263"/>
        <v>5381.47</v>
      </c>
      <c r="N3401" s="964">
        <f t="shared" si="263"/>
        <v>0</v>
      </c>
      <c r="O3401" s="964">
        <f t="shared" si="263"/>
        <v>0</v>
      </c>
      <c r="P3401" s="964">
        <f t="shared" si="263"/>
        <v>0</v>
      </c>
      <c r="Q3401" s="962">
        <f t="shared" si="263"/>
        <v>0</v>
      </c>
      <c r="R3401" s="843"/>
    </row>
    <row r="3402" spans="2:18" s="842" customFormat="1" ht="12.4" customHeight="1">
      <c r="B3402" s="974" t="s">
        <v>2529</v>
      </c>
      <c r="C3402" s="959"/>
      <c r="D3402" s="975" t="s">
        <v>344</v>
      </c>
      <c r="E3402" s="961"/>
      <c r="F3402" s="961"/>
      <c r="G3402" s="961"/>
      <c r="H3402" s="962" t="str">
        <f t="shared" si="264"/>
        <v/>
      </c>
      <c r="I3402" s="963" t="str">
        <f t="shared" si="263"/>
        <v/>
      </c>
      <c r="J3402" s="964" t="str">
        <f t="shared" si="263"/>
        <v/>
      </c>
      <c r="K3402" s="964" t="str">
        <f t="shared" si="263"/>
        <v/>
      </c>
      <c r="L3402" s="964" t="str">
        <f t="shared" si="263"/>
        <v/>
      </c>
      <c r="M3402" s="964" t="str">
        <f t="shared" si="263"/>
        <v/>
      </c>
      <c r="N3402" s="964" t="str">
        <f t="shared" si="263"/>
        <v/>
      </c>
      <c r="O3402" s="964" t="str">
        <f t="shared" si="263"/>
        <v/>
      </c>
      <c r="P3402" s="964" t="str">
        <f t="shared" si="263"/>
        <v/>
      </c>
      <c r="Q3402" s="962" t="str">
        <f t="shared" si="263"/>
        <v/>
      </c>
      <c r="R3402" s="843"/>
    </row>
    <row r="3403" spans="2:18" s="842" customFormat="1" ht="12.4" customHeight="1">
      <c r="B3403" s="968" t="s">
        <v>2530</v>
      </c>
      <c r="C3403" s="959"/>
      <c r="D3403" s="969" t="s">
        <v>2770</v>
      </c>
      <c r="E3403" s="961" t="s">
        <v>41</v>
      </c>
      <c r="F3403" s="970">
        <v>39</v>
      </c>
      <c r="G3403" s="970">
        <v>72.44</v>
      </c>
      <c r="H3403" s="962">
        <f t="shared" si="264"/>
        <v>2825.16</v>
      </c>
      <c r="I3403" s="963">
        <f t="shared" si="263"/>
        <v>0</v>
      </c>
      <c r="J3403" s="964">
        <f t="shared" si="263"/>
        <v>0</v>
      </c>
      <c r="K3403" s="964">
        <f t="shared" si="263"/>
        <v>0</v>
      </c>
      <c r="L3403" s="964">
        <f t="shared" si="263"/>
        <v>0</v>
      </c>
      <c r="M3403" s="964">
        <f t="shared" si="263"/>
        <v>2825.16</v>
      </c>
      <c r="N3403" s="964">
        <f t="shared" si="263"/>
        <v>0</v>
      </c>
      <c r="O3403" s="964">
        <f t="shared" si="263"/>
        <v>0</v>
      </c>
      <c r="P3403" s="964">
        <f t="shared" si="263"/>
        <v>0</v>
      </c>
      <c r="Q3403" s="962">
        <f t="shared" si="263"/>
        <v>0</v>
      </c>
      <c r="R3403" s="843"/>
    </row>
    <row r="3404" spans="2:18" s="842" customFormat="1" ht="12.4" customHeight="1">
      <c r="B3404" s="968" t="s">
        <v>2531</v>
      </c>
      <c r="C3404" s="959"/>
      <c r="D3404" s="969" t="s">
        <v>2771</v>
      </c>
      <c r="E3404" s="961" t="s">
        <v>41</v>
      </c>
      <c r="F3404" s="970">
        <v>39</v>
      </c>
      <c r="G3404" s="970">
        <v>32.72</v>
      </c>
      <c r="H3404" s="962">
        <f t="shared" si="264"/>
        <v>1276.08</v>
      </c>
      <c r="I3404" s="963">
        <f t="shared" si="263"/>
        <v>0</v>
      </c>
      <c r="J3404" s="964">
        <f t="shared" si="263"/>
        <v>0</v>
      </c>
      <c r="K3404" s="964">
        <f t="shared" si="263"/>
        <v>0</v>
      </c>
      <c r="L3404" s="964">
        <f t="shared" si="263"/>
        <v>0</v>
      </c>
      <c r="M3404" s="964">
        <f t="shared" si="263"/>
        <v>1276.08</v>
      </c>
      <c r="N3404" s="964">
        <f t="shared" si="263"/>
        <v>0</v>
      </c>
      <c r="O3404" s="964">
        <f t="shared" si="263"/>
        <v>0</v>
      </c>
      <c r="P3404" s="964">
        <f t="shared" si="263"/>
        <v>0</v>
      </c>
      <c r="Q3404" s="962">
        <f t="shared" si="263"/>
        <v>0</v>
      </c>
      <c r="R3404" s="843"/>
    </row>
    <row r="3405" spans="2:18" s="842" customFormat="1" ht="12.4" customHeight="1">
      <c r="B3405" s="968" t="s">
        <v>2532</v>
      </c>
      <c r="C3405" s="959"/>
      <c r="D3405" s="969" t="s">
        <v>2772</v>
      </c>
      <c r="E3405" s="961" t="s">
        <v>41</v>
      </c>
      <c r="F3405" s="970">
        <v>39</v>
      </c>
      <c r="G3405" s="970">
        <v>63.58</v>
      </c>
      <c r="H3405" s="962">
        <f t="shared" si="264"/>
        <v>2479.62</v>
      </c>
      <c r="I3405" s="963">
        <f t="shared" si="263"/>
        <v>0</v>
      </c>
      <c r="J3405" s="964">
        <f t="shared" si="263"/>
        <v>0</v>
      </c>
      <c r="K3405" s="964">
        <f t="shared" si="263"/>
        <v>0</v>
      </c>
      <c r="L3405" s="964">
        <f t="shared" si="263"/>
        <v>0</v>
      </c>
      <c r="M3405" s="964">
        <f t="shared" si="263"/>
        <v>2479.62</v>
      </c>
      <c r="N3405" s="964">
        <f t="shared" si="263"/>
        <v>0</v>
      </c>
      <c r="O3405" s="964">
        <f t="shared" si="263"/>
        <v>0</v>
      </c>
      <c r="P3405" s="964">
        <f t="shared" si="263"/>
        <v>0</v>
      </c>
      <c r="Q3405" s="962">
        <f t="shared" si="263"/>
        <v>0</v>
      </c>
      <c r="R3405" s="843"/>
    </row>
    <row r="3406" spans="2:18" s="842" customFormat="1" ht="12.4" customHeight="1">
      <c r="B3406" s="972" t="s">
        <v>2355</v>
      </c>
      <c r="C3406" s="959"/>
      <c r="D3406" s="973" t="s">
        <v>2848</v>
      </c>
      <c r="E3406" s="961"/>
      <c r="F3406" s="961"/>
      <c r="G3406" s="961"/>
      <c r="H3406" s="962" t="str">
        <f t="shared" si="264"/>
        <v/>
      </c>
      <c r="I3406" s="963" t="str">
        <f t="shared" si="263"/>
        <v/>
      </c>
      <c r="J3406" s="964" t="str">
        <f t="shared" si="263"/>
        <v/>
      </c>
      <c r="K3406" s="964" t="str">
        <f t="shared" si="263"/>
        <v/>
      </c>
      <c r="L3406" s="964" t="str">
        <f t="shared" si="263"/>
        <v/>
      </c>
      <c r="M3406" s="964" t="str">
        <f t="shared" si="263"/>
        <v/>
      </c>
      <c r="N3406" s="964" t="str">
        <f t="shared" si="263"/>
        <v/>
      </c>
      <c r="O3406" s="964" t="str">
        <f t="shared" si="263"/>
        <v/>
      </c>
      <c r="P3406" s="964" t="str">
        <f t="shared" si="263"/>
        <v/>
      </c>
      <c r="Q3406" s="962" t="str">
        <f t="shared" si="263"/>
        <v/>
      </c>
      <c r="R3406" s="843"/>
    </row>
    <row r="3407" spans="2:18" s="842" customFormat="1" ht="12.4" customHeight="1">
      <c r="B3407" s="974" t="s">
        <v>2356</v>
      </c>
      <c r="C3407" s="959"/>
      <c r="D3407" s="975" t="s">
        <v>52</v>
      </c>
      <c r="E3407" s="961"/>
      <c r="F3407" s="961"/>
      <c r="G3407" s="961"/>
      <c r="H3407" s="962" t="str">
        <f t="shared" si="264"/>
        <v/>
      </c>
      <c r="I3407" s="963" t="str">
        <f t="shared" ref="I3407:Q3422" si="265">+IF($E3407="","",I7297)</f>
        <v/>
      </c>
      <c r="J3407" s="964" t="str">
        <f t="shared" si="265"/>
        <v/>
      </c>
      <c r="K3407" s="964" t="str">
        <f t="shared" si="265"/>
        <v/>
      </c>
      <c r="L3407" s="964" t="str">
        <f t="shared" si="265"/>
        <v/>
      </c>
      <c r="M3407" s="964" t="str">
        <f t="shared" si="265"/>
        <v/>
      </c>
      <c r="N3407" s="964" t="str">
        <f t="shared" si="265"/>
        <v/>
      </c>
      <c r="O3407" s="964" t="str">
        <f t="shared" si="265"/>
        <v/>
      </c>
      <c r="P3407" s="964" t="str">
        <f t="shared" si="265"/>
        <v/>
      </c>
      <c r="Q3407" s="962" t="str">
        <f t="shared" si="265"/>
        <v/>
      </c>
      <c r="R3407" s="843"/>
    </row>
    <row r="3408" spans="2:18" s="842" customFormat="1" ht="12.4" customHeight="1">
      <c r="B3408" s="968" t="s">
        <v>2533</v>
      </c>
      <c r="C3408" s="959"/>
      <c r="D3408" s="969" t="s">
        <v>333</v>
      </c>
      <c r="E3408" s="961" t="s">
        <v>385</v>
      </c>
      <c r="F3408" s="970">
        <v>1.98</v>
      </c>
      <c r="G3408" s="970">
        <v>3.5300000000000002</v>
      </c>
      <c r="H3408" s="962">
        <f t="shared" si="264"/>
        <v>6.99</v>
      </c>
      <c r="I3408" s="963">
        <f t="shared" si="265"/>
        <v>0</v>
      </c>
      <c r="J3408" s="964">
        <f t="shared" si="265"/>
        <v>0</v>
      </c>
      <c r="K3408" s="964">
        <f t="shared" si="265"/>
        <v>0</v>
      </c>
      <c r="L3408" s="964">
        <f t="shared" si="265"/>
        <v>0</v>
      </c>
      <c r="M3408" s="964">
        <f t="shared" si="265"/>
        <v>6.99</v>
      </c>
      <c r="N3408" s="964">
        <f t="shared" si="265"/>
        <v>0</v>
      </c>
      <c r="O3408" s="964">
        <f t="shared" si="265"/>
        <v>0</v>
      </c>
      <c r="P3408" s="964">
        <f t="shared" si="265"/>
        <v>0</v>
      </c>
      <c r="Q3408" s="962">
        <f t="shared" si="265"/>
        <v>0</v>
      </c>
      <c r="R3408" s="843"/>
    </row>
    <row r="3409" spans="2:18" s="842" customFormat="1" ht="12.4" customHeight="1">
      <c r="B3409" s="968" t="s">
        <v>2534</v>
      </c>
      <c r="C3409" s="959"/>
      <c r="D3409" s="969" t="s">
        <v>334</v>
      </c>
      <c r="E3409" s="961" t="s">
        <v>385</v>
      </c>
      <c r="F3409" s="970">
        <v>1.98</v>
      </c>
      <c r="G3409" s="970">
        <v>1.22</v>
      </c>
      <c r="H3409" s="962">
        <f t="shared" si="264"/>
        <v>2.42</v>
      </c>
      <c r="I3409" s="963">
        <f t="shared" si="265"/>
        <v>0</v>
      </c>
      <c r="J3409" s="964">
        <f t="shared" si="265"/>
        <v>0</v>
      </c>
      <c r="K3409" s="964">
        <f t="shared" si="265"/>
        <v>0</v>
      </c>
      <c r="L3409" s="964">
        <f t="shared" si="265"/>
        <v>0</v>
      </c>
      <c r="M3409" s="964">
        <f t="shared" si="265"/>
        <v>2.42</v>
      </c>
      <c r="N3409" s="964">
        <f t="shared" si="265"/>
        <v>0</v>
      </c>
      <c r="O3409" s="964">
        <f t="shared" si="265"/>
        <v>0</v>
      </c>
      <c r="P3409" s="964">
        <f t="shared" si="265"/>
        <v>0</v>
      </c>
      <c r="Q3409" s="962">
        <f t="shared" si="265"/>
        <v>0</v>
      </c>
      <c r="R3409" s="843"/>
    </row>
    <row r="3410" spans="2:18" s="842" customFormat="1" ht="12.4" customHeight="1">
      <c r="B3410" s="974" t="s">
        <v>2357</v>
      </c>
      <c r="C3410" s="959"/>
      <c r="D3410" s="975" t="s">
        <v>54</v>
      </c>
      <c r="E3410" s="961"/>
      <c r="F3410" s="961"/>
      <c r="G3410" s="961"/>
      <c r="H3410" s="962" t="str">
        <f t="shared" si="264"/>
        <v/>
      </c>
      <c r="I3410" s="963" t="str">
        <f t="shared" si="265"/>
        <v/>
      </c>
      <c r="J3410" s="964" t="str">
        <f t="shared" si="265"/>
        <v/>
      </c>
      <c r="K3410" s="964" t="str">
        <f t="shared" si="265"/>
        <v/>
      </c>
      <c r="L3410" s="964" t="str">
        <f t="shared" si="265"/>
        <v/>
      </c>
      <c r="M3410" s="964" t="str">
        <f t="shared" si="265"/>
        <v/>
      </c>
      <c r="N3410" s="964" t="str">
        <f t="shared" si="265"/>
        <v/>
      </c>
      <c r="O3410" s="964" t="str">
        <f t="shared" si="265"/>
        <v/>
      </c>
      <c r="P3410" s="964" t="str">
        <f t="shared" si="265"/>
        <v/>
      </c>
      <c r="Q3410" s="962" t="str">
        <f t="shared" si="265"/>
        <v/>
      </c>
      <c r="R3410" s="843"/>
    </row>
    <row r="3411" spans="2:18" s="842" customFormat="1" ht="12.4" customHeight="1">
      <c r="B3411" s="968" t="s">
        <v>2535</v>
      </c>
      <c r="C3411" s="959"/>
      <c r="D3411" s="969" t="s">
        <v>365</v>
      </c>
      <c r="E3411" s="961" t="s">
        <v>386</v>
      </c>
      <c r="F3411" s="970">
        <v>3.96</v>
      </c>
      <c r="G3411" s="970">
        <v>30.76</v>
      </c>
      <c r="H3411" s="962">
        <f t="shared" si="264"/>
        <v>121.81</v>
      </c>
      <c r="I3411" s="963">
        <f t="shared" si="265"/>
        <v>0</v>
      </c>
      <c r="J3411" s="964">
        <f t="shared" si="265"/>
        <v>0</v>
      </c>
      <c r="K3411" s="964">
        <f t="shared" si="265"/>
        <v>0</v>
      </c>
      <c r="L3411" s="964">
        <f t="shared" si="265"/>
        <v>0</v>
      </c>
      <c r="M3411" s="964">
        <f t="shared" si="265"/>
        <v>121.81</v>
      </c>
      <c r="N3411" s="964">
        <f t="shared" si="265"/>
        <v>0</v>
      </c>
      <c r="O3411" s="964">
        <f t="shared" si="265"/>
        <v>0</v>
      </c>
      <c r="P3411" s="964">
        <f t="shared" si="265"/>
        <v>0</v>
      </c>
      <c r="Q3411" s="962">
        <f t="shared" si="265"/>
        <v>0</v>
      </c>
      <c r="R3411" s="843"/>
    </row>
    <row r="3412" spans="2:18" s="842" customFormat="1" ht="12.4" customHeight="1">
      <c r="B3412" s="968" t="s">
        <v>2536</v>
      </c>
      <c r="C3412" s="959"/>
      <c r="D3412" s="969" t="s">
        <v>2697</v>
      </c>
      <c r="E3412" s="961" t="s">
        <v>385</v>
      </c>
      <c r="F3412" s="970">
        <v>1.98</v>
      </c>
      <c r="G3412" s="970">
        <v>3.44</v>
      </c>
      <c r="H3412" s="962">
        <f t="shared" si="264"/>
        <v>6.81</v>
      </c>
      <c r="I3412" s="963">
        <f t="shared" si="265"/>
        <v>0</v>
      </c>
      <c r="J3412" s="964">
        <f t="shared" si="265"/>
        <v>0</v>
      </c>
      <c r="K3412" s="964">
        <f t="shared" si="265"/>
        <v>0</v>
      </c>
      <c r="L3412" s="964">
        <f t="shared" si="265"/>
        <v>0</v>
      </c>
      <c r="M3412" s="964">
        <f t="shared" si="265"/>
        <v>6.81</v>
      </c>
      <c r="N3412" s="964">
        <f t="shared" si="265"/>
        <v>0</v>
      </c>
      <c r="O3412" s="964">
        <f t="shared" si="265"/>
        <v>0</v>
      </c>
      <c r="P3412" s="964">
        <f t="shared" si="265"/>
        <v>0</v>
      </c>
      <c r="Q3412" s="962">
        <f t="shared" si="265"/>
        <v>0</v>
      </c>
      <c r="R3412" s="843"/>
    </row>
    <row r="3413" spans="2:18" s="842" customFormat="1" ht="12.4" customHeight="1">
      <c r="B3413" s="968" t="s">
        <v>2537</v>
      </c>
      <c r="C3413" s="959"/>
      <c r="D3413" s="969" t="s">
        <v>2849</v>
      </c>
      <c r="E3413" s="961" t="s">
        <v>386</v>
      </c>
      <c r="F3413" s="970">
        <v>3.0300000000000002</v>
      </c>
      <c r="G3413" s="970">
        <v>30.76</v>
      </c>
      <c r="H3413" s="962">
        <f t="shared" si="264"/>
        <v>93.2</v>
      </c>
      <c r="I3413" s="963">
        <f t="shared" si="265"/>
        <v>0</v>
      </c>
      <c r="J3413" s="964">
        <f t="shared" si="265"/>
        <v>0</v>
      </c>
      <c r="K3413" s="964">
        <f t="shared" si="265"/>
        <v>0</v>
      </c>
      <c r="L3413" s="964">
        <f t="shared" si="265"/>
        <v>0</v>
      </c>
      <c r="M3413" s="964">
        <f t="shared" si="265"/>
        <v>93.2</v>
      </c>
      <c r="N3413" s="964">
        <f t="shared" si="265"/>
        <v>0</v>
      </c>
      <c r="O3413" s="964">
        <f t="shared" si="265"/>
        <v>0</v>
      </c>
      <c r="P3413" s="964">
        <f t="shared" si="265"/>
        <v>0</v>
      </c>
      <c r="Q3413" s="962">
        <f t="shared" si="265"/>
        <v>0</v>
      </c>
      <c r="R3413" s="843"/>
    </row>
    <row r="3414" spans="2:18" s="842" customFormat="1" ht="12.4" customHeight="1">
      <c r="B3414" s="968" t="s">
        <v>2538</v>
      </c>
      <c r="C3414" s="959"/>
      <c r="D3414" s="969" t="s">
        <v>2850</v>
      </c>
      <c r="E3414" s="961" t="s">
        <v>386</v>
      </c>
      <c r="F3414" s="970">
        <v>0.6</v>
      </c>
      <c r="G3414" s="970">
        <v>91.06</v>
      </c>
      <c r="H3414" s="962">
        <f t="shared" si="264"/>
        <v>54.64</v>
      </c>
      <c r="I3414" s="963">
        <f t="shared" si="265"/>
        <v>0</v>
      </c>
      <c r="J3414" s="964">
        <f t="shared" si="265"/>
        <v>0</v>
      </c>
      <c r="K3414" s="964">
        <f t="shared" si="265"/>
        <v>0</v>
      </c>
      <c r="L3414" s="964">
        <f t="shared" si="265"/>
        <v>0</v>
      </c>
      <c r="M3414" s="964">
        <f t="shared" si="265"/>
        <v>54.64</v>
      </c>
      <c r="N3414" s="964">
        <f t="shared" si="265"/>
        <v>0</v>
      </c>
      <c r="O3414" s="964">
        <f t="shared" si="265"/>
        <v>0</v>
      </c>
      <c r="P3414" s="964">
        <f t="shared" si="265"/>
        <v>0</v>
      </c>
      <c r="Q3414" s="962">
        <f t="shared" si="265"/>
        <v>0</v>
      </c>
      <c r="R3414" s="843"/>
    </row>
    <row r="3415" spans="2:18" s="842" customFormat="1" ht="12.4" customHeight="1">
      <c r="B3415" s="968" t="s">
        <v>2539</v>
      </c>
      <c r="C3415" s="959"/>
      <c r="D3415" s="969" t="s">
        <v>2788</v>
      </c>
      <c r="E3415" s="961" t="s">
        <v>386</v>
      </c>
      <c r="F3415" s="970">
        <v>1.1599999999999999</v>
      </c>
      <c r="G3415" s="970">
        <v>15.38</v>
      </c>
      <c r="H3415" s="962">
        <f t="shared" si="264"/>
        <v>17.84</v>
      </c>
      <c r="I3415" s="963">
        <f t="shared" si="265"/>
        <v>0</v>
      </c>
      <c r="J3415" s="964">
        <f t="shared" si="265"/>
        <v>0</v>
      </c>
      <c r="K3415" s="964">
        <f t="shared" si="265"/>
        <v>0</v>
      </c>
      <c r="L3415" s="964">
        <f t="shared" si="265"/>
        <v>0</v>
      </c>
      <c r="M3415" s="964">
        <f t="shared" si="265"/>
        <v>17.84</v>
      </c>
      <c r="N3415" s="964">
        <f t="shared" si="265"/>
        <v>0</v>
      </c>
      <c r="O3415" s="964">
        <f t="shared" si="265"/>
        <v>0</v>
      </c>
      <c r="P3415" s="964">
        <f t="shared" si="265"/>
        <v>0</v>
      </c>
      <c r="Q3415" s="962">
        <f t="shared" si="265"/>
        <v>0</v>
      </c>
      <c r="R3415" s="843"/>
    </row>
    <row r="3416" spans="2:18" s="842" customFormat="1" ht="12.4" customHeight="1">
      <c r="B3416" s="974" t="s">
        <v>2358</v>
      </c>
      <c r="C3416" s="959"/>
      <c r="D3416" s="975" t="s">
        <v>338</v>
      </c>
      <c r="E3416" s="961"/>
      <c r="F3416" s="961"/>
      <c r="G3416" s="961"/>
      <c r="H3416" s="962" t="str">
        <f t="shared" si="264"/>
        <v/>
      </c>
      <c r="I3416" s="963" t="str">
        <f t="shared" si="265"/>
        <v/>
      </c>
      <c r="J3416" s="964" t="str">
        <f t="shared" si="265"/>
        <v/>
      </c>
      <c r="K3416" s="964" t="str">
        <f t="shared" si="265"/>
        <v/>
      </c>
      <c r="L3416" s="964" t="str">
        <f t="shared" si="265"/>
        <v/>
      </c>
      <c r="M3416" s="964" t="str">
        <f t="shared" si="265"/>
        <v/>
      </c>
      <c r="N3416" s="964" t="str">
        <f t="shared" si="265"/>
        <v/>
      </c>
      <c r="O3416" s="964" t="str">
        <f t="shared" si="265"/>
        <v/>
      </c>
      <c r="P3416" s="964" t="str">
        <f t="shared" si="265"/>
        <v/>
      </c>
      <c r="Q3416" s="962" t="str">
        <f t="shared" si="265"/>
        <v/>
      </c>
      <c r="R3416" s="843"/>
    </row>
    <row r="3417" spans="2:18" s="842" customFormat="1" ht="12.4" customHeight="1">
      <c r="B3417" s="968" t="s">
        <v>2540</v>
      </c>
      <c r="C3417" s="959"/>
      <c r="D3417" s="969" t="s">
        <v>368</v>
      </c>
      <c r="E3417" s="961" t="s">
        <v>386</v>
      </c>
      <c r="F3417" s="970">
        <v>0.35000000000000003</v>
      </c>
      <c r="G3417" s="970">
        <v>115.5</v>
      </c>
      <c r="H3417" s="962">
        <f t="shared" si="264"/>
        <v>40.43</v>
      </c>
      <c r="I3417" s="963">
        <f t="shared" si="265"/>
        <v>0</v>
      </c>
      <c r="J3417" s="964">
        <f t="shared" si="265"/>
        <v>0</v>
      </c>
      <c r="K3417" s="964">
        <f t="shared" si="265"/>
        <v>0</v>
      </c>
      <c r="L3417" s="964">
        <f t="shared" si="265"/>
        <v>0</v>
      </c>
      <c r="M3417" s="964">
        <f t="shared" si="265"/>
        <v>40.43</v>
      </c>
      <c r="N3417" s="964">
        <f t="shared" si="265"/>
        <v>0</v>
      </c>
      <c r="O3417" s="964">
        <f t="shared" si="265"/>
        <v>0</v>
      </c>
      <c r="P3417" s="964">
        <f t="shared" si="265"/>
        <v>0</v>
      </c>
      <c r="Q3417" s="962">
        <f t="shared" si="265"/>
        <v>0</v>
      </c>
      <c r="R3417" s="843"/>
    </row>
    <row r="3418" spans="2:18" s="842" customFormat="1" ht="12.4" customHeight="1">
      <c r="B3418" s="974" t="s">
        <v>2359</v>
      </c>
      <c r="C3418" s="959"/>
      <c r="D3418" s="975" t="s">
        <v>340</v>
      </c>
      <c r="E3418" s="961"/>
      <c r="F3418" s="961"/>
      <c r="G3418" s="961"/>
      <c r="H3418" s="962" t="str">
        <f t="shared" si="264"/>
        <v/>
      </c>
      <c r="I3418" s="963" t="str">
        <f t="shared" si="265"/>
        <v/>
      </c>
      <c r="J3418" s="964" t="str">
        <f t="shared" si="265"/>
        <v/>
      </c>
      <c r="K3418" s="964" t="str">
        <f t="shared" si="265"/>
        <v/>
      </c>
      <c r="L3418" s="964" t="str">
        <f t="shared" si="265"/>
        <v/>
      </c>
      <c r="M3418" s="964" t="str">
        <f t="shared" si="265"/>
        <v/>
      </c>
      <c r="N3418" s="964" t="str">
        <f t="shared" si="265"/>
        <v/>
      </c>
      <c r="O3418" s="964" t="str">
        <f t="shared" si="265"/>
        <v/>
      </c>
      <c r="P3418" s="964" t="str">
        <f t="shared" si="265"/>
        <v/>
      </c>
      <c r="Q3418" s="962" t="str">
        <f t="shared" si="265"/>
        <v/>
      </c>
      <c r="R3418" s="843"/>
    </row>
    <row r="3419" spans="2:18" s="842" customFormat="1" ht="12.4" customHeight="1">
      <c r="B3419" s="968" t="s">
        <v>2541</v>
      </c>
      <c r="C3419" s="959"/>
      <c r="D3419" s="969" t="s">
        <v>364</v>
      </c>
      <c r="E3419" s="961" t="s">
        <v>386</v>
      </c>
      <c r="F3419" s="970">
        <v>0.3</v>
      </c>
      <c r="G3419" s="970">
        <v>370.51</v>
      </c>
      <c r="H3419" s="962">
        <f t="shared" si="264"/>
        <v>111.15</v>
      </c>
      <c r="I3419" s="963">
        <f t="shared" si="265"/>
        <v>0</v>
      </c>
      <c r="J3419" s="964">
        <f t="shared" si="265"/>
        <v>0</v>
      </c>
      <c r="K3419" s="964">
        <f t="shared" si="265"/>
        <v>0</v>
      </c>
      <c r="L3419" s="964">
        <f t="shared" si="265"/>
        <v>0</v>
      </c>
      <c r="M3419" s="964">
        <f t="shared" si="265"/>
        <v>111.15</v>
      </c>
      <c r="N3419" s="964">
        <f t="shared" si="265"/>
        <v>0</v>
      </c>
      <c r="O3419" s="964">
        <f t="shared" si="265"/>
        <v>0</v>
      </c>
      <c r="P3419" s="964">
        <f t="shared" si="265"/>
        <v>0</v>
      </c>
      <c r="Q3419" s="962">
        <f t="shared" si="265"/>
        <v>0</v>
      </c>
      <c r="R3419" s="843"/>
    </row>
    <row r="3420" spans="2:18" s="842" customFormat="1" ht="12.4" customHeight="1">
      <c r="B3420" s="968" t="s">
        <v>2542</v>
      </c>
      <c r="C3420" s="959"/>
      <c r="D3420" s="969" t="s">
        <v>342</v>
      </c>
      <c r="E3420" s="961" t="s">
        <v>51</v>
      </c>
      <c r="F3420" s="970">
        <v>2.19</v>
      </c>
      <c r="G3420" s="970">
        <v>43.65</v>
      </c>
      <c r="H3420" s="962">
        <f t="shared" si="264"/>
        <v>95.59</v>
      </c>
      <c r="I3420" s="963">
        <f t="shared" si="265"/>
        <v>0</v>
      </c>
      <c r="J3420" s="964">
        <f t="shared" si="265"/>
        <v>0</v>
      </c>
      <c r="K3420" s="964">
        <f t="shared" si="265"/>
        <v>0</v>
      </c>
      <c r="L3420" s="964">
        <f t="shared" si="265"/>
        <v>0</v>
      </c>
      <c r="M3420" s="964">
        <f t="shared" si="265"/>
        <v>95.59</v>
      </c>
      <c r="N3420" s="964">
        <f t="shared" si="265"/>
        <v>0</v>
      </c>
      <c r="O3420" s="964">
        <f t="shared" si="265"/>
        <v>0</v>
      </c>
      <c r="P3420" s="964">
        <f t="shared" si="265"/>
        <v>0</v>
      </c>
      <c r="Q3420" s="962">
        <f t="shared" si="265"/>
        <v>0</v>
      </c>
      <c r="R3420" s="843"/>
    </row>
    <row r="3421" spans="2:18" s="842" customFormat="1" ht="12.4" customHeight="1">
      <c r="B3421" s="968" t="s">
        <v>2543</v>
      </c>
      <c r="C3421" s="959"/>
      <c r="D3421" s="969" t="s">
        <v>2702</v>
      </c>
      <c r="E3421" s="961" t="s">
        <v>55</v>
      </c>
      <c r="F3421" s="970">
        <v>11.290000000000001</v>
      </c>
      <c r="G3421" s="970">
        <v>4.2</v>
      </c>
      <c r="H3421" s="962">
        <f t="shared" si="264"/>
        <v>47.42</v>
      </c>
      <c r="I3421" s="963">
        <f t="shared" si="265"/>
        <v>0</v>
      </c>
      <c r="J3421" s="964">
        <f t="shared" si="265"/>
        <v>0</v>
      </c>
      <c r="K3421" s="964">
        <f t="shared" si="265"/>
        <v>0</v>
      </c>
      <c r="L3421" s="964">
        <f t="shared" si="265"/>
        <v>0</v>
      </c>
      <c r="M3421" s="964">
        <f t="shared" si="265"/>
        <v>47.42</v>
      </c>
      <c r="N3421" s="964">
        <f t="shared" si="265"/>
        <v>0</v>
      </c>
      <c r="O3421" s="964">
        <f t="shared" si="265"/>
        <v>0</v>
      </c>
      <c r="P3421" s="964">
        <f t="shared" si="265"/>
        <v>0</v>
      </c>
      <c r="Q3421" s="962">
        <f t="shared" si="265"/>
        <v>0</v>
      </c>
      <c r="R3421" s="843"/>
    </row>
    <row r="3422" spans="2:18" s="842" customFormat="1" ht="12.4" customHeight="1">
      <c r="B3422" s="974" t="s">
        <v>2360</v>
      </c>
      <c r="C3422" s="959"/>
      <c r="D3422" s="975" t="s">
        <v>362</v>
      </c>
      <c r="E3422" s="961"/>
      <c r="F3422" s="961"/>
      <c r="G3422" s="961"/>
      <c r="H3422" s="962" t="str">
        <f t="shared" si="264"/>
        <v/>
      </c>
      <c r="I3422" s="963" t="str">
        <f t="shared" si="265"/>
        <v/>
      </c>
      <c r="J3422" s="964" t="str">
        <f t="shared" si="265"/>
        <v/>
      </c>
      <c r="K3422" s="964" t="str">
        <f t="shared" si="265"/>
        <v/>
      </c>
      <c r="L3422" s="964" t="str">
        <f t="shared" si="265"/>
        <v/>
      </c>
      <c r="M3422" s="964" t="str">
        <f t="shared" si="265"/>
        <v/>
      </c>
      <c r="N3422" s="964" t="str">
        <f t="shared" si="265"/>
        <v/>
      </c>
      <c r="O3422" s="964" t="str">
        <f t="shared" si="265"/>
        <v/>
      </c>
      <c r="P3422" s="964" t="str">
        <f t="shared" si="265"/>
        <v/>
      </c>
      <c r="Q3422" s="962" t="str">
        <f t="shared" si="265"/>
        <v/>
      </c>
      <c r="R3422" s="843"/>
    </row>
    <row r="3423" spans="2:18" s="842" customFormat="1" ht="12.4" customHeight="1">
      <c r="B3423" s="968" t="s">
        <v>2544</v>
      </c>
      <c r="C3423" s="959"/>
      <c r="D3423" s="969" t="s">
        <v>2768</v>
      </c>
      <c r="E3423" s="961" t="s">
        <v>51</v>
      </c>
      <c r="F3423" s="970">
        <v>5.6000000000000005</v>
      </c>
      <c r="G3423" s="970">
        <v>52.49</v>
      </c>
      <c r="H3423" s="962">
        <f t="shared" si="264"/>
        <v>293.94</v>
      </c>
      <c r="I3423" s="963">
        <f t="shared" ref="I3423:Q3438" si="266">+IF($E3423="","",I7313)</f>
        <v>0</v>
      </c>
      <c r="J3423" s="964">
        <f t="shared" si="266"/>
        <v>0</v>
      </c>
      <c r="K3423" s="964">
        <f t="shared" si="266"/>
        <v>0</v>
      </c>
      <c r="L3423" s="964">
        <f t="shared" si="266"/>
        <v>0</v>
      </c>
      <c r="M3423" s="964">
        <f t="shared" si="266"/>
        <v>293.94</v>
      </c>
      <c r="N3423" s="964">
        <f t="shared" si="266"/>
        <v>0</v>
      </c>
      <c r="O3423" s="964">
        <f t="shared" si="266"/>
        <v>0</v>
      </c>
      <c r="P3423" s="964">
        <f t="shared" si="266"/>
        <v>0</v>
      </c>
      <c r="Q3423" s="962">
        <f t="shared" si="266"/>
        <v>0</v>
      </c>
      <c r="R3423" s="843"/>
    </row>
    <row r="3424" spans="2:18" s="842" customFormat="1" ht="12.4" customHeight="1">
      <c r="B3424" s="968" t="s">
        <v>2545</v>
      </c>
      <c r="C3424" s="959"/>
      <c r="D3424" s="969" t="s">
        <v>2769</v>
      </c>
      <c r="E3424" s="961" t="s">
        <v>51</v>
      </c>
      <c r="F3424" s="970">
        <v>1.8900000000000001</v>
      </c>
      <c r="G3424" s="970">
        <v>48.01</v>
      </c>
      <c r="H3424" s="962">
        <f t="shared" si="264"/>
        <v>90.74</v>
      </c>
      <c r="I3424" s="963">
        <f t="shared" si="266"/>
        <v>0</v>
      </c>
      <c r="J3424" s="964">
        <f t="shared" si="266"/>
        <v>0</v>
      </c>
      <c r="K3424" s="964">
        <f t="shared" si="266"/>
        <v>0</v>
      </c>
      <c r="L3424" s="964">
        <f t="shared" si="266"/>
        <v>0</v>
      </c>
      <c r="M3424" s="964">
        <f t="shared" si="266"/>
        <v>90.74</v>
      </c>
      <c r="N3424" s="964">
        <f t="shared" si="266"/>
        <v>0</v>
      </c>
      <c r="O3424" s="964">
        <f t="shared" si="266"/>
        <v>0</v>
      </c>
      <c r="P3424" s="964">
        <f t="shared" si="266"/>
        <v>0</v>
      </c>
      <c r="Q3424" s="962">
        <f t="shared" si="266"/>
        <v>0</v>
      </c>
      <c r="R3424" s="843"/>
    </row>
    <row r="3425" spans="2:18" s="842" customFormat="1" ht="12.4" customHeight="1">
      <c r="B3425" s="974" t="s">
        <v>2361</v>
      </c>
      <c r="C3425" s="959"/>
      <c r="D3425" s="975" t="s">
        <v>343</v>
      </c>
      <c r="E3425" s="961"/>
      <c r="F3425" s="961"/>
      <c r="G3425" s="961"/>
      <c r="H3425" s="962" t="str">
        <f t="shared" si="264"/>
        <v/>
      </c>
      <c r="I3425" s="963" t="str">
        <f t="shared" si="266"/>
        <v/>
      </c>
      <c r="J3425" s="964" t="str">
        <f t="shared" si="266"/>
        <v/>
      </c>
      <c r="K3425" s="964" t="str">
        <f t="shared" si="266"/>
        <v/>
      </c>
      <c r="L3425" s="964" t="str">
        <f t="shared" si="266"/>
        <v/>
      </c>
      <c r="M3425" s="964" t="str">
        <f t="shared" si="266"/>
        <v/>
      </c>
      <c r="N3425" s="964" t="str">
        <f t="shared" si="266"/>
        <v/>
      </c>
      <c r="O3425" s="964" t="str">
        <f t="shared" si="266"/>
        <v/>
      </c>
      <c r="P3425" s="964" t="str">
        <f t="shared" si="266"/>
        <v/>
      </c>
      <c r="Q3425" s="962" t="str">
        <f t="shared" si="266"/>
        <v/>
      </c>
      <c r="R3425" s="843"/>
    </row>
    <row r="3426" spans="2:18" s="842" customFormat="1" ht="12.4" customHeight="1">
      <c r="B3426" s="968" t="s">
        <v>2546</v>
      </c>
      <c r="C3426" s="959"/>
      <c r="D3426" s="969" t="s">
        <v>2851</v>
      </c>
      <c r="E3426" s="961" t="s">
        <v>385</v>
      </c>
      <c r="F3426" s="970">
        <v>5.3100000000000005</v>
      </c>
      <c r="G3426" s="970">
        <v>52.09</v>
      </c>
      <c r="H3426" s="962">
        <f t="shared" si="264"/>
        <v>276.60000000000002</v>
      </c>
      <c r="I3426" s="963">
        <f t="shared" si="266"/>
        <v>0</v>
      </c>
      <c r="J3426" s="964">
        <f t="shared" si="266"/>
        <v>0</v>
      </c>
      <c r="K3426" s="964">
        <f t="shared" si="266"/>
        <v>0</v>
      </c>
      <c r="L3426" s="964">
        <f t="shared" si="266"/>
        <v>0</v>
      </c>
      <c r="M3426" s="964">
        <f t="shared" si="266"/>
        <v>276.60000000000002</v>
      </c>
      <c r="N3426" s="964">
        <f t="shared" si="266"/>
        <v>0</v>
      </c>
      <c r="O3426" s="964">
        <f t="shared" si="266"/>
        <v>0</v>
      </c>
      <c r="P3426" s="964">
        <f t="shared" si="266"/>
        <v>0</v>
      </c>
      <c r="Q3426" s="962">
        <f t="shared" si="266"/>
        <v>0</v>
      </c>
      <c r="R3426" s="843"/>
    </row>
    <row r="3427" spans="2:18" s="842" customFormat="1" ht="12.4" customHeight="1">
      <c r="B3427" s="968" t="s">
        <v>2547</v>
      </c>
      <c r="C3427" s="959"/>
      <c r="D3427" s="969" t="s">
        <v>2852</v>
      </c>
      <c r="E3427" s="961" t="s">
        <v>385</v>
      </c>
      <c r="F3427" s="970">
        <v>6.69</v>
      </c>
      <c r="G3427" s="970">
        <v>23.35</v>
      </c>
      <c r="H3427" s="962">
        <f t="shared" si="264"/>
        <v>156.21</v>
      </c>
      <c r="I3427" s="963">
        <f t="shared" si="266"/>
        <v>0</v>
      </c>
      <c r="J3427" s="964">
        <f t="shared" si="266"/>
        <v>0</v>
      </c>
      <c r="K3427" s="964">
        <f t="shared" si="266"/>
        <v>0</v>
      </c>
      <c r="L3427" s="964">
        <f t="shared" si="266"/>
        <v>0</v>
      </c>
      <c r="M3427" s="964">
        <f t="shared" si="266"/>
        <v>156.21</v>
      </c>
      <c r="N3427" s="964">
        <f t="shared" si="266"/>
        <v>0</v>
      </c>
      <c r="O3427" s="964">
        <f t="shared" si="266"/>
        <v>0</v>
      </c>
      <c r="P3427" s="964">
        <f t="shared" si="266"/>
        <v>0</v>
      </c>
      <c r="Q3427" s="962">
        <f t="shared" si="266"/>
        <v>0</v>
      </c>
      <c r="R3427" s="843"/>
    </row>
    <row r="3428" spans="2:18" s="842" customFormat="1" ht="12.4" customHeight="1">
      <c r="B3428" s="974" t="s">
        <v>2362</v>
      </c>
      <c r="C3428" s="959"/>
      <c r="D3428" s="975" t="s">
        <v>344</v>
      </c>
      <c r="E3428" s="961"/>
      <c r="F3428" s="961"/>
      <c r="G3428" s="961"/>
      <c r="H3428" s="962" t="str">
        <f t="shared" si="264"/>
        <v/>
      </c>
      <c r="I3428" s="963" t="str">
        <f t="shared" si="266"/>
        <v/>
      </c>
      <c r="J3428" s="964" t="str">
        <f t="shared" si="266"/>
        <v/>
      </c>
      <c r="K3428" s="964" t="str">
        <f t="shared" si="266"/>
        <v/>
      </c>
      <c r="L3428" s="964" t="str">
        <f t="shared" si="266"/>
        <v/>
      </c>
      <c r="M3428" s="964" t="str">
        <f t="shared" si="266"/>
        <v/>
      </c>
      <c r="N3428" s="964" t="str">
        <f t="shared" si="266"/>
        <v/>
      </c>
      <c r="O3428" s="964" t="str">
        <f t="shared" si="266"/>
        <v/>
      </c>
      <c r="P3428" s="964" t="str">
        <f t="shared" si="266"/>
        <v/>
      </c>
      <c r="Q3428" s="962" t="str">
        <f t="shared" si="266"/>
        <v/>
      </c>
      <c r="R3428" s="843"/>
    </row>
    <row r="3429" spans="2:18" s="842" customFormat="1" ht="12.4" customHeight="1">
      <c r="B3429" s="968" t="s">
        <v>2548</v>
      </c>
      <c r="C3429" s="959"/>
      <c r="D3429" s="969" t="s">
        <v>2770</v>
      </c>
      <c r="E3429" s="961" t="s">
        <v>41</v>
      </c>
      <c r="F3429" s="970">
        <v>3</v>
      </c>
      <c r="G3429" s="970">
        <v>90.76</v>
      </c>
      <c r="H3429" s="962">
        <f t="shared" si="264"/>
        <v>272.27999999999997</v>
      </c>
      <c r="I3429" s="963">
        <f t="shared" si="266"/>
        <v>0</v>
      </c>
      <c r="J3429" s="964">
        <f t="shared" si="266"/>
        <v>0</v>
      </c>
      <c r="K3429" s="964">
        <f t="shared" si="266"/>
        <v>0</v>
      </c>
      <c r="L3429" s="964">
        <f t="shared" si="266"/>
        <v>0</v>
      </c>
      <c r="M3429" s="964">
        <f t="shared" si="266"/>
        <v>272.27999999999997</v>
      </c>
      <c r="N3429" s="964">
        <f t="shared" si="266"/>
        <v>0</v>
      </c>
      <c r="O3429" s="964">
        <f t="shared" si="266"/>
        <v>0</v>
      </c>
      <c r="P3429" s="964">
        <f t="shared" si="266"/>
        <v>0</v>
      </c>
      <c r="Q3429" s="962">
        <f t="shared" si="266"/>
        <v>0</v>
      </c>
      <c r="R3429" s="843"/>
    </row>
    <row r="3430" spans="2:18" s="842" customFormat="1" ht="12.4" customHeight="1">
      <c r="B3430" s="968" t="s">
        <v>2549</v>
      </c>
      <c r="C3430" s="959"/>
      <c r="D3430" s="969" t="s">
        <v>2771</v>
      </c>
      <c r="E3430" s="961" t="s">
        <v>41</v>
      </c>
      <c r="F3430" s="970">
        <v>3</v>
      </c>
      <c r="G3430" s="970">
        <v>32.72</v>
      </c>
      <c r="H3430" s="962">
        <f t="shared" si="264"/>
        <v>98.16</v>
      </c>
      <c r="I3430" s="963">
        <f t="shared" si="266"/>
        <v>0</v>
      </c>
      <c r="J3430" s="964">
        <f t="shared" si="266"/>
        <v>0</v>
      </c>
      <c r="K3430" s="964">
        <f t="shared" si="266"/>
        <v>0</v>
      </c>
      <c r="L3430" s="964">
        <f t="shared" si="266"/>
        <v>0</v>
      </c>
      <c r="M3430" s="964">
        <f t="shared" si="266"/>
        <v>98.16</v>
      </c>
      <c r="N3430" s="964">
        <f t="shared" si="266"/>
        <v>0</v>
      </c>
      <c r="O3430" s="964">
        <f t="shared" si="266"/>
        <v>0</v>
      </c>
      <c r="P3430" s="964">
        <f t="shared" si="266"/>
        <v>0</v>
      </c>
      <c r="Q3430" s="962">
        <f t="shared" si="266"/>
        <v>0</v>
      </c>
      <c r="R3430" s="843"/>
    </row>
    <row r="3431" spans="2:18" s="842" customFormat="1" ht="12.4" customHeight="1">
      <c r="B3431" s="968" t="s">
        <v>2550</v>
      </c>
      <c r="C3431" s="959"/>
      <c r="D3431" s="969" t="s">
        <v>2772</v>
      </c>
      <c r="E3431" s="961" t="s">
        <v>41</v>
      </c>
      <c r="F3431" s="970">
        <v>3</v>
      </c>
      <c r="G3431" s="970">
        <v>63.58</v>
      </c>
      <c r="H3431" s="962">
        <f t="shared" si="264"/>
        <v>190.74</v>
      </c>
      <c r="I3431" s="963">
        <f t="shared" si="266"/>
        <v>0</v>
      </c>
      <c r="J3431" s="964">
        <f t="shared" si="266"/>
        <v>0</v>
      </c>
      <c r="K3431" s="964">
        <f t="shared" si="266"/>
        <v>0</v>
      </c>
      <c r="L3431" s="964">
        <f t="shared" si="266"/>
        <v>0</v>
      </c>
      <c r="M3431" s="964">
        <f t="shared" si="266"/>
        <v>190.74</v>
      </c>
      <c r="N3431" s="964">
        <f t="shared" si="266"/>
        <v>0</v>
      </c>
      <c r="O3431" s="964">
        <f t="shared" si="266"/>
        <v>0</v>
      </c>
      <c r="P3431" s="964">
        <f t="shared" si="266"/>
        <v>0</v>
      </c>
      <c r="Q3431" s="962">
        <f t="shared" si="266"/>
        <v>0</v>
      </c>
      <c r="R3431" s="843"/>
    </row>
    <row r="3432" spans="2:18" s="842" customFormat="1" ht="12.4" customHeight="1">
      <c r="B3432" s="966" t="s">
        <v>701</v>
      </c>
      <c r="C3432" s="959"/>
      <c r="D3432" s="967" t="s">
        <v>3004</v>
      </c>
      <c r="E3432" s="961"/>
      <c r="F3432" s="961"/>
      <c r="G3432" s="961"/>
      <c r="H3432" s="962" t="str">
        <f t="shared" si="264"/>
        <v/>
      </c>
      <c r="I3432" s="963" t="str">
        <f t="shared" si="266"/>
        <v/>
      </c>
      <c r="J3432" s="964" t="str">
        <f t="shared" si="266"/>
        <v/>
      </c>
      <c r="K3432" s="964" t="str">
        <f t="shared" si="266"/>
        <v/>
      </c>
      <c r="L3432" s="964" t="str">
        <f t="shared" si="266"/>
        <v/>
      </c>
      <c r="M3432" s="964" t="str">
        <f t="shared" si="266"/>
        <v/>
      </c>
      <c r="N3432" s="964" t="str">
        <f t="shared" si="266"/>
        <v/>
      </c>
      <c r="O3432" s="964" t="str">
        <f t="shared" si="266"/>
        <v/>
      </c>
      <c r="P3432" s="964" t="str">
        <f t="shared" si="266"/>
        <v/>
      </c>
      <c r="Q3432" s="962" t="str">
        <f t="shared" si="266"/>
        <v/>
      </c>
      <c r="R3432" s="843"/>
    </row>
    <row r="3433" spans="2:18" s="842" customFormat="1" ht="12.4" customHeight="1">
      <c r="B3433" s="972" t="s">
        <v>702</v>
      </c>
      <c r="C3433" s="959"/>
      <c r="D3433" s="973" t="s">
        <v>3005</v>
      </c>
      <c r="E3433" s="961"/>
      <c r="F3433" s="961"/>
      <c r="G3433" s="961"/>
      <c r="H3433" s="962" t="str">
        <f t="shared" si="264"/>
        <v/>
      </c>
      <c r="I3433" s="963" t="str">
        <f t="shared" si="266"/>
        <v/>
      </c>
      <c r="J3433" s="964" t="str">
        <f t="shared" si="266"/>
        <v/>
      </c>
      <c r="K3433" s="964" t="str">
        <f t="shared" si="266"/>
        <v/>
      </c>
      <c r="L3433" s="964" t="str">
        <f t="shared" si="266"/>
        <v/>
      </c>
      <c r="M3433" s="964" t="str">
        <f t="shared" si="266"/>
        <v/>
      </c>
      <c r="N3433" s="964" t="str">
        <f t="shared" si="266"/>
        <v/>
      </c>
      <c r="O3433" s="964" t="str">
        <f t="shared" si="266"/>
        <v/>
      </c>
      <c r="P3433" s="964" t="str">
        <f t="shared" si="266"/>
        <v/>
      </c>
      <c r="Q3433" s="962" t="str">
        <f t="shared" si="266"/>
        <v/>
      </c>
      <c r="R3433" s="843"/>
    </row>
    <row r="3434" spans="2:18" s="842" customFormat="1" ht="12.4" customHeight="1">
      <c r="B3434" s="974" t="s">
        <v>703</v>
      </c>
      <c r="C3434" s="959"/>
      <c r="D3434" s="975" t="s">
        <v>52</v>
      </c>
      <c r="E3434" s="961"/>
      <c r="F3434" s="961"/>
      <c r="G3434" s="961"/>
      <c r="H3434" s="962" t="str">
        <f t="shared" si="264"/>
        <v/>
      </c>
      <c r="I3434" s="963" t="str">
        <f t="shared" si="266"/>
        <v/>
      </c>
      <c r="J3434" s="964" t="str">
        <f t="shared" si="266"/>
        <v/>
      </c>
      <c r="K3434" s="964" t="str">
        <f t="shared" si="266"/>
        <v/>
      </c>
      <c r="L3434" s="964" t="str">
        <f t="shared" si="266"/>
        <v/>
      </c>
      <c r="M3434" s="964" t="str">
        <f t="shared" si="266"/>
        <v/>
      </c>
      <c r="N3434" s="964" t="str">
        <f t="shared" si="266"/>
        <v/>
      </c>
      <c r="O3434" s="964" t="str">
        <f t="shared" si="266"/>
        <v/>
      </c>
      <c r="P3434" s="964" t="str">
        <f t="shared" si="266"/>
        <v/>
      </c>
      <c r="Q3434" s="962" t="str">
        <f t="shared" si="266"/>
        <v/>
      </c>
      <c r="R3434" s="843"/>
    </row>
    <row r="3435" spans="2:18" s="842" customFormat="1" ht="12.4" customHeight="1">
      <c r="B3435" s="968" t="s">
        <v>704</v>
      </c>
      <c r="C3435" s="959"/>
      <c r="D3435" s="969" t="s">
        <v>334</v>
      </c>
      <c r="E3435" s="961" t="s">
        <v>385</v>
      </c>
      <c r="F3435" s="970">
        <v>36</v>
      </c>
      <c r="G3435" s="970">
        <v>1.22</v>
      </c>
      <c r="H3435" s="962">
        <f t="shared" si="264"/>
        <v>43.92</v>
      </c>
      <c r="I3435" s="963">
        <f t="shared" si="266"/>
        <v>0</v>
      </c>
      <c r="J3435" s="964">
        <f t="shared" si="266"/>
        <v>0</v>
      </c>
      <c r="K3435" s="964">
        <f t="shared" si="266"/>
        <v>0</v>
      </c>
      <c r="L3435" s="964">
        <f t="shared" si="266"/>
        <v>0</v>
      </c>
      <c r="M3435" s="964">
        <f t="shared" si="266"/>
        <v>0</v>
      </c>
      <c r="N3435" s="964">
        <f t="shared" si="266"/>
        <v>0</v>
      </c>
      <c r="O3435" s="964">
        <f t="shared" si="266"/>
        <v>0</v>
      </c>
      <c r="P3435" s="964">
        <f t="shared" si="266"/>
        <v>43.92</v>
      </c>
      <c r="Q3435" s="962">
        <f t="shared" si="266"/>
        <v>0</v>
      </c>
      <c r="R3435" s="843"/>
    </row>
    <row r="3436" spans="2:18" s="842" customFormat="1" ht="12.4" customHeight="1">
      <c r="B3436" s="974" t="s">
        <v>706</v>
      </c>
      <c r="C3436" s="959"/>
      <c r="D3436" s="975" t="s">
        <v>54</v>
      </c>
      <c r="E3436" s="961"/>
      <c r="F3436" s="961"/>
      <c r="G3436" s="961"/>
      <c r="H3436" s="962" t="str">
        <f t="shared" si="264"/>
        <v/>
      </c>
      <c r="I3436" s="963" t="str">
        <f t="shared" si="266"/>
        <v/>
      </c>
      <c r="J3436" s="964" t="str">
        <f t="shared" si="266"/>
        <v/>
      </c>
      <c r="K3436" s="964" t="str">
        <f t="shared" si="266"/>
        <v/>
      </c>
      <c r="L3436" s="964" t="str">
        <f t="shared" si="266"/>
        <v/>
      </c>
      <c r="M3436" s="964" t="str">
        <f t="shared" si="266"/>
        <v/>
      </c>
      <c r="N3436" s="964" t="str">
        <f t="shared" si="266"/>
        <v/>
      </c>
      <c r="O3436" s="964" t="str">
        <f t="shared" si="266"/>
        <v/>
      </c>
      <c r="P3436" s="964" t="str">
        <f t="shared" si="266"/>
        <v/>
      </c>
      <c r="Q3436" s="962" t="str">
        <f t="shared" si="266"/>
        <v/>
      </c>
      <c r="R3436" s="843"/>
    </row>
    <row r="3437" spans="2:18" s="842" customFormat="1" ht="12.4" customHeight="1">
      <c r="B3437" s="968" t="s">
        <v>707</v>
      </c>
      <c r="C3437" s="959"/>
      <c r="D3437" s="969" t="s">
        <v>365</v>
      </c>
      <c r="E3437" s="961" t="s">
        <v>386</v>
      </c>
      <c r="F3437" s="970">
        <v>16.059999999999999</v>
      </c>
      <c r="G3437" s="970">
        <v>30.76</v>
      </c>
      <c r="H3437" s="962">
        <f t="shared" si="264"/>
        <v>494.01</v>
      </c>
      <c r="I3437" s="963">
        <f t="shared" si="266"/>
        <v>0</v>
      </c>
      <c r="J3437" s="964">
        <f t="shared" si="266"/>
        <v>0</v>
      </c>
      <c r="K3437" s="964">
        <f t="shared" si="266"/>
        <v>0</v>
      </c>
      <c r="L3437" s="964">
        <f t="shared" si="266"/>
        <v>0</v>
      </c>
      <c r="M3437" s="964">
        <f t="shared" si="266"/>
        <v>0</v>
      </c>
      <c r="N3437" s="964">
        <f t="shared" si="266"/>
        <v>0</v>
      </c>
      <c r="O3437" s="964">
        <f t="shared" si="266"/>
        <v>0</v>
      </c>
      <c r="P3437" s="964">
        <f t="shared" si="266"/>
        <v>494.01</v>
      </c>
      <c r="Q3437" s="962">
        <f t="shared" si="266"/>
        <v>0</v>
      </c>
      <c r="R3437" s="843"/>
    </row>
    <row r="3438" spans="2:18" s="842" customFormat="1" ht="12.4" customHeight="1">
      <c r="B3438" s="968" t="s">
        <v>708</v>
      </c>
      <c r="C3438" s="959"/>
      <c r="D3438" s="969" t="s">
        <v>3006</v>
      </c>
      <c r="E3438" s="961" t="s">
        <v>51</v>
      </c>
      <c r="F3438" s="970">
        <v>1.03</v>
      </c>
      <c r="G3438" s="970">
        <v>125.41</v>
      </c>
      <c r="H3438" s="962">
        <f t="shared" si="264"/>
        <v>129.16999999999999</v>
      </c>
      <c r="I3438" s="963">
        <f t="shared" si="266"/>
        <v>0</v>
      </c>
      <c r="J3438" s="964">
        <f t="shared" si="266"/>
        <v>0</v>
      </c>
      <c r="K3438" s="964">
        <f t="shared" si="266"/>
        <v>0</v>
      </c>
      <c r="L3438" s="964">
        <f t="shared" si="266"/>
        <v>0</v>
      </c>
      <c r="M3438" s="964">
        <f t="shared" si="266"/>
        <v>0</v>
      </c>
      <c r="N3438" s="964">
        <f t="shared" si="266"/>
        <v>0</v>
      </c>
      <c r="O3438" s="964">
        <f t="shared" si="266"/>
        <v>0</v>
      </c>
      <c r="P3438" s="964">
        <f t="shared" si="266"/>
        <v>129.16999999999999</v>
      </c>
      <c r="Q3438" s="962">
        <f t="shared" si="266"/>
        <v>0</v>
      </c>
      <c r="R3438" s="843"/>
    </row>
    <row r="3439" spans="2:18" s="842" customFormat="1" ht="12.4" customHeight="1">
      <c r="B3439" s="968" t="s">
        <v>709</v>
      </c>
      <c r="C3439" s="959"/>
      <c r="D3439" s="969" t="s">
        <v>336</v>
      </c>
      <c r="E3439" s="961" t="s">
        <v>386</v>
      </c>
      <c r="F3439" s="970">
        <v>21.36</v>
      </c>
      <c r="G3439" s="970">
        <v>20.51</v>
      </c>
      <c r="H3439" s="962">
        <f t="shared" si="264"/>
        <v>438.09</v>
      </c>
      <c r="I3439" s="963">
        <f t="shared" ref="I3439:Q3454" si="267">+IF($E3439="","",I7329)</f>
        <v>0</v>
      </c>
      <c r="J3439" s="964">
        <f t="shared" si="267"/>
        <v>0</v>
      </c>
      <c r="K3439" s="964">
        <f t="shared" si="267"/>
        <v>0</v>
      </c>
      <c r="L3439" s="964">
        <f t="shared" si="267"/>
        <v>0</v>
      </c>
      <c r="M3439" s="964">
        <f t="shared" si="267"/>
        <v>0</v>
      </c>
      <c r="N3439" s="964">
        <f t="shared" si="267"/>
        <v>0</v>
      </c>
      <c r="O3439" s="964">
        <f t="shared" si="267"/>
        <v>0</v>
      </c>
      <c r="P3439" s="964">
        <f t="shared" si="267"/>
        <v>438.09</v>
      </c>
      <c r="Q3439" s="962">
        <f t="shared" si="267"/>
        <v>0</v>
      </c>
      <c r="R3439" s="843"/>
    </row>
    <row r="3440" spans="2:18" s="842" customFormat="1" ht="12.4" customHeight="1">
      <c r="B3440" s="968" t="s">
        <v>710</v>
      </c>
      <c r="C3440" s="959"/>
      <c r="D3440" s="969" t="s">
        <v>2800</v>
      </c>
      <c r="E3440" s="961" t="s">
        <v>386</v>
      </c>
      <c r="F3440" s="970">
        <v>5.24</v>
      </c>
      <c r="G3440" s="970">
        <v>49.07</v>
      </c>
      <c r="H3440" s="962">
        <f t="shared" si="264"/>
        <v>257.13</v>
      </c>
      <c r="I3440" s="963">
        <f t="shared" si="267"/>
        <v>0</v>
      </c>
      <c r="J3440" s="964">
        <f t="shared" si="267"/>
        <v>0</v>
      </c>
      <c r="K3440" s="964">
        <f t="shared" si="267"/>
        <v>0</v>
      </c>
      <c r="L3440" s="964">
        <f t="shared" si="267"/>
        <v>0</v>
      </c>
      <c r="M3440" s="964">
        <f t="shared" si="267"/>
        <v>0</v>
      </c>
      <c r="N3440" s="964">
        <f t="shared" si="267"/>
        <v>0</v>
      </c>
      <c r="O3440" s="964">
        <f t="shared" si="267"/>
        <v>0</v>
      </c>
      <c r="P3440" s="964">
        <f t="shared" si="267"/>
        <v>257.13</v>
      </c>
      <c r="Q3440" s="962">
        <f t="shared" si="267"/>
        <v>0</v>
      </c>
      <c r="R3440" s="843"/>
    </row>
    <row r="3441" spans="2:18" s="842" customFormat="1" ht="12.4" customHeight="1">
      <c r="B3441" s="968" t="s">
        <v>2551</v>
      </c>
      <c r="C3441" s="959"/>
      <c r="D3441" s="969" t="s">
        <v>2801</v>
      </c>
      <c r="E3441" s="961" t="s">
        <v>51</v>
      </c>
      <c r="F3441" s="970">
        <v>8.15</v>
      </c>
      <c r="G3441" s="970">
        <v>56.57</v>
      </c>
      <c r="H3441" s="962">
        <f t="shared" si="264"/>
        <v>461.05</v>
      </c>
      <c r="I3441" s="963">
        <f t="shared" si="267"/>
        <v>0</v>
      </c>
      <c r="J3441" s="964">
        <f t="shared" si="267"/>
        <v>0</v>
      </c>
      <c r="K3441" s="964">
        <f t="shared" si="267"/>
        <v>0</v>
      </c>
      <c r="L3441" s="964">
        <f t="shared" si="267"/>
        <v>0</v>
      </c>
      <c r="M3441" s="964">
        <f t="shared" si="267"/>
        <v>0</v>
      </c>
      <c r="N3441" s="964">
        <f t="shared" si="267"/>
        <v>0</v>
      </c>
      <c r="O3441" s="964">
        <f t="shared" si="267"/>
        <v>0</v>
      </c>
      <c r="P3441" s="964">
        <f t="shared" si="267"/>
        <v>461.05</v>
      </c>
      <c r="Q3441" s="962">
        <f t="shared" si="267"/>
        <v>0</v>
      </c>
      <c r="R3441" s="843"/>
    </row>
    <row r="3442" spans="2:18" s="842" customFormat="1" ht="12.4" customHeight="1">
      <c r="B3442" s="974" t="s">
        <v>711</v>
      </c>
      <c r="C3442" s="959"/>
      <c r="D3442" s="975" t="s">
        <v>2700</v>
      </c>
      <c r="E3442" s="961"/>
      <c r="F3442" s="961"/>
      <c r="G3442" s="961"/>
      <c r="H3442" s="962" t="str">
        <f t="shared" si="264"/>
        <v/>
      </c>
      <c r="I3442" s="963" t="str">
        <f t="shared" si="267"/>
        <v/>
      </c>
      <c r="J3442" s="964" t="str">
        <f t="shared" si="267"/>
        <v/>
      </c>
      <c r="K3442" s="964" t="str">
        <f t="shared" si="267"/>
        <v/>
      </c>
      <c r="L3442" s="964" t="str">
        <f t="shared" si="267"/>
        <v/>
      </c>
      <c r="M3442" s="964" t="str">
        <f t="shared" si="267"/>
        <v/>
      </c>
      <c r="N3442" s="964" t="str">
        <f t="shared" si="267"/>
        <v/>
      </c>
      <c r="O3442" s="964" t="str">
        <f t="shared" si="267"/>
        <v/>
      </c>
      <c r="P3442" s="964" t="str">
        <f t="shared" si="267"/>
        <v/>
      </c>
      <c r="Q3442" s="962" t="str">
        <f t="shared" si="267"/>
        <v/>
      </c>
      <c r="R3442" s="843"/>
    </row>
    <row r="3443" spans="2:18" s="842" customFormat="1" ht="12.4" customHeight="1">
      <c r="B3443" s="968" t="s">
        <v>712</v>
      </c>
      <c r="C3443" s="959"/>
      <c r="D3443" s="969" t="s">
        <v>339</v>
      </c>
      <c r="E3443" s="961" t="s">
        <v>51</v>
      </c>
      <c r="F3443" s="970">
        <v>4.7</v>
      </c>
      <c r="G3443" s="970">
        <v>29.97</v>
      </c>
      <c r="H3443" s="962">
        <f t="shared" si="264"/>
        <v>140.86000000000001</v>
      </c>
      <c r="I3443" s="963">
        <f t="shared" si="267"/>
        <v>0</v>
      </c>
      <c r="J3443" s="964">
        <f t="shared" si="267"/>
        <v>0</v>
      </c>
      <c r="K3443" s="964">
        <f t="shared" si="267"/>
        <v>0</v>
      </c>
      <c r="L3443" s="964">
        <f t="shared" si="267"/>
        <v>0</v>
      </c>
      <c r="M3443" s="964">
        <f t="shared" si="267"/>
        <v>0</v>
      </c>
      <c r="N3443" s="964">
        <f t="shared" si="267"/>
        <v>0</v>
      </c>
      <c r="O3443" s="964">
        <f t="shared" si="267"/>
        <v>0</v>
      </c>
      <c r="P3443" s="964">
        <f t="shared" si="267"/>
        <v>140.86000000000001</v>
      </c>
      <c r="Q3443" s="962">
        <f t="shared" si="267"/>
        <v>0</v>
      </c>
      <c r="R3443" s="843"/>
    </row>
    <row r="3444" spans="2:18" s="842" customFormat="1" ht="12.4" customHeight="1">
      <c r="B3444" s="974" t="s">
        <v>716</v>
      </c>
      <c r="C3444" s="959"/>
      <c r="D3444" s="975" t="s">
        <v>340</v>
      </c>
      <c r="E3444" s="961"/>
      <c r="F3444" s="961"/>
      <c r="G3444" s="961"/>
      <c r="H3444" s="962" t="str">
        <f t="shared" si="264"/>
        <v/>
      </c>
      <c r="I3444" s="963" t="str">
        <f t="shared" si="267"/>
        <v/>
      </c>
      <c r="J3444" s="964" t="str">
        <f t="shared" si="267"/>
        <v/>
      </c>
      <c r="K3444" s="964" t="str">
        <f t="shared" si="267"/>
        <v/>
      </c>
      <c r="L3444" s="964" t="str">
        <f t="shared" si="267"/>
        <v/>
      </c>
      <c r="M3444" s="964" t="str">
        <f t="shared" si="267"/>
        <v/>
      </c>
      <c r="N3444" s="964" t="str">
        <f t="shared" si="267"/>
        <v/>
      </c>
      <c r="O3444" s="964" t="str">
        <f t="shared" si="267"/>
        <v/>
      </c>
      <c r="P3444" s="964" t="str">
        <f t="shared" si="267"/>
        <v/>
      </c>
      <c r="Q3444" s="962" t="str">
        <f t="shared" si="267"/>
        <v/>
      </c>
      <c r="R3444" s="843"/>
    </row>
    <row r="3445" spans="2:18" s="842" customFormat="1" ht="12.4" customHeight="1">
      <c r="B3445" s="976" t="s">
        <v>717</v>
      </c>
      <c r="C3445" s="959"/>
      <c r="D3445" s="977" t="s">
        <v>2802</v>
      </c>
      <c r="E3445" s="961"/>
      <c r="F3445" s="961"/>
      <c r="G3445" s="961"/>
      <c r="H3445" s="962" t="str">
        <f t="shared" si="264"/>
        <v/>
      </c>
      <c r="I3445" s="963" t="str">
        <f t="shared" si="267"/>
        <v/>
      </c>
      <c r="J3445" s="964" t="str">
        <f t="shared" si="267"/>
        <v/>
      </c>
      <c r="K3445" s="964" t="str">
        <f t="shared" si="267"/>
        <v/>
      </c>
      <c r="L3445" s="964" t="str">
        <f t="shared" si="267"/>
        <v/>
      </c>
      <c r="M3445" s="964" t="str">
        <f t="shared" si="267"/>
        <v/>
      </c>
      <c r="N3445" s="964" t="str">
        <f t="shared" si="267"/>
        <v/>
      </c>
      <c r="O3445" s="964" t="str">
        <f t="shared" si="267"/>
        <v/>
      </c>
      <c r="P3445" s="964" t="str">
        <f t="shared" si="267"/>
        <v/>
      </c>
      <c r="Q3445" s="962" t="str">
        <f t="shared" si="267"/>
        <v/>
      </c>
      <c r="R3445" s="843"/>
    </row>
    <row r="3446" spans="2:18" s="842" customFormat="1" ht="12.4" customHeight="1">
      <c r="B3446" s="968" t="s">
        <v>2552</v>
      </c>
      <c r="C3446" s="959"/>
      <c r="D3446" s="969" t="s">
        <v>357</v>
      </c>
      <c r="E3446" s="961" t="s">
        <v>386</v>
      </c>
      <c r="F3446" s="970">
        <v>5.14</v>
      </c>
      <c r="G3446" s="970">
        <v>378.95</v>
      </c>
      <c r="H3446" s="962">
        <f t="shared" si="264"/>
        <v>1947.8</v>
      </c>
      <c r="I3446" s="963">
        <f t="shared" si="267"/>
        <v>0</v>
      </c>
      <c r="J3446" s="964">
        <f t="shared" si="267"/>
        <v>0</v>
      </c>
      <c r="K3446" s="964">
        <f t="shared" si="267"/>
        <v>0</v>
      </c>
      <c r="L3446" s="964">
        <f t="shared" si="267"/>
        <v>0</v>
      </c>
      <c r="M3446" s="964">
        <f t="shared" si="267"/>
        <v>0</v>
      </c>
      <c r="N3446" s="964">
        <f t="shared" si="267"/>
        <v>0</v>
      </c>
      <c r="O3446" s="964">
        <f t="shared" si="267"/>
        <v>0</v>
      </c>
      <c r="P3446" s="964">
        <f t="shared" si="267"/>
        <v>1947.8</v>
      </c>
      <c r="Q3446" s="962">
        <f t="shared" si="267"/>
        <v>0</v>
      </c>
      <c r="R3446" s="843"/>
    </row>
    <row r="3447" spans="2:18" s="842" customFormat="1" ht="12.4" customHeight="1">
      <c r="B3447" s="968" t="s">
        <v>2553</v>
      </c>
      <c r="C3447" s="959"/>
      <c r="D3447" s="969" t="s">
        <v>342</v>
      </c>
      <c r="E3447" s="961" t="s">
        <v>51</v>
      </c>
      <c r="F3447" s="970">
        <v>40.06</v>
      </c>
      <c r="G3447" s="970">
        <v>43.65</v>
      </c>
      <c r="H3447" s="962">
        <f t="shared" si="264"/>
        <v>1748.62</v>
      </c>
      <c r="I3447" s="963">
        <f t="shared" si="267"/>
        <v>0</v>
      </c>
      <c r="J3447" s="964">
        <f t="shared" si="267"/>
        <v>0</v>
      </c>
      <c r="K3447" s="964">
        <f t="shared" si="267"/>
        <v>0</v>
      </c>
      <c r="L3447" s="964">
        <f t="shared" si="267"/>
        <v>0</v>
      </c>
      <c r="M3447" s="964">
        <f t="shared" si="267"/>
        <v>0</v>
      </c>
      <c r="N3447" s="964">
        <f t="shared" si="267"/>
        <v>0</v>
      </c>
      <c r="O3447" s="964">
        <f t="shared" si="267"/>
        <v>0</v>
      </c>
      <c r="P3447" s="964">
        <f t="shared" si="267"/>
        <v>1748.62</v>
      </c>
      <c r="Q3447" s="962">
        <f t="shared" si="267"/>
        <v>0</v>
      </c>
      <c r="R3447" s="843"/>
    </row>
    <row r="3448" spans="2:18" s="842" customFormat="1" ht="12.4" customHeight="1">
      <c r="B3448" s="968" t="s">
        <v>2554</v>
      </c>
      <c r="C3448" s="959"/>
      <c r="D3448" s="969" t="s">
        <v>2702</v>
      </c>
      <c r="E3448" s="961" t="s">
        <v>55</v>
      </c>
      <c r="F3448" s="970">
        <v>97.16</v>
      </c>
      <c r="G3448" s="970">
        <v>4.2</v>
      </c>
      <c r="H3448" s="962">
        <f t="shared" si="264"/>
        <v>408.07</v>
      </c>
      <c r="I3448" s="963">
        <f t="shared" si="267"/>
        <v>0</v>
      </c>
      <c r="J3448" s="964">
        <f t="shared" si="267"/>
        <v>0</v>
      </c>
      <c r="K3448" s="964">
        <f t="shared" si="267"/>
        <v>0</v>
      </c>
      <c r="L3448" s="964">
        <f t="shared" si="267"/>
        <v>0</v>
      </c>
      <c r="M3448" s="964">
        <f t="shared" si="267"/>
        <v>0</v>
      </c>
      <c r="N3448" s="964">
        <f t="shared" si="267"/>
        <v>0</v>
      </c>
      <c r="O3448" s="964">
        <f t="shared" si="267"/>
        <v>0</v>
      </c>
      <c r="P3448" s="964">
        <f t="shared" si="267"/>
        <v>408.07</v>
      </c>
      <c r="Q3448" s="962">
        <f t="shared" si="267"/>
        <v>0</v>
      </c>
      <c r="R3448" s="843"/>
    </row>
    <row r="3449" spans="2:18" s="842" customFormat="1" ht="12.4" customHeight="1">
      <c r="B3449" s="976" t="s">
        <v>718</v>
      </c>
      <c r="C3449" s="959"/>
      <c r="D3449" s="977" t="s">
        <v>3007</v>
      </c>
      <c r="E3449" s="961"/>
      <c r="F3449" s="961"/>
      <c r="G3449" s="961"/>
      <c r="H3449" s="962" t="str">
        <f t="shared" si="264"/>
        <v/>
      </c>
      <c r="I3449" s="963" t="str">
        <f t="shared" si="267"/>
        <v/>
      </c>
      <c r="J3449" s="964" t="str">
        <f t="shared" si="267"/>
        <v/>
      </c>
      <c r="K3449" s="964" t="str">
        <f t="shared" si="267"/>
        <v/>
      </c>
      <c r="L3449" s="964" t="str">
        <f t="shared" si="267"/>
        <v/>
      </c>
      <c r="M3449" s="964" t="str">
        <f t="shared" si="267"/>
        <v/>
      </c>
      <c r="N3449" s="964" t="str">
        <f t="shared" si="267"/>
        <v/>
      </c>
      <c r="O3449" s="964" t="str">
        <f t="shared" si="267"/>
        <v/>
      </c>
      <c r="P3449" s="964" t="str">
        <f t="shared" si="267"/>
        <v/>
      </c>
      <c r="Q3449" s="962" t="str">
        <f t="shared" si="267"/>
        <v/>
      </c>
      <c r="R3449" s="843"/>
    </row>
    <row r="3450" spans="2:18" s="842" customFormat="1" ht="12.4" customHeight="1">
      <c r="B3450" s="968" t="s">
        <v>2555</v>
      </c>
      <c r="C3450" s="959"/>
      <c r="D3450" s="969" t="s">
        <v>3008</v>
      </c>
      <c r="E3450" s="961" t="s">
        <v>386</v>
      </c>
      <c r="F3450" s="970">
        <v>1.85</v>
      </c>
      <c r="G3450" s="970">
        <v>378.95</v>
      </c>
      <c r="H3450" s="962">
        <f t="shared" si="264"/>
        <v>701.06</v>
      </c>
      <c r="I3450" s="963">
        <f t="shared" si="267"/>
        <v>0</v>
      </c>
      <c r="J3450" s="964">
        <f t="shared" si="267"/>
        <v>0</v>
      </c>
      <c r="K3450" s="964">
        <f t="shared" si="267"/>
        <v>0</v>
      </c>
      <c r="L3450" s="964">
        <f t="shared" si="267"/>
        <v>0</v>
      </c>
      <c r="M3450" s="964">
        <f t="shared" si="267"/>
        <v>0</v>
      </c>
      <c r="N3450" s="964">
        <f t="shared" si="267"/>
        <v>0</v>
      </c>
      <c r="O3450" s="964">
        <f t="shared" si="267"/>
        <v>0</v>
      </c>
      <c r="P3450" s="964">
        <f t="shared" si="267"/>
        <v>701.06</v>
      </c>
      <c r="Q3450" s="962">
        <f t="shared" si="267"/>
        <v>0</v>
      </c>
      <c r="R3450" s="843"/>
    </row>
    <row r="3451" spans="2:18" s="842" customFormat="1" ht="12.4" customHeight="1">
      <c r="B3451" s="968" t="s">
        <v>2556</v>
      </c>
      <c r="C3451" s="959"/>
      <c r="D3451" s="969" t="s">
        <v>342</v>
      </c>
      <c r="E3451" s="961" t="s">
        <v>51</v>
      </c>
      <c r="F3451" s="970">
        <v>17.84</v>
      </c>
      <c r="G3451" s="970">
        <v>43.65</v>
      </c>
      <c r="H3451" s="962">
        <f t="shared" si="264"/>
        <v>778.72</v>
      </c>
      <c r="I3451" s="963">
        <f t="shared" si="267"/>
        <v>0</v>
      </c>
      <c r="J3451" s="964">
        <f t="shared" si="267"/>
        <v>0</v>
      </c>
      <c r="K3451" s="964">
        <f t="shared" si="267"/>
        <v>0</v>
      </c>
      <c r="L3451" s="964">
        <f t="shared" si="267"/>
        <v>0</v>
      </c>
      <c r="M3451" s="964">
        <f t="shared" si="267"/>
        <v>0</v>
      </c>
      <c r="N3451" s="964">
        <f t="shared" si="267"/>
        <v>0</v>
      </c>
      <c r="O3451" s="964">
        <f t="shared" si="267"/>
        <v>0</v>
      </c>
      <c r="P3451" s="964">
        <f t="shared" si="267"/>
        <v>778.72</v>
      </c>
      <c r="Q3451" s="962">
        <f t="shared" si="267"/>
        <v>0</v>
      </c>
      <c r="R3451" s="843"/>
    </row>
    <row r="3452" spans="2:18" s="842" customFormat="1" ht="12.4" customHeight="1">
      <c r="B3452" s="968" t="s">
        <v>2557</v>
      </c>
      <c r="C3452" s="959"/>
      <c r="D3452" s="969" t="s">
        <v>2702</v>
      </c>
      <c r="E3452" s="961" t="s">
        <v>55</v>
      </c>
      <c r="F3452" s="970">
        <v>258.02</v>
      </c>
      <c r="G3452" s="970">
        <v>4.2</v>
      </c>
      <c r="H3452" s="962">
        <f t="shared" si="264"/>
        <v>1083.68</v>
      </c>
      <c r="I3452" s="963">
        <f t="shared" si="267"/>
        <v>0</v>
      </c>
      <c r="J3452" s="964">
        <f t="shared" si="267"/>
        <v>0</v>
      </c>
      <c r="K3452" s="964">
        <f t="shared" si="267"/>
        <v>0</v>
      </c>
      <c r="L3452" s="964">
        <f t="shared" si="267"/>
        <v>0</v>
      </c>
      <c r="M3452" s="964">
        <f t="shared" si="267"/>
        <v>0</v>
      </c>
      <c r="N3452" s="964">
        <f t="shared" si="267"/>
        <v>0</v>
      </c>
      <c r="O3452" s="964">
        <f t="shared" si="267"/>
        <v>0</v>
      </c>
      <c r="P3452" s="964">
        <f t="shared" si="267"/>
        <v>1083.68</v>
      </c>
      <c r="Q3452" s="962">
        <f t="shared" si="267"/>
        <v>0</v>
      </c>
      <c r="R3452" s="843"/>
    </row>
    <row r="3453" spans="2:18" s="842" customFormat="1" ht="12.4" customHeight="1">
      <c r="B3453" s="976" t="s">
        <v>719</v>
      </c>
      <c r="C3453" s="959"/>
      <c r="D3453" s="977" t="s">
        <v>3009</v>
      </c>
      <c r="E3453" s="961"/>
      <c r="F3453" s="961"/>
      <c r="G3453" s="961"/>
      <c r="H3453" s="962" t="str">
        <f t="shared" si="264"/>
        <v/>
      </c>
      <c r="I3453" s="963" t="str">
        <f t="shared" si="267"/>
        <v/>
      </c>
      <c r="J3453" s="964" t="str">
        <f t="shared" si="267"/>
        <v/>
      </c>
      <c r="K3453" s="964" t="str">
        <f t="shared" si="267"/>
        <v/>
      </c>
      <c r="L3453" s="964" t="str">
        <f t="shared" si="267"/>
        <v/>
      </c>
      <c r="M3453" s="964" t="str">
        <f t="shared" si="267"/>
        <v/>
      </c>
      <c r="N3453" s="964" t="str">
        <f t="shared" si="267"/>
        <v/>
      </c>
      <c r="O3453" s="964" t="str">
        <f t="shared" si="267"/>
        <v/>
      </c>
      <c r="P3453" s="964" t="str">
        <f t="shared" si="267"/>
        <v/>
      </c>
      <c r="Q3453" s="962" t="str">
        <f t="shared" si="267"/>
        <v/>
      </c>
      <c r="R3453" s="843"/>
    </row>
    <row r="3454" spans="2:18" s="842" customFormat="1" ht="12.4" customHeight="1">
      <c r="B3454" s="968" t="s">
        <v>2558</v>
      </c>
      <c r="C3454" s="959"/>
      <c r="D3454" s="969" t="s">
        <v>357</v>
      </c>
      <c r="E3454" s="961" t="s">
        <v>386</v>
      </c>
      <c r="F3454" s="970">
        <v>0.22</v>
      </c>
      <c r="G3454" s="970">
        <v>378.95</v>
      </c>
      <c r="H3454" s="962">
        <f t="shared" si="264"/>
        <v>83.37</v>
      </c>
      <c r="I3454" s="963">
        <f t="shared" si="267"/>
        <v>0</v>
      </c>
      <c r="J3454" s="964">
        <f t="shared" si="267"/>
        <v>0</v>
      </c>
      <c r="K3454" s="964">
        <f t="shared" si="267"/>
        <v>0</v>
      </c>
      <c r="L3454" s="964">
        <f t="shared" si="267"/>
        <v>0</v>
      </c>
      <c r="M3454" s="964">
        <f t="shared" si="267"/>
        <v>0</v>
      </c>
      <c r="N3454" s="964">
        <f t="shared" si="267"/>
        <v>0</v>
      </c>
      <c r="O3454" s="964">
        <f t="shared" si="267"/>
        <v>0</v>
      </c>
      <c r="P3454" s="964">
        <f t="shared" si="267"/>
        <v>83.37</v>
      </c>
      <c r="Q3454" s="962">
        <f t="shared" si="267"/>
        <v>0</v>
      </c>
      <c r="R3454" s="843"/>
    </row>
    <row r="3455" spans="2:18" s="842" customFormat="1" ht="12.4" customHeight="1">
      <c r="B3455" s="968" t="s">
        <v>2559</v>
      </c>
      <c r="C3455" s="959"/>
      <c r="D3455" s="969" t="s">
        <v>342</v>
      </c>
      <c r="E3455" s="961" t="s">
        <v>51</v>
      </c>
      <c r="F3455" s="970">
        <v>1.32</v>
      </c>
      <c r="G3455" s="970">
        <v>43.65</v>
      </c>
      <c r="H3455" s="962">
        <f t="shared" si="264"/>
        <v>57.62</v>
      </c>
      <c r="I3455" s="963">
        <f t="shared" ref="I3455:Q3470" si="268">+IF($E3455="","",I7345)</f>
        <v>0</v>
      </c>
      <c r="J3455" s="964">
        <f t="shared" si="268"/>
        <v>0</v>
      </c>
      <c r="K3455" s="964">
        <f t="shared" si="268"/>
        <v>0</v>
      </c>
      <c r="L3455" s="964">
        <f t="shared" si="268"/>
        <v>0</v>
      </c>
      <c r="M3455" s="964">
        <f t="shared" si="268"/>
        <v>0</v>
      </c>
      <c r="N3455" s="964">
        <f t="shared" si="268"/>
        <v>0</v>
      </c>
      <c r="O3455" s="964">
        <f t="shared" si="268"/>
        <v>0</v>
      </c>
      <c r="P3455" s="964">
        <f t="shared" si="268"/>
        <v>57.62</v>
      </c>
      <c r="Q3455" s="962">
        <f t="shared" si="268"/>
        <v>0</v>
      </c>
      <c r="R3455" s="843"/>
    </row>
    <row r="3456" spans="2:18" s="842" customFormat="1" ht="12.4" customHeight="1">
      <c r="B3456" s="968" t="s">
        <v>2560</v>
      </c>
      <c r="C3456" s="959"/>
      <c r="D3456" s="969" t="s">
        <v>2702</v>
      </c>
      <c r="E3456" s="961" t="s">
        <v>55</v>
      </c>
      <c r="F3456" s="970">
        <v>7.08</v>
      </c>
      <c r="G3456" s="970">
        <v>4.2</v>
      </c>
      <c r="H3456" s="962">
        <f t="shared" si="264"/>
        <v>29.74</v>
      </c>
      <c r="I3456" s="963">
        <f t="shared" si="268"/>
        <v>0</v>
      </c>
      <c r="J3456" s="964">
        <f t="shared" si="268"/>
        <v>0</v>
      </c>
      <c r="K3456" s="964">
        <f t="shared" si="268"/>
        <v>0</v>
      </c>
      <c r="L3456" s="964">
        <f t="shared" si="268"/>
        <v>0</v>
      </c>
      <c r="M3456" s="964">
        <f t="shared" si="268"/>
        <v>0</v>
      </c>
      <c r="N3456" s="964">
        <f t="shared" si="268"/>
        <v>0</v>
      </c>
      <c r="O3456" s="964">
        <f t="shared" si="268"/>
        <v>0</v>
      </c>
      <c r="P3456" s="964">
        <f t="shared" si="268"/>
        <v>29.74</v>
      </c>
      <c r="Q3456" s="962">
        <f t="shared" si="268"/>
        <v>0</v>
      </c>
      <c r="R3456" s="843"/>
    </row>
    <row r="3457" spans="2:18" s="842" customFormat="1" ht="12.4" customHeight="1">
      <c r="B3457" s="974" t="s">
        <v>721</v>
      </c>
      <c r="C3457" s="959"/>
      <c r="D3457" s="975" t="s">
        <v>343</v>
      </c>
      <c r="E3457" s="961"/>
      <c r="F3457" s="961"/>
      <c r="G3457" s="961"/>
      <c r="H3457" s="962" t="str">
        <f t="shared" si="264"/>
        <v/>
      </c>
      <c r="I3457" s="963" t="str">
        <f t="shared" si="268"/>
        <v/>
      </c>
      <c r="J3457" s="964" t="str">
        <f t="shared" si="268"/>
        <v/>
      </c>
      <c r="K3457" s="964" t="str">
        <f t="shared" si="268"/>
        <v/>
      </c>
      <c r="L3457" s="964" t="str">
        <f t="shared" si="268"/>
        <v/>
      </c>
      <c r="M3457" s="964" t="str">
        <f t="shared" si="268"/>
        <v/>
      </c>
      <c r="N3457" s="964" t="str">
        <f t="shared" si="268"/>
        <v/>
      </c>
      <c r="O3457" s="964" t="str">
        <f t="shared" si="268"/>
        <v/>
      </c>
      <c r="P3457" s="964" t="str">
        <f t="shared" si="268"/>
        <v/>
      </c>
      <c r="Q3457" s="962" t="str">
        <f t="shared" si="268"/>
        <v/>
      </c>
      <c r="R3457" s="843"/>
    </row>
    <row r="3458" spans="2:18" s="842" customFormat="1" ht="12.4" customHeight="1">
      <c r="B3458" s="968" t="s">
        <v>722</v>
      </c>
      <c r="C3458" s="959"/>
      <c r="D3458" s="969" t="s">
        <v>2671</v>
      </c>
      <c r="E3458" s="961" t="s">
        <v>51</v>
      </c>
      <c r="F3458" s="970">
        <v>23.61</v>
      </c>
      <c r="G3458" s="970">
        <v>27.810000000000002</v>
      </c>
      <c r="H3458" s="962">
        <f t="shared" si="264"/>
        <v>656.59</v>
      </c>
      <c r="I3458" s="963">
        <f t="shared" si="268"/>
        <v>0</v>
      </c>
      <c r="J3458" s="964">
        <f t="shared" si="268"/>
        <v>0</v>
      </c>
      <c r="K3458" s="964">
        <f t="shared" si="268"/>
        <v>0</v>
      </c>
      <c r="L3458" s="964">
        <f t="shared" si="268"/>
        <v>0</v>
      </c>
      <c r="M3458" s="964">
        <f t="shared" si="268"/>
        <v>0</v>
      </c>
      <c r="N3458" s="964">
        <f t="shared" si="268"/>
        <v>0</v>
      </c>
      <c r="O3458" s="964">
        <f t="shared" si="268"/>
        <v>0</v>
      </c>
      <c r="P3458" s="964">
        <f t="shared" si="268"/>
        <v>656.59</v>
      </c>
      <c r="Q3458" s="962">
        <f t="shared" si="268"/>
        <v>0</v>
      </c>
      <c r="R3458" s="843"/>
    </row>
    <row r="3459" spans="2:18" s="842" customFormat="1" ht="12.4" customHeight="1">
      <c r="B3459" s="968" t="s">
        <v>723</v>
      </c>
      <c r="C3459" s="959"/>
      <c r="D3459" s="969" t="s">
        <v>2703</v>
      </c>
      <c r="E3459" s="961" t="s">
        <v>51</v>
      </c>
      <c r="F3459" s="970">
        <v>32.89</v>
      </c>
      <c r="G3459" s="970">
        <v>23.39</v>
      </c>
      <c r="H3459" s="962">
        <f t="shared" si="264"/>
        <v>769.3</v>
      </c>
      <c r="I3459" s="963">
        <f t="shared" si="268"/>
        <v>0</v>
      </c>
      <c r="J3459" s="964">
        <f t="shared" si="268"/>
        <v>0</v>
      </c>
      <c r="K3459" s="964">
        <f t="shared" si="268"/>
        <v>0</v>
      </c>
      <c r="L3459" s="964">
        <f t="shared" si="268"/>
        <v>0</v>
      </c>
      <c r="M3459" s="964">
        <f t="shared" si="268"/>
        <v>0</v>
      </c>
      <c r="N3459" s="964">
        <f t="shared" si="268"/>
        <v>0</v>
      </c>
      <c r="O3459" s="964">
        <f t="shared" si="268"/>
        <v>0</v>
      </c>
      <c r="P3459" s="964">
        <f t="shared" si="268"/>
        <v>600.48</v>
      </c>
      <c r="Q3459" s="962">
        <f t="shared" si="268"/>
        <v>168.82</v>
      </c>
      <c r="R3459" s="843"/>
    </row>
    <row r="3460" spans="2:18" s="842" customFormat="1" ht="12.4" customHeight="1">
      <c r="B3460" s="968" t="s">
        <v>724</v>
      </c>
      <c r="C3460" s="959"/>
      <c r="D3460" s="969" t="s">
        <v>2673</v>
      </c>
      <c r="E3460" s="961" t="s">
        <v>385</v>
      </c>
      <c r="F3460" s="970">
        <v>2.72</v>
      </c>
      <c r="G3460" s="970">
        <v>24.78</v>
      </c>
      <c r="H3460" s="962">
        <f t="shared" si="264"/>
        <v>67.400000000000006</v>
      </c>
      <c r="I3460" s="963">
        <f t="shared" si="268"/>
        <v>0</v>
      </c>
      <c r="J3460" s="964">
        <f t="shared" si="268"/>
        <v>0</v>
      </c>
      <c r="K3460" s="964">
        <f t="shared" si="268"/>
        <v>0</v>
      </c>
      <c r="L3460" s="964">
        <f t="shared" si="268"/>
        <v>0</v>
      </c>
      <c r="M3460" s="964">
        <f t="shared" si="268"/>
        <v>0</v>
      </c>
      <c r="N3460" s="964">
        <f t="shared" si="268"/>
        <v>0</v>
      </c>
      <c r="O3460" s="964">
        <f t="shared" si="268"/>
        <v>0</v>
      </c>
      <c r="P3460" s="964">
        <f t="shared" si="268"/>
        <v>67.400000000000006</v>
      </c>
      <c r="Q3460" s="962">
        <f t="shared" si="268"/>
        <v>0</v>
      </c>
      <c r="R3460" s="843"/>
    </row>
    <row r="3461" spans="2:18" s="842" customFormat="1" ht="12.4" customHeight="1">
      <c r="B3461" s="974" t="s">
        <v>725</v>
      </c>
      <c r="C3461" s="959"/>
      <c r="D3461" s="975" t="s">
        <v>345</v>
      </c>
      <c r="E3461" s="961"/>
      <c r="F3461" s="961"/>
      <c r="G3461" s="961"/>
      <c r="H3461" s="962" t="str">
        <f t="shared" si="264"/>
        <v/>
      </c>
      <c r="I3461" s="963" t="str">
        <f t="shared" si="268"/>
        <v/>
      </c>
      <c r="J3461" s="964" t="str">
        <f t="shared" si="268"/>
        <v/>
      </c>
      <c r="K3461" s="964" t="str">
        <f t="shared" si="268"/>
        <v/>
      </c>
      <c r="L3461" s="964" t="str">
        <f t="shared" si="268"/>
        <v/>
      </c>
      <c r="M3461" s="964" t="str">
        <f t="shared" si="268"/>
        <v/>
      </c>
      <c r="N3461" s="964" t="str">
        <f t="shared" si="268"/>
        <v/>
      </c>
      <c r="O3461" s="964" t="str">
        <f t="shared" si="268"/>
        <v/>
      </c>
      <c r="P3461" s="964" t="str">
        <f t="shared" si="268"/>
        <v/>
      </c>
      <c r="Q3461" s="962" t="str">
        <f t="shared" si="268"/>
        <v/>
      </c>
      <c r="R3461" s="843"/>
    </row>
    <row r="3462" spans="2:18" s="842" customFormat="1" ht="12.4" customHeight="1">
      <c r="B3462" s="968" t="s">
        <v>726</v>
      </c>
      <c r="C3462" s="959"/>
      <c r="D3462" s="969" t="s">
        <v>2803</v>
      </c>
      <c r="E3462" s="961" t="s">
        <v>386</v>
      </c>
      <c r="F3462" s="970">
        <v>0.99</v>
      </c>
      <c r="G3462" s="970">
        <v>96.73</v>
      </c>
      <c r="H3462" s="962">
        <f t="shared" si="264"/>
        <v>95.76</v>
      </c>
      <c r="I3462" s="963">
        <f t="shared" si="268"/>
        <v>0</v>
      </c>
      <c r="J3462" s="964">
        <f t="shared" si="268"/>
        <v>0</v>
      </c>
      <c r="K3462" s="964">
        <f t="shared" si="268"/>
        <v>0</v>
      </c>
      <c r="L3462" s="964">
        <f t="shared" si="268"/>
        <v>0</v>
      </c>
      <c r="M3462" s="964">
        <f t="shared" si="268"/>
        <v>0</v>
      </c>
      <c r="N3462" s="964">
        <f t="shared" si="268"/>
        <v>0</v>
      </c>
      <c r="O3462" s="964">
        <f t="shared" si="268"/>
        <v>0</v>
      </c>
      <c r="P3462" s="964">
        <f t="shared" si="268"/>
        <v>95.76</v>
      </c>
      <c r="Q3462" s="962">
        <f t="shared" si="268"/>
        <v>0</v>
      </c>
      <c r="R3462" s="843"/>
    </row>
    <row r="3463" spans="2:18" s="842" customFormat="1" ht="12.4" customHeight="1">
      <c r="B3463" s="974" t="s">
        <v>729</v>
      </c>
      <c r="C3463" s="959"/>
      <c r="D3463" s="975" t="s">
        <v>3010</v>
      </c>
      <c r="E3463" s="961"/>
      <c r="F3463" s="961"/>
      <c r="G3463" s="961"/>
      <c r="H3463" s="962" t="str">
        <f t="shared" si="264"/>
        <v/>
      </c>
      <c r="I3463" s="963" t="str">
        <f t="shared" si="268"/>
        <v/>
      </c>
      <c r="J3463" s="964" t="str">
        <f t="shared" si="268"/>
        <v/>
      </c>
      <c r="K3463" s="964" t="str">
        <f t="shared" si="268"/>
        <v/>
      </c>
      <c r="L3463" s="964" t="str">
        <f t="shared" si="268"/>
        <v/>
      </c>
      <c r="M3463" s="964" t="str">
        <f t="shared" si="268"/>
        <v/>
      </c>
      <c r="N3463" s="964" t="str">
        <f t="shared" si="268"/>
        <v/>
      </c>
      <c r="O3463" s="964" t="str">
        <f t="shared" si="268"/>
        <v/>
      </c>
      <c r="P3463" s="964" t="str">
        <f t="shared" si="268"/>
        <v/>
      </c>
      <c r="Q3463" s="962" t="str">
        <f t="shared" si="268"/>
        <v/>
      </c>
      <c r="R3463" s="843"/>
    </row>
    <row r="3464" spans="2:18" s="842" customFormat="1" ht="12.4" customHeight="1">
      <c r="B3464" s="968" t="s">
        <v>730</v>
      </c>
      <c r="C3464" s="959"/>
      <c r="D3464" s="969" t="s">
        <v>2709</v>
      </c>
      <c r="E3464" s="961" t="s">
        <v>41</v>
      </c>
      <c r="F3464" s="970">
        <v>1</v>
      </c>
      <c r="G3464" s="970">
        <v>158.11000000000001</v>
      </c>
      <c r="H3464" s="962">
        <f t="shared" si="264"/>
        <v>158.11000000000001</v>
      </c>
      <c r="I3464" s="963">
        <f t="shared" si="268"/>
        <v>0</v>
      </c>
      <c r="J3464" s="964">
        <f t="shared" si="268"/>
        <v>0</v>
      </c>
      <c r="K3464" s="964">
        <f t="shared" si="268"/>
        <v>0</v>
      </c>
      <c r="L3464" s="964">
        <f t="shared" si="268"/>
        <v>0</v>
      </c>
      <c r="M3464" s="964">
        <f t="shared" si="268"/>
        <v>0</v>
      </c>
      <c r="N3464" s="964">
        <f t="shared" si="268"/>
        <v>0</v>
      </c>
      <c r="O3464" s="964">
        <f t="shared" si="268"/>
        <v>0</v>
      </c>
      <c r="P3464" s="964">
        <f t="shared" si="268"/>
        <v>54.02</v>
      </c>
      <c r="Q3464" s="962">
        <f t="shared" si="268"/>
        <v>104.09</v>
      </c>
      <c r="R3464" s="843"/>
    </row>
    <row r="3465" spans="2:18" s="842" customFormat="1" ht="12.4" customHeight="1">
      <c r="B3465" s="968" t="s">
        <v>2561</v>
      </c>
      <c r="C3465" s="959"/>
      <c r="D3465" s="969" t="s">
        <v>2708</v>
      </c>
      <c r="E3465" s="961" t="s">
        <v>41</v>
      </c>
      <c r="F3465" s="970">
        <v>1</v>
      </c>
      <c r="G3465" s="970">
        <v>216.11</v>
      </c>
      <c r="H3465" s="962">
        <f t="shared" ref="H3465:H3528" si="269">+IF(E3465="","",ROUND(F3465*G3465,2))</f>
        <v>216.11</v>
      </c>
      <c r="I3465" s="963">
        <f t="shared" si="268"/>
        <v>0</v>
      </c>
      <c r="J3465" s="964">
        <f t="shared" si="268"/>
        <v>0</v>
      </c>
      <c r="K3465" s="964">
        <f t="shared" si="268"/>
        <v>0</v>
      </c>
      <c r="L3465" s="964">
        <f t="shared" si="268"/>
        <v>0</v>
      </c>
      <c r="M3465" s="964">
        <f t="shared" si="268"/>
        <v>0</v>
      </c>
      <c r="N3465" s="964">
        <f t="shared" si="268"/>
        <v>0</v>
      </c>
      <c r="O3465" s="964">
        <f t="shared" si="268"/>
        <v>0</v>
      </c>
      <c r="P3465" s="964">
        <f t="shared" si="268"/>
        <v>73.84</v>
      </c>
      <c r="Q3465" s="962">
        <f t="shared" si="268"/>
        <v>142.27000000000001</v>
      </c>
      <c r="R3465" s="843"/>
    </row>
    <row r="3466" spans="2:18" s="842" customFormat="1" ht="12.4" customHeight="1">
      <c r="B3466" s="974" t="s">
        <v>731</v>
      </c>
      <c r="C3466" s="959"/>
      <c r="D3466" s="975" t="s">
        <v>2822</v>
      </c>
      <c r="E3466" s="961"/>
      <c r="F3466" s="961"/>
      <c r="G3466" s="961"/>
      <c r="H3466" s="962" t="str">
        <f t="shared" si="269"/>
        <v/>
      </c>
      <c r="I3466" s="963" t="str">
        <f t="shared" si="268"/>
        <v/>
      </c>
      <c r="J3466" s="964" t="str">
        <f t="shared" si="268"/>
        <v/>
      </c>
      <c r="K3466" s="964" t="str">
        <f t="shared" si="268"/>
        <v/>
      </c>
      <c r="L3466" s="964" t="str">
        <f t="shared" si="268"/>
        <v/>
      </c>
      <c r="M3466" s="964" t="str">
        <f t="shared" si="268"/>
        <v/>
      </c>
      <c r="N3466" s="964" t="str">
        <f t="shared" si="268"/>
        <v/>
      </c>
      <c r="O3466" s="964" t="str">
        <f t="shared" si="268"/>
        <v/>
      </c>
      <c r="P3466" s="964" t="str">
        <f t="shared" si="268"/>
        <v/>
      </c>
      <c r="Q3466" s="962" t="str">
        <f t="shared" si="268"/>
        <v/>
      </c>
      <c r="R3466" s="843"/>
    </row>
    <row r="3467" spans="2:18" s="842" customFormat="1" ht="12.4" customHeight="1">
      <c r="B3467" s="976" t="s">
        <v>732</v>
      </c>
      <c r="C3467" s="959"/>
      <c r="D3467" s="977" t="s">
        <v>3011</v>
      </c>
      <c r="E3467" s="961"/>
      <c r="F3467" s="961"/>
      <c r="G3467" s="961"/>
      <c r="H3467" s="962" t="str">
        <f t="shared" si="269"/>
        <v/>
      </c>
      <c r="I3467" s="963" t="str">
        <f t="shared" si="268"/>
        <v/>
      </c>
      <c r="J3467" s="964" t="str">
        <f t="shared" si="268"/>
        <v/>
      </c>
      <c r="K3467" s="964" t="str">
        <f t="shared" si="268"/>
        <v/>
      </c>
      <c r="L3467" s="964" t="str">
        <f t="shared" si="268"/>
        <v/>
      </c>
      <c r="M3467" s="964" t="str">
        <f t="shared" si="268"/>
        <v/>
      </c>
      <c r="N3467" s="964" t="str">
        <f t="shared" si="268"/>
        <v/>
      </c>
      <c r="O3467" s="964" t="str">
        <f t="shared" si="268"/>
        <v/>
      </c>
      <c r="P3467" s="964" t="str">
        <f t="shared" si="268"/>
        <v/>
      </c>
      <c r="Q3467" s="962" t="str">
        <f t="shared" si="268"/>
        <v/>
      </c>
      <c r="R3467" s="843"/>
    </row>
    <row r="3468" spans="2:18" s="842" customFormat="1" ht="12.4" customHeight="1">
      <c r="B3468" s="968" t="s">
        <v>2562</v>
      </c>
      <c r="C3468" s="959"/>
      <c r="D3468" s="969" t="s">
        <v>2793</v>
      </c>
      <c r="E3468" s="961" t="s">
        <v>41</v>
      </c>
      <c r="F3468" s="970">
        <v>1</v>
      </c>
      <c r="G3468" s="970">
        <v>64.19</v>
      </c>
      <c r="H3468" s="962">
        <f t="shared" si="269"/>
        <v>64.19</v>
      </c>
      <c r="I3468" s="963">
        <f t="shared" si="268"/>
        <v>0</v>
      </c>
      <c r="J3468" s="964">
        <f t="shared" si="268"/>
        <v>0</v>
      </c>
      <c r="K3468" s="964">
        <f t="shared" si="268"/>
        <v>0</v>
      </c>
      <c r="L3468" s="964">
        <f t="shared" si="268"/>
        <v>0</v>
      </c>
      <c r="M3468" s="964">
        <f t="shared" si="268"/>
        <v>0</v>
      </c>
      <c r="N3468" s="964">
        <f t="shared" si="268"/>
        <v>0</v>
      </c>
      <c r="O3468" s="964">
        <f t="shared" si="268"/>
        <v>0</v>
      </c>
      <c r="P3468" s="964">
        <f t="shared" si="268"/>
        <v>0</v>
      </c>
      <c r="Q3468" s="962">
        <f t="shared" si="268"/>
        <v>64.19</v>
      </c>
      <c r="R3468" s="843"/>
    </row>
    <row r="3469" spans="2:18" s="842" customFormat="1" ht="12.4" customHeight="1">
      <c r="B3469" s="974" t="s">
        <v>735</v>
      </c>
      <c r="C3469" s="959"/>
      <c r="D3469" s="975" t="s">
        <v>3012</v>
      </c>
      <c r="E3469" s="961"/>
      <c r="F3469" s="961"/>
      <c r="G3469" s="961"/>
      <c r="H3469" s="962" t="str">
        <f t="shared" si="269"/>
        <v/>
      </c>
      <c r="I3469" s="963" t="str">
        <f t="shared" si="268"/>
        <v/>
      </c>
      <c r="J3469" s="964" t="str">
        <f t="shared" si="268"/>
        <v/>
      </c>
      <c r="K3469" s="964" t="str">
        <f t="shared" si="268"/>
        <v/>
      </c>
      <c r="L3469" s="964" t="str">
        <f t="shared" si="268"/>
        <v/>
      </c>
      <c r="M3469" s="964" t="str">
        <f t="shared" si="268"/>
        <v/>
      </c>
      <c r="N3469" s="964" t="str">
        <f t="shared" si="268"/>
        <v/>
      </c>
      <c r="O3469" s="964" t="str">
        <f t="shared" si="268"/>
        <v/>
      </c>
      <c r="P3469" s="964" t="str">
        <f t="shared" si="268"/>
        <v/>
      </c>
      <c r="Q3469" s="962" t="str">
        <f t="shared" si="268"/>
        <v/>
      </c>
      <c r="R3469" s="843"/>
    </row>
    <row r="3470" spans="2:18" s="842" customFormat="1" ht="12.4" customHeight="1">
      <c r="B3470" s="968" t="s">
        <v>736</v>
      </c>
      <c r="C3470" s="959"/>
      <c r="D3470" s="969" t="s">
        <v>3013</v>
      </c>
      <c r="E3470" s="961" t="s">
        <v>41</v>
      </c>
      <c r="F3470" s="970">
        <v>1</v>
      </c>
      <c r="G3470" s="970">
        <v>34.92</v>
      </c>
      <c r="H3470" s="962">
        <f t="shared" si="269"/>
        <v>34.92</v>
      </c>
      <c r="I3470" s="963">
        <f t="shared" si="268"/>
        <v>0</v>
      </c>
      <c r="J3470" s="964">
        <f t="shared" si="268"/>
        <v>0</v>
      </c>
      <c r="K3470" s="964">
        <f t="shared" si="268"/>
        <v>0</v>
      </c>
      <c r="L3470" s="964">
        <f t="shared" si="268"/>
        <v>0</v>
      </c>
      <c r="M3470" s="964">
        <f t="shared" si="268"/>
        <v>0</v>
      </c>
      <c r="N3470" s="964">
        <f t="shared" si="268"/>
        <v>0</v>
      </c>
      <c r="O3470" s="964">
        <f t="shared" si="268"/>
        <v>0</v>
      </c>
      <c r="P3470" s="964">
        <f t="shared" si="268"/>
        <v>34.92</v>
      </c>
      <c r="Q3470" s="962">
        <f t="shared" si="268"/>
        <v>0</v>
      </c>
      <c r="R3470" s="843"/>
    </row>
    <row r="3471" spans="2:18" s="842" customFormat="1" ht="12.4" customHeight="1">
      <c r="B3471" s="978" t="s">
        <v>737</v>
      </c>
      <c r="C3471" s="959"/>
      <c r="D3471" s="979" t="s">
        <v>3014</v>
      </c>
      <c r="E3471" s="961" t="s">
        <v>53</v>
      </c>
      <c r="F3471" s="970">
        <v>1</v>
      </c>
      <c r="G3471" s="970">
        <v>471.09000000000003</v>
      </c>
      <c r="H3471" s="980">
        <f t="shared" si="269"/>
        <v>471.09</v>
      </c>
      <c r="I3471" s="981">
        <f t="shared" ref="I3471:Q3486" si="270">+IF($E3471="","",I7361)</f>
        <v>0</v>
      </c>
      <c r="J3471" s="982">
        <f t="shared" si="270"/>
        <v>0</v>
      </c>
      <c r="K3471" s="982">
        <f t="shared" si="270"/>
        <v>0</v>
      </c>
      <c r="L3471" s="982">
        <f t="shared" si="270"/>
        <v>0</v>
      </c>
      <c r="M3471" s="982">
        <f t="shared" si="270"/>
        <v>0</v>
      </c>
      <c r="N3471" s="982">
        <f t="shared" si="270"/>
        <v>0</v>
      </c>
      <c r="O3471" s="982">
        <f t="shared" si="270"/>
        <v>0</v>
      </c>
      <c r="P3471" s="982">
        <f t="shared" si="270"/>
        <v>471.09</v>
      </c>
      <c r="Q3471" s="980">
        <f t="shared" si="270"/>
        <v>0</v>
      </c>
      <c r="R3471" s="843"/>
    </row>
    <row r="3472" spans="2:18" s="842" customFormat="1" ht="12.4" customHeight="1">
      <c r="B3472" s="974" t="s">
        <v>738</v>
      </c>
      <c r="C3472" s="959"/>
      <c r="D3472" s="975" t="s">
        <v>2681</v>
      </c>
      <c r="E3472" s="961"/>
      <c r="F3472" s="961"/>
      <c r="G3472" s="961"/>
      <c r="H3472" s="962" t="str">
        <f t="shared" si="269"/>
        <v/>
      </c>
      <c r="I3472" s="963" t="str">
        <f t="shared" si="270"/>
        <v/>
      </c>
      <c r="J3472" s="964" t="str">
        <f t="shared" si="270"/>
        <v/>
      </c>
      <c r="K3472" s="964" t="str">
        <f t="shared" si="270"/>
        <v/>
      </c>
      <c r="L3472" s="964" t="str">
        <f t="shared" si="270"/>
        <v/>
      </c>
      <c r="M3472" s="964" t="str">
        <f t="shared" si="270"/>
        <v/>
      </c>
      <c r="N3472" s="964" t="str">
        <f t="shared" si="270"/>
        <v/>
      </c>
      <c r="O3472" s="964" t="str">
        <f t="shared" si="270"/>
        <v/>
      </c>
      <c r="P3472" s="964" t="str">
        <f t="shared" si="270"/>
        <v/>
      </c>
      <c r="Q3472" s="962" t="str">
        <f t="shared" si="270"/>
        <v/>
      </c>
      <c r="R3472" s="843"/>
    </row>
    <row r="3473" spans="2:18" s="842" customFormat="1" ht="12.4" customHeight="1">
      <c r="B3473" s="968" t="s">
        <v>739</v>
      </c>
      <c r="C3473" s="959"/>
      <c r="D3473" s="969" t="s">
        <v>3015</v>
      </c>
      <c r="E3473" s="961" t="s">
        <v>41</v>
      </c>
      <c r="F3473" s="970">
        <v>1</v>
      </c>
      <c r="G3473" s="970">
        <v>169.59</v>
      </c>
      <c r="H3473" s="962">
        <f t="shared" si="269"/>
        <v>169.59</v>
      </c>
      <c r="I3473" s="963">
        <f t="shared" si="270"/>
        <v>0</v>
      </c>
      <c r="J3473" s="964">
        <f t="shared" si="270"/>
        <v>0</v>
      </c>
      <c r="K3473" s="964">
        <f t="shared" si="270"/>
        <v>0</v>
      </c>
      <c r="L3473" s="964">
        <f t="shared" si="270"/>
        <v>0</v>
      </c>
      <c r="M3473" s="964">
        <f t="shared" si="270"/>
        <v>0</v>
      </c>
      <c r="N3473" s="964">
        <f t="shared" si="270"/>
        <v>0</v>
      </c>
      <c r="O3473" s="964">
        <f t="shared" si="270"/>
        <v>0</v>
      </c>
      <c r="P3473" s="964">
        <f t="shared" si="270"/>
        <v>169.59</v>
      </c>
      <c r="Q3473" s="962">
        <f t="shared" si="270"/>
        <v>0</v>
      </c>
      <c r="R3473" s="843"/>
    </row>
    <row r="3474" spans="2:18" s="842" customFormat="1" ht="12.4" customHeight="1">
      <c r="B3474" s="974" t="s">
        <v>2563</v>
      </c>
      <c r="C3474" s="959"/>
      <c r="D3474" s="975" t="s">
        <v>58</v>
      </c>
      <c r="E3474" s="961"/>
      <c r="F3474" s="961"/>
      <c r="G3474" s="961"/>
      <c r="H3474" s="962" t="str">
        <f t="shared" si="269"/>
        <v/>
      </c>
      <c r="I3474" s="963" t="str">
        <f t="shared" si="270"/>
        <v/>
      </c>
      <c r="J3474" s="964" t="str">
        <f t="shared" si="270"/>
        <v/>
      </c>
      <c r="K3474" s="964" t="str">
        <f t="shared" si="270"/>
        <v/>
      </c>
      <c r="L3474" s="964" t="str">
        <f t="shared" si="270"/>
        <v/>
      </c>
      <c r="M3474" s="964" t="str">
        <f t="shared" si="270"/>
        <v/>
      </c>
      <c r="N3474" s="964" t="str">
        <f t="shared" si="270"/>
        <v/>
      </c>
      <c r="O3474" s="964" t="str">
        <f t="shared" si="270"/>
        <v/>
      </c>
      <c r="P3474" s="964" t="str">
        <f t="shared" si="270"/>
        <v/>
      </c>
      <c r="Q3474" s="962" t="str">
        <f t="shared" si="270"/>
        <v/>
      </c>
      <c r="R3474" s="843"/>
    </row>
    <row r="3475" spans="2:18" s="842" customFormat="1" ht="12.4" customHeight="1">
      <c r="B3475" s="968" t="s">
        <v>2564</v>
      </c>
      <c r="C3475" s="959"/>
      <c r="D3475" s="969" t="s">
        <v>2682</v>
      </c>
      <c r="E3475" s="961" t="s">
        <v>51</v>
      </c>
      <c r="F3475" s="970">
        <v>20.400000000000002</v>
      </c>
      <c r="G3475" s="970">
        <v>15.88</v>
      </c>
      <c r="H3475" s="962">
        <f t="shared" si="269"/>
        <v>323.95</v>
      </c>
      <c r="I3475" s="963">
        <f t="shared" si="270"/>
        <v>0</v>
      </c>
      <c r="J3475" s="964">
        <f t="shared" si="270"/>
        <v>0</v>
      </c>
      <c r="K3475" s="964">
        <f t="shared" si="270"/>
        <v>0</v>
      </c>
      <c r="L3475" s="964">
        <f t="shared" si="270"/>
        <v>0</v>
      </c>
      <c r="M3475" s="964">
        <f t="shared" si="270"/>
        <v>0</v>
      </c>
      <c r="N3475" s="964">
        <f t="shared" si="270"/>
        <v>0</v>
      </c>
      <c r="O3475" s="964">
        <f t="shared" si="270"/>
        <v>0</v>
      </c>
      <c r="P3475" s="964">
        <f t="shared" si="270"/>
        <v>0</v>
      </c>
      <c r="Q3475" s="962">
        <f t="shared" si="270"/>
        <v>323.95</v>
      </c>
      <c r="R3475" s="843"/>
    </row>
    <row r="3476" spans="2:18" s="842" customFormat="1" ht="12.4" customHeight="1">
      <c r="B3476" s="968" t="s">
        <v>2565</v>
      </c>
      <c r="C3476" s="959"/>
      <c r="D3476" s="969" t="s">
        <v>2806</v>
      </c>
      <c r="E3476" s="961" t="s">
        <v>50</v>
      </c>
      <c r="F3476" s="970">
        <v>7.2</v>
      </c>
      <c r="G3476" s="970">
        <v>32.57</v>
      </c>
      <c r="H3476" s="962">
        <f t="shared" si="269"/>
        <v>234.5</v>
      </c>
      <c r="I3476" s="963">
        <f t="shared" si="270"/>
        <v>0</v>
      </c>
      <c r="J3476" s="964">
        <f t="shared" si="270"/>
        <v>0</v>
      </c>
      <c r="K3476" s="964">
        <f t="shared" si="270"/>
        <v>0</v>
      </c>
      <c r="L3476" s="964">
        <f t="shared" si="270"/>
        <v>0</v>
      </c>
      <c r="M3476" s="964">
        <f t="shared" si="270"/>
        <v>0</v>
      </c>
      <c r="N3476" s="964">
        <f t="shared" si="270"/>
        <v>0</v>
      </c>
      <c r="O3476" s="964">
        <f t="shared" si="270"/>
        <v>0</v>
      </c>
      <c r="P3476" s="964">
        <f t="shared" si="270"/>
        <v>234.5</v>
      </c>
      <c r="Q3476" s="962">
        <f t="shared" si="270"/>
        <v>0</v>
      </c>
      <c r="R3476" s="843"/>
    </row>
    <row r="3477" spans="2:18" s="842" customFormat="1" ht="12.4" customHeight="1">
      <c r="B3477" s="974" t="s">
        <v>2566</v>
      </c>
      <c r="C3477" s="959"/>
      <c r="D3477" s="975" t="s">
        <v>64</v>
      </c>
      <c r="E3477" s="961"/>
      <c r="F3477" s="961"/>
      <c r="G3477" s="961"/>
      <c r="H3477" s="962" t="str">
        <f t="shared" si="269"/>
        <v/>
      </c>
      <c r="I3477" s="963" t="str">
        <f t="shared" si="270"/>
        <v/>
      </c>
      <c r="J3477" s="964" t="str">
        <f t="shared" si="270"/>
        <v/>
      </c>
      <c r="K3477" s="964" t="str">
        <f t="shared" si="270"/>
        <v/>
      </c>
      <c r="L3477" s="964" t="str">
        <f t="shared" si="270"/>
        <v/>
      </c>
      <c r="M3477" s="964" t="str">
        <f t="shared" si="270"/>
        <v/>
      </c>
      <c r="N3477" s="964" t="str">
        <f t="shared" si="270"/>
        <v/>
      </c>
      <c r="O3477" s="964" t="str">
        <f t="shared" si="270"/>
        <v/>
      </c>
      <c r="P3477" s="964" t="str">
        <f t="shared" si="270"/>
        <v/>
      </c>
      <c r="Q3477" s="962" t="str">
        <f t="shared" si="270"/>
        <v/>
      </c>
      <c r="R3477" s="843"/>
    </row>
    <row r="3478" spans="2:18" s="842" customFormat="1" ht="12.4" customHeight="1">
      <c r="B3478" s="968" t="s">
        <v>2567</v>
      </c>
      <c r="C3478" s="959"/>
      <c r="D3478" s="969" t="s">
        <v>350</v>
      </c>
      <c r="E3478" s="961" t="s">
        <v>51</v>
      </c>
      <c r="F3478" s="970">
        <v>38.89</v>
      </c>
      <c r="G3478" s="970">
        <v>11.85</v>
      </c>
      <c r="H3478" s="962">
        <f t="shared" si="269"/>
        <v>460.85</v>
      </c>
      <c r="I3478" s="963">
        <f t="shared" si="270"/>
        <v>0</v>
      </c>
      <c r="J3478" s="964">
        <f t="shared" si="270"/>
        <v>0</v>
      </c>
      <c r="K3478" s="964">
        <f t="shared" si="270"/>
        <v>0</v>
      </c>
      <c r="L3478" s="964">
        <f t="shared" si="270"/>
        <v>0</v>
      </c>
      <c r="M3478" s="964">
        <f t="shared" si="270"/>
        <v>0</v>
      </c>
      <c r="N3478" s="964">
        <f t="shared" si="270"/>
        <v>0</v>
      </c>
      <c r="O3478" s="964">
        <f t="shared" si="270"/>
        <v>0</v>
      </c>
      <c r="P3478" s="964">
        <f t="shared" si="270"/>
        <v>0</v>
      </c>
      <c r="Q3478" s="962">
        <f t="shared" si="270"/>
        <v>460.85</v>
      </c>
      <c r="R3478" s="843"/>
    </row>
    <row r="3479" spans="2:18" s="842" customFormat="1" ht="12.4" customHeight="1">
      <c r="B3479" s="968" t="s">
        <v>2568</v>
      </c>
      <c r="C3479" s="959"/>
      <c r="D3479" s="969" t="s">
        <v>351</v>
      </c>
      <c r="E3479" s="961" t="s">
        <v>51</v>
      </c>
      <c r="F3479" s="970">
        <v>1.22</v>
      </c>
      <c r="G3479" s="970">
        <v>20.48</v>
      </c>
      <c r="H3479" s="962">
        <f t="shared" si="269"/>
        <v>24.99</v>
      </c>
      <c r="I3479" s="963">
        <f t="shared" si="270"/>
        <v>0</v>
      </c>
      <c r="J3479" s="964">
        <f t="shared" si="270"/>
        <v>0</v>
      </c>
      <c r="K3479" s="964">
        <f t="shared" si="270"/>
        <v>0</v>
      </c>
      <c r="L3479" s="964">
        <f t="shared" si="270"/>
        <v>0</v>
      </c>
      <c r="M3479" s="964">
        <f t="shared" si="270"/>
        <v>0</v>
      </c>
      <c r="N3479" s="964">
        <f t="shared" si="270"/>
        <v>0</v>
      </c>
      <c r="O3479" s="964">
        <f t="shared" si="270"/>
        <v>0</v>
      </c>
      <c r="P3479" s="964">
        <f t="shared" si="270"/>
        <v>0</v>
      </c>
      <c r="Q3479" s="962">
        <f t="shared" si="270"/>
        <v>24.99</v>
      </c>
      <c r="R3479" s="843"/>
    </row>
    <row r="3480" spans="2:18" s="842" customFormat="1" ht="12.4" customHeight="1">
      <c r="B3480" s="974" t="s">
        <v>2569</v>
      </c>
      <c r="C3480" s="959"/>
      <c r="D3480" s="975" t="s">
        <v>2712</v>
      </c>
      <c r="E3480" s="961"/>
      <c r="F3480" s="961"/>
      <c r="G3480" s="961"/>
      <c r="H3480" s="962" t="str">
        <f t="shared" si="269"/>
        <v/>
      </c>
      <c r="I3480" s="963" t="str">
        <f t="shared" si="270"/>
        <v/>
      </c>
      <c r="J3480" s="964" t="str">
        <f t="shared" si="270"/>
        <v/>
      </c>
      <c r="K3480" s="964" t="str">
        <f t="shared" si="270"/>
        <v/>
      </c>
      <c r="L3480" s="964" t="str">
        <f t="shared" si="270"/>
        <v/>
      </c>
      <c r="M3480" s="964" t="str">
        <f t="shared" si="270"/>
        <v/>
      </c>
      <c r="N3480" s="964" t="str">
        <f t="shared" si="270"/>
        <v/>
      </c>
      <c r="O3480" s="964" t="str">
        <f t="shared" si="270"/>
        <v/>
      </c>
      <c r="P3480" s="964" t="str">
        <f t="shared" si="270"/>
        <v/>
      </c>
      <c r="Q3480" s="962" t="str">
        <f t="shared" si="270"/>
        <v/>
      </c>
      <c r="R3480" s="843"/>
    </row>
    <row r="3481" spans="2:18" s="842" customFormat="1" ht="12.4" customHeight="1">
      <c r="B3481" s="976" t="s">
        <v>2570</v>
      </c>
      <c r="C3481" s="959"/>
      <c r="D3481" s="977" t="s">
        <v>52</v>
      </c>
      <c r="E3481" s="961"/>
      <c r="F3481" s="961"/>
      <c r="G3481" s="961"/>
      <c r="H3481" s="962" t="str">
        <f t="shared" si="269"/>
        <v/>
      </c>
      <c r="I3481" s="963" t="str">
        <f t="shared" si="270"/>
        <v/>
      </c>
      <c r="J3481" s="964" t="str">
        <f t="shared" si="270"/>
        <v/>
      </c>
      <c r="K3481" s="964" t="str">
        <f t="shared" si="270"/>
        <v/>
      </c>
      <c r="L3481" s="964" t="str">
        <f t="shared" si="270"/>
        <v/>
      </c>
      <c r="M3481" s="964" t="str">
        <f t="shared" si="270"/>
        <v/>
      </c>
      <c r="N3481" s="964" t="str">
        <f t="shared" si="270"/>
        <v/>
      </c>
      <c r="O3481" s="964" t="str">
        <f t="shared" si="270"/>
        <v/>
      </c>
      <c r="P3481" s="964" t="str">
        <f t="shared" si="270"/>
        <v/>
      </c>
      <c r="Q3481" s="962" t="str">
        <f t="shared" si="270"/>
        <v/>
      </c>
      <c r="R3481" s="843"/>
    </row>
    <row r="3482" spans="2:18" s="842" customFormat="1" ht="12.4" customHeight="1">
      <c r="B3482" s="968" t="s">
        <v>2571</v>
      </c>
      <c r="C3482" s="959"/>
      <c r="D3482" s="969" t="s">
        <v>334</v>
      </c>
      <c r="E3482" s="961" t="s">
        <v>385</v>
      </c>
      <c r="F3482" s="970">
        <v>36</v>
      </c>
      <c r="G3482" s="970">
        <v>1.22</v>
      </c>
      <c r="H3482" s="962">
        <f t="shared" si="269"/>
        <v>43.92</v>
      </c>
      <c r="I3482" s="963">
        <f t="shared" si="270"/>
        <v>0</v>
      </c>
      <c r="J3482" s="964">
        <f t="shared" si="270"/>
        <v>0</v>
      </c>
      <c r="K3482" s="964">
        <f t="shared" si="270"/>
        <v>0</v>
      </c>
      <c r="L3482" s="964">
        <f t="shared" si="270"/>
        <v>0</v>
      </c>
      <c r="M3482" s="964">
        <f t="shared" si="270"/>
        <v>0</v>
      </c>
      <c r="N3482" s="964">
        <f t="shared" si="270"/>
        <v>0</v>
      </c>
      <c r="O3482" s="964">
        <f t="shared" si="270"/>
        <v>0</v>
      </c>
      <c r="P3482" s="964">
        <f t="shared" si="270"/>
        <v>0</v>
      </c>
      <c r="Q3482" s="962">
        <f t="shared" si="270"/>
        <v>43.92</v>
      </c>
      <c r="R3482" s="843"/>
    </row>
    <row r="3483" spans="2:18" s="842" customFormat="1" ht="12.4" customHeight="1">
      <c r="B3483" s="976" t="s">
        <v>2572</v>
      </c>
      <c r="C3483" s="959"/>
      <c r="D3483" s="977" t="s">
        <v>54</v>
      </c>
      <c r="E3483" s="961"/>
      <c r="F3483" s="961"/>
      <c r="G3483" s="961"/>
      <c r="H3483" s="962" t="str">
        <f t="shared" si="269"/>
        <v/>
      </c>
      <c r="I3483" s="963" t="str">
        <f t="shared" si="270"/>
        <v/>
      </c>
      <c r="J3483" s="964" t="str">
        <f t="shared" si="270"/>
        <v/>
      </c>
      <c r="K3483" s="964" t="str">
        <f t="shared" si="270"/>
        <v/>
      </c>
      <c r="L3483" s="964" t="str">
        <f t="shared" si="270"/>
        <v/>
      </c>
      <c r="M3483" s="964" t="str">
        <f t="shared" si="270"/>
        <v/>
      </c>
      <c r="N3483" s="964" t="str">
        <f t="shared" si="270"/>
        <v/>
      </c>
      <c r="O3483" s="964" t="str">
        <f t="shared" si="270"/>
        <v/>
      </c>
      <c r="P3483" s="964" t="str">
        <f t="shared" si="270"/>
        <v/>
      </c>
      <c r="Q3483" s="962" t="str">
        <f t="shared" si="270"/>
        <v/>
      </c>
      <c r="R3483" s="843"/>
    </row>
    <row r="3484" spans="2:18" s="842" customFormat="1" ht="12.4" customHeight="1">
      <c r="B3484" s="968" t="s">
        <v>2573</v>
      </c>
      <c r="C3484" s="959"/>
      <c r="D3484" s="969" t="s">
        <v>2696</v>
      </c>
      <c r="E3484" s="961" t="s">
        <v>386</v>
      </c>
      <c r="F3484" s="970">
        <v>1.92</v>
      </c>
      <c r="G3484" s="970">
        <v>30.76</v>
      </c>
      <c r="H3484" s="962">
        <f t="shared" si="269"/>
        <v>59.06</v>
      </c>
      <c r="I3484" s="963">
        <f t="shared" si="270"/>
        <v>0</v>
      </c>
      <c r="J3484" s="964">
        <f t="shared" si="270"/>
        <v>0</v>
      </c>
      <c r="K3484" s="964">
        <f t="shared" si="270"/>
        <v>0</v>
      </c>
      <c r="L3484" s="964">
        <f t="shared" si="270"/>
        <v>0</v>
      </c>
      <c r="M3484" s="964">
        <f t="shared" si="270"/>
        <v>0</v>
      </c>
      <c r="N3484" s="964">
        <f t="shared" si="270"/>
        <v>0</v>
      </c>
      <c r="O3484" s="964">
        <f t="shared" si="270"/>
        <v>0</v>
      </c>
      <c r="P3484" s="964">
        <f t="shared" si="270"/>
        <v>0</v>
      </c>
      <c r="Q3484" s="962">
        <f t="shared" si="270"/>
        <v>59.06</v>
      </c>
      <c r="R3484" s="843"/>
    </row>
    <row r="3485" spans="2:18" s="842" customFormat="1" ht="12.4" customHeight="1">
      <c r="B3485" s="968" t="s">
        <v>2574</v>
      </c>
      <c r="C3485" s="959"/>
      <c r="D3485" s="969" t="s">
        <v>336</v>
      </c>
      <c r="E3485" s="961" t="s">
        <v>386</v>
      </c>
      <c r="F3485" s="970">
        <v>2.4</v>
      </c>
      <c r="G3485" s="970">
        <v>20.51</v>
      </c>
      <c r="H3485" s="962">
        <f t="shared" si="269"/>
        <v>49.22</v>
      </c>
      <c r="I3485" s="963">
        <f t="shared" si="270"/>
        <v>0</v>
      </c>
      <c r="J3485" s="964">
        <f t="shared" si="270"/>
        <v>0</v>
      </c>
      <c r="K3485" s="964">
        <f t="shared" si="270"/>
        <v>0</v>
      </c>
      <c r="L3485" s="964">
        <f t="shared" si="270"/>
        <v>0</v>
      </c>
      <c r="M3485" s="964">
        <f t="shared" si="270"/>
        <v>0</v>
      </c>
      <c r="N3485" s="964">
        <f t="shared" si="270"/>
        <v>0</v>
      </c>
      <c r="O3485" s="964">
        <f t="shared" si="270"/>
        <v>0</v>
      </c>
      <c r="P3485" s="964">
        <f t="shared" si="270"/>
        <v>0</v>
      </c>
      <c r="Q3485" s="962">
        <f t="shared" si="270"/>
        <v>49.22</v>
      </c>
      <c r="R3485" s="843"/>
    </row>
    <row r="3486" spans="2:18" s="842" customFormat="1" ht="12.4" customHeight="1">
      <c r="B3486" s="976" t="s">
        <v>2575</v>
      </c>
      <c r="C3486" s="959"/>
      <c r="D3486" s="977" t="s">
        <v>2700</v>
      </c>
      <c r="E3486" s="961"/>
      <c r="F3486" s="961"/>
      <c r="G3486" s="961"/>
      <c r="H3486" s="962" t="str">
        <f t="shared" si="269"/>
        <v/>
      </c>
      <c r="I3486" s="963" t="str">
        <f t="shared" si="270"/>
        <v/>
      </c>
      <c r="J3486" s="964" t="str">
        <f t="shared" si="270"/>
        <v/>
      </c>
      <c r="K3486" s="964" t="str">
        <f t="shared" si="270"/>
        <v/>
      </c>
      <c r="L3486" s="964" t="str">
        <f t="shared" si="270"/>
        <v/>
      </c>
      <c r="M3486" s="964" t="str">
        <f t="shared" si="270"/>
        <v/>
      </c>
      <c r="N3486" s="964" t="str">
        <f t="shared" si="270"/>
        <v/>
      </c>
      <c r="O3486" s="964" t="str">
        <f t="shared" si="270"/>
        <v/>
      </c>
      <c r="P3486" s="964" t="str">
        <f t="shared" si="270"/>
        <v/>
      </c>
      <c r="Q3486" s="962" t="str">
        <f t="shared" si="270"/>
        <v/>
      </c>
      <c r="R3486" s="843"/>
    </row>
    <row r="3487" spans="2:18" s="842" customFormat="1" ht="12.4" customHeight="1">
      <c r="B3487" s="968" t="s">
        <v>2576</v>
      </c>
      <c r="C3487" s="959"/>
      <c r="D3487" s="969" t="s">
        <v>2713</v>
      </c>
      <c r="E3487" s="961" t="s">
        <v>51</v>
      </c>
      <c r="F3487" s="970">
        <v>11.56</v>
      </c>
      <c r="G3487" s="970">
        <v>47.49</v>
      </c>
      <c r="H3487" s="962">
        <f t="shared" si="269"/>
        <v>548.98</v>
      </c>
      <c r="I3487" s="963">
        <f t="shared" ref="I3487:Q3502" si="271">+IF($E3487="","",I7377)</f>
        <v>0</v>
      </c>
      <c r="J3487" s="964">
        <f t="shared" si="271"/>
        <v>0</v>
      </c>
      <c r="K3487" s="964">
        <f t="shared" si="271"/>
        <v>0</v>
      </c>
      <c r="L3487" s="964">
        <f t="shared" si="271"/>
        <v>0</v>
      </c>
      <c r="M3487" s="964">
        <f t="shared" si="271"/>
        <v>0</v>
      </c>
      <c r="N3487" s="964">
        <f t="shared" si="271"/>
        <v>0</v>
      </c>
      <c r="O3487" s="964">
        <f t="shared" si="271"/>
        <v>0</v>
      </c>
      <c r="P3487" s="964">
        <f t="shared" si="271"/>
        <v>0</v>
      </c>
      <c r="Q3487" s="962">
        <f t="shared" si="271"/>
        <v>548.98</v>
      </c>
      <c r="R3487" s="843"/>
    </row>
    <row r="3488" spans="2:18" s="842" customFormat="1" ht="12.4" customHeight="1">
      <c r="B3488" s="968" t="s">
        <v>2577</v>
      </c>
      <c r="C3488" s="959"/>
      <c r="D3488" s="969" t="s">
        <v>2714</v>
      </c>
      <c r="E3488" s="961" t="s">
        <v>386</v>
      </c>
      <c r="F3488" s="970">
        <v>1.92</v>
      </c>
      <c r="G3488" s="970">
        <v>320.05</v>
      </c>
      <c r="H3488" s="962">
        <f t="shared" si="269"/>
        <v>614.5</v>
      </c>
      <c r="I3488" s="963">
        <f t="shared" si="271"/>
        <v>0</v>
      </c>
      <c r="J3488" s="964">
        <f t="shared" si="271"/>
        <v>0</v>
      </c>
      <c r="K3488" s="964">
        <f t="shared" si="271"/>
        <v>0</v>
      </c>
      <c r="L3488" s="964">
        <f t="shared" si="271"/>
        <v>0</v>
      </c>
      <c r="M3488" s="964">
        <f t="shared" si="271"/>
        <v>0</v>
      </c>
      <c r="N3488" s="964">
        <f t="shared" si="271"/>
        <v>0</v>
      </c>
      <c r="O3488" s="964">
        <f t="shared" si="271"/>
        <v>0</v>
      </c>
      <c r="P3488" s="964">
        <f t="shared" si="271"/>
        <v>0</v>
      </c>
      <c r="Q3488" s="962">
        <f t="shared" si="271"/>
        <v>614.5</v>
      </c>
      <c r="R3488" s="843"/>
    </row>
    <row r="3489" spans="2:18" s="842" customFormat="1" ht="12.4" customHeight="1">
      <c r="B3489" s="976" t="s">
        <v>2578</v>
      </c>
      <c r="C3489" s="959"/>
      <c r="D3489" s="977" t="s">
        <v>359</v>
      </c>
      <c r="E3489" s="961"/>
      <c r="F3489" s="961"/>
      <c r="G3489" s="961"/>
      <c r="H3489" s="962" t="str">
        <f t="shared" si="269"/>
        <v/>
      </c>
      <c r="I3489" s="963" t="str">
        <f t="shared" si="271"/>
        <v/>
      </c>
      <c r="J3489" s="964" t="str">
        <f t="shared" si="271"/>
        <v/>
      </c>
      <c r="K3489" s="964" t="str">
        <f t="shared" si="271"/>
        <v/>
      </c>
      <c r="L3489" s="964" t="str">
        <f t="shared" si="271"/>
        <v/>
      </c>
      <c r="M3489" s="964" t="str">
        <f t="shared" si="271"/>
        <v/>
      </c>
      <c r="N3489" s="964" t="str">
        <f t="shared" si="271"/>
        <v/>
      </c>
      <c r="O3489" s="964" t="str">
        <f t="shared" si="271"/>
        <v/>
      </c>
      <c r="P3489" s="964" t="str">
        <f t="shared" si="271"/>
        <v/>
      </c>
      <c r="Q3489" s="962" t="str">
        <f t="shared" si="271"/>
        <v/>
      </c>
      <c r="R3489" s="843"/>
    </row>
    <row r="3490" spans="2:18" s="842" customFormat="1" ht="12.4" customHeight="1">
      <c r="B3490" s="968" t="s">
        <v>2579</v>
      </c>
      <c r="C3490" s="959"/>
      <c r="D3490" s="969" t="s">
        <v>2685</v>
      </c>
      <c r="E3490" s="961" t="s">
        <v>41</v>
      </c>
      <c r="F3490" s="970">
        <v>16</v>
      </c>
      <c r="G3490" s="970">
        <v>115.57000000000001</v>
      </c>
      <c r="H3490" s="962">
        <f t="shared" si="269"/>
        <v>1849.12</v>
      </c>
      <c r="I3490" s="963">
        <f t="shared" si="271"/>
        <v>0</v>
      </c>
      <c r="J3490" s="964">
        <f t="shared" si="271"/>
        <v>0</v>
      </c>
      <c r="K3490" s="964">
        <f t="shared" si="271"/>
        <v>0</v>
      </c>
      <c r="L3490" s="964">
        <f t="shared" si="271"/>
        <v>0</v>
      </c>
      <c r="M3490" s="964">
        <f t="shared" si="271"/>
        <v>0</v>
      </c>
      <c r="N3490" s="964">
        <f t="shared" si="271"/>
        <v>0</v>
      </c>
      <c r="O3490" s="964">
        <f t="shared" si="271"/>
        <v>0</v>
      </c>
      <c r="P3490" s="964">
        <f t="shared" si="271"/>
        <v>0</v>
      </c>
      <c r="Q3490" s="962">
        <f t="shared" si="271"/>
        <v>1849.12</v>
      </c>
      <c r="R3490" s="843"/>
    </row>
    <row r="3491" spans="2:18" s="842" customFormat="1" ht="12.4" customHeight="1">
      <c r="B3491" s="968" t="s">
        <v>2580</v>
      </c>
      <c r="C3491" s="959"/>
      <c r="D3491" s="969" t="s">
        <v>2715</v>
      </c>
      <c r="E3491" s="961" t="s">
        <v>51</v>
      </c>
      <c r="F3491" s="970">
        <v>45.6</v>
      </c>
      <c r="G3491" s="970">
        <v>64.81</v>
      </c>
      <c r="H3491" s="962">
        <f t="shared" si="269"/>
        <v>2955.34</v>
      </c>
      <c r="I3491" s="963">
        <f t="shared" si="271"/>
        <v>0</v>
      </c>
      <c r="J3491" s="964">
        <f t="shared" si="271"/>
        <v>0</v>
      </c>
      <c r="K3491" s="964">
        <f t="shared" si="271"/>
        <v>0</v>
      </c>
      <c r="L3491" s="964">
        <f t="shared" si="271"/>
        <v>0</v>
      </c>
      <c r="M3491" s="964">
        <f t="shared" si="271"/>
        <v>0</v>
      </c>
      <c r="N3491" s="964">
        <f t="shared" si="271"/>
        <v>0</v>
      </c>
      <c r="O3491" s="964">
        <f t="shared" si="271"/>
        <v>0</v>
      </c>
      <c r="P3491" s="964">
        <f t="shared" si="271"/>
        <v>0</v>
      </c>
      <c r="Q3491" s="962">
        <f t="shared" si="271"/>
        <v>2955.34</v>
      </c>
      <c r="R3491" s="843"/>
    </row>
    <row r="3492" spans="2:18" s="842" customFormat="1" ht="12.4" customHeight="1">
      <c r="B3492" s="968" t="s">
        <v>2581</v>
      </c>
      <c r="C3492" s="959"/>
      <c r="D3492" s="969" t="s">
        <v>2716</v>
      </c>
      <c r="E3492" s="961" t="s">
        <v>50</v>
      </c>
      <c r="F3492" s="970">
        <v>101.2</v>
      </c>
      <c r="G3492" s="970">
        <v>19.07</v>
      </c>
      <c r="H3492" s="962">
        <f t="shared" si="269"/>
        <v>1929.88</v>
      </c>
      <c r="I3492" s="963">
        <f t="shared" si="271"/>
        <v>0</v>
      </c>
      <c r="J3492" s="964">
        <f t="shared" si="271"/>
        <v>0</v>
      </c>
      <c r="K3492" s="964">
        <f t="shared" si="271"/>
        <v>0</v>
      </c>
      <c r="L3492" s="964">
        <f t="shared" si="271"/>
        <v>0</v>
      </c>
      <c r="M3492" s="964">
        <f t="shared" si="271"/>
        <v>0</v>
      </c>
      <c r="N3492" s="964">
        <f t="shared" si="271"/>
        <v>0</v>
      </c>
      <c r="O3492" s="964">
        <f t="shared" si="271"/>
        <v>0</v>
      </c>
      <c r="P3492" s="964">
        <f t="shared" si="271"/>
        <v>0</v>
      </c>
      <c r="Q3492" s="962">
        <f t="shared" si="271"/>
        <v>1929.88</v>
      </c>
      <c r="R3492" s="843"/>
    </row>
    <row r="3493" spans="2:18" s="842" customFormat="1" ht="12.4" customHeight="1">
      <c r="B3493" s="968" t="s">
        <v>2582</v>
      </c>
      <c r="C3493" s="959"/>
      <c r="D3493" s="969" t="s">
        <v>349</v>
      </c>
      <c r="E3493" s="961" t="s">
        <v>50</v>
      </c>
      <c r="F3493" s="970">
        <v>96</v>
      </c>
      <c r="G3493" s="970">
        <v>3.47</v>
      </c>
      <c r="H3493" s="962">
        <f t="shared" si="269"/>
        <v>333.12</v>
      </c>
      <c r="I3493" s="963">
        <f t="shared" si="271"/>
        <v>0</v>
      </c>
      <c r="J3493" s="964">
        <f t="shared" si="271"/>
        <v>0</v>
      </c>
      <c r="K3493" s="964">
        <f t="shared" si="271"/>
        <v>0</v>
      </c>
      <c r="L3493" s="964">
        <f t="shared" si="271"/>
        <v>0</v>
      </c>
      <c r="M3493" s="964">
        <f t="shared" si="271"/>
        <v>0</v>
      </c>
      <c r="N3493" s="964">
        <f t="shared" si="271"/>
        <v>0</v>
      </c>
      <c r="O3493" s="964">
        <f t="shared" si="271"/>
        <v>0</v>
      </c>
      <c r="P3493" s="964">
        <f t="shared" si="271"/>
        <v>0</v>
      </c>
      <c r="Q3493" s="962">
        <f t="shared" si="271"/>
        <v>333.12</v>
      </c>
      <c r="R3493" s="843"/>
    </row>
    <row r="3494" spans="2:18" s="842" customFormat="1" ht="12.4" customHeight="1">
      <c r="B3494" s="978" t="s">
        <v>2583</v>
      </c>
      <c r="C3494" s="959"/>
      <c r="D3494" s="979" t="s">
        <v>2717</v>
      </c>
      <c r="E3494" s="961" t="s">
        <v>41</v>
      </c>
      <c r="F3494" s="970">
        <v>1</v>
      </c>
      <c r="G3494" s="970">
        <v>212.69</v>
      </c>
      <c r="H3494" s="980">
        <f t="shared" si="269"/>
        <v>212.69</v>
      </c>
      <c r="I3494" s="981">
        <f t="shared" si="271"/>
        <v>0</v>
      </c>
      <c r="J3494" s="982">
        <f t="shared" si="271"/>
        <v>0</v>
      </c>
      <c r="K3494" s="982">
        <f t="shared" si="271"/>
        <v>0</v>
      </c>
      <c r="L3494" s="982">
        <f t="shared" si="271"/>
        <v>0</v>
      </c>
      <c r="M3494" s="982">
        <f t="shared" si="271"/>
        <v>0</v>
      </c>
      <c r="N3494" s="982">
        <f t="shared" si="271"/>
        <v>0</v>
      </c>
      <c r="O3494" s="982">
        <f t="shared" si="271"/>
        <v>0</v>
      </c>
      <c r="P3494" s="982">
        <f t="shared" si="271"/>
        <v>0</v>
      </c>
      <c r="Q3494" s="980">
        <f t="shared" si="271"/>
        <v>212.69</v>
      </c>
      <c r="R3494" s="843"/>
    </row>
    <row r="3495" spans="2:18" s="842" customFormat="1" ht="12.4" customHeight="1">
      <c r="B3495" s="976" t="s">
        <v>2584</v>
      </c>
      <c r="C3495" s="959"/>
      <c r="D3495" s="977" t="s">
        <v>2718</v>
      </c>
      <c r="E3495" s="961"/>
      <c r="F3495" s="961"/>
      <c r="G3495" s="961"/>
      <c r="H3495" s="962" t="str">
        <f t="shared" si="269"/>
        <v/>
      </c>
      <c r="I3495" s="963" t="str">
        <f t="shared" si="271"/>
        <v/>
      </c>
      <c r="J3495" s="964" t="str">
        <f t="shared" si="271"/>
        <v/>
      </c>
      <c r="K3495" s="964" t="str">
        <f t="shared" si="271"/>
        <v/>
      </c>
      <c r="L3495" s="964" t="str">
        <f t="shared" si="271"/>
        <v/>
      </c>
      <c r="M3495" s="964" t="str">
        <f t="shared" si="271"/>
        <v/>
      </c>
      <c r="N3495" s="964" t="str">
        <f t="shared" si="271"/>
        <v/>
      </c>
      <c r="O3495" s="964" t="str">
        <f t="shared" si="271"/>
        <v/>
      </c>
      <c r="P3495" s="964" t="str">
        <f t="shared" si="271"/>
        <v/>
      </c>
      <c r="Q3495" s="962" t="str">
        <f t="shared" si="271"/>
        <v/>
      </c>
      <c r="R3495" s="843"/>
    </row>
    <row r="3496" spans="2:18" s="842" customFormat="1" ht="12.4" customHeight="1">
      <c r="B3496" s="968" t="s">
        <v>2585</v>
      </c>
      <c r="C3496" s="959"/>
      <c r="D3496" s="969" t="s">
        <v>2719</v>
      </c>
      <c r="E3496" s="961" t="s">
        <v>51</v>
      </c>
      <c r="F3496" s="970">
        <v>50.4</v>
      </c>
      <c r="G3496" s="970">
        <v>11.56</v>
      </c>
      <c r="H3496" s="962">
        <f t="shared" si="269"/>
        <v>582.62</v>
      </c>
      <c r="I3496" s="963">
        <f t="shared" si="271"/>
        <v>0</v>
      </c>
      <c r="J3496" s="964">
        <f t="shared" si="271"/>
        <v>0</v>
      </c>
      <c r="K3496" s="964">
        <f t="shared" si="271"/>
        <v>0</v>
      </c>
      <c r="L3496" s="964">
        <f t="shared" si="271"/>
        <v>0</v>
      </c>
      <c r="M3496" s="964">
        <f t="shared" si="271"/>
        <v>0</v>
      </c>
      <c r="N3496" s="964">
        <f t="shared" si="271"/>
        <v>0</v>
      </c>
      <c r="O3496" s="964">
        <f t="shared" si="271"/>
        <v>0</v>
      </c>
      <c r="P3496" s="964">
        <f t="shared" si="271"/>
        <v>0</v>
      </c>
      <c r="Q3496" s="962">
        <f t="shared" si="271"/>
        <v>582.62</v>
      </c>
      <c r="R3496" s="843"/>
    </row>
    <row r="3497" spans="2:18" s="842" customFormat="1" ht="12.4" customHeight="1">
      <c r="B3497" s="972" t="s">
        <v>755</v>
      </c>
      <c r="C3497" s="959"/>
      <c r="D3497" s="973" t="s">
        <v>2735</v>
      </c>
      <c r="E3497" s="961"/>
      <c r="F3497" s="961"/>
      <c r="G3497" s="961"/>
      <c r="H3497" s="962" t="str">
        <f t="shared" si="269"/>
        <v/>
      </c>
      <c r="I3497" s="963" t="str">
        <f t="shared" si="271"/>
        <v/>
      </c>
      <c r="J3497" s="964" t="str">
        <f t="shared" si="271"/>
        <v/>
      </c>
      <c r="K3497" s="964" t="str">
        <f t="shared" si="271"/>
        <v/>
      </c>
      <c r="L3497" s="964" t="str">
        <f t="shared" si="271"/>
        <v/>
      </c>
      <c r="M3497" s="964" t="str">
        <f t="shared" si="271"/>
        <v/>
      </c>
      <c r="N3497" s="964" t="str">
        <f t="shared" si="271"/>
        <v/>
      </c>
      <c r="O3497" s="964" t="str">
        <f t="shared" si="271"/>
        <v/>
      </c>
      <c r="P3497" s="964" t="str">
        <f t="shared" si="271"/>
        <v/>
      </c>
      <c r="Q3497" s="962" t="str">
        <f t="shared" si="271"/>
        <v/>
      </c>
      <c r="R3497" s="843"/>
    </row>
    <row r="3498" spans="2:18" s="842" customFormat="1" ht="12.4" customHeight="1">
      <c r="B3498" s="974" t="s">
        <v>756</v>
      </c>
      <c r="C3498" s="959"/>
      <c r="D3498" s="975" t="s">
        <v>52</v>
      </c>
      <c r="E3498" s="961"/>
      <c r="F3498" s="961"/>
      <c r="G3498" s="961"/>
      <c r="H3498" s="962" t="str">
        <f t="shared" si="269"/>
        <v/>
      </c>
      <c r="I3498" s="963" t="str">
        <f t="shared" si="271"/>
        <v/>
      </c>
      <c r="J3498" s="964" t="str">
        <f t="shared" si="271"/>
        <v/>
      </c>
      <c r="K3498" s="964" t="str">
        <f t="shared" si="271"/>
        <v/>
      </c>
      <c r="L3498" s="964" t="str">
        <f t="shared" si="271"/>
        <v/>
      </c>
      <c r="M3498" s="964" t="str">
        <f t="shared" si="271"/>
        <v/>
      </c>
      <c r="N3498" s="964" t="str">
        <f t="shared" si="271"/>
        <v/>
      </c>
      <c r="O3498" s="964" t="str">
        <f t="shared" si="271"/>
        <v/>
      </c>
      <c r="P3498" s="964" t="str">
        <f t="shared" si="271"/>
        <v/>
      </c>
      <c r="Q3498" s="962" t="str">
        <f t="shared" si="271"/>
        <v/>
      </c>
      <c r="R3498" s="843"/>
    </row>
    <row r="3499" spans="2:18" s="842" customFormat="1" ht="12.4" customHeight="1">
      <c r="B3499" s="968" t="s">
        <v>757</v>
      </c>
      <c r="C3499" s="959"/>
      <c r="D3499" s="969" t="s">
        <v>2689</v>
      </c>
      <c r="E3499" s="961" t="s">
        <v>387</v>
      </c>
      <c r="F3499" s="970">
        <v>1744.6000000000001</v>
      </c>
      <c r="G3499" s="970">
        <v>0.70000000000000007</v>
      </c>
      <c r="H3499" s="962">
        <f t="shared" si="269"/>
        <v>1221.22</v>
      </c>
      <c r="I3499" s="963">
        <f t="shared" si="271"/>
        <v>0</v>
      </c>
      <c r="J3499" s="964">
        <f t="shared" si="271"/>
        <v>0</v>
      </c>
      <c r="K3499" s="964">
        <f t="shared" si="271"/>
        <v>0</v>
      </c>
      <c r="L3499" s="964">
        <f t="shared" si="271"/>
        <v>0</v>
      </c>
      <c r="M3499" s="964">
        <f t="shared" si="271"/>
        <v>0</v>
      </c>
      <c r="N3499" s="964">
        <f t="shared" si="271"/>
        <v>0</v>
      </c>
      <c r="O3499" s="964">
        <f t="shared" si="271"/>
        <v>0</v>
      </c>
      <c r="P3499" s="964">
        <f t="shared" si="271"/>
        <v>1221.22</v>
      </c>
      <c r="Q3499" s="962">
        <f t="shared" si="271"/>
        <v>0</v>
      </c>
      <c r="R3499" s="843"/>
    </row>
    <row r="3500" spans="2:18" s="842" customFormat="1" ht="12.4" customHeight="1">
      <c r="B3500" s="974" t="s">
        <v>758</v>
      </c>
      <c r="C3500" s="959"/>
      <c r="D3500" s="975" t="s">
        <v>54</v>
      </c>
      <c r="E3500" s="961"/>
      <c r="F3500" s="961"/>
      <c r="G3500" s="961"/>
      <c r="H3500" s="962" t="str">
        <f t="shared" si="269"/>
        <v/>
      </c>
      <c r="I3500" s="963" t="str">
        <f t="shared" si="271"/>
        <v/>
      </c>
      <c r="J3500" s="964" t="str">
        <f t="shared" si="271"/>
        <v/>
      </c>
      <c r="K3500" s="964" t="str">
        <f t="shared" si="271"/>
        <v/>
      </c>
      <c r="L3500" s="964" t="str">
        <f t="shared" si="271"/>
        <v/>
      </c>
      <c r="M3500" s="964" t="str">
        <f t="shared" si="271"/>
        <v/>
      </c>
      <c r="N3500" s="964" t="str">
        <f t="shared" si="271"/>
        <v/>
      </c>
      <c r="O3500" s="964" t="str">
        <f t="shared" si="271"/>
        <v/>
      </c>
      <c r="P3500" s="964" t="str">
        <f t="shared" si="271"/>
        <v/>
      </c>
      <c r="Q3500" s="962" t="str">
        <f t="shared" si="271"/>
        <v/>
      </c>
      <c r="R3500" s="843"/>
    </row>
    <row r="3501" spans="2:18" s="842" customFormat="1" ht="12.4" customHeight="1">
      <c r="B3501" s="968" t="s">
        <v>759</v>
      </c>
      <c r="C3501" s="959"/>
      <c r="D3501" s="969" t="s">
        <v>2690</v>
      </c>
      <c r="E3501" s="961" t="s">
        <v>387</v>
      </c>
      <c r="F3501" s="970">
        <v>1670.53</v>
      </c>
      <c r="G3501" s="970">
        <v>9.85</v>
      </c>
      <c r="H3501" s="962">
        <f t="shared" si="269"/>
        <v>16454.72</v>
      </c>
      <c r="I3501" s="963">
        <f t="shared" si="271"/>
        <v>0</v>
      </c>
      <c r="J3501" s="964">
        <f t="shared" si="271"/>
        <v>0</v>
      </c>
      <c r="K3501" s="964">
        <f t="shared" si="271"/>
        <v>0</v>
      </c>
      <c r="L3501" s="964">
        <f t="shared" si="271"/>
        <v>0</v>
      </c>
      <c r="M3501" s="964">
        <f t="shared" si="271"/>
        <v>0</v>
      </c>
      <c r="N3501" s="964">
        <f t="shared" si="271"/>
        <v>0</v>
      </c>
      <c r="O3501" s="964">
        <f t="shared" si="271"/>
        <v>0</v>
      </c>
      <c r="P3501" s="964">
        <f t="shared" si="271"/>
        <v>16454.72</v>
      </c>
      <c r="Q3501" s="962">
        <f t="shared" si="271"/>
        <v>0</v>
      </c>
      <c r="R3501" s="843"/>
    </row>
    <row r="3502" spans="2:18" s="842" customFormat="1" ht="12.4" customHeight="1">
      <c r="B3502" s="968" t="s">
        <v>760</v>
      </c>
      <c r="C3502" s="959"/>
      <c r="D3502" s="969" t="s">
        <v>2736</v>
      </c>
      <c r="E3502" s="961" t="s">
        <v>387</v>
      </c>
      <c r="F3502" s="970">
        <v>74.070000000000007</v>
      </c>
      <c r="G3502" s="970">
        <v>19.68</v>
      </c>
      <c r="H3502" s="962">
        <f t="shared" si="269"/>
        <v>1457.7</v>
      </c>
      <c r="I3502" s="963">
        <f t="shared" si="271"/>
        <v>0</v>
      </c>
      <c r="J3502" s="964">
        <f t="shared" si="271"/>
        <v>0</v>
      </c>
      <c r="K3502" s="964">
        <f t="shared" si="271"/>
        <v>0</v>
      </c>
      <c r="L3502" s="964">
        <f t="shared" si="271"/>
        <v>0</v>
      </c>
      <c r="M3502" s="964">
        <f t="shared" si="271"/>
        <v>0</v>
      </c>
      <c r="N3502" s="964">
        <f t="shared" si="271"/>
        <v>0</v>
      </c>
      <c r="O3502" s="964">
        <f t="shared" si="271"/>
        <v>0</v>
      </c>
      <c r="P3502" s="964">
        <f t="shared" si="271"/>
        <v>1457.7</v>
      </c>
      <c r="Q3502" s="962">
        <f t="shared" si="271"/>
        <v>0</v>
      </c>
      <c r="R3502" s="843"/>
    </row>
    <row r="3503" spans="2:18" s="842" customFormat="1" ht="12.4" customHeight="1">
      <c r="B3503" s="968" t="s">
        <v>761</v>
      </c>
      <c r="C3503" s="959"/>
      <c r="D3503" s="969" t="s">
        <v>2691</v>
      </c>
      <c r="E3503" s="961" t="s">
        <v>387</v>
      </c>
      <c r="F3503" s="970">
        <v>1744.6000000000001</v>
      </c>
      <c r="G3503" s="970">
        <v>2.0499999999999998</v>
      </c>
      <c r="H3503" s="962">
        <f t="shared" si="269"/>
        <v>3576.43</v>
      </c>
      <c r="I3503" s="963">
        <f t="shared" ref="I3503:Q3518" si="272">+IF($E3503="","",I7393)</f>
        <v>0</v>
      </c>
      <c r="J3503" s="964">
        <f t="shared" si="272"/>
        <v>0</v>
      </c>
      <c r="K3503" s="964">
        <f t="shared" si="272"/>
        <v>0</v>
      </c>
      <c r="L3503" s="964">
        <f t="shared" si="272"/>
        <v>0</v>
      </c>
      <c r="M3503" s="964">
        <f t="shared" si="272"/>
        <v>0</v>
      </c>
      <c r="N3503" s="964">
        <f t="shared" si="272"/>
        <v>0</v>
      </c>
      <c r="O3503" s="964">
        <f t="shared" si="272"/>
        <v>0</v>
      </c>
      <c r="P3503" s="964">
        <f t="shared" si="272"/>
        <v>3576.43</v>
      </c>
      <c r="Q3503" s="962">
        <f t="shared" si="272"/>
        <v>0</v>
      </c>
      <c r="R3503" s="843"/>
    </row>
    <row r="3504" spans="2:18" s="842" customFormat="1" ht="12.4" customHeight="1">
      <c r="B3504" s="968" t="s">
        <v>762</v>
      </c>
      <c r="C3504" s="959"/>
      <c r="D3504" s="969" t="s">
        <v>354</v>
      </c>
      <c r="E3504" s="961" t="s">
        <v>387</v>
      </c>
      <c r="F3504" s="970">
        <v>1744.6000000000001</v>
      </c>
      <c r="G3504" s="970">
        <v>4.33</v>
      </c>
      <c r="H3504" s="962">
        <f t="shared" si="269"/>
        <v>7554.12</v>
      </c>
      <c r="I3504" s="963">
        <f t="shared" si="272"/>
        <v>0</v>
      </c>
      <c r="J3504" s="964">
        <f t="shared" si="272"/>
        <v>0</v>
      </c>
      <c r="K3504" s="964">
        <f t="shared" si="272"/>
        <v>0</v>
      </c>
      <c r="L3504" s="964">
        <f t="shared" si="272"/>
        <v>0</v>
      </c>
      <c r="M3504" s="964">
        <f t="shared" si="272"/>
        <v>0</v>
      </c>
      <c r="N3504" s="964">
        <f t="shared" si="272"/>
        <v>0</v>
      </c>
      <c r="O3504" s="964">
        <f t="shared" si="272"/>
        <v>0</v>
      </c>
      <c r="P3504" s="964">
        <f t="shared" si="272"/>
        <v>7554.12</v>
      </c>
      <c r="Q3504" s="962">
        <f t="shared" si="272"/>
        <v>0</v>
      </c>
      <c r="R3504" s="843"/>
    </row>
    <row r="3505" spans="2:18" s="842" customFormat="1" ht="12.4" customHeight="1">
      <c r="B3505" s="968" t="s">
        <v>763</v>
      </c>
      <c r="C3505" s="959"/>
      <c r="D3505" s="969" t="s">
        <v>2692</v>
      </c>
      <c r="E3505" s="961" t="s">
        <v>386</v>
      </c>
      <c r="F3505" s="970">
        <v>139.57</v>
      </c>
      <c r="G3505" s="970">
        <v>30.76</v>
      </c>
      <c r="H3505" s="962">
        <f t="shared" si="269"/>
        <v>4293.17</v>
      </c>
      <c r="I3505" s="963">
        <f t="shared" si="272"/>
        <v>0</v>
      </c>
      <c r="J3505" s="964">
        <f t="shared" si="272"/>
        <v>0</v>
      </c>
      <c r="K3505" s="964">
        <f t="shared" si="272"/>
        <v>0</v>
      </c>
      <c r="L3505" s="964">
        <f t="shared" si="272"/>
        <v>0</v>
      </c>
      <c r="M3505" s="964">
        <f t="shared" si="272"/>
        <v>0</v>
      </c>
      <c r="N3505" s="964">
        <f t="shared" si="272"/>
        <v>0</v>
      </c>
      <c r="O3505" s="964">
        <f t="shared" si="272"/>
        <v>0</v>
      </c>
      <c r="P3505" s="964">
        <f t="shared" si="272"/>
        <v>1117.02</v>
      </c>
      <c r="Q3505" s="962">
        <f t="shared" si="272"/>
        <v>3176.15</v>
      </c>
      <c r="R3505" s="843"/>
    </row>
    <row r="3506" spans="2:18" s="842" customFormat="1" ht="12.4" customHeight="1">
      <c r="B3506" s="968" t="s">
        <v>764</v>
      </c>
      <c r="C3506" s="959"/>
      <c r="D3506" s="969" t="s">
        <v>2693</v>
      </c>
      <c r="E3506" s="961" t="s">
        <v>386</v>
      </c>
      <c r="F3506" s="970">
        <v>348.92</v>
      </c>
      <c r="G3506" s="970">
        <v>24.61</v>
      </c>
      <c r="H3506" s="962">
        <f t="shared" si="269"/>
        <v>8586.92</v>
      </c>
      <c r="I3506" s="963">
        <f t="shared" si="272"/>
        <v>0</v>
      </c>
      <c r="J3506" s="964">
        <f t="shared" si="272"/>
        <v>0</v>
      </c>
      <c r="K3506" s="964">
        <f t="shared" si="272"/>
        <v>0</v>
      </c>
      <c r="L3506" s="964">
        <f t="shared" si="272"/>
        <v>0</v>
      </c>
      <c r="M3506" s="964">
        <f t="shared" si="272"/>
        <v>0</v>
      </c>
      <c r="N3506" s="964">
        <f t="shared" si="272"/>
        <v>0</v>
      </c>
      <c r="O3506" s="964">
        <f t="shared" si="272"/>
        <v>0</v>
      </c>
      <c r="P3506" s="964">
        <f t="shared" si="272"/>
        <v>2234.19</v>
      </c>
      <c r="Q3506" s="962">
        <f t="shared" si="272"/>
        <v>6352.73</v>
      </c>
      <c r="R3506" s="843"/>
    </row>
    <row r="3507" spans="2:18" s="842" customFormat="1" ht="12.4" customHeight="1">
      <c r="B3507" s="974" t="s">
        <v>765</v>
      </c>
      <c r="C3507" s="959"/>
      <c r="D3507" s="975" t="s">
        <v>355</v>
      </c>
      <c r="E3507" s="961"/>
      <c r="F3507" s="961"/>
      <c r="G3507" s="961"/>
      <c r="H3507" s="962" t="str">
        <f t="shared" si="269"/>
        <v/>
      </c>
      <c r="I3507" s="963" t="str">
        <f t="shared" si="272"/>
        <v/>
      </c>
      <c r="J3507" s="964" t="str">
        <f t="shared" si="272"/>
        <v/>
      </c>
      <c r="K3507" s="964" t="str">
        <f t="shared" si="272"/>
        <v/>
      </c>
      <c r="L3507" s="964" t="str">
        <f t="shared" si="272"/>
        <v/>
      </c>
      <c r="M3507" s="964" t="str">
        <f t="shared" si="272"/>
        <v/>
      </c>
      <c r="N3507" s="964" t="str">
        <f t="shared" si="272"/>
        <v/>
      </c>
      <c r="O3507" s="964" t="str">
        <f t="shared" si="272"/>
        <v/>
      </c>
      <c r="P3507" s="964" t="str">
        <f t="shared" si="272"/>
        <v/>
      </c>
      <c r="Q3507" s="962" t="str">
        <f t="shared" si="272"/>
        <v/>
      </c>
      <c r="R3507" s="843"/>
    </row>
    <row r="3508" spans="2:18" s="842" customFormat="1" ht="12.4" customHeight="1">
      <c r="B3508" s="968" t="s">
        <v>766</v>
      </c>
      <c r="C3508" s="959"/>
      <c r="D3508" s="969" t="s">
        <v>2745</v>
      </c>
      <c r="E3508" s="961" t="s">
        <v>387</v>
      </c>
      <c r="F3508" s="970">
        <v>6</v>
      </c>
      <c r="G3508" s="970">
        <v>11.21</v>
      </c>
      <c r="H3508" s="962">
        <f t="shared" si="269"/>
        <v>67.260000000000005</v>
      </c>
      <c r="I3508" s="963">
        <f t="shared" si="272"/>
        <v>0</v>
      </c>
      <c r="J3508" s="964">
        <f t="shared" si="272"/>
        <v>0</v>
      </c>
      <c r="K3508" s="964">
        <f t="shared" si="272"/>
        <v>0</v>
      </c>
      <c r="L3508" s="964">
        <f t="shared" si="272"/>
        <v>0</v>
      </c>
      <c r="M3508" s="964">
        <f t="shared" si="272"/>
        <v>0</v>
      </c>
      <c r="N3508" s="964">
        <f t="shared" si="272"/>
        <v>0</v>
      </c>
      <c r="O3508" s="964">
        <f t="shared" si="272"/>
        <v>0</v>
      </c>
      <c r="P3508" s="964">
        <f t="shared" si="272"/>
        <v>67.260000000000005</v>
      </c>
      <c r="Q3508" s="962">
        <f t="shared" si="272"/>
        <v>0</v>
      </c>
      <c r="R3508" s="843"/>
    </row>
    <row r="3509" spans="2:18" s="842" customFormat="1" ht="12.4" customHeight="1">
      <c r="B3509" s="968" t="s">
        <v>767</v>
      </c>
      <c r="C3509" s="959"/>
      <c r="D3509" s="969" t="s">
        <v>2746</v>
      </c>
      <c r="E3509" s="961" t="s">
        <v>387</v>
      </c>
      <c r="F3509" s="970">
        <v>536.9</v>
      </c>
      <c r="G3509" s="970">
        <v>8.1</v>
      </c>
      <c r="H3509" s="962">
        <f t="shared" si="269"/>
        <v>4348.8900000000003</v>
      </c>
      <c r="I3509" s="963">
        <f t="shared" si="272"/>
        <v>0</v>
      </c>
      <c r="J3509" s="964">
        <f t="shared" si="272"/>
        <v>0</v>
      </c>
      <c r="K3509" s="964">
        <f t="shared" si="272"/>
        <v>0</v>
      </c>
      <c r="L3509" s="964">
        <f t="shared" si="272"/>
        <v>0</v>
      </c>
      <c r="M3509" s="964">
        <f t="shared" si="272"/>
        <v>0</v>
      </c>
      <c r="N3509" s="964">
        <f t="shared" si="272"/>
        <v>0</v>
      </c>
      <c r="O3509" s="964">
        <f t="shared" si="272"/>
        <v>0</v>
      </c>
      <c r="P3509" s="964">
        <f t="shared" si="272"/>
        <v>4348.8900000000003</v>
      </c>
      <c r="Q3509" s="962">
        <f t="shared" si="272"/>
        <v>0</v>
      </c>
      <c r="R3509" s="843"/>
    </row>
    <row r="3510" spans="2:18" s="842" customFormat="1" ht="12.4" customHeight="1">
      <c r="B3510" s="968" t="s">
        <v>768</v>
      </c>
      <c r="C3510" s="959"/>
      <c r="D3510" s="969" t="s">
        <v>2694</v>
      </c>
      <c r="E3510" s="961" t="s">
        <v>387</v>
      </c>
      <c r="F3510" s="970">
        <v>232.8</v>
      </c>
      <c r="G3510" s="970">
        <v>6.7700000000000005</v>
      </c>
      <c r="H3510" s="962">
        <f t="shared" si="269"/>
        <v>1576.06</v>
      </c>
      <c r="I3510" s="963">
        <f t="shared" si="272"/>
        <v>0</v>
      </c>
      <c r="J3510" s="964">
        <f t="shared" si="272"/>
        <v>0</v>
      </c>
      <c r="K3510" s="964">
        <f t="shared" si="272"/>
        <v>0</v>
      </c>
      <c r="L3510" s="964">
        <f t="shared" si="272"/>
        <v>0</v>
      </c>
      <c r="M3510" s="964">
        <f t="shared" si="272"/>
        <v>0</v>
      </c>
      <c r="N3510" s="964">
        <f t="shared" si="272"/>
        <v>0</v>
      </c>
      <c r="O3510" s="964">
        <f t="shared" si="272"/>
        <v>0</v>
      </c>
      <c r="P3510" s="964">
        <f t="shared" si="272"/>
        <v>1576.06</v>
      </c>
      <c r="Q3510" s="962">
        <f t="shared" si="272"/>
        <v>0</v>
      </c>
      <c r="R3510" s="843"/>
    </row>
    <row r="3511" spans="2:18" s="842" customFormat="1" ht="12.4" customHeight="1">
      <c r="B3511" s="968" t="s">
        <v>1693</v>
      </c>
      <c r="C3511" s="959"/>
      <c r="D3511" s="969" t="s">
        <v>2747</v>
      </c>
      <c r="E3511" s="961" t="s">
        <v>387</v>
      </c>
      <c r="F3511" s="970">
        <v>257.89999999999998</v>
      </c>
      <c r="G3511" s="970">
        <v>5.88</v>
      </c>
      <c r="H3511" s="962">
        <f t="shared" si="269"/>
        <v>1516.45</v>
      </c>
      <c r="I3511" s="963">
        <f t="shared" si="272"/>
        <v>0</v>
      </c>
      <c r="J3511" s="964">
        <f t="shared" si="272"/>
        <v>0</v>
      </c>
      <c r="K3511" s="964">
        <f t="shared" si="272"/>
        <v>0</v>
      </c>
      <c r="L3511" s="964">
        <f t="shared" si="272"/>
        <v>0</v>
      </c>
      <c r="M3511" s="964">
        <f t="shared" si="272"/>
        <v>0</v>
      </c>
      <c r="N3511" s="964">
        <f t="shared" si="272"/>
        <v>0</v>
      </c>
      <c r="O3511" s="964">
        <f t="shared" si="272"/>
        <v>0</v>
      </c>
      <c r="P3511" s="964">
        <f t="shared" si="272"/>
        <v>1516.45</v>
      </c>
      <c r="Q3511" s="962">
        <f t="shared" si="272"/>
        <v>0</v>
      </c>
      <c r="R3511" s="843"/>
    </row>
    <row r="3512" spans="2:18" s="842" customFormat="1" ht="12.4" customHeight="1">
      <c r="B3512" s="968" t="s">
        <v>1694</v>
      </c>
      <c r="C3512" s="959"/>
      <c r="D3512" s="969" t="s">
        <v>2748</v>
      </c>
      <c r="E3512" s="961" t="s">
        <v>387</v>
      </c>
      <c r="F3512" s="970">
        <v>494.5</v>
      </c>
      <c r="G3512" s="970">
        <v>5.08</v>
      </c>
      <c r="H3512" s="962">
        <f t="shared" si="269"/>
        <v>2512.06</v>
      </c>
      <c r="I3512" s="963">
        <f t="shared" si="272"/>
        <v>0</v>
      </c>
      <c r="J3512" s="964">
        <f t="shared" si="272"/>
        <v>0</v>
      </c>
      <c r="K3512" s="964">
        <f t="shared" si="272"/>
        <v>0</v>
      </c>
      <c r="L3512" s="964">
        <f t="shared" si="272"/>
        <v>0</v>
      </c>
      <c r="M3512" s="964">
        <f t="shared" si="272"/>
        <v>0</v>
      </c>
      <c r="N3512" s="964">
        <f t="shared" si="272"/>
        <v>0</v>
      </c>
      <c r="O3512" s="964">
        <f t="shared" si="272"/>
        <v>0</v>
      </c>
      <c r="P3512" s="964">
        <f t="shared" si="272"/>
        <v>2512.06</v>
      </c>
      <c r="Q3512" s="962">
        <f t="shared" si="272"/>
        <v>0</v>
      </c>
      <c r="R3512" s="843"/>
    </row>
    <row r="3513" spans="2:18" s="842" customFormat="1" ht="12.4" customHeight="1">
      <c r="B3513" s="968" t="s">
        <v>2586</v>
      </c>
      <c r="C3513" s="959"/>
      <c r="D3513" s="969" t="s">
        <v>2827</v>
      </c>
      <c r="E3513" s="961" t="s">
        <v>387</v>
      </c>
      <c r="F3513" s="970">
        <v>129.30000000000001</v>
      </c>
      <c r="G3513" s="970">
        <v>6.3</v>
      </c>
      <c r="H3513" s="962">
        <f t="shared" si="269"/>
        <v>814.59</v>
      </c>
      <c r="I3513" s="963">
        <f t="shared" si="272"/>
        <v>0</v>
      </c>
      <c r="J3513" s="964">
        <f t="shared" si="272"/>
        <v>0</v>
      </c>
      <c r="K3513" s="964">
        <f t="shared" si="272"/>
        <v>0</v>
      </c>
      <c r="L3513" s="964">
        <f t="shared" si="272"/>
        <v>0</v>
      </c>
      <c r="M3513" s="964">
        <f t="shared" si="272"/>
        <v>0</v>
      </c>
      <c r="N3513" s="964">
        <f t="shared" si="272"/>
        <v>0</v>
      </c>
      <c r="O3513" s="964">
        <f t="shared" si="272"/>
        <v>0</v>
      </c>
      <c r="P3513" s="964">
        <f t="shared" si="272"/>
        <v>814.59</v>
      </c>
      <c r="Q3513" s="962">
        <f t="shared" si="272"/>
        <v>0</v>
      </c>
      <c r="R3513" s="843"/>
    </row>
    <row r="3514" spans="2:18" s="842" customFormat="1" ht="12.4" customHeight="1">
      <c r="B3514" s="968" t="s">
        <v>2587</v>
      </c>
      <c r="C3514" s="959"/>
      <c r="D3514" s="969" t="s">
        <v>2828</v>
      </c>
      <c r="E3514" s="961" t="s">
        <v>387</v>
      </c>
      <c r="F3514" s="970">
        <v>87.2</v>
      </c>
      <c r="G3514" s="970">
        <v>6.74</v>
      </c>
      <c r="H3514" s="962">
        <f t="shared" si="269"/>
        <v>587.73</v>
      </c>
      <c r="I3514" s="963">
        <f t="shared" si="272"/>
        <v>0</v>
      </c>
      <c r="J3514" s="964">
        <f t="shared" si="272"/>
        <v>0</v>
      </c>
      <c r="K3514" s="964">
        <f t="shared" si="272"/>
        <v>0</v>
      </c>
      <c r="L3514" s="964">
        <f t="shared" si="272"/>
        <v>0</v>
      </c>
      <c r="M3514" s="964">
        <f t="shared" si="272"/>
        <v>0</v>
      </c>
      <c r="N3514" s="964">
        <f t="shared" si="272"/>
        <v>0</v>
      </c>
      <c r="O3514" s="964">
        <f t="shared" si="272"/>
        <v>0</v>
      </c>
      <c r="P3514" s="964">
        <f t="shared" si="272"/>
        <v>587.73</v>
      </c>
      <c r="Q3514" s="962">
        <f t="shared" si="272"/>
        <v>0</v>
      </c>
      <c r="R3514" s="843"/>
    </row>
    <row r="3515" spans="2:18" s="842" customFormat="1" ht="12.4" customHeight="1">
      <c r="B3515" s="968" t="s">
        <v>2588</v>
      </c>
      <c r="C3515" s="959"/>
      <c r="D3515" s="969" t="s">
        <v>356</v>
      </c>
      <c r="E3515" s="961" t="s">
        <v>387</v>
      </c>
      <c r="F3515" s="970">
        <v>1744.6000000000001</v>
      </c>
      <c r="G3515" s="970">
        <v>1.06</v>
      </c>
      <c r="H3515" s="962">
        <f t="shared" si="269"/>
        <v>1849.28</v>
      </c>
      <c r="I3515" s="963">
        <f t="shared" si="272"/>
        <v>0</v>
      </c>
      <c r="J3515" s="964">
        <f t="shared" si="272"/>
        <v>0</v>
      </c>
      <c r="K3515" s="964">
        <f t="shared" si="272"/>
        <v>0</v>
      </c>
      <c r="L3515" s="964">
        <f t="shared" si="272"/>
        <v>0</v>
      </c>
      <c r="M3515" s="964">
        <f t="shared" si="272"/>
        <v>0</v>
      </c>
      <c r="N3515" s="964">
        <f t="shared" si="272"/>
        <v>0</v>
      </c>
      <c r="O3515" s="964">
        <f t="shared" si="272"/>
        <v>0</v>
      </c>
      <c r="P3515" s="964">
        <f t="shared" si="272"/>
        <v>1849.28</v>
      </c>
      <c r="Q3515" s="962">
        <f t="shared" si="272"/>
        <v>0</v>
      </c>
      <c r="R3515" s="843"/>
    </row>
    <row r="3516" spans="2:18" s="842" customFormat="1" ht="12.4" customHeight="1">
      <c r="B3516" s="974" t="s">
        <v>769</v>
      </c>
      <c r="C3516" s="959"/>
      <c r="D3516" s="975" t="s">
        <v>2749</v>
      </c>
      <c r="E3516" s="961"/>
      <c r="F3516" s="961"/>
      <c r="G3516" s="961"/>
      <c r="H3516" s="962" t="str">
        <f t="shared" si="269"/>
        <v/>
      </c>
      <c r="I3516" s="963" t="str">
        <f t="shared" si="272"/>
        <v/>
      </c>
      <c r="J3516" s="964" t="str">
        <f t="shared" si="272"/>
        <v/>
      </c>
      <c r="K3516" s="964" t="str">
        <f t="shared" si="272"/>
        <v/>
      </c>
      <c r="L3516" s="964" t="str">
        <f t="shared" si="272"/>
        <v/>
      </c>
      <c r="M3516" s="964" t="str">
        <f t="shared" si="272"/>
        <v/>
      </c>
      <c r="N3516" s="964" t="str">
        <f t="shared" si="272"/>
        <v/>
      </c>
      <c r="O3516" s="964" t="str">
        <f t="shared" si="272"/>
        <v/>
      </c>
      <c r="P3516" s="964" t="str">
        <f t="shared" si="272"/>
        <v/>
      </c>
      <c r="Q3516" s="962" t="str">
        <f t="shared" si="272"/>
        <v/>
      </c>
      <c r="R3516" s="843"/>
    </row>
    <row r="3517" spans="2:18" s="842" customFormat="1" ht="12.4" customHeight="1">
      <c r="B3517" s="968" t="s">
        <v>770</v>
      </c>
      <c r="C3517" s="959"/>
      <c r="D3517" s="969" t="s">
        <v>2750</v>
      </c>
      <c r="E3517" s="961" t="s">
        <v>53</v>
      </c>
      <c r="F3517" s="970">
        <v>1</v>
      </c>
      <c r="G3517" s="970">
        <v>630.18000000000006</v>
      </c>
      <c r="H3517" s="962">
        <f t="shared" si="269"/>
        <v>630.17999999999995</v>
      </c>
      <c r="I3517" s="963">
        <f t="shared" si="272"/>
        <v>0</v>
      </c>
      <c r="J3517" s="964">
        <f t="shared" si="272"/>
        <v>0</v>
      </c>
      <c r="K3517" s="964">
        <f t="shared" si="272"/>
        <v>0</v>
      </c>
      <c r="L3517" s="964">
        <f t="shared" si="272"/>
        <v>0</v>
      </c>
      <c r="M3517" s="964">
        <f t="shared" si="272"/>
        <v>0</v>
      </c>
      <c r="N3517" s="964">
        <f t="shared" si="272"/>
        <v>0</v>
      </c>
      <c r="O3517" s="964">
        <f t="shared" si="272"/>
        <v>0</v>
      </c>
      <c r="P3517" s="964">
        <f t="shared" si="272"/>
        <v>630.17999999999995</v>
      </c>
      <c r="Q3517" s="962">
        <f t="shared" si="272"/>
        <v>0</v>
      </c>
      <c r="R3517" s="843"/>
    </row>
    <row r="3518" spans="2:18" s="842" customFormat="1" ht="12.4" customHeight="1">
      <c r="B3518" s="968" t="s">
        <v>2589</v>
      </c>
      <c r="C3518" s="959"/>
      <c r="D3518" s="969" t="s">
        <v>2829</v>
      </c>
      <c r="E3518" s="961" t="s">
        <v>53</v>
      </c>
      <c r="F3518" s="970">
        <v>1</v>
      </c>
      <c r="G3518" s="970">
        <v>379.5</v>
      </c>
      <c r="H3518" s="962">
        <f t="shared" si="269"/>
        <v>379.5</v>
      </c>
      <c r="I3518" s="963">
        <f t="shared" si="272"/>
        <v>0</v>
      </c>
      <c r="J3518" s="964">
        <f t="shared" si="272"/>
        <v>0</v>
      </c>
      <c r="K3518" s="964">
        <f t="shared" si="272"/>
        <v>0</v>
      </c>
      <c r="L3518" s="964">
        <f t="shared" si="272"/>
        <v>0</v>
      </c>
      <c r="M3518" s="964">
        <f t="shared" si="272"/>
        <v>0</v>
      </c>
      <c r="N3518" s="964">
        <f t="shared" si="272"/>
        <v>0</v>
      </c>
      <c r="O3518" s="964">
        <f t="shared" si="272"/>
        <v>0</v>
      </c>
      <c r="P3518" s="964">
        <f t="shared" si="272"/>
        <v>379.5</v>
      </c>
      <c r="Q3518" s="962">
        <f t="shared" si="272"/>
        <v>0</v>
      </c>
      <c r="R3518" s="843"/>
    </row>
    <row r="3519" spans="2:18" s="842" customFormat="1" ht="12.4" customHeight="1">
      <c r="B3519" s="972" t="s">
        <v>771</v>
      </c>
      <c r="C3519" s="959"/>
      <c r="D3519" s="973" t="s">
        <v>2751</v>
      </c>
      <c r="E3519" s="961"/>
      <c r="F3519" s="961"/>
      <c r="G3519" s="961"/>
      <c r="H3519" s="962" t="str">
        <f t="shared" si="269"/>
        <v/>
      </c>
      <c r="I3519" s="963" t="str">
        <f t="shared" ref="I3519:Q3534" si="273">+IF($E3519="","",I7409)</f>
        <v/>
      </c>
      <c r="J3519" s="964" t="str">
        <f t="shared" si="273"/>
        <v/>
      </c>
      <c r="K3519" s="964" t="str">
        <f t="shared" si="273"/>
        <v/>
      </c>
      <c r="L3519" s="964" t="str">
        <f t="shared" si="273"/>
        <v/>
      </c>
      <c r="M3519" s="964" t="str">
        <f t="shared" si="273"/>
        <v/>
      </c>
      <c r="N3519" s="964" t="str">
        <f t="shared" si="273"/>
        <v/>
      </c>
      <c r="O3519" s="964" t="str">
        <f t="shared" si="273"/>
        <v/>
      </c>
      <c r="P3519" s="964" t="str">
        <f t="shared" si="273"/>
        <v/>
      </c>
      <c r="Q3519" s="962" t="str">
        <f t="shared" si="273"/>
        <v/>
      </c>
      <c r="R3519" s="843"/>
    </row>
    <row r="3520" spans="2:18" s="842" customFormat="1" ht="12.4" customHeight="1">
      <c r="B3520" s="974" t="s">
        <v>772</v>
      </c>
      <c r="C3520" s="959"/>
      <c r="D3520" s="975" t="s">
        <v>52</v>
      </c>
      <c r="E3520" s="961"/>
      <c r="F3520" s="961"/>
      <c r="G3520" s="961"/>
      <c r="H3520" s="962" t="str">
        <f t="shared" si="269"/>
        <v/>
      </c>
      <c r="I3520" s="963" t="str">
        <f t="shared" si="273"/>
        <v/>
      </c>
      <c r="J3520" s="964" t="str">
        <f t="shared" si="273"/>
        <v/>
      </c>
      <c r="K3520" s="964" t="str">
        <f t="shared" si="273"/>
        <v/>
      </c>
      <c r="L3520" s="964" t="str">
        <f t="shared" si="273"/>
        <v/>
      </c>
      <c r="M3520" s="964" t="str">
        <f t="shared" si="273"/>
        <v/>
      </c>
      <c r="N3520" s="964" t="str">
        <f t="shared" si="273"/>
        <v/>
      </c>
      <c r="O3520" s="964" t="str">
        <f t="shared" si="273"/>
        <v/>
      </c>
      <c r="P3520" s="964" t="str">
        <f t="shared" si="273"/>
        <v/>
      </c>
      <c r="Q3520" s="962" t="str">
        <f t="shared" si="273"/>
        <v/>
      </c>
      <c r="R3520" s="843"/>
    </row>
    <row r="3521" spans="2:18" s="842" customFormat="1" ht="12.4" customHeight="1">
      <c r="B3521" s="968" t="s">
        <v>773</v>
      </c>
      <c r="C3521" s="959"/>
      <c r="D3521" s="969" t="s">
        <v>334</v>
      </c>
      <c r="E3521" s="961" t="s">
        <v>385</v>
      </c>
      <c r="F3521" s="970">
        <v>2.2000000000000002</v>
      </c>
      <c r="G3521" s="970">
        <v>1.22</v>
      </c>
      <c r="H3521" s="962">
        <f t="shared" si="269"/>
        <v>2.68</v>
      </c>
      <c r="I3521" s="963">
        <f t="shared" si="273"/>
        <v>0</v>
      </c>
      <c r="J3521" s="964">
        <f t="shared" si="273"/>
        <v>0</v>
      </c>
      <c r="K3521" s="964">
        <f t="shared" si="273"/>
        <v>0</v>
      </c>
      <c r="L3521" s="964">
        <f t="shared" si="273"/>
        <v>0</v>
      </c>
      <c r="M3521" s="964">
        <f t="shared" si="273"/>
        <v>0</v>
      </c>
      <c r="N3521" s="964">
        <f t="shared" si="273"/>
        <v>0</v>
      </c>
      <c r="O3521" s="964">
        <f t="shared" si="273"/>
        <v>0</v>
      </c>
      <c r="P3521" s="964">
        <f t="shared" si="273"/>
        <v>2.68</v>
      </c>
      <c r="Q3521" s="962">
        <f t="shared" si="273"/>
        <v>0</v>
      </c>
      <c r="R3521" s="843"/>
    </row>
    <row r="3522" spans="2:18" s="842" customFormat="1" ht="12.4" customHeight="1">
      <c r="B3522" s="974" t="s">
        <v>775</v>
      </c>
      <c r="C3522" s="959"/>
      <c r="D3522" s="975" t="s">
        <v>54</v>
      </c>
      <c r="E3522" s="961"/>
      <c r="F3522" s="961"/>
      <c r="G3522" s="961"/>
      <c r="H3522" s="962" t="str">
        <f t="shared" si="269"/>
        <v/>
      </c>
      <c r="I3522" s="963" t="str">
        <f t="shared" si="273"/>
        <v/>
      </c>
      <c r="J3522" s="964" t="str">
        <f t="shared" si="273"/>
        <v/>
      </c>
      <c r="K3522" s="964" t="str">
        <f t="shared" si="273"/>
        <v/>
      </c>
      <c r="L3522" s="964" t="str">
        <f t="shared" si="273"/>
        <v/>
      </c>
      <c r="M3522" s="964" t="str">
        <f t="shared" si="273"/>
        <v/>
      </c>
      <c r="N3522" s="964" t="str">
        <f t="shared" si="273"/>
        <v/>
      </c>
      <c r="O3522" s="964" t="str">
        <f t="shared" si="273"/>
        <v/>
      </c>
      <c r="P3522" s="964" t="str">
        <f t="shared" si="273"/>
        <v/>
      </c>
      <c r="Q3522" s="962" t="str">
        <f t="shared" si="273"/>
        <v/>
      </c>
      <c r="R3522" s="843"/>
    </row>
    <row r="3523" spans="2:18" s="842" customFormat="1" ht="12.4" customHeight="1">
      <c r="B3523" s="968" t="s">
        <v>776</v>
      </c>
      <c r="C3523" s="959"/>
      <c r="D3523" s="969" t="s">
        <v>365</v>
      </c>
      <c r="E3523" s="961" t="s">
        <v>386</v>
      </c>
      <c r="F3523" s="970">
        <v>1.43</v>
      </c>
      <c r="G3523" s="970">
        <v>30.76</v>
      </c>
      <c r="H3523" s="962">
        <f t="shared" si="269"/>
        <v>43.99</v>
      </c>
      <c r="I3523" s="963">
        <f t="shared" si="273"/>
        <v>0</v>
      </c>
      <c r="J3523" s="964">
        <f t="shared" si="273"/>
        <v>0</v>
      </c>
      <c r="K3523" s="964">
        <f t="shared" si="273"/>
        <v>0</v>
      </c>
      <c r="L3523" s="964">
        <f t="shared" si="273"/>
        <v>0</v>
      </c>
      <c r="M3523" s="964">
        <f t="shared" si="273"/>
        <v>0</v>
      </c>
      <c r="N3523" s="964">
        <f t="shared" si="273"/>
        <v>0</v>
      </c>
      <c r="O3523" s="964">
        <f t="shared" si="273"/>
        <v>0</v>
      </c>
      <c r="P3523" s="964">
        <f t="shared" si="273"/>
        <v>43.99</v>
      </c>
      <c r="Q3523" s="962">
        <f t="shared" si="273"/>
        <v>0</v>
      </c>
      <c r="R3523" s="843"/>
    </row>
    <row r="3524" spans="2:18" s="842" customFormat="1" ht="12.4" customHeight="1">
      <c r="B3524" s="968" t="s">
        <v>777</v>
      </c>
      <c r="C3524" s="959"/>
      <c r="D3524" s="969" t="s">
        <v>336</v>
      </c>
      <c r="E3524" s="961" t="s">
        <v>386</v>
      </c>
      <c r="F3524" s="970">
        <v>1.79</v>
      </c>
      <c r="G3524" s="970">
        <v>20.51</v>
      </c>
      <c r="H3524" s="962">
        <f t="shared" si="269"/>
        <v>36.71</v>
      </c>
      <c r="I3524" s="963">
        <f t="shared" si="273"/>
        <v>0</v>
      </c>
      <c r="J3524" s="964">
        <f t="shared" si="273"/>
        <v>0</v>
      </c>
      <c r="K3524" s="964">
        <f t="shared" si="273"/>
        <v>0</v>
      </c>
      <c r="L3524" s="964">
        <f t="shared" si="273"/>
        <v>0</v>
      </c>
      <c r="M3524" s="964">
        <f t="shared" si="273"/>
        <v>0</v>
      </c>
      <c r="N3524" s="964">
        <f t="shared" si="273"/>
        <v>0</v>
      </c>
      <c r="O3524" s="964">
        <f t="shared" si="273"/>
        <v>0</v>
      </c>
      <c r="P3524" s="964">
        <f t="shared" si="273"/>
        <v>36.71</v>
      </c>
      <c r="Q3524" s="962">
        <f t="shared" si="273"/>
        <v>0</v>
      </c>
      <c r="R3524" s="843"/>
    </row>
    <row r="3525" spans="2:18" s="842" customFormat="1" ht="12.4" customHeight="1">
      <c r="B3525" s="968" t="s">
        <v>778</v>
      </c>
      <c r="C3525" s="959"/>
      <c r="D3525" s="969" t="s">
        <v>2752</v>
      </c>
      <c r="E3525" s="961" t="s">
        <v>51</v>
      </c>
      <c r="F3525" s="970">
        <v>2.2000000000000002</v>
      </c>
      <c r="G3525" s="970">
        <v>2.5500000000000003</v>
      </c>
      <c r="H3525" s="962">
        <f t="shared" si="269"/>
        <v>5.61</v>
      </c>
      <c r="I3525" s="963">
        <f t="shared" si="273"/>
        <v>0</v>
      </c>
      <c r="J3525" s="964">
        <f t="shared" si="273"/>
        <v>0</v>
      </c>
      <c r="K3525" s="964">
        <f t="shared" si="273"/>
        <v>0</v>
      </c>
      <c r="L3525" s="964">
        <f t="shared" si="273"/>
        <v>0</v>
      </c>
      <c r="M3525" s="964">
        <f t="shared" si="273"/>
        <v>0</v>
      </c>
      <c r="N3525" s="964">
        <f t="shared" si="273"/>
        <v>0</v>
      </c>
      <c r="O3525" s="964">
        <f t="shared" si="273"/>
        <v>0</v>
      </c>
      <c r="P3525" s="964">
        <f t="shared" si="273"/>
        <v>5.61</v>
      </c>
      <c r="Q3525" s="962">
        <f t="shared" si="273"/>
        <v>0</v>
      </c>
      <c r="R3525" s="843"/>
    </row>
    <row r="3526" spans="2:18" s="842" customFormat="1" ht="12.4" customHeight="1">
      <c r="B3526" s="974" t="s">
        <v>780</v>
      </c>
      <c r="C3526" s="959"/>
      <c r="D3526" s="975" t="s">
        <v>340</v>
      </c>
      <c r="E3526" s="961"/>
      <c r="F3526" s="961"/>
      <c r="G3526" s="961"/>
      <c r="H3526" s="962" t="str">
        <f t="shared" si="269"/>
        <v/>
      </c>
      <c r="I3526" s="963" t="str">
        <f t="shared" si="273"/>
        <v/>
      </c>
      <c r="J3526" s="964" t="str">
        <f t="shared" si="273"/>
        <v/>
      </c>
      <c r="K3526" s="964" t="str">
        <f t="shared" si="273"/>
        <v/>
      </c>
      <c r="L3526" s="964" t="str">
        <f t="shared" si="273"/>
        <v/>
      </c>
      <c r="M3526" s="964" t="str">
        <f t="shared" si="273"/>
        <v/>
      </c>
      <c r="N3526" s="964" t="str">
        <f t="shared" si="273"/>
        <v/>
      </c>
      <c r="O3526" s="964" t="str">
        <f t="shared" si="273"/>
        <v/>
      </c>
      <c r="P3526" s="964" t="str">
        <f t="shared" si="273"/>
        <v/>
      </c>
      <c r="Q3526" s="962" t="str">
        <f t="shared" si="273"/>
        <v/>
      </c>
      <c r="R3526" s="843"/>
    </row>
    <row r="3527" spans="2:18" s="842" customFormat="1" ht="12.4" customHeight="1">
      <c r="B3527" s="968" t="s">
        <v>781</v>
      </c>
      <c r="C3527" s="959"/>
      <c r="D3527" s="969" t="s">
        <v>342</v>
      </c>
      <c r="E3527" s="961" t="s">
        <v>51</v>
      </c>
      <c r="F3527" s="970">
        <v>11.450000000000001</v>
      </c>
      <c r="G3527" s="970">
        <v>43.65</v>
      </c>
      <c r="H3527" s="962">
        <f t="shared" si="269"/>
        <v>499.79</v>
      </c>
      <c r="I3527" s="963">
        <f t="shared" si="273"/>
        <v>0</v>
      </c>
      <c r="J3527" s="964">
        <f t="shared" si="273"/>
        <v>0</v>
      </c>
      <c r="K3527" s="964">
        <f t="shared" si="273"/>
        <v>0</v>
      </c>
      <c r="L3527" s="964">
        <f t="shared" si="273"/>
        <v>0</v>
      </c>
      <c r="M3527" s="964">
        <f t="shared" si="273"/>
        <v>0</v>
      </c>
      <c r="N3527" s="964">
        <f t="shared" si="273"/>
        <v>0</v>
      </c>
      <c r="O3527" s="964">
        <f t="shared" si="273"/>
        <v>0</v>
      </c>
      <c r="P3527" s="964">
        <f t="shared" si="273"/>
        <v>499.79</v>
      </c>
      <c r="Q3527" s="962">
        <f t="shared" si="273"/>
        <v>0</v>
      </c>
      <c r="R3527" s="843"/>
    </row>
    <row r="3528" spans="2:18" s="842" customFormat="1" ht="12.4" customHeight="1">
      <c r="B3528" s="968" t="s">
        <v>782</v>
      </c>
      <c r="C3528" s="959"/>
      <c r="D3528" s="969" t="s">
        <v>364</v>
      </c>
      <c r="E3528" s="961" t="s">
        <v>386</v>
      </c>
      <c r="F3528" s="970">
        <v>0.85</v>
      </c>
      <c r="G3528" s="970">
        <v>370.51</v>
      </c>
      <c r="H3528" s="962">
        <f t="shared" si="269"/>
        <v>314.93</v>
      </c>
      <c r="I3528" s="963">
        <f t="shared" si="273"/>
        <v>0</v>
      </c>
      <c r="J3528" s="964">
        <f t="shared" si="273"/>
        <v>0</v>
      </c>
      <c r="K3528" s="964">
        <f t="shared" si="273"/>
        <v>0</v>
      </c>
      <c r="L3528" s="964">
        <f t="shared" si="273"/>
        <v>0</v>
      </c>
      <c r="M3528" s="964">
        <f t="shared" si="273"/>
        <v>0</v>
      </c>
      <c r="N3528" s="964">
        <f t="shared" si="273"/>
        <v>0</v>
      </c>
      <c r="O3528" s="964">
        <f t="shared" si="273"/>
        <v>0</v>
      </c>
      <c r="P3528" s="964">
        <f t="shared" si="273"/>
        <v>314.93</v>
      </c>
      <c r="Q3528" s="962">
        <f t="shared" si="273"/>
        <v>0</v>
      </c>
      <c r="R3528" s="843"/>
    </row>
    <row r="3529" spans="2:18" s="842" customFormat="1" ht="12.4" customHeight="1">
      <c r="B3529" s="968" t="s">
        <v>783</v>
      </c>
      <c r="C3529" s="959"/>
      <c r="D3529" s="969" t="s">
        <v>2702</v>
      </c>
      <c r="E3529" s="961" t="s">
        <v>55</v>
      </c>
      <c r="F3529" s="970">
        <v>43.62</v>
      </c>
      <c r="G3529" s="970">
        <v>4.2</v>
      </c>
      <c r="H3529" s="962">
        <f t="shared" ref="H3529:H3592" si="274">+IF(E3529="","",ROUND(F3529*G3529,2))</f>
        <v>183.2</v>
      </c>
      <c r="I3529" s="963">
        <f t="shared" si="273"/>
        <v>0</v>
      </c>
      <c r="J3529" s="964">
        <f t="shared" si="273"/>
        <v>0</v>
      </c>
      <c r="K3529" s="964">
        <f t="shared" si="273"/>
        <v>0</v>
      </c>
      <c r="L3529" s="964">
        <f t="shared" si="273"/>
        <v>0</v>
      </c>
      <c r="M3529" s="964">
        <f t="shared" si="273"/>
        <v>0</v>
      </c>
      <c r="N3529" s="964">
        <f t="shared" si="273"/>
        <v>0</v>
      </c>
      <c r="O3529" s="964">
        <f t="shared" si="273"/>
        <v>0</v>
      </c>
      <c r="P3529" s="964">
        <f t="shared" si="273"/>
        <v>183.2</v>
      </c>
      <c r="Q3529" s="962">
        <f t="shared" si="273"/>
        <v>0</v>
      </c>
      <c r="R3529" s="843"/>
    </row>
    <row r="3530" spans="2:18" s="842" customFormat="1" ht="12.4" customHeight="1">
      <c r="B3530" s="974" t="s">
        <v>785</v>
      </c>
      <c r="C3530" s="959"/>
      <c r="D3530" s="975" t="s">
        <v>343</v>
      </c>
      <c r="E3530" s="961"/>
      <c r="F3530" s="961"/>
      <c r="G3530" s="961"/>
      <c r="H3530" s="962" t="str">
        <f t="shared" si="274"/>
        <v/>
      </c>
      <c r="I3530" s="963" t="str">
        <f t="shared" si="273"/>
        <v/>
      </c>
      <c r="J3530" s="964" t="str">
        <f t="shared" si="273"/>
        <v/>
      </c>
      <c r="K3530" s="964" t="str">
        <f t="shared" si="273"/>
        <v/>
      </c>
      <c r="L3530" s="964" t="str">
        <f t="shared" si="273"/>
        <v/>
      </c>
      <c r="M3530" s="964" t="str">
        <f t="shared" si="273"/>
        <v/>
      </c>
      <c r="N3530" s="964" t="str">
        <f t="shared" si="273"/>
        <v/>
      </c>
      <c r="O3530" s="964" t="str">
        <f t="shared" si="273"/>
        <v/>
      </c>
      <c r="P3530" s="964" t="str">
        <f t="shared" si="273"/>
        <v/>
      </c>
      <c r="Q3530" s="962" t="str">
        <f t="shared" si="273"/>
        <v/>
      </c>
      <c r="R3530" s="843"/>
    </row>
    <row r="3531" spans="2:18" s="842" customFormat="1" ht="12.4" customHeight="1">
      <c r="B3531" s="968" t="s">
        <v>786</v>
      </c>
      <c r="C3531" s="959"/>
      <c r="D3531" s="969" t="s">
        <v>2671</v>
      </c>
      <c r="E3531" s="961" t="s">
        <v>51</v>
      </c>
      <c r="F3531" s="970">
        <v>4.91</v>
      </c>
      <c r="G3531" s="970">
        <v>27.810000000000002</v>
      </c>
      <c r="H3531" s="962">
        <f t="shared" si="274"/>
        <v>136.55000000000001</v>
      </c>
      <c r="I3531" s="963">
        <f t="shared" si="273"/>
        <v>0</v>
      </c>
      <c r="J3531" s="964">
        <f t="shared" si="273"/>
        <v>0</v>
      </c>
      <c r="K3531" s="964">
        <f t="shared" si="273"/>
        <v>0</v>
      </c>
      <c r="L3531" s="964">
        <f t="shared" si="273"/>
        <v>0</v>
      </c>
      <c r="M3531" s="964">
        <f t="shared" si="273"/>
        <v>0</v>
      </c>
      <c r="N3531" s="964">
        <f t="shared" si="273"/>
        <v>0</v>
      </c>
      <c r="O3531" s="964">
        <f t="shared" si="273"/>
        <v>0</v>
      </c>
      <c r="P3531" s="964">
        <f t="shared" si="273"/>
        <v>136.55000000000001</v>
      </c>
      <c r="Q3531" s="962">
        <f t="shared" si="273"/>
        <v>0</v>
      </c>
      <c r="R3531" s="843"/>
    </row>
    <row r="3532" spans="2:18" s="842" customFormat="1" ht="12.4" customHeight="1">
      <c r="B3532" s="968" t="s">
        <v>787</v>
      </c>
      <c r="C3532" s="959"/>
      <c r="D3532" s="969" t="s">
        <v>2703</v>
      </c>
      <c r="E3532" s="961" t="s">
        <v>51</v>
      </c>
      <c r="F3532" s="970">
        <v>7.75</v>
      </c>
      <c r="G3532" s="970">
        <v>23.39</v>
      </c>
      <c r="H3532" s="962">
        <f t="shared" si="274"/>
        <v>181.27</v>
      </c>
      <c r="I3532" s="963">
        <f t="shared" si="273"/>
        <v>0</v>
      </c>
      <c r="J3532" s="964">
        <f t="shared" si="273"/>
        <v>0</v>
      </c>
      <c r="K3532" s="964">
        <f t="shared" si="273"/>
        <v>0</v>
      </c>
      <c r="L3532" s="964">
        <f t="shared" si="273"/>
        <v>0</v>
      </c>
      <c r="M3532" s="964">
        <f t="shared" si="273"/>
        <v>0</v>
      </c>
      <c r="N3532" s="964">
        <f t="shared" si="273"/>
        <v>0</v>
      </c>
      <c r="O3532" s="964">
        <f t="shared" si="273"/>
        <v>0</v>
      </c>
      <c r="P3532" s="964">
        <f t="shared" si="273"/>
        <v>181.27</v>
      </c>
      <c r="Q3532" s="962">
        <f t="shared" si="273"/>
        <v>0</v>
      </c>
      <c r="R3532" s="843"/>
    </row>
    <row r="3533" spans="2:18" s="842" customFormat="1" ht="12.4" customHeight="1">
      <c r="B3533" s="974" t="s">
        <v>788</v>
      </c>
      <c r="C3533" s="959"/>
      <c r="D3533" s="975" t="s">
        <v>2676</v>
      </c>
      <c r="E3533" s="961"/>
      <c r="F3533" s="961"/>
      <c r="G3533" s="961"/>
      <c r="H3533" s="962" t="str">
        <f t="shared" si="274"/>
        <v/>
      </c>
      <c r="I3533" s="963" t="str">
        <f t="shared" si="273"/>
        <v/>
      </c>
      <c r="J3533" s="964" t="str">
        <f t="shared" si="273"/>
        <v/>
      </c>
      <c r="K3533" s="964" t="str">
        <f t="shared" si="273"/>
        <v/>
      </c>
      <c r="L3533" s="964" t="str">
        <f t="shared" si="273"/>
        <v/>
      </c>
      <c r="M3533" s="964" t="str">
        <f t="shared" si="273"/>
        <v/>
      </c>
      <c r="N3533" s="964" t="str">
        <f t="shared" si="273"/>
        <v/>
      </c>
      <c r="O3533" s="964" t="str">
        <f t="shared" si="273"/>
        <v/>
      </c>
      <c r="P3533" s="964" t="str">
        <f t="shared" si="273"/>
        <v/>
      </c>
      <c r="Q3533" s="962" t="str">
        <f t="shared" si="273"/>
        <v/>
      </c>
      <c r="R3533" s="843"/>
    </row>
    <row r="3534" spans="2:18" s="842" customFormat="1" ht="12.4" customHeight="1">
      <c r="B3534" s="968" t="s">
        <v>789</v>
      </c>
      <c r="C3534" s="959"/>
      <c r="D3534" s="969" t="s">
        <v>2677</v>
      </c>
      <c r="E3534" s="961" t="s">
        <v>386</v>
      </c>
      <c r="F3534" s="970">
        <v>0.02</v>
      </c>
      <c r="G3534" s="970">
        <v>358.91</v>
      </c>
      <c r="H3534" s="962">
        <f t="shared" si="274"/>
        <v>7.18</v>
      </c>
      <c r="I3534" s="963">
        <f t="shared" si="273"/>
        <v>0</v>
      </c>
      <c r="J3534" s="964">
        <f t="shared" si="273"/>
        <v>0</v>
      </c>
      <c r="K3534" s="964">
        <f t="shared" si="273"/>
        <v>0</v>
      </c>
      <c r="L3534" s="964">
        <f t="shared" si="273"/>
        <v>0</v>
      </c>
      <c r="M3534" s="964">
        <f t="shared" si="273"/>
        <v>0</v>
      </c>
      <c r="N3534" s="964">
        <f t="shared" si="273"/>
        <v>0</v>
      </c>
      <c r="O3534" s="964">
        <f t="shared" si="273"/>
        <v>0</v>
      </c>
      <c r="P3534" s="964">
        <f t="shared" si="273"/>
        <v>7.18</v>
      </c>
      <c r="Q3534" s="962">
        <f t="shared" si="273"/>
        <v>0</v>
      </c>
      <c r="R3534" s="843"/>
    </row>
    <row r="3535" spans="2:18" s="842" customFormat="1" ht="12.4" customHeight="1">
      <c r="B3535" s="974" t="s">
        <v>790</v>
      </c>
      <c r="C3535" s="959"/>
      <c r="D3535" s="975" t="s">
        <v>344</v>
      </c>
      <c r="E3535" s="961"/>
      <c r="F3535" s="961"/>
      <c r="G3535" s="961"/>
      <c r="H3535" s="962" t="str">
        <f t="shared" si="274"/>
        <v/>
      </c>
      <c r="I3535" s="963" t="str">
        <f t="shared" ref="I3535:Q3550" si="275">+IF($E3535="","",I7425)</f>
        <v/>
      </c>
      <c r="J3535" s="964" t="str">
        <f t="shared" si="275"/>
        <v/>
      </c>
      <c r="K3535" s="964" t="str">
        <f t="shared" si="275"/>
        <v/>
      </c>
      <c r="L3535" s="964" t="str">
        <f t="shared" si="275"/>
        <v/>
      </c>
      <c r="M3535" s="964" t="str">
        <f t="shared" si="275"/>
        <v/>
      </c>
      <c r="N3535" s="964" t="str">
        <f t="shared" si="275"/>
        <v/>
      </c>
      <c r="O3535" s="964" t="str">
        <f t="shared" si="275"/>
        <v/>
      </c>
      <c r="P3535" s="964" t="str">
        <f t="shared" si="275"/>
        <v/>
      </c>
      <c r="Q3535" s="962" t="str">
        <f t="shared" si="275"/>
        <v/>
      </c>
      <c r="R3535" s="843"/>
    </row>
    <row r="3536" spans="2:18" s="842" customFormat="1" ht="12.4" customHeight="1">
      <c r="B3536" s="968" t="s">
        <v>791</v>
      </c>
      <c r="C3536" s="959"/>
      <c r="D3536" s="969" t="s">
        <v>2831</v>
      </c>
      <c r="E3536" s="961" t="s">
        <v>41</v>
      </c>
      <c r="F3536" s="970">
        <v>1</v>
      </c>
      <c r="G3536" s="970">
        <v>194.99</v>
      </c>
      <c r="H3536" s="962">
        <f t="shared" si="274"/>
        <v>194.99</v>
      </c>
      <c r="I3536" s="963">
        <f t="shared" si="275"/>
        <v>0</v>
      </c>
      <c r="J3536" s="964">
        <f t="shared" si="275"/>
        <v>0</v>
      </c>
      <c r="K3536" s="964">
        <f t="shared" si="275"/>
        <v>0</v>
      </c>
      <c r="L3536" s="964">
        <f t="shared" si="275"/>
        <v>0</v>
      </c>
      <c r="M3536" s="964">
        <f t="shared" si="275"/>
        <v>0</v>
      </c>
      <c r="N3536" s="964">
        <f t="shared" si="275"/>
        <v>0</v>
      </c>
      <c r="O3536" s="964">
        <f t="shared" si="275"/>
        <v>0</v>
      </c>
      <c r="P3536" s="964">
        <f t="shared" si="275"/>
        <v>194.99</v>
      </c>
      <c r="Q3536" s="962">
        <f t="shared" si="275"/>
        <v>0</v>
      </c>
      <c r="R3536" s="843"/>
    </row>
    <row r="3537" spans="2:18" s="842" customFormat="1" ht="12.4" customHeight="1">
      <c r="B3537" s="974" t="s">
        <v>1695</v>
      </c>
      <c r="C3537" s="959"/>
      <c r="D3537" s="975" t="s">
        <v>2679</v>
      </c>
      <c r="E3537" s="961"/>
      <c r="F3537" s="961"/>
      <c r="G3537" s="961"/>
      <c r="H3537" s="962" t="str">
        <f t="shared" si="274"/>
        <v/>
      </c>
      <c r="I3537" s="963" t="str">
        <f t="shared" si="275"/>
        <v/>
      </c>
      <c r="J3537" s="964" t="str">
        <f t="shared" si="275"/>
        <v/>
      </c>
      <c r="K3537" s="964" t="str">
        <f t="shared" si="275"/>
        <v/>
      </c>
      <c r="L3537" s="964" t="str">
        <f t="shared" si="275"/>
        <v/>
      </c>
      <c r="M3537" s="964" t="str">
        <f t="shared" si="275"/>
        <v/>
      </c>
      <c r="N3537" s="964" t="str">
        <f t="shared" si="275"/>
        <v/>
      </c>
      <c r="O3537" s="964" t="str">
        <f t="shared" si="275"/>
        <v/>
      </c>
      <c r="P3537" s="964" t="str">
        <f t="shared" si="275"/>
        <v/>
      </c>
      <c r="Q3537" s="962" t="str">
        <f t="shared" si="275"/>
        <v/>
      </c>
      <c r="R3537" s="843"/>
    </row>
    <row r="3538" spans="2:18" s="842" customFormat="1" ht="12.4" customHeight="1">
      <c r="B3538" s="968" t="s">
        <v>1696</v>
      </c>
      <c r="C3538" s="959"/>
      <c r="D3538" s="969" t="s">
        <v>2680</v>
      </c>
      <c r="E3538" s="961" t="s">
        <v>41</v>
      </c>
      <c r="F3538" s="970">
        <v>1</v>
      </c>
      <c r="G3538" s="970">
        <v>71.180000000000007</v>
      </c>
      <c r="H3538" s="962">
        <f t="shared" si="274"/>
        <v>71.180000000000007</v>
      </c>
      <c r="I3538" s="963">
        <f t="shared" si="275"/>
        <v>0</v>
      </c>
      <c r="J3538" s="964">
        <f t="shared" si="275"/>
        <v>0</v>
      </c>
      <c r="K3538" s="964">
        <f t="shared" si="275"/>
        <v>0</v>
      </c>
      <c r="L3538" s="964">
        <f t="shared" si="275"/>
        <v>0</v>
      </c>
      <c r="M3538" s="964">
        <f t="shared" si="275"/>
        <v>0</v>
      </c>
      <c r="N3538" s="964">
        <f t="shared" si="275"/>
        <v>0</v>
      </c>
      <c r="O3538" s="964">
        <f t="shared" si="275"/>
        <v>0</v>
      </c>
      <c r="P3538" s="964">
        <f t="shared" si="275"/>
        <v>0</v>
      </c>
      <c r="Q3538" s="962">
        <f t="shared" si="275"/>
        <v>71.180000000000007</v>
      </c>
      <c r="R3538" s="843"/>
    </row>
    <row r="3539" spans="2:18" s="842" customFormat="1" ht="12.4" customHeight="1">
      <c r="B3539" s="974" t="s">
        <v>1697</v>
      </c>
      <c r="C3539" s="959"/>
      <c r="D3539" s="975" t="s">
        <v>2754</v>
      </c>
      <c r="E3539" s="961"/>
      <c r="F3539" s="961"/>
      <c r="G3539" s="961"/>
      <c r="H3539" s="962" t="str">
        <f t="shared" si="274"/>
        <v/>
      </c>
      <c r="I3539" s="963" t="str">
        <f t="shared" si="275"/>
        <v/>
      </c>
      <c r="J3539" s="964" t="str">
        <f t="shared" si="275"/>
        <v/>
      </c>
      <c r="K3539" s="964" t="str">
        <f t="shared" si="275"/>
        <v/>
      </c>
      <c r="L3539" s="964" t="str">
        <f t="shared" si="275"/>
        <v/>
      </c>
      <c r="M3539" s="964" t="str">
        <f t="shared" si="275"/>
        <v/>
      </c>
      <c r="N3539" s="964" t="str">
        <f t="shared" si="275"/>
        <v/>
      </c>
      <c r="O3539" s="964" t="str">
        <f t="shared" si="275"/>
        <v/>
      </c>
      <c r="P3539" s="964" t="str">
        <f t="shared" si="275"/>
        <v/>
      </c>
      <c r="Q3539" s="962" t="str">
        <f t="shared" si="275"/>
        <v/>
      </c>
      <c r="R3539" s="843"/>
    </row>
    <row r="3540" spans="2:18" s="842" customFormat="1" ht="12.4" customHeight="1">
      <c r="B3540" s="968" t="s">
        <v>1698</v>
      </c>
      <c r="C3540" s="959"/>
      <c r="D3540" s="969" t="s">
        <v>334</v>
      </c>
      <c r="E3540" s="961" t="s">
        <v>385</v>
      </c>
      <c r="F3540" s="970">
        <v>7.71</v>
      </c>
      <c r="G3540" s="970">
        <v>1.22</v>
      </c>
      <c r="H3540" s="962">
        <f t="shared" si="274"/>
        <v>9.41</v>
      </c>
      <c r="I3540" s="963">
        <f t="shared" si="275"/>
        <v>0</v>
      </c>
      <c r="J3540" s="964">
        <f t="shared" si="275"/>
        <v>0</v>
      </c>
      <c r="K3540" s="964">
        <f t="shared" si="275"/>
        <v>0</v>
      </c>
      <c r="L3540" s="964">
        <f t="shared" si="275"/>
        <v>0</v>
      </c>
      <c r="M3540" s="964">
        <f t="shared" si="275"/>
        <v>0</v>
      </c>
      <c r="N3540" s="964">
        <f t="shared" si="275"/>
        <v>0</v>
      </c>
      <c r="O3540" s="964">
        <f t="shared" si="275"/>
        <v>0</v>
      </c>
      <c r="P3540" s="964">
        <f t="shared" si="275"/>
        <v>9.41</v>
      </c>
      <c r="Q3540" s="962">
        <f t="shared" si="275"/>
        <v>0</v>
      </c>
      <c r="R3540" s="843"/>
    </row>
    <row r="3541" spans="2:18" s="842" customFormat="1" ht="12.4" customHeight="1">
      <c r="B3541" s="968" t="s">
        <v>1699</v>
      </c>
      <c r="C3541" s="959"/>
      <c r="D3541" s="969" t="s">
        <v>365</v>
      </c>
      <c r="E3541" s="961" t="s">
        <v>386</v>
      </c>
      <c r="F3541" s="970">
        <v>0.88</v>
      </c>
      <c r="G3541" s="970">
        <v>30.76</v>
      </c>
      <c r="H3541" s="962">
        <f t="shared" si="274"/>
        <v>27.07</v>
      </c>
      <c r="I3541" s="963">
        <f t="shared" si="275"/>
        <v>0</v>
      </c>
      <c r="J3541" s="964">
        <f t="shared" si="275"/>
        <v>0</v>
      </c>
      <c r="K3541" s="964">
        <f t="shared" si="275"/>
        <v>0</v>
      </c>
      <c r="L3541" s="964">
        <f t="shared" si="275"/>
        <v>0</v>
      </c>
      <c r="M3541" s="964">
        <f t="shared" si="275"/>
        <v>0</v>
      </c>
      <c r="N3541" s="964">
        <f t="shared" si="275"/>
        <v>0</v>
      </c>
      <c r="O3541" s="964">
        <f t="shared" si="275"/>
        <v>0</v>
      </c>
      <c r="P3541" s="964">
        <f t="shared" si="275"/>
        <v>27.07</v>
      </c>
      <c r="Q3541" s="962">
        <f t="shared" si="275"/>
        <v>0</v>
      </c>
      <c r="R3541" s="843"/>
    </row>
    <row r="3542" spans="2:18" s="842" customFormat="1" ht="12.4" customHeight="1">
      <c r="B3542" s="968" t="s">
        <v>1700</v>
      </c>
      <c r="C3542" s="959"/>
      <c r="D3542" s="969" t="s">
        <v>336</v>
      </c>
      <c r="E3542" s="961" t="s">
        <v>386</v>
      </c>
      <c r="F3542" s="970">
        <v>1.1000000000000001</v>
      </c>
      <c r="G3542" s="970">
        <v>20.51</v>
      </c>
      <c r="H3542" s="962">
        <f t="shared" si="274"/>
        <v>22.56</v>
      </c>
      <c r="I3542" s="963">
        <f t="shared" si="275"/>
        <v>0</v>
      </c>
      <c r="J3542" s="964">
        <f t="shared" si="275"/>
        <v>0</v>
      </c>
      <c r="K3542" s="964">
        <f t="shared" si="275"/>
        <v>0</v>
      </c>
      <c r="L3542" s="964">
        <f t="shared" si="275"/>
        <v>0</v>
      </c>
      <c r="M3542" s="964">
        <f t="shared" si="275"/>
        <v>0</v>
      </c>
      <c r="N3542" s="964">
        <f t="shared" si="275"/>
        <v>0</v>
      </c>
      <c r="O3542" s="964">
        <f t="shared" si="275"/>
        <v>0</v>
      </c>
      <c r="P3542" s="964">
        <f t="shared" si="275"/>
        <v>22.56</v>
      </c>
      <c r="Q3542" s="962">
        <f t="shared" si="275"/>
        <v>0</v>
      </c>
      <c r="R3542" s="843"/>
    </row>
    <row r="3543" spans="2:18" s="842" customFormat="1" ht="12.4" customHeight="1">
      <c r="B3543" s="968" t="s">
        <v>1701</v>
      </c>
      <c r="C3543" s="959"/>
      <c r="D3543" s="969" t="s">
        <v>2755</v>
      </c>
      <c r="E3543" s="961" t="s">
        <v>386</v>
      </c>
      <c r="F3543" s="970">
        <v>0.88</v>
      </c>
      <c r="G3543" s="970">
        <v>276.94</v>
      </c>
      <c r="H3543" s="962">
        <f t="shared" si="274"/>
        <v>243.71</v>
      </c>
      <c r="I3543" s="963">
        <f t="shared" si="275"/>
        <v>0</v>
      </c>
      <c r="J3543" s="964">
        <f t="shared" si="275"/>
        <v>0</v>
      </c>
      <c r="K3543" s="964">
        <f t="shared" si="275"/>
        <v>0</v>
      </c>
      <c r="L3543" s="964">
        <f t="shared" si="275"/>
        <v>0</v>
      </c>
      <c r="M3543" s="964">
        <f t="shared" si="275"/>
        <v>0</v>
      </c>
      <c r="N3543" s="964">
        <f t="shared" si="275"/>
        <v>0</v>
      </c>
      <c r="O3543" s="964">
        <f t="shared" si="275"/>
        <v>0</v>
      </c>
      <c r="P3543" s="964">
        <f t="shared" si="275"/>
        <v>83.27</v>
      </c>
      <c r="Q3543" s="962">
        <f t="shared" si="275"/>
        <v>160.44</v>
      </c>
      <c r="R3543" s="843"/>
    </row>
    <row r="3544" spans="2:18" s="842" customFormat="1" ht="12.4" customHeight="1">
      <c r="B3544" s="968" t="s">
        <v>1702</v>
      </c>
      <c r="C3544" s="959"/>
      <c r="D3544" s="969" t="s">
        <v>2756</v>
      </c>
      <c r="E3544" s="961" t="s">
        <v>41</v>
      </c>
      <c r="F3544" s="970">
        <v>11</v>
      </c>
      <c r="G3544" s="970">
        <v>24.310000000000002</v>
      </c>
      <c r="H3544" s="962">
        <f t="shared" si="274"/>
        <v>267.41000000000003</v>
      </c>
      <c r="I3544" s="963">
        <f t="shared" si="275"/>
        <v>0</v>
      </c>
      <c r="J3544" s="964">
        <f t="shared" si="275"/>
        <v>0</v>
      </c>
      <c r="K3544" s="964">
        <f t="shared" si="275"/>
        <v>0</v>
      </c>
      <c r="L3544" s="964">
        <f t="shared" si="275"/>
        <v>0</v>
      </c>
      <c r="M3544" s="964">
        <f t="shared" si="275"/>
        <v>0</v>
      </c>
      <c r="N3544" s="964">
        <f t="shared" si="275"/>
        <v>0</v>
      </c>
      <c r="O3544" s="964">
        <f t="shared" si="275"/>
        <v>0</v>
      </c>
      <c r="P3544" s="964">
        <f t="shared" si="275"/>
        <v>91.37</v>
      </c>
      <c r="Q3544" s="962">
        <f t="shared" si="275"/>
        <v>176.04</v>
      </c>
      <c r="R3544" s="843"/>
    </row>
    <row r="3545" spans="2:18" s="842" customFormat="1" ht="12.4" customHeight="1">
      <c r="B3545" s="968" t="s">
        <v>1703</v>
      </c>
      <c r="C3545" s="959"/>
      <c r="D3545" s="969" t="s">
        <v>349</v>
      </c>
      <c r="E3545" s="961" t="s">
        <v>50</v>
      </c>
      <c r="F3545" s="970">
        <v>79.100000000000009</v>
      </c>
      <c r="G3545" s="970">
        <v>3.47</v>
      </c>
      <c r="H3545" s="962">
        <f t="shared" si="274"/>
        <v>274.48</v>
      </c>
      <c r="I3545" s="963">
        <f t="shared" si="275"/>
        <v>0</v>
      </c>
      <c r="J3545" s="964">
        <f t="shared" si="275"/>
        <v>0</v>
      </c>
      <c r="K3545" s="964">
        <f t="shared" si="275"/>
        <v>0</v>
      </c>
      <c r="L3545" s="964">
        <f t="shared" si="275"/>
        <v>0</v>
      </c>
      <c r="M3545" s="964">
        <f t="shared" si="275"/>
        <v>0</v>
      </c>
      <c r="N3545" s="964">
        <f t="shared" si="275"/>
        <v>0</v>
      </c>
      <c r="O3545" s="964">
        <f t="shared" si="275"/>
        <v>0</v>
      </c>
      <c r="P3545" s="964">
        <f t="shared" si="275"/>
        <v>0</v>
      </c>
      <c r="Q3545" s="962">
        <f t="shared" si="275"/>
        <v>274.48</v>
      </c>
      <c r="R3545" s="843"/>
    </row>
    <row r="3546" spans="2:18" s="842" customFormat="1" ht="12.4" customHeight="1">
      <c r="B3546" s="968" t="s">
        <v>1704</v>
      </c>
      <c r="C3546" s="959"/>
      <c r="D3546" s="969" t="s">
        <v>2757</v>
      </c>
      <c r="E3546" s="961" t="s">
        <v>41</v>
      </c>
      <c r="F3546" s="970">
        <v>1</v>
      </c>
      <c r="G3546" s="970">
        <v>175.04</v>
      </c>
      <c r="H3546" s="962">
        <f t="shared" si="274"/>
        <v>175.04</v>
      </c>
      <c r="I3546" s="963">
        <f t="shared" si="275"/>
        <v>0</v>
      </c>
      <c r="J3546" s="964">
        <f t="shared" si="275"/>
        <v>0</v>
      </c>
      <c r="K3546" s="964">
        <f t="shared" si="275"/>
        <v>0</v>
      </c>
      <c r="L3546" s="964">
        <f t="shared" si="275"/>
        <v>0</v>
      </c>
      <c r="M3546" s="964">
        <f t="shared" si="275"/>
        <v>0</v>
      </c>
      <c r="N3546" s="964">
        <f t="shared" si="275"/>
        <v>0</v>
      </c>
      <c r="O3546" s="964">
        <f t="shared" si="275"/>
        <v>0</v>
      </c>
      <c r="P3546" s="964">
        <f t="shared" si="275"/>
        <v>0</v>
      </c>
      <c r="Q3546" s="962">
        <f t="shared" si="275"/>
        <v>175.04</v>
      </c>
      <c r="R3546" s="843"/>
    </row>
    <row r="3547" spans="2:18" s="842" customFormat="1" ht="12.4" customHeight="1">
      <c r="B3547" s="974" t="s">
        <v>1705</v>
      </c>
      <c r="C3547" s="959"/>
      <c r="D3547" s="975" t="s">
        <v>2681</v>
      </c>
      <c r="E3547" s="961"/>
      <c r="F3547" s="961"/>
      <c r="G3547" s="961"/>
      <c r="H3547" s="962" t="str">
        <f t="shared" si="274"/>
        <v/>
      </c>
      <c r="I3547" s="963" t="str">
        <f t="shared" si="275"/>
        <v/>
      </c>
      <c r="J3547" s="964" t="str">
        <f t="shared" si="275"/>
        <v/>
      </c>
      <c r="K3547" s="964" t="str">
        <f t="shared" si="275"/>
        <v/>
      </c>
      <c r="L3547" s="964" t="str">
        <f t="shared" si="275"/>
        <v/>
      </c>
      <c r="M3547" s="964" t="str">
        <f t="shared" si="275"/>
        <v/>
      </c>
      <c r="N3547" s="964" t="str">
        <f t="shared" si="275"/>
        <v/>
      </c>
      <c r="O3547" s="964" t="str">
        <f t="shared" si="275"/>
        <v/>
      </c>
      <c r="P3547" s="964" t="str">
        <f t="shared" si="275"/>
        <v/>
      </c>
      <c r="Q3547" s="962" t="str">
        <f t="shared" si="275"/>
        <v/>
      </c>
      <c r="R3547" s="843"/>
    </row>
    <row r="3548" spans="2:18" s="842" customFormat="1" ht="12.4" customHeight="1">
      <c r="B3548" s="968" t="s">
        <v>1706</v>
      </c>
      <c r="C3548" s="959"/>
      <c r="D3548" s="969" t="s">
        <v>2758</v>
      </c>
      <c r="E3548" s="961" t="s">
        <v>41</v>
      </c>
      <c r="F3548" s="970">
        <v>1</v>
      </c>
      <c r="G3548" s="970">
        <v>162.58000000000001</v>
      </c>
      <c r="H3548" s="962">
        <f t="shared" si="274"/>
        <v>162.58000000000001</v>
      </c>
      <c r="I3548" s="963">
        <f t="shared" si="275"/>
        <v>0</v>
      </c>
      <c r="J3548" s="964">
        <f t="shared" si="275"/>
        <v>0</v>
      </c>
      <c r="K3548" s="964">
        <f t="shared" si="275"/>
        <v>0</v>
      </c>
      <c r="L3548" s="964">
        <f t="shared" si="275"/>
        <v>0</v>
      </c>
      <c r="M3548" s="964">
        <f t="shared" si="275"/>
        <v>0</v>
      </c>
      <c r="N3548" s="964">
        <f t="shared" si="275"/>
        <v>0</v>
      </c>
      <c r="O3548" s="964">
        <f t="shared" si="275"/>
        <v>0</v>
      </c>
      <c r="P3548" s="964">
        <f t="shared" si="275"/>
        <v>162.58000000000001</v>
      </c>
      <c r="Q3548" s="962">
        <f t="shared" si="275"/>
        <v>0</v>
      </c>
      <c r="R3548" s="843"/>
    </row>
    <row r="3549" spans="2:18" s="842" customFormat="1" ht="12.4" customHeight="1">
      <c r="B3549" s="968" t="s">
        <v>1707</v>
      </c>
      <c r="C3549" s="959"/>
      <c r="D3549" s="969" t="s">
        <v>2759</v>
      </c>
      <c r="E3549" s="961" t="s">
        <v>41</v>
      </c>
      <c r="F3549" s="970">
        <v>1</v>
      </c>
      <c r="G3549" s="970">
        <v>107.59</v>
      </c>
      <c r="H3549" s="962">
        <f t="shared" si="274"/>
        <v>107.59</v>
      </c>
      <c r="I3549" s="963">
        <f t="shared" si="275"/>
        <v>0</v>
      </c>
      <c r="J3549" s="964">
        <f t="shared" si="275"/>
        <v>0</v>
      </c>
      <c r="K3549" s="964">
        <f t="shared" si="275"/>
        <v>0</v>
      </c>
      <c r="L3549" s="964">
        <f t="shared" si="275"/>
        <v>0</v>
      </c>
      <c r="M3549" s="964">
        <f t="shared" si="275"/>
        <v>0</v>
      </c>
      <c r="N3549" s="964">
        <f t="shared" si="275"/>
        <v>0</v>
      </c>
      <c r="O3549" s="964">
        <f t="shared" si="275"/>
        <v>0</v>
      </c>
      <c r="P3549" s="964">
        <f t="shared" si="275"/>
        <v>107.59</v>
      </c>
      <c r="Q3549" s="962">
        <f t="shared" si="275"/>
        <v>0</v>
      </c>
      <c r="R3549" s="843"/>
    </row>
    <row r="3550" spans="2:18" s="842" customFormat="1" ht="12.4" customHeight="1">
      <c r="B3550" s="974" t="s">
        <v>1708</v>
      </c>
      <c r="C3550" s="959"/>
      <c r="D3550" s="975" t="s">
        <v>64</v>
      </c>
      <c r="E3550" s="961"/>
      <c r="F3550" s="961"/>
      <c r="G3550" s="961"/>
      <c r="H3550" s="962" t="str">
        <f t="shared" si="274"/>
        <v/>
      </c>
      <c r="I3550" s="963" t="str">
        <f t="shared" si="275"/>
        <v/>
      </c>
      <c r="J3550" s="964" t="str">
        <f t="shared" si="275"/>
        <v/>
      </c>
      <c r="K3550" s="964" t="str">
        <f t="shared" si="275"/>
        <v/>
      </c>
      <c r="L3550" s="964" t="str">
        <f t="shared" si="275"/>
        <v/>
      </c>
      <c r="M3550" s="964" t="str">
        <f t="shared" si="275"/>
        <v/>
      </c>
      <c r="N3550" s="964" t="str">
        <f t="shared" si="275"/>
        <v/>
      </c>
      <c r="O3550" s="964" t="str">
        <f t="shared" si="275"/>
        <v/>
      </c>
      <c r="P3550" s="964" t="str">
        <f t="shared" si="275"/>
        <v/>
      </c>
      <c r="Q3550" s="962" t="str">
        <f t="shared" si="275"/>
        <v/>
      </c>
      <c r="R3550" s="843"/>
    </row>
    <row r="3551" spans="2:18" s="842" customFormat="1" ht="12.4" customHeight="1">
      <c r="B3551" s="968" t="s">
        <v>1709</v>
      </c>
      <c r="C3551" s="959"/>
      <c r="D3551" s="969" t="s">
        <v>350</v>
      </c>
      <c r="E3551" s="961" t="s">
        <v>51</v>
      </c>
      <c r="F3551" s="970">
        <v>7.75</v>
      </c>
      <c r="G3551" s="970">
        <v>11.85</v>
      </c>
      <c r="H3551" s="962">
        <f t="shared" si="274"/>
        <v>91.84</v>
      </c>
      <c r="I3551" s="963">
        <f t="shared" ref="I3551:Q3566" si="276">+IF($E3551="","",I7441)</f>
        <v>0</v>
      </c>
      <c r="J3551" s="964">
        <f t="shared" si="276"/>
        <v>0</v>
      </c>
      <c r="K3551" s="964">
        <f t="shared" si="276"/>
        <v>0</v>
      </c>
      <c r="L3551" s="964">
        <f t="shared" si="276"/>
        <v>0</v>
      </c>
      <c r="M3551" s="964">
        <f t="shared" si="276"/>
        <v>0</v>
      </c>
      <c r="N3551" s="964">
        <f t="shared" si="276"/>
        <v>0</v>
      </c>
      <c r="O3551" s="964">
        <f t="shared" si="276"/>
        <v>0</v>
      </c>
      <c r="P3551" s="964">
        <f t="shared" si="276"/>
        <v>0</v>
      </c>
      <c r="Q3551" s="962">
        <f t="shared" si="276"/>
        <v>91.84</v>
      </c>
      <c r="R3551" s="843"/>
    </row>
    <row r="3552" spans="2:18" s="842" customFormat="1" ht="12.4" customHeight="1">
      <c r="B3552" s="968" t="s">
        <v>1710</v>
      </c>
      <c r="C3552" s="959"/>
      <c r="D3552" s="969" t="s">
        <v>351</v>
      </c>
      <c r="E3552" s="961" t="s">
        <v>51</v>
      </c>
      <c r="F3552" s="970">
        <v>1.17</v>
      </c>
      <c r="G3552" s="970">
        <v>20.48</v>
      </c>
      <c r="H3552" s="962">
        <f t="shared" si="274"/>
        <v>23.96</v>
      </c>
      <c r="I3552" s="963">
        <f t="shared" si="276"/>
        <v>0</v>
      </c>
      <c r="J3552" s="964">
        <f t="shared" si="276"/>
        <v>0</v>
      </c>
      <c r="K3552" s="964">
        <f t="shared" si="276"/>
        <v>0</v>
      </c>
      <c r="L3552" s="964">
        <f t="shared" si="276"/>
        <v>0</v>
      </c>
      <c r="M3552" s="964">
        <f t="shared" si="276"/>
        <v>0</v>
      </c>
      <c r="N3552" s="964">
        <f t="shared" si="276"/>
        <v>0</v>
      </c>
      <c r="O3552" s="964">
        <f t="shared" si="276"/>
        <v>0</v>
      </c>
      <c r="P3552" s="964">
        <f t="shared" si="276"/>
        <v>0</v>
      </c>
      <c r="Q3552" s="962">
        <f t="shared" si="276"/>
        <v>23.96</v>
      </c>
      <c r="R3552" s="843"/>
    </row>
    <row r="3553" spans="2:18" s="842" customFormat="1" ht="12.4" customHeight="1">
      <c r="B3553" s="974" t="s">
        <v>1711</v>
      </c>
      <c r="C3553" s="959"/>
      <c r="D3553" s="975" t="s">
        <v>65</v>
      </c>
      <c r="E3553" s="961"/>
      <c r="F3553" s="961"/>
      <c r="G3553" s="961"/>
      <c r="H3553" s="962" t="str">
        <f t="shared" si="274"/>
        <v/>
      </c>
      <c r="I3553" s="963" t="str">
        <f t="shared" si="276"/>
        <v/>
      </c>
      <c r="J3553" s="964" t="str">
        <f t="shared" si="276"/>
        <v/>
      </c>
      <c r="K3553" s="964" t="str">
        <f t="shared" si="276"/>
        <v/>
      </c>
      <c r="L3553" s="964" t="str">
        <f t="shared" si="276"/>
        <v/>
      </c>
      <c r="M3553" s="964" t="str">
        <f t="shared" si="276"/>
        <v/>
      </c>
      <c r="N3553" s="964" t="str">
        <f t="shared" si="276"/>
        <v/>
      </c>
      <c r="O3553" s="964" t="str">
        <f t="shared" si="276"/>
        <v/>
      </c>
      <c r="P3553" s="964" t="str">
        <f t="shared" si="276"/>
        <v/>
      </c>
      <c r="Q3553" s="962" t="str">
        <f t="shared" si="276"/>
        <v/>
      </c>
      <c r="R3553" s="843"/>
    </row>
    <row r="3554" spans="2:18" s="842" customFormat="1" ht="12.4" customHeight="1">
      <c r="B3554" s="968" t="s">
        <v>1712</v>
      </c>
      <c r="C3554" s="959"/>
      <c r="D3554" s="969" t="s">
        <v>2760</v>
      </c>
      <c r="E3554" s="961" t="s">
        <v>51</v>
      </c>
      <c r="F3554" s="970">
        <v>5.5200000000000005</v>
      </c>
      <c r="G3554" s="970">
        <v>8.6</v>
      </c>
      <c r="H3554" s="962">
        <f t="shared" si="274"/>
        <v>47.47</v>
      </c>
      <c r="I3554" s="963">
        <f t="shared" si="276"/>
        <v>0</v>
      </c>
      <c r="J3554" s="964">
        <f t="shared" si="276"/>
        <v>0</v>
      </c>
      <c r="K3554" s="964">
        <f t="shared" si="276"/>
        <v>0</v>
      </c>
      <c r="L3554" s="964">
        <f t="shared" si="276"/>
        <v>0</v>
      </c>
      <c r="M3554" s="964">
        <f t="shared" si="276"/>
        <v>0</v>
      </c>
      <c r="N3554" s="964">
        <f t="shared" si="276"/>
        <v>0</v>
      </c>
      <c r="O3554" s="964">
        <f t="shared" si="276"/>
        <v>0</v>
      </c>
      <c r="P3554" s="964">
        <f t="shared" si="276"/>
        <v>47.47</v>
      </c>
      <c r="Q3554" s="962">
        <f t="shared" si="276"/>
        <v>0</v>
      </c>
      <c r="R3554" s="843"/>
    </row>
    <row r="3555" spans="2:18" s="842" customFormat="1" ht="12.4" customHeight="1">
      <c r="B3555" s="972" t="s">
        <v>1713</v>
      </c>
      <c r="C3555" s="959"/>
      <c r="D3555" s="973" t="s">
        <v>3016</v>
      </c>
      <c r="E3555" s="961"/>
      <c r="F3555" s="961"/>
      <c r="G3555" s="961"/>
      <c r="H3555" s="962" t="str">
        <f t="shared" si="274"/>
        <v/>
      </c>
      <c r="I3555" s="963" t="str">
        <f t="shared" si="276"/>
        <v/>
      </c>
      <c r="J3555" s="964" t="str">
        <f t="shared" si="276"/>
        <v/>
      </c>
      <c r="K3555" s="964" t="str">
        <f t="shared" si="276"/>
        <v/>
      </c>
      <c r="L3555" s="964" t="str">
        <f t="shared" si="276"/>
        <v/>
      </c>
      <c r="M3555" s="964" t="str">
        <f t="shared" si="276"/>
        <v/>
      </c>
      <c r="N3555" s="964" t="str">
        <f t="shared" si="276"/>
        <v/>
      </c>
      <c r="O3555" s="964" t="str">
        <f t="shared" si="276"/>
        <v/>
      </c>
      <c r="P3555" s="964" t="str">
        <f t="shared" si="276"/>
        <v/>
      </c>
      <c r="Q3555" s="962" t="str">
        <f t="shared" si="276"/>
        <v/>
      </c>
      <c r="R3555" s="843"/>
    </row>
    <row r="3556" spans="2:18" s="842" customFormat="1" ht="12.4" customHeight="1">
      <c r="B3556" s="974" t="s">
        <v>1714</v>
      </c>
      <c r="C3556" s="959"/>
      <c r="D3556" s="975" t="s">
        <v>52</v>
      </c>
      <c r="E3556" s="961"/>
      <c r="F3556" s="961"/>
      <c r="G3556" s="961"/>
      <c r="H3556" s="962" t="str">
        <f t="shared" si="274"/>
        <v/>
      </c>
      <c r="I3556" s="963" t="str">
        <f t="shared" si="276"/>
        <v/>
      </c>
      <c r="J3556" s="964" t="str">
        <f t="shared" si="276"/>
        <v/>
      </c>
      <c r="K3556" s="964" t="str">
        <f t="shared" si="276"/>
        <v/>
      </c>
      <c r="L3556" s="964" t="str">
        <f t="shared" si="276"/>
        <v/>
      </c>
      <c r="M3556" s="964" t="str">
        <f t="shared" si="276"/>
        <v/>
      </c>
      <c r="N3556" s="964" t="str">
        <f t="shared" si="276"/>
        <v/>
      </c>
      <c r="O3556" s="964" t="str">
        <f t="shared" si="276"/>
        <v/>
      </c>
      <c r="P3556" s="964" t="str">
        <f t="shared" si="276"/>
        <v/>
      </c>
      <c r="Q3556" s="962" t="str">
        <f t="shared" si="276"/>
        <v/>
      </c>
      <c r="R3556" s="843"/>
    </row>
    <row r="3557" spans="2:18" s="842" customFormat="1" ht="12.4" customHeight="1">
      <c r="B3557" s="968" t="s">
        <v>1715</v>
      </c>
      <c r="C3557" s="959"/>
      <c r="D3557" s="969" t="s">
        <v>369</v>
      </c>
      <c r="E3557" s="961" t="s">
        <v>385</v>
      </c>
      <c r="F3557" s="970">
        <v>21.35</v>
      </c>
      <c r="G3557" s="970">
        <v>1.22</v>
      </c>
      <c r="H3557" s="962">
        <f t="shared" si="274"/>
        <v>26.05</v>
      </c>
      <c r="I3557" s="963">
        <f t="shared" si="276"/>
        <v>0</v>
      </c>
      <c r="J3557" s="964">
        <f t="shared" si="276"/>
        <v>0</v>
      </c>
      <c r="K3557" s="964">
        <f t="shared" si="276"/>
        <v>0</v>
      </c>
      <c r="L3557" s="964">
        <f t="shared" si="276"/>
        <v>0</v>
      </c>
      <c r="M3557" s="964">
        <f t="shared" si="276"/>
        <v>0</v>
      </c>
      <c r="N3557" s="964">
        <f t="shared" si="276"/>
        <v>0</v>
      </c>
      <c r="O3557" s="964">
        <f t="shared" si="276"/>
        <v>0</v>
      </c>
      <c r="P3557" s="964">
        <f t="shared" si="276"/>
        <v>26.05</v>
      </c>
      <c r="Q3557" s="962">
        <f t="shared" si="276"/>
        <v>0</v>
      </c>
      <c r="R3557" s="843"/>
    </row>
    <row r="3558" spans="2:18" s="842" customFormat="1" ht="12.4" customHeight="1">
      <c r="B3558" s="974" t="s">
        <v>1717</v>
      </c>
      <c r="C3558" s="959"/>
      <c r="D3558" s="975" t="s">
        <v>54</v>
      </c>
      <c r="E3558" s="961"/>
      <c r="F3558" s="961"/>
      <c r="G3558" s="961"/>
      <c r="H3558" s="962" t="str">
        <f t="shared" si="274"/>
        <v/>
      </c>
      <c r="I3558" s="963" t="str">
        <f t="shared" si="276"/>
        <v/>
      </c>
      <c r="J3558" s="964" t="str">
        <f t="shared" si="276"/>
        <v/>
      </c>
      <c r="K3558" s="964" t="str">
        <f t="shared" si="276"/>
        <v/>
      </c>
      <c r="L3558" s="964" t="str">
        <f t="shared" si="276"/>
        <v/>
      </c>
      <c r="M3558" s="964" t="str">
        <f t="shared" si="276"/>
        <v/>
      </c>
      <c r="N3558" s="964" t="str">
        <f t="shared" si="276"/>
        <v/>
      </c>
      <c r="O3558" s="964" t="str">
        <f t="shared" si="276"/>
        <v/>
      </c>
      <c r="P3558" s="964" t="str">
        <f t="shared" si="276"/>
        <v/>
      </c>
      <c r="Q3558" s="962" t="str">
        <f t="shared" si="276"/>
        <v/>
      </c>
      <c r="R3558" s="843"/>
    </row>
    <row r="3559" spans="2:18" s="842" customFormat="1" ht="12.4" customHeight="1">
      <c r="B3559" s="968" t="s">
        <v>1718</v>
      </c>
      <c r="C3559" s="959"/>
      <c r="D3559" s="969" t="s">
        <v>335</v>
      </c>
      <c r="E3559" s="961" t="s">
        <v>386</v>
      </c>
      <c r="F3559" s="970">
        <v>2.02</v>
      </c>
      <c r="G3559" s="970">
        <v>41</v>
      </c>
      <c r="H3559" s="962">
        <f t="shared" si="274"/>
        <v>82.82</v>
      </c>
      <c r="I3559" s="963">
        <f t="shared" si="276"/>
        <v>0</v>
      </c>
      <c r="J3559" s="964">
        <f t="shared" si="276"/>
        <v>0</v>
      </c>
      <c r="K3559" s="964">
        <f t="shared" si="276"/>
        <v>0</v>
      </c>
      <c r="L3559" s="964">
        <f t="shared" si="276"/>
        <v>0</v>
      </c>
      <c r="M3559" s="964">
        <f t="shared" si="276"/>
        <v>0</v>
      </c>
      <c r="N3559" s="964">
        <f t="shared" si="276"/>
        <v>0</v>
      </c>
      <c r="O3559" s="964">
        <f t="shared" si="276"/>
        <v>0</v>
      </c>
      <c r="P3559" s="964">
        <f t="shared" si="276"/>
        <v>82.82</v>
      </c>
      <c r="Q3559" s="962">
        <f t="shared" si="276"/>
        <v>0</v>
      </c>
      <c r="R3559" s="843"/>
    </row>
    <row r="3560" spans="2:18" s="842" customFormat="1" ht="12.4" customHeight="1">
      <c r="B3560" s="968" t="s">
        <v>1719</v>
      </c>
      <c r="C3560" s="959"/>
      <c r="D3560" s="969" t="s">
        <v>336</v>
      </c>
      <c r="E3560" s="961" t="s">
        <v>386</v>
      </c>
      <c r="F3560" s="970">
        <v>2.5300000000000002</v>
      </c>
      <c r="G3560" s="970">
        <v>20.51</v>
      </c>
      <c r="H3560" s="962">
        <f t="shared" si="274"/>
        <v>51.89</v>
      </c>
      <c r="I3560" s="963">
        <f t="shared" si="276"/>
        <v>0</v>
      </c>
      <c r="J3560" s="964">
        <f t="shared" si="276"/>
        <v>0</v>
      </c>
      <c r="K3560" s="964">
        <f t="shared" si="276"/>
        <v>0</v>
      </c>
      <c r="L3560" s="964">
        <f t="shared" si="276"/>
        <v>0</v>
      </c>
      <c r="M3560" s="964">
        <f t="shared" si="276"/>
        <v>0</v>
      </c>
      <c r="N3560" s="964">
        <f t="shared" si="276"/>
        <v>0</v>
      </c>
      <c r="O3560" s="964">
        <f t="shared" si="276"/>
        <v>0</v>
      </c>
      <c r="P3560" s="964">
        <f t="shared" si="276"/>
        <v>51.89</v>
      </c>
      <c r="Q3560" s="962">
        <f t="shared" si="276"/>
        <v>0</v>
      </c>
      <c r="R3560" s="843"/>
    </row>
    <row r="3561" spans="2:18" s="842" customFormat="1" ht="12.4" customHeight="1">
      <c r="B3561" s="974" t="s">
        <v>1722</v>
      </c>
      <c r="C3561" s="959"/>
      <c r="D3561" s="975" t="s">
        <v>2700</v>
      </c>
      <c r="E3561" s="961"/>
      <c r="F3561" s="961"/>
      <c r="G3561" s="961"/>
      <c r="H3561" s="962" t="str">
        <f t="shared" si="274"/>
        <v/>
      </c>
      <c r="I3561" s="963" t="str">
        <f t="shared" si="276"/>
        <v/>
      </c>
      <c r="J3561" s="964" t="str">
        <f t="shared" si="276"/>
        <v/>
      </c>
      <c r="K3561" s="964" t="str">
        <f t="shared" si="276"/>
        <v/>
      </c>
      <c r="L3561" s="964" t="str">
        <f t="shared" si="276"/>
        <v/>
      </c>
      <c r="M3561" s="964" t="str">
        <f t="shared" si="276"/>
        <v/>
      </c>
      <c r="N3561" s="964" t="str">
        <f t="shared" si="276"/>
        <v/>
      </c>
      <c r="O3561" s="964" t="str">
        <f t="shared" si="276"/>
        <v/>
      </c>
      <c r="P3561" s="964" t="str">
        <f t="shared" si="276"/>
        <v/>
      </c>
      <c r="Q3561" s="962" t="str">
        <f t="shared" si="276"/>
        <v/>
      </c>
      <c r="R3561" s="843"/>
    </row>
    <row r="3562" spans="2:18" s="842" customFormat="1" ht="12.4" customHeight="1">
      <c r="B3562" s="968" t="s">
        <v>1723</v>
      </c>
      <c r="C3562" s="959"/>
      <c r="D3562" s="969" t="s">
        <v>2774</v>
      </c>
      <c r="E3562" s="961" t="s">
        <v>51</v>
      </c>
      <c r="F3562" s="970">
        <v>3.62</v>
      </c>
      <c r="G3562" s="970">
        <v>23.45</v>
      </c>
      <c r="H3562" s="962">
        <f t="shared" si="274"/>
        <v>84.89</v>
      </c>
      <c r="I3562" s="963">
        <f t="shared" si="276"/>
        <v>0</v>
      </c>
      <c r="J3562" s="964">
        <f t="shared" si="276"/>
        <v>0</v>
      </c>
      <c r="K3562" s="964">
        <f t="shared" si="276"/>
        <v>0</v>
      </c>
      <c r="L3562" s="964">
        <f t="shared" si="276"/>
        <v>0</v>
      </c>
      <c r="M3562" s="964">
        <f t="shared" si="276"/>
        <v>0</v>
      </c>
      <c r="N3562" s="964">
        <f t="shared" si="276"/>
        <v>0</v>
      </c>
      <c r="O3562" s="964">
        <f t="shared" si="276"/>
        <v>0</v>
      </c>
      <c r="P3562" s="964">
        <f t="shared" si="276"/>
        <v>84.89</v>
      </c>
      <c r="Q3562" s="962">
        <f t="shared" si="276"/>
        <v>0</v>
      </c>
      <c r="R3562" s="843"/>
    </row>
    <row r="3563" spans="2:18" s="842" customFormat="1" ht="12.4" customHeight="1">
      <c r="B3563" s="974" t="s">
        <v>1727</v>
      </c>
      <c r="C3563" s="959"/>
      <c r="D3563" s="975" t="s">
        <v>2775</v>
      </c>
      <c r="E3563" s="961"/>
      <c r="F3563" s="961"/>
      <c r="G3563" s="961"/>
      <c r="H3563" s="962" t="str">
        <f t="shared" si="274"/>
        <v/>
      </c>
      <c r="I3563" s="963" t="str">
        <f t="shared" si="276"/>
        <v/>
      </c>
      <c r="J3563" s="964" t="str">
        <f t="shared" si="276"/>
        <v/>
      </c>
      <c r="K3563" s="964" t="str">
        <f t="shared" si="276"/>
        <v/>
      </c>
      <c r="L3563" s="964" t="str">
        <f t="shared" si="276"/>
        <v/>
      </c>
      <c r="M3563" s="964" t="str">
        <f t="shared" si="276"/>
        <v/>
      </c>
      <c r="N3563" s="964" t="str">
        <f t="shared" si="276"/>
        <v/>
      </c>
      <c r="O3563" s="964" t="str">
        <f t="shared" si="276"/>
        <v/>
      </c>
      <c r="P3563" s="964" t="str">
        <f t="shared" si="276"/>
        <v/>
      </c>
      <c r="Q3563" s="962" t="str">
        <f t="shared" si="276"/>
        <v/>
      </c>
      <c r="R3563" s="843"/>
    </row>
    <row r="3564" spans="2:18" s="842" customFormat="1" ht="12.4" customHeight="1">
      <c r="B3564" s="968" t="s">
        <v>1728</v>
      </c>
      <c r="C3564" s="959"/>
      <c r="D3564" s="969" t="s">
        <v>2776</v>
      </c>
      <c r="E3564" s="961" t="s">
        <v>51</v>
      </c>
      <c r="F3564" s="970">
        <v>4.8</v>
      </c>
      <c r="G3564" s="970">
        <v>64.67</v>
      </c>
      <c r="H3564" s="962">
        <f t="shared" si="274"/>
        <v>310.42</v>
      </c>
      <c r="I3564" s="963">
        <f t="shared" si="276"/>
        <v>0</v>
      </c>
      <c r="J3564" s="964">
        <f t="shared" si="276"/>
        <v>0</v>
      </c>
      <c r="K3564" s="964">
        <f t="shared" si="276"/>
        <v>0</v>
      </c>
      <c r="L3564" s="964">
        <f t="shared" si="276"/>
        <v>0</v>
      </c>
      <c r="M3564" s="964">
        <f t="shared" si="276"/>
        <v>0</v>
      </c>
      <c r="N3564" s="964">
        <f t="shared" si="276"/>
        <v>0</v>
      </c>
      <c r="O3564" s="964">
        <f t="shared" si="276"/>
        <v>0</v>
      </c>
      <c r="P3564" s="964">
        <f t="shared" si="276"/>
        <v>310.42</v>
      </c>
      <c r="Q3564" s="962">
        <f t="shared" si="276"/>
        <v>0</v>
      </c>
      <c r="R3564" s="843"/>
    </row>
    <row r="3565" spans="2:18" s="842" customFormat="1" ht="12.4" customHeight="1">
      <c r="B3565" s="968" t="s">
        <v>1729</v>
      </c>
      <c r="C3565" s="959"/>
      <c r="D3565" s="969" t="s">
        <v>370</v>
      </c>
      <c r="E3565" s="961" t="s">
        <v>386</v>
      </c>
      <c r="F3565" s="970">
        <v>1.02</v>
      </c>
      <c r="G3565" s="970">
        <v>264.48</v>
      </c>
      <c r="H3565" s="962">
        <f t="shared" si="274"/>
        <v>269.77</v>
      </c>
      <c r="I3565" s="963">
        <f t="shared" si="276"/>
        <v>0</v>
      </c>
      <c r="J3565" s="964">
        <f t="shared" si="276"/>
        <v>0</v>
      </c>
      <c r="K3565" s="964">
        <f t="shared" si="276"/>
        <v>0</v>
      </c>
      <c r="L3565" s="964">
        <f t="shared" si="276"/>
        <v>0</v>
      </c>
      <c r="M3565" s="964">
        <f t="shared" si="276"/>
        <v>0</v>
      </c>
      <c r="N3565" s="964">
        <f t="shared" si="276"/>
        <v>0</v>
      </c>
      <c r="O3565" s="964">
        <f t="shared" si="276"/>
        <v>0</v>
      </c>
      <c r="P3565" s="964">
        <f t="shared" si="276"/>
        <v>269.77</v>
      </c>
      <c r="Q3565" s="962">
        <f t="shared" si="276"/>
        <v>0</v>
      </c>
      <c r="R3565" s="843"/>
    </row>
    <row r="3566" spans="2:18" s="842" customFormat="1" ht="12.4" customHeight="1">
      <c r="B3566" s="968" t="s">
        <v>2590</v>
      </c>
      <c r="C3566" s="959"/>
      <c r="D3566" s="969" t="s">
        <v>364</v>
      </c>
      <c r="E3566" s="961" t="s">
        <v>386</v>
      </c>
      <c r="F3566" s="970">
        <v>1.3</v>
      </c>
      <c r="G3566" s="970">
        <v>370.51</v>
      </c>
      <c r="H3566" s="962">
        <f t="shared" si="274"/>
        <v>481.66</v>
      </c>
      <c r="I3566" s="963">
        <f t="shared" si="276"/>
        <v>0</v>
      </c>
      <c r="J3566" s="964">
        <f t="shared" si="276"/>
        <v>0</v>
      </c>
      <c r="K3566" s="964">
        <f t="shared" si="276"/>
        <v>0</v>
      </c>
      <c r="L3566" s="964">
        <f t="shared" si="276"/>
        <v>0</v>
      </c>
      <c r="M3566" s="964">
        <f t="shared" si="276"/>
        <v>0</v>
      </c>
      <c r="N3566" s="964">
        <f t="shared" si="276"/>
        <v>0</v>
      </c>
      <c r="O3566" s="964">
        <f t="shared" si="276"/>
        <v>0</v>
      </c>
      <c r="P3566" s="964">
        <f t="shared" si="276"/>
        <v>481.66</v>
      </c>
      <c r="Q3566" s="962">
        <f t="shared" si="276"/>
        <v>0</v>
      </c>
      <c r="R3566" s="843"/>
    </row>
    <row r="3567" spans="2:18" s="842" customFormat="1" ht="12.4" customHeight="1">
      <c r="B3567" s="968" t="s">
        <v>2591</v>
      </c>
      <c r="C3567" s="959"/>
      <c r="D3567" s="969" t="s">
        <v>2702</v>
      </c>
      <c r="E3567" s="961" t="s">
        <v>55</v>
      </c>
      <c r="F3567" s="970">
        <v>51.4</v>
      </c>
      <c r="G3567" s="970">
        <v>4.2</v>
      </c>
      <c r="H3567" s="962">
        <f t="shared" si="274"/>
        <v>215.88</v>
      </c>
      <c r="I3567" s="963">
        <f t="shared" ref="I3567:Q3582" si="277">+IF($E3567="","",I7457)</f>
        <v>0</v>
      </c>
      <c r="J3567" s="964">
        <f t="shared" si="277"/>
        <v>0</v>
      </c>
      <c r="K3567" s="964">
        <f t="shared" si="277"/>
        <v>0</v>
      </c>
      <c r="L3567" s="964">
        <f t="shared" si="277"/>
        <v>0</v>
      </c>
      <c r="M3567" s="964">
        <f t="shared" si="277"/>
        <v>0</v>
      </c>
      <c r="N3567" s="964">
        <f t="shared" si="277"/>
        <v>0</v>
      </c>
      <c r="O3567" s="964">
        <f t="shared" si="277"/>
        <v>0</v>
      </c>
      <c r="P3567" s="964">
        <f t="shared" si="277"/>
        <v>215.88</v>
      </c>
      <c r="Q3567" s="962">
        <f t="shared" si="277"/>
        <v>0</v>
      </c>
      <c r="R3567" s="843"/>
    </row>
    <row r="3568" spans="2:18" s="842" customFormat="1" ht="12.4" customHeight="1">
      <c r="B3568" s="974" t="s">
        <v>1730</v>
      </c>
      <c r="C3568" s="959"/>
      <c r="D3568" s="975" t="s">
        <v>343</v>
      </c>
      <c r="E3568" s="961"/>
      <c r="F3568" s="961"/>
      <c r="G3568" s="961"/>
      <c r="H3568" s="962" t="str">
        <f t="shared" si="274"/>
        <v/>
      </c>
      <c r="I3568" s="963" t="str">
        <f t="shared" si="277"/>
        <v/>
      </c>
      <c r="J3568" s="964" t="str">
        <f t="shared" si="277"/>
        <v/>
      </c>
      <c r="K3568" s="964" t="str">
        <f t="shared" si="277"/>
        <v/>
      </c>
      <c r="L3568" s="964" t="str">
        <f t="shared" si="277"/>
        <v/>
      </c>
      <c r="M3568" s="964" t="str">
        <f t="shared" si="277"/>
        <v/>
      </c>
      <c r="N3568" s="964" t="str">
        <f t="shared" si="277"/>
        <v/>
      </c>
      <c r="O3568" s="964" t="str">
        <f t="shared" si="277"/>
        <v/>
      </c>
      <c r="P3568" s="964" t="str">
        <f t="shared" si="277"/>
        <v/>
      </c>
      <c r="Q3568" s="962" t="str">
        <f t="shared" si="277"/>
        <v/>
      </c>
      <c r="R3568" s="843"/>
    </row>
    <row r="3569" spans="2:18" s="842" customFormat="1" ht="12.4" customHeight="1">
      <c r="B3569" s="968" t="s">
        <v>1731</v>
      </c>
      <c r="C3569" s="959"/>
      <c r="D3569" s="969" t="s">
        <v>2777</v>
      </c>
      <c r="E3569" s="961" t="s">
        <v>51</v>
      </c>
      <c r="F3569" s="970">
        <v>4.93</v>
      </c>
      <c r="G3569" s="970">
        <v>33.65</v>
      </c>
      <c r="H3569" s="962">
        <f t="shared" si="274"/>
        <v>165.89</v>
      </c>
      <c r="I3569" s="963">
        <f t="shared" si="277"/>
        <v>0</v>
      </c>
      <c r="J3569" s="964">
        <f t="shared" si="277"/>
        <v>0</v>
      </c>
      <c r="K3569" s="964">
        <f t="shared" si="277"/>
        <v>0</v>
      </c>
      <c r="L3569" s="964">
        <f t="shared" si="277"/>
        <v>0</v>
      </c>
      <c r="M3569" s="964">
        <f t="shared" si="277"/>
        <v>0</v>
      </c>
      <c r="N3569" s="964">
        <f t="shared" si="277"/>
        <v>0</v>
      </c>
      <c r="O3569" s="964">
        <f t="shared" si="277"/>
        <v>0</v>
      </c>
      <c r="P3569" s="964">
        <f t="shared" si="277"/>
        <v>165.89</v>
      </c>
      <c r="Q3569" s="962">
        <f t="shared" si="277"/>
        <v>0</v>
      </c>
      <c r="R3569" s="843"/>
    </row>
    <row r="3570" spans="2:18" s="842" customFormat="1" ht="12.4" customHeight="1">
      <c r="B3570" s="974" t="s">
        <v>1732</v>
      </c>
      <c r="C3570" s="959"/>
      <c r="D3570" s="975" t="s">
        <v>64</v>
      </c>
      <c r="E3570" s="961"/>
      <c r="F3570" s="961"/>
      <c r="G3570" s="961"/>
      <c r="H3570" s="962" t="str">
        <f t="shared" si="274"/>
        <v/>
      </c>
      <c r="I3570" s="963" t="str">
        <f t="shared" si="277"/>
        <v/>
      </c>
      <c r="J3570" s="964" t="str">
        <f t="shared" si="277"/>
        <v/>
      </c>
      <c r="K3570" s="964" t="str">
        <f t="shared" si="277"/>
        <v/>
      </c>
      <c r="L3570" s="964" t="str">
        <f t="shared" si="277"/>
        <v/>
      </c>
      <c r="M3570" s="964" t="str">
        <f t="shared" si="277"/>
        <v/>
      </c>
      <c r="N3570" s="964" t="str">
        <f t="shared" si="277"/>
        <v/>
      </c>
      <c r="O3570" s="964" t="str">
        <f t="shared" si="277"/>
        <v/>
      </c>
      <c r="P3570" s="964" t="str">
        <f t="shared" si="277"/>
        <v/>
      </c>
      <c r="Q3570" s="962" t="str">
        <f t="shared" si="277"/>
        <v/>
      </c>
      <c r="R3570" s="843"/>
    </row>
    <row r="3571" spans="2:18" s="842" customFormat="1" ht="12.4" customHeight="1">
      <c r="B3571" s="968" t="s">
        <v>1733</v>
      </c>
      <c r="C3571" s="959"/>
      <c r="D3571" s="969" t="s">
        <v>2778</v>
      </c>
      <c r="E3571" s="961" t="s">
        <v>51</v>
      </c>
      <c r="F3571" s="970">
        <v>4.93</v>
      </c>
      <c r="G3571" s="970">
        <v>11.85</v>
      </c>
      <c r="H3571" s="962">
        <f t="shared" si="274"/>
        <v>58.42</v>
      </c>
      <c r="I3571" s="963">
        <f t="shared" si="277"/>
        <v>0</v>
      </c>
      <c r="J3571" s="964">
        <f t="shared" si="277"/>
        <v>0</v>
      </c>
      <c r="K3571" s="964">
        <f t="shared" si="277"/>
        <v>0</v>
      </c>
      <c r="L3571" s="964">
        <f t="shared" si="277"/>
        <v>0</v>
      </c>
      <c r="M3571" s="964">
        <f t="shared" si="277"/>
        <v>0</v>
      </c>
      <c r="N3571" s="964">
        <f t="shared" si="277"/>
        <v>0</v>
      </c>
      <c r="O3571" s="964">
        <f t="shared" si="277"/>
        <v>0</v>
      </c>
      <c r="P3571" s="964">
        <f t="shared" si="277"/>
        <v>0</v>
      </c>
      <c r="Q3571" s="962">
        <f t="shared" si="277"/>
        <v>58.42</v>
      </c>
      <c r="R3571" s="843"/>
    </row>
    <row r="3572" spans="2:18" s="842" customFormat="1" ht="12.4" customHeight="1">
      <c r="B3572" s="974" t="s">
        <v>2592</v>
      </c>
      <c r="C3572" s="959"/>
      <c r="D3572" s="975" t="s">
        <v>2779</v>
      </c>
      <c r="E3572" s="961"/>
      <c r="F3572" s="961"/>
      <c r="G3572" s="961"/>
      <c r="H3572" s="962" t="str">
        <f t="shared" si="274"/>
        <v/>
      </c>
      <c r="I3572" s="963" t="str">
        <f t="shared" si="277"/>
        <v/>
      </c>
      <c r="J3572" s="964" t="str">
        <f t="shared" si="277"/>
        <v/>
      </c>
      <c r="K3572" s="964" t="str">
        <f t="shared" si="277"/>
        <v/>
      </c>
      <c r="L3572" s="964" t="str">
        <f t="shared" si="277"/>
        <v/>
      </c>
      <c r="M3572" s="964" t="str">
        <f t="shared" si="277"/>
        <v/>
      </c>
      <c r="N3572" s="964" t="str">
        <f t="shared" si="277"/>
        <v/>
      </c>
      <c r="O3572" s="964" t="str">
        <f t="shared" si="277"/>
        <v/>
      </c>
      <c r="P3572" s="964" t="str">
        <f t="shared" si="277"/>
        <v/>
      </c>
      <c r="Q3572" s="962" t="str">
        <f t="shared" si="277"/>
        <v/>
      </c>
      <c r="R3572" s="843"/>
    </row>
    <row r="3573" spans="2:18" s="842" customFormat="1" ht="12.4" customHeight="1">
      <c r="B3573" s="968" t="s">
        <v>2593</v>
      </c>
      <c r="C3573" s="959"/>
      <c r="D3573" s="969" t="s">
        <v>2780</v>
      </c>
      <c r="E3573" s="961" t="s">
        <v>387</v>
      </c>
      <c r="F3573" s="970">
        <v>31.5</v>
      </c>
      <c r="G3573" s="970">
        <v>61.85</v>
      </c>
      <c r="H3573" s="962">
        <f t="shared" si="274"/>
        <v>1948.28</v>
      </c>
      <c r="I3573" s="963">
        <f t="shared" si="277"/>
        <v>0</v>
      </c>
      <c r="J3573" s="964">
        <f t="shared" si="277"/>
        <v>0</v>
      </c>
      <c r="K3573" s="964">
        <f t="shared" si="277"/>
        <v>0</v>
      </c>
      <c r="L3573" s="964">
        <f t="shared" si="277"/>
        <v>0</v>
      </c>
      <c r="M3573" s="964">
        <f t="shared" si="277"/>
        <v>0</v>
      </c>
      <c r="N3573" s="964">
        <f t="shared" si="277"/>
        <v>0</v>
      </c>
      <c r="O3573" s="964">
        <f t="shared" si="277"/>
        <v>0</v>
      </c>
      <c r="P3573" s="964">
        <f t="shared" si="277"/>
        <v>1520.74</v>
      </c>
      <c r="Q3573" s="962">
        <f t="shared" si="277"/>
        <v>427.54</v>
      </c>
      <c r="R3573" s="843"/>
    </row>
    <row r="3574" spans="2:18" s="842" customFormat="1" ht="12.4" customHeight="1">
      <c r="B3574" s="968" t="s">
        <v>2594</v>
      </c>
      <c r="C3574" s="959"/>
      <c r="D3574" s="969" t="s">
        <v>3017</v>
      </c>
      <c r="E3574" s="961" t="s">
        <v>387</v>
      </c>
      <c r="F3574" s="970">
        <v>17.600000000000001</v>
      </c>
      <c r="G3574" s="970">
        <v>69.710000000000008</v>
      </c>
      <c r="H3574" s="962">
        <f t="shared" si="274"/>
        <v>1226.9000000000001</v>
      </c>
      <c r="I3574" s="963">
        <f t="shared" si="277"/>
        <v>0</v>
      </c>
      <c r="J3574" s="964">
        <f t="shared" si="277"/>
        <v>0</v>
      </c>
      <c r="K3574" s="964">
        <f t="shared" si="277"/>
        <v>0</v>
      </c>
      <c r="L3574" s="964">
        <f t="shared" si="277"/>
        <v>0</v>
      </c>
      <c r="M3574" s="964">
        <f t="shared" si="277"/>
        <v>0</v>
      </c>
      <c r="N3574" s="964">
        <f t="shared" si="277"/>
        <v>0</v>
      </c>
      <c r="O3574" s="964">
        <f t="shared" si="277"/>
        <v>0</v>
      </c>
      <c r="P3574" s="964">
        <f t="shared" si="277"/>
        <v>957.66</v>
      </c>
      <c r="Q3574" s="962">
        <f t="shared" si="277"/>
        <v>269.24</v>
      </c>
      <c r="R3574" s="843"/>
    </row>
    <row r="3575" spans="2:18" s="842" customFormat="1" ht="12.4" customHeight="1">
      <c r="B3575" s="968" t="s">
        <v>2595</v>
      </c>
      <c r="C3575" s="959"/>
      <c r="D3575" s="969" t="s">
        <v>2782</v>
      </c>
      <c r="E3575" s="961" t="s">
        <v>387</v>
      </c>
      <c r="F3575" s="970">
        <v>14.5</v>
      </c>
      <c r="G3575" s="970">
        <v>52.160000000000004</v>
      </c>
      <c r="H3575" s="962">
        <f t="shared" si="274"/>
        <v>756.32</v>
      </c>
      <c r="I3575" s="963">
        <f t="shared" si="277"/>
        <v>0</v>
      </c>
      <c r="J3575" s="964">
        <f t="shared" si="277"/>
        <v>0</v>
      </c>
      <c r="K3575" s="964">
        <f t="shared" si="277"/>
        <v>0</v>
      </c>
      <c r="L3575" s="964">
        <f t="shared" si="277"/>
        <v>0</v>
      </c>
      <c r="M3575" s="964">
        <f t="shared" si="277"/>
        <v>0</v>
      </c>
      <c r="N3575" s="964">
        <f t="shared" si="277"/>
        <v>0</v>
      </c>
      <c r="O3575" s="964">
        <f t="shared" si="277"/>
        <v>0</v>
      </c>
      <c r="P3575" s="964">
        <f t="shared" si="277"/>
        <v>590.35</v>
      </c>
      <c r="Q3575" s="962">
        <f t="shared" si="277"/>
        <v>165.97</v>
      </c>
      <c r="R3575" s="843"/>
    </row>
    <row r="3576" spans="2:18" s="842" customFormat="1" ht="12.4" customHeight="1">
      <c r="B3576" s="968" t="s">
        <v>2596</v>
      </c>
      <c r="C3576" s="959"/>
      <c r="D3576" s="969" t="s">
        <v>2846</v>
      </c>
      <c r="E3576" s="961" t="s">
        <v>41</v>
      </c>
      <c r="F3576" s="970">
        <v>2</v>
      </c>
      <c r="G3576" s="970">
        <v>168.95000000000002</v>
      </c>
      <c r="H3576" s="962">
        <f t="shared" si="274"/>
        <v>337.9</v>
      </c>
      <c r="I3576" s="963">
        <f t="shared" si="277"/>
        <v>0</v>
      </c>
      <c r="J3576" s="964">
        <f t="shared" si="277"/>
        <v>0</v>
      </c>
      <c r="K3576" s="964">
        <f t="shared" si="277"/>
        <v>0</v>
      </c>
      <c r="L3576" s="964">
        <f t="shared" si="277"/>
        <v>0</v>
      </c>
      <c r="M3576" s="964">
        <f t="shared" si="277"/>
        <v>0</v>
      </c>
      <c r="N3576" s="964">
        <f t="shared" si="277"/>
        <v>0</v>
      </c>
      <c r="O3576" s="964">
        <f t="shared" si="277"/>
        <v>0</v>
      </c>
      <c r="P3576" s="964">
        <f t="shared" si="277"/>
        <v>337.9</v>
      </c>
      <c r="Q3576" s="962">
        <f t="shared" si="277"/>
        <v>0</v>
      </c>
      <c r="R3576" s="843"/>
    </row>
    <row r="3577" spans="2:18" s="842" customFormat="1" ht="12.4" customHeight="1">
      <c r="B3577" s="972" t="s">
        <v>2597</v>
      </c>
      <c r="C3577" s="959"/>
      <c r="D3577" s="973" t="s">
        <v>3018</v>
      </c>
      <c r="E3577" s="961"/>
      <c r="F3577" s="961"/>
      <c r="G3577" s="961"/>
      <c r="H3577" s="962" t="str">
        <f t="shared" si="274"/>
        <v/>
      </c>
      <c r="I3577" s="963" t="str">
        <f t="shared" si="277"/>
        <v/>
      </c>
      <c r="J3577" s="964" t="str">
        <f t="shared" si="277"/>
        <v/>
      </c>
      <c r="K3577" s="964" t="str">
        <f t="shared" si="277"/>
        <v/>
      </c>
      <c r="L3577" s="964" t="str">
        <f t="shared" si="277"/>
        <v/>
      </c>
      <c r="M3577" s="964" t="str">
        <f t="shared" si="277"/>
        <v/>
      </c>
      <c r="N3577" s="964" t="str">
        <f t="shared" si="277"/>
        <v/>
      </c>
      <c r="O3577" s="964" t="str">
        <f t="shared" si="277"/>
        <v/>
      </c>
      <c r="P3577" s="964" t="str">
        <f t="shared" si="277"/>
        <v/>
      </c>
      <c r="Q3577" s="962" t="str">
        <f t="shared" si="277"/>
        <v/>
      </c>
      <c r="R3577" s="843"/>
    </row>
    <row r="3578" spans="2:18" s="842" customFormat="1" ht="12.4" customHeight="1">
      <c r="B3578" s="974" t="s">
        <v>2598</v>
      </c>
      <c r="C3578" s="959"/>
      <c r="D3578" s="975" t="s">
        <v>52</v>
      </c>
      <c r="E3578" s="961"/>
      <c r="F3578" s="961"/>
      <c r="G3578" s="961"/>
      <c r="H3578" s="962" t="str">
        <f t="shared" si="274"/>
        <v/>
      </c>
      <c r="I3578" s="963" t="str">
        <f t="shared" si="277"/>
        <v/>
      </c>
      <c r="J3578" s="964" t="str">
        <f t="shared" si="277"/>
        <v/>
      </c>
      <c r="K3578" s="964" t="str">
        <f t="shared" si="277"/>
        <v/>
      </c>
      <c r="L3578" s="964" t="str">
        <f t="shared" si="277"/>
        <v/>
      </c>
      <c r="M3578" s="964" t="str">
        <f t="shared" si="277"/>
        <v/>
      </c>
      <c r="N3578" s="964" t="str">
        <f t="shared" si="277"/>
        <v/>
      </c>
      <c r="O3578" s="964" t="str">
        <f t="shared" si="277"/>
        <v/>
      </c>
      <c r="P3578" s="964" t="str">
        <f t="shared" si="277"/>
        <v/>
      </c>
      <c r="Q3578" s="962" t="str">
        <f t="shared" si="277"/>
        <v/>
      </c>
      <c r="R3578" s="843"/>
    </row>
    <row r="3579" spans="2:18" s="842" customFormat="1" ht="12.4" customHeight="1">
      <c r="B3579" s="968" t="s">
        <v>2599</v>
      </c>
      <c r="C3579" s="959"/>
      <c r="D3579" s="969" t="s">
        <v>333</v>
      </c>
      <c r="E3579" s="961" t="s">
        <v>385</v>
      </c>
      <c r="F3579" s="970">
        <v>13.65</v>
      </c>
      <c r="G3579" s="970">
        <v>3.5300000000000002</v>
      </c>
      <c r="H3579" s="962">
        <f t="shared" si="274"/>
        <v>48.18</v>
      </c>
      <c r="I3579" s="963">
        <f t="shared" si="277"/>
        <v>0</v>
      </c>
      <c r="J3579" s="964">
        <f t="shared" si="277"/>
        <v>0</v>
      </c>
      <c r="K3579" s="964">
        <f t="shared" si="277"/>
        <v>0</v>
      </c>
      <c r="L3579" s="964">
        <f t="shared" si="277"/>
        <v>0</v>
      </c>
      <c r="M3579" s="964">
        <f t="shared" si="277"/>
        <v>48.18</v>
      </c>
      <c r="N3579" s="964">
        <f t="shared" si="277"/>
        <v>0</v>
      </c>
      <c r="O3579" s="964">
        <f t="shared" si="277"/>
        <v>0</v>
      </c>
      <c r="P3579" s="964">
        <f t="shared" si="277"/>
        <v>0</v>
      </c>
      <c r="Q3579" s="962">
        <f t="shared" si="277"/>
        <v>0</v>
      </c>
      <c r="R3579" s="843"/>
    </row>
    <row r="3580" spans="2:18" s="842" customFormat="1" ht="12.4" customHeight="1">
      <c r="B3580" s="968" t="s">
        <v>2600</v>
      </c>
      <c r="C3580" s="959"/>
      <c r="D3580" s="969" t="s">
        <v>334</v>
      </c>
      <c r="E3580" s="961" t="s">
        <v>385</v>
      </c>
      <c r="F3580" s="970">
        <v>13.65</v>
      </c>
      <c r="G3580" s="970">
        <v>1.22</v>
      </c>
      <c r="H3580" s="962">
        <f t="shared" si="274"/>
        <v>16.649999999999999</v>
      </c>
      <c r="I3580" s="963">
        <f t="shared" si="277"/>
        <v>0</v>
      </c>
      <c r="J3580" s="964">
        <f t="shared" si="277"/>
        <v>0</v>
      </c>
      <c r="K3580" s="964">
        <f t="shared" si="277"/>
        <v>0</v>
      </c>
      <c r="L3580" s="964">
        <f t="shared" si="277"/>
        <v>0</v>
      </c>
      <c r="M3580" s="964">
        <f t="shared" si="277"/>
        <v>16.649999999999999</v>
      </c>
      <c r="N3580" s="964">
        <f t="shared" si="277"/>
        <v>0</v>
      </c>
      <c r="O3580" s="964">
        <f t="shared" si="277"/>
        <v>0</v>
      </c>
      <c r="P3580" s="964">
        <f t="shared" si="277"/>
        <v>0</v>
      </c>
      <c r="Q3580" s="962">
        <f t="shared" si="277"/>
        <v>0</v>
      </c>
      <c r="R3580" s="843"/>
    </row>
    <row r="3581" spans="2:18" s="842" customFormat="1" ht="12.4" customHeight="1">
      <c r="B3581" s="974" t="s">
        <v>2601</v>
      </c>
      <c r="C3581" s="959"/>
      <c r="D3581" s="975" t="s">
        <v>54</v>
      </c>
      <c r="E3581" s="961"/>
      <c r="F3581" s="961"/>
      <c r="G3581" s="961"/>
      <c r="H3581" s="962" t="str">
        <f t="shared" si="274"/>
        <v/>
      </c>
      <c r="I3581" s="963" t="str">
        <f t="shared" si="277"/>
        <v/>
      </c>
      <c r="J3581" s="964" t="str">
        <f t="shared" si="277"/>
        <v/>
      </c>
      <c r="K3581" s="964" t="str">
        <f t="shared" si="277"/>
        <v/>
      </c>
      <c r="L3581" s="964" t="str">
        <f t="shared" si="277"/>
        <v/>
      </c>
      <c r="M3581" s="964" t="str">
        <f t="shared" si="277"/>
        <v/>
      </c>
      <c r="N3581" s="964" t="str">
        <f t="shared" si="277"/>
        <v/>
      </c>
      <c r="O3581" s="964" t="str">
        <f t="shared" si="277"/>
        <v/>
      </c>
      <c r="P3581" s="964" t="str">
        <f t="shared" si="277"/>
        <v/>
      </c>
      <c r="Q3581" s="962" t="str">
        <f t="shared" si="277"/>
        <v/>
      </c>
      <c r="R3581" s="843"/>
    </row>
    <row r="3582" spans="2:18" s="842" customFormat="1" ht="12.4" customHeight="1">
      <c r="B3582" s="968" t="s">
        <v>2602</v>
      </c>
      <c r="C3582" s="959"/>
      <c r="D3582" s="969" t="s">
        <v>365</v>
      </c>
      <c r="E3582" s="961" t="s">
        <v>386</v>
      </c>
      <c r="F3582" s="970">
        <v>1.94</v>
      </c>
      <c r="G3582" s="970">
        <v>30.76</v>
      </c>
      <c r="H3582" s="962">
        <f t="shared" si="274"/>
        <v>59.67</v>
      </c>
      <c r="I3582" s="963">
        <f t="shared" si="277"/>
        <v>0</v>
      </c>
      <c r="J3582" s="964">
        <f t="shared" si="277"/>
        <v>0</v>
      </c>
      <c r="K3582" s="964">
        <f t="shared" si="277"/>
        <v>0</v>
      </c>
      <c r="L3582" s="964">
        <f t="shared" si="277"/>
        <v>0</v>
      </c>
      <c r="M3582" s="964">
        <f t="shared" si="277"/>
        <v>59.67</v>
      </c>
      <c r="N3582" s="964">
        <f t="shared" si="277"/>
        <v>0</v>
      </c>
      <c r="O3582" s="964">
        <f t="shared" si="277"/>
        <v>0</v>
      </c>
      <c r="P3582" s="964">
        <f t="shared" si="277"/>
        <v>0</v>
      </c>
      <c r="Q3582" s="962">
        <f t="shared" si="277"/>
        <v>0</v>
      </c>
      <c r="R3582" s="843"/>
    </row>
    <row r="3583" spans="2:18" s="842" customFormat="1" ht="12.4" customHeight="1">
      <c r="B3583" s="968" t="s">
        <v>2603</v>
      </c>
      <c r="C3583" s="959"/>
      <c r="D3583" s="969" t="s">
        <v>336</v>
      </c>
      <c r="E3583" s="961" t="s">
        <v>386</v>
      </c>
      <c r="F3583" s="970">
        <v>2.42</v>
      </c>
      <c r="G3583" s="970">
        <v>20.51</v>
      </c>
      <c r="H3583" s="962">
        <f t="shared" si="274"/>
        <v>49.63</v>
      </c>
      <c r="I3583" s="963">
        <f t="shared" ref="I3583:Q3598" si="278">+IF($E3583="","",I7473)</f>
        <v>0</v>
      </c>
      <c r="J3583" s="964">
        <f t="shared" si="278"/>
        <v>0</v>
      </c>
      <c r="K3583" s="964">
        <f t="shared" si="278"/>
        <v>0</v>
      </c>
      <c r="L3583" s="964">
        <f t="shared" si="278"/>
        <v>0</v>
      </c>
      <c r="M3583" s="964">
        <f t="shared" si="278"/>
        <v>49.63</v>
      </c>
      <c r="N3583" s="964">
        <f t="shared" si="278"/>
        <v>0</v>
      </c>
      <c r="O3583" s="964">
        <f t="shared" si="278"/>
        <v>0</v>
      </c>
      <c r="P3583" s="964">
        <f t="shared" si="278"/>
        <v>0</v>
      </c>
      <c r="Q3583" s="962">
        <f t="shared" si="278"/>
        <v>0</v>
      </c>
      <c r="R3583" s="843"/>
    </row>
    <row r="3584" spans="2:18" s="842" customFormat="1" ht="12.4" customHeight="1">
      <c r="B3584" s="968" t="s">
        <v>2604</v>
      </c>
      <c r="C3584" s="959"/>
      <c r="D3584" s="969" t="s">
        <v>337</v>
      </c>
      <c r="E3584" s="961" t="s">
        <v>51</v>
      </c>
      <c r="F3584" s="970">
        <v>17.03</v>
      </c>
      <c r="G3584" s="970">
        <v>22.990000000000002</v>
      </c>
      <c r="H3584" s="962">
        <f t="shared" si="274"/>
        <v>391.52</v>
      </c>
      <c r="I3584" s="963">
        <f t="shared" si="278"/>
        <v>0</v>
      </c>
      <c r="J3584" s="964">
        <f t="shared" si="278"/>
        <v>0</v>
      </c>
      <c r="K3584" s="964">
        <f t="shared" si="278"/>
        <v>0</v>
      </c>
      <c r="L3584" s="964">
        <f t="shared" si="278"/>
        <v>0</v>
      </c>
      <c r="M3584" s="964">
        <f t="shared" si="278"/>
        <v>391.52</v>
      </c>
      <c r="N3584" s="964">
        <f t="shared" si="278"/>
        <v>0</v>
      </c>
      <c r="O3584" s="964">
        <f t="shared" si="278"/>
        <v>0</v>
      </c>
      <c r="P3584" s="964">
        <f t="shared" si="278"/>
        <v>0</v>
      </c>
      <c r="Q3584" s="962">
        <f t="shared" si="278"/>
        <v>0</v>
      </c>
      <c r="R3584" s="843"/>
    </row>
    <row r="3585" spans="2:18" s="842" customFormat="1" ht="12.4" customHeight="1">
      <c r="B3585" s="968" t="s">
        <v>2605</v>
      </c>
      <c r="C3585" s="959"/>
      <c r="D3585" s="969" t="s">
        <v>2766</v>
      </c>
      <c r="E3585" s="961" t="s">
        <v>51</v>
      </c>
      <c r="F3585" s="970">
        <v>1.58</v>
      </c>
      <c r="G3585" s="970">
        <v>6.94</v>
      </c>
      <c r="H3585" s="962">
        <f t="shared" si="274"/>
        <v>10.97</v>
      </c>
      <c r="I3585" s="963">
        <f t="shared" si="278"/>
        <v>0</v>
      </c>
      <c r="J3585" s="964">
        <f t="shared" si="278"/>
        <v>0</v>
      </c>
      <c r="K3585" s="964">
        <f t="shared" si="278"/>
        <v>0</v>
      </c>
      <c r="L3585" s="964">
        <f t="shared" si="278"/>
        <v>0</v>
      </c>
      <c r="M3585" s="964">
        <f t="shared" si="278"/>
        <v>10.97</v>
      </c>
      <c r="N3585" s="964">
        <f t="shared" si="278"/>
        <v>0</v>
      </c>
      <c r="O3585" s="964">
        <f t="shared" si="278"/>
        <v>0</v>
      </c>
      <c r="P3585" s="964">
        <f t="shared" si="278"/>
        <v>0</v>
      </c>
      <c r="Q3585" s="962">
        <f t="shared" si="278"/>
        <v>0</v>
      </c>
      <c r="R3585" s="843"/>
    </row>
    <row r="3586" spans="2:18" s="842" customFormat="1" ht="12.4" customHeight="1">
      <c r="B3586" s="974" t="s">
        <v>2606</v>
      </c>
      <c r="C3586" s="959"/>
      <c r="D3586" s="975" t="s">
        <v>2767</v>
      </c>
      <c r="E3586" s="961"/>
      <c r="F3586" s="961"/>
      <c r="G3586" s="961"/>
      <c r="H3586" s="962" t="str">
        <f t="shared" si="274"/>
        <v/>
      </c>
      <c r="I3586" s="963" t="str">
        <f t="shared" si="278"/>
        <v/>
      </c>
      <c r="J3586" s="964" t="str">
        <f t="shared" si="278"/>
        <v/>
      </c>
      <c r="K3586" s="964" t="str">
        <f t="shared" si="278"/>
        <v/>
      </c>
      <c r="L3586" s="964" t="str">
        <f t="shared" si="278"/>
        <v/>
      </c>
      <c r="M3586" s="964" t="str">
        <f t="shared" si="278"/>
        <v/>
      </c>
      <c r="N3586" s="964" t="str">
        <f t="shared" si="278"/>
        <v/>
      </c>
      <c r="O3586" s="964" t="str">
        <f t="shared" si="278"/>
        <v/>
      </c>
      <c r="P3586" s="964" t="str">
        <f t="shared" si="278"/>
        <v/>
      </c>
      <c r="Q3586" s="962" t="str">
        <f t="shared" si="278"/>
        <v/>
      </c>
      <c r="R3586" s="843"/>
    </row>
    <row r="3587" spans="2:18" s="842" customFormat="1" ht="12.4" customHeight="1">
      <c r="B3587" s="968" t="s">
        <v>2607</v>
      </c>
      <c r="C3587" s="959"/>
      <c r="D3587" s="969" t="s">
        <v>368</v>
      </c>
      <c r="E3587" s="961" t="s">
        <v>386</v>
      </c>
      <c r="F3587" s="970">
        <v>1.55</v>
      </c>
      <c r="G3587" s="970">
        <v>115.5</v>
      </c>
      <c r="H3587" s="962">
        <f t="shared" si="274"/>
        <v>179.03</v>
      </c>
      <c r="I3587" s="963">
        <f t="shared" si="278"/>
        <v>0</v>
      </c>
      <c r="J3587" s="964">
        <f t="shared" si="278"/>
        <v>0</v>
      </c>
      <c r="K3587" s="964">
        <f t="shared" si="278"/>
        <v>0</v>
      </c>
      <c r="L3587" s="964">
        <f t="shared" si="278"/>
        <v>0</v>
      </c>
      <c r="M3587" s="964">
        <f t="shared" si="278"/>
        <v>179.03</v>
      </c>
      <c r="N3587" s="964">
        <f t="shared" si="278"/>
        <v>0</v>
      </c>
      <c r="O3587" s="964">
        <f t="shared" si="278"/>
        <v>0</v>
      </c>
      <c r="P3587" s="964">
        <f t="shared" si="278"/>
        <v>0</v>
      </c>
      <c r="Q3587" s="962">
        <f t="shared" si="278"/>
        <v>0</v>
      </c>
      <c r="R3587" s="843"/>
    </row>
    <row r="3588" spans="2:18" s="842" customFormat="1" ht="12.4" customHeight="1">
      <c r="B3588" s="968" t="s">
        <v>2608</v>
      </c>
      <c r="C3588" s="959"/>
      <c r="D3588" s="969" t="s">
        <v>364</v>
      </c>
      <c r="E3588" s="961" t="s">
        <v>386</v>
      </c>
      <c r="F3588" s="970">
        <v>3.2800000000000002</v>
      </c>
      <c r="G3588" s="970">
        <v>370.51</v>
      </c>
      <c r="H3588" s="962">
        <f t="shared" si="274"/>
        <v>1215.27</v>
      </c>
      <c r="I3588" s="963">
        <f t="shared" si="278"/>
        <v>0</v>
      </c>
      <c r="J3588" s="964">
        <f t="shared" si="278"/>
        <v>0</v>
      </c>
      <c r="K3588" s="964">
        <f t="shared" si="278"/>
        <v>0</v>
      </c>
      <c r="L3588" s="964">
        <f t="shared" si="278"/>
        <v>0</v>
      </c>
      <c r="M3588" s="964">
        <f t="shared" si="278"/>
        <v>1215.27</v>
      </c>
      <c r="N3588" s="964">
        <f t="shared" si="278"/>
        <v>0</v>
      </c>
      <c r="O3588" s="964">
        <f t="shared" si="278"/>
        <v>0</v>
      </c>
      <c r="P3588" s="964">
        <f t="shared" si="278"/>
        <v>0</v>
      </c>
      <c r="Q3588" s="962">
        <f t="shared" si="278"/>
        <v>0</v>
      </c>
      <c r="R3588" s="843"/>
    </row>
    <row r="3589" spans="2:18" s="842" customFormat="1" ht="12.4" customHeight="1">
      <c r="B3589" s="968" t="s">
        <v>2609</v>
      </c>
      <c r="C3589" s="959"/>
      <c r="D3589" s="969" t="s">
        <v>2702</v>
      </c>
      <c r="E3589" s="961" t="s">
        <v>55</v>
      </c>
      <c r="F3589" s="970">
        <v>127.5</v>
      </c>
      <c r="G3589" s="970">
        <v>4.2</v>
      </c>
      <c r="H3589" s="962">
        <f t="shared" si="274"/>
        <v>535.5</v>
      </c>
      <c r="I3589" s="963">
        <f t="shared" si="278"/>
        <v>0</v>
      </c>
      <c r="J3589" s="964">
        <f t="shared" si="278"/>
        <v>0</v>
      </c>
      <c r="K3589" s="964">
        <f t="shared" si="278"/>
        <v>0</v>
      </c>
      <c r="L3589" s="964">
        <f t="shared" si="278"/>
        <v>0</v>
      </c>
      <c r="M3589" s="964">
        <f t="shared" si="278"/>
        <v>535.5</v>
      </c>
      <c r="N3589" s="964">
        <f t="shared" si="278"/>
        <v>0</v>
      </c>
      <c r="O3589" s="964">
        <f t="shared" si="278"/>
        <v>0</v>
      </c>
      <c r="P3589" s="964">
        <f t="shared" si="278"/>
        <v>0</v>
      </c>
      <c r="Q3589" s="962">
        <f t="shared" si="278"/>
        <v>0</v>
      </c>
      <c r="R3589" s="843"/>
    </row>
    <row r="3590" spans="2:18" s="842" customFormat="1" ht="12.4" customHeight="1">
      <c r="B3590" s="968" t="s">
        <v>2610</v>
      </c>
      <c r="C3590" s="959"/>
      <c r="D3590" s="969" t="s">
        <v>342</v>
      </c>
      <c r="E3590" s="961" t="s">
        <v>51</v>
      </c>
      <c r="F3590" s="970">
        <v>80.31</v>
      </c>
      <c r="G3590" s="970">
        <v>43.65</v>
      </c>
      <c r="H3590" s="962">
        <f t="shared" si="274"/>
        <v>3505.53</v>
      </c>
      <c r="I3590" s="963">
        <f t="shared" si="278"/>
        <v>0</v>
      </c>
      <c r="J3590" s="964">
        <f t="shared" si="278"/>
        <v>0</v>
      </c>
      <c r="K3590" s="964">
        <f t="shared" si="278"/>
        <v>0</v>
      </c>
      <c r="L3590" s="964">
        <f t="shared" si="278"/>
        <v>0</v>
      </c>
      <c r="M3590" s="964">
        <f t="shared" si="278"/>
        <v>3505.53</v>
      </c>
      <c r="N3590" s="964">
        <f t="shared" si="278"/>
        <v>0</v>
      </c>
      <c r="O3590" s="964">
        <f t="shared" si="278"/>
        <v>0</v>
      </c>
      <c r="P3590" s="964">
        <f t="shared" si="278"/>
        <v>0</v>
      </c>
      <c r="Q3590" s="962">
        <f t="shared" si="278"/>
        <v>0</v>
      </c>
      <c r="R3590" s="843"/>
    </row>
    <row r="3591" spans="2:18" s="842" customFormat="1" ht="12.4" customHeight="1">
      <c r="B3591" s="974" t="s">
        <v>2611</v>
      </c>
      <c r="C3591" s="959"/>
      <c r="D3591" s="975" t="s">
        <v>362</v>
      </c>
      <c r="E3591" s="961"/>
      <c r="F3591" s="961"/>
      <c r="G3591" s="961"/>
      <c r="H3591" s="962" t="str">
        <f t="shared" si="274"/>
        <v/>
      </c>
      <c r="I3591" s="963" t="str">
        <f t="shared" si="278"/>
        <v/>
      </c>
      <c r="J3591" s="964" t="str">
        <f t="shared" si="278"/>
        <v/>
      </c>
      <c r="K3591" s="964" t="str">
        <f t="shared" si="278"/>
        <v/>
      </c>
      <c r="L3591" s="964" t="str">
        <f t="shared" si="278"/>
        <v/>
      </c>
      <c r="M3591" s="964" t="str">
        <f t="shared" si="278"/>
        <v/>
      </c>
      <c r="N3591" s="964" t="str">
        <f t="shared" si="278"/>
        <v/>
      </c>
      <c r="O3591" s="964" t="str">
        <f t="shared" si="278"/>
        <v/>
      </c>
      <c r="P3591" s="964" t="str">
        <f t="shared" si="278"/>
        <v/>
      </c>
      <c r="Q3591" s="962" t="str">
        <f t="shared" si="278"/>
        <v/>
      </c>
      <c r="R3591" s="843"/>
    </row>
    <row r="3592" spans="2:18" s="842" customFormat="1" ht="12.4" customHeight="1">
      <c r="B3592" s="968" t="s">
        <v>2612</v>
      </c>
      <c r="C3592" s="959"/>
      <c r="D3592" s="969" t="s">
        <v>2768</v>
      </c>
      <c r="E3592" s="961" t="s">
        <v>51</v>
      </c>
      <c r="F3592" s="970">
        <v>8.25</v>
      </c>
      <c r="G3592" s="970">
        <v>52.49</v>
      </c>
      <c r="H3592" s="962">
        <f t="shared" si="274"/>
        <v>433.04</v>
      </c>
      <c r="I3592" s="963">
        <f t="shared" si="278"/>
        <v>0</v>
      </c>
      <c r="J3592" s="964">
        <f t="shared" si="278"/>
        <v>0</v>
      </c>
      <c r="K3592" s="964">
        <f t="shared" si="278"/>
        <v>0</v>
      </c>
      <c r="L3592" s="964">
        <f t="shared" si="278"/>
        <v>0</v>
      </c>
      <c r="M3592" s="964">
        <f t="shared" si="278"/>
        <v>433.04</v>
      </c>
      <c r="N3592" s="964">
        <f t="shared" si="278"/>
        <v>0</v>
      </c>
      <c r="O3592" s="964">
        <f t="shared" si="278"/>
        <v>0</v>
      </c>
      <c r="P3592" s="964">
        <f t="shared" si="278"/>
        <v>0</v>
      </c>
      <c r="Q3592" s="962">
        <f t="shared" si="278"/>
        <v>0</v>
      </c>
      <c r="R3592" s="843"/>
    </row>
    <row r="3593" spans="2:18" s="842" customFormat="1" ht="12.4" customHeight="1">
      <c r="B3593" s="968" t="s">
        <v>2613</v>
      </c>
      <c r="C3593" s="959"/>
      <c r="D3593" s="969" t="s">
        <v>2769</v>
      </c>
      <c r="E3593" s="961" t="s">
        <v>51</v>
      </c>
      <c r="F3593" s="970">
        <v>19.98</v>
      </c>
      <c r="G3593" s="970">
        <v>48.01</v>
      </c>
      <c r="H3593" s="962">
        <f t="shared" ref="H3593:H3656" si="279">+IF(E3593="","",ROUND(F3593*G3593,2))</f>
        <v>959.24</v>
      </c>
      <c r="I3593" s="963">
        <f t="shared" si="278"/>
        <v>0</v>
      </c>
      <c r="J3593" s="964">
        <f t="shared" si="278"/>
        <v>0</v>
      </c>
      <c r="K3593" s="964">
        <f t="shared" si="278"/>
        <v>0</v>
      </c>
      <c r="L3593" s="964">
        <f t="shared" si="278"/>
        <v>0</v>
      </c>
      <c r="M3593" s="964">
        <f t="shared" si="278"/>
        <v>959.24</v>
      </c>
      <c r="N3593" s="964">
        <f t="shared" si="278"/>
        <v>0</v>
      </c>
      <c r="O3593" s="964">
        <f t="shared" si="278"/>
        <v>0</v>
      </c>
      <c r="P3593" s="964">
        <f t="shared" si="278"/>
        <v>0</v>
      </c>
      <c r="Q3593" s="962">
        <f t="shared" si="278"/>
        <v>0</v>
      </c>
      <c r="R3593" s="843"/>
    </row>
    <row r="3594" spans="2:18" s="842" customFormat="1" ht="12.4" customHeight="1">
      <c r="B3594" s="974" t="s">
        <v>2614</v>
      </c>
      <c r="C3594" s="959"/>
      <c r="D3594" s="975" t="s">
        <v>343</v>
      </c>
      <c r="E3594" s="961"/>
      <c r="F3594" s="961"/>
      <c r="G3594" s="961"/>
      <c r="H3594" s="962" t="str">
        <f t="shared" si="279"/>
        <v/>
      </c>
      <c r="I3594" s="963" t="str">
        <f t="shared" si="278"/>
        <v/>
      </c>
      <c r="J3594" s="964" t="str">
        <f t="shared" si="278"/>
        <v/>
      </c>
      <c r="K3594" s="964" t="str">
        <f t="shared" si="278"/>
        <v/>
      </c>
      <c r="L3594" s="964" t="str">
        <f t="shared" si="278"/>
        <v/>
      </c>
      <c r="M3594" s="964" t="str">
        <f t="shared" si="278"/>
        <v/>
      </c>
      <c r="N3594" s="964" t="str">
        <f t="shared" si="278"/>
        <v/>
      </c>
      <c r="O3594" s="964" t="str">
        <f t="shared" si="278"/>
        <v/>
      </c>
      <c r="P3594" s="964" t="str">
        <f t="shared" si="278"/>
        <v/>
      </c>
      <c r="Q3594" s="962" t="str">
        <f t="shared" si="278"/>
        <v/>
      </c>
      <c r="R3594" s="843"/>
    </row>
    <row r="3595" spans="2:18" s="842" customFormat="1" ht="12.4" customHeight="1">
      <c r="B3595" s="968" t="s">
        <v>2615</v>
      </c>
      <c r="C3595" s="959"/>
      <c r="D3595" s="969" t="s">
        <v>367</v>
      </c>
      <c r="E3595" s="961" t="s">
        <v>51</v>
      </c>
      <c r="F3595" s="970">
        <v>88.64</v>
      </c>
      <c r="G3595" s="970">
        <v>23.35</v>
      </c>
      <c r="H3595" s="962">
        <f t="shared" si="279"/>
        <v>2069.7399999999998</v>
      </c>
      <c r="I3595" s="963">
        <f t="shared" si="278"/>
        <v>0</v>
      </c>
      <c r="J3595" s="964">
        <f t="shared" si="278"/>
        <v>0</v>
      </c>
      <c r="K3595" s="964">
        <f t="shared" si="278"/>
        <v>0</v>
      </c>
      <c r="L3595" s="964">
        <f t="shared" si="278"/>
        <v>0</v>
      </c>
      <c r="M3595" s="964">
        <f t="shared" si="278"/>
        <v>2069.7399999999998</v>
      </c>
      <c r="N3595" s="964">
        <f t="shared" si="278"/>
        <v>0</v>
      </c>
      <c r="O3595" s="964">
        <f t="shared" si="278"/>
        <v>0</v>
      </c>
      <c r="P3595" s="964">
        <f t="shared" si="278"/>
        <v>0</v>
      </c>
      <c r="Q3595" s="962">
        <f t="shared" si="278"/>
        <v>0</v>
      </c>
      <c r="R3595" s="843"/>
    </row>
    <row r="3596" spans="2:18" s="842" customFormat="1" ht="12.4" customHeight="1">
      <c r="B3596" s="983" t="s">
        <v>2616</v>
      </c>
      <c r="C3596" s="959"/>
      <c r="D3596" s="975" t="s">
        <v>344</v>
      </c>
      <c r="E3596" s="961"/>
      <c r="F3596" s="961"/>
      <c r="G3596" s="961"/>
      <c r="H3596" s="962" t="str">
        <f t="shared" si="279"/>
        <v/>
      </c>
      <c r="I3596" s="963" t="str">
        <f t="shared" si="278"/>
        <v/>
      </c>
      <c r="J3596" s="964" t="str">
        <f t="shared" si="278"/>
        <v/>
      </c>
      <c r="K3596" s="964" t="str">
        <f t="shared" si="278"/>
        <v/>
      </c>
      <c r="L3596" s="964" t="str">
        <f t="shared" si="278"/>
        <v/>
      </c>
      <c r="M3596" s="964" t="str">
        <f t="shared" si="278"/>
        <v/>
      </c>
      <c r="N3596" s="964" t="str">
        <f t="shared" si="278"/>
        <v/>
      </c>
      <c r="O3596" s="964" t="str">
        <f t="shared" si="278"/>
        <v/>
      </c>
      <c r="P3596" s="964" t="str">
        <f t="shared" si="278"/>
        <v/>
      </c>
      <c r="Q3596" s="962" t="str">
        <f t="shared" si="278"/>
        <v/>
      </c>
      <c r="R3596" s="843"/>
    </row>
    <row r="3597" spans="2:18" s="842" customFormat="1" ht="12.4" customHeight="1">
      <c r="B3597" s="968" t="s">
        <v>2617</v>
      </c>
      <c r="C3597" s="959"/>
      <c r="D3597" s="969" t="s">
        <v>2770</v>
      </c>
      <c r="E3597" s="961" t="s">
        <v>41</v>
      </c>
      <c r="F3597" s="970">
        <v>15</v>
      </c>
      <c r="G3597" s="970">
        <v>72.44</v>
      </c>
      <c r="H3597" s="962">
        <f t="shared" si="279"/>
        <v>1086.5999999999999</v>
      </c>
      <c r="I3597" s="963">
        <f t="shared" si="278"/>
        <v>0</v>
      </c>
      <c r="J3597" s="964">
        <f t="shared" si="278"/>
        <v>0</v>
      </c>
      <c r="K3597" s="964">
        <f t="shared" si="278"/>
        <v>0</v>
      </c>
      <c r="L3597" s="964">
        <f t="shared" si="278"/>
        <v>0</v>
      </c>
      <c r="M3597" s="964">
        <f t="shared" si="278"/>
        <v>1086.5999999999999</v>
      </c>
      <c r="N3597" s="964">
        <f t="shared" si="278"/>
        <v>0</v>
      </c>
      <c r="O3597" s="964">
        <f t="shared" si="278"/>
        <v>0</v>
      </c>
      <c r="P3597" s="964">
        <f t="shared" si="278"/>
        <v>0</v>
      </c>
      <c r="Q3597" s="962">
        <f t="shared" si="278"/>
        <v>0</v>
      </c>
      <c r="R3597" s="843"/>
    </row>
    <row r="3598" spans="2:18" s="842" customFormat="1" ht="12.4" customHeight="1">
      <c r="B3598" s="968" t="s">
        <v>2618</v>
      </c>
      <c r="C3598" s="959"/>
      <c r="D3598" s="969" t="s">
        <v>2771</v>
      </c>
      <c r="E3598" s="961" t="s">
        <v>41</v>
      </c>
      <c r="F3598" s="970">
        <v>15</v>
      </c>
      <c r="G3598" s="970">
        <v>32.72</v>
      </c>
      <c r="H3598" s="962">
        <f t="shared" si="279"/>
        <v>490.8</v>
      </c>
      <c r="I3598" s="963">
        <f t="shared" si="278"/>
        <v>0</v>
      </c>
      <c r="J3598" s="964">
        <f t="shared" si="278"/>
        <v>0</v>
      </c>
      <c r="K3598" s="964">
        <f t="shared" si="278"/>
        <v>0</v>
      </c>
      <c r="L3598" s="964">
        <f t="shared" si="278"/>
        <v>0</v>
      </c>
      <c r="M3598" s="964">
        <f t="shared" si="278"/>
        <v>490.8</v>
      </c>
      <c r="N3598" s="964">
        <f t="shared" si="278"/>
        <v>0</v>
      </c>
      <c r="O3598" s="964">
        <f t="shared" si="278"/>
        <v>0</v>
      </c>
      <c r="P3598" s="964">
        <f t="shared" si="278"/>
        <v>0</v>
      </c>
      <c r="Q3598" s="962">
        <f t="shared" si="278"/>
        <v>0</v>
      </c>
      <c r="R3598" s="843"/>
    </row>
    <row r="3599" spans="2:18" s="842" customFormat="1" ht="12.4" customHeight="1">
      <c r="B3599" s="968" t="s">
        <v>2619</v>
      </c>
      <c r="C3599" s="959"/>
      <c r="D3599" s="969" t="s">
        <v>2772</v>
      </c>
      <c r="E3599" s="961" t="s">
        <v>41</v>
      </c>
      <c r="F3599" s="970">
        <v>15</v>
      </c>
      <c r="G3599" s="970">
        <v>63.58</v>
      </c>
      <c r="H3599" s="962">
        <f t="shared" si="279"/>
        <v>953.7</v>
      </c>
      <c r="I3599" s="963">
        <f t="shared" ref="I3599:Q3614" si="280">+IF($E3599="","",I7489)</f>
        <v>0</v>
      </c>
      <c r="J3599" s="964">
        <f t="shared" si="280"/>
        <v>0</v>
      </c>
      <c r="K3599" s="964">
        <f t="shared" si="280"/>
        <v>0</v>
      </c>
      <c r="L3599" s="964">
        <f t="shared" si="280"/>
        <v>0</v>
      </c>
      <c r="M3599" s="964">
        <f t="shared" si="280"/>
        <v>953.7</v>
      </c>
      <c r="N3599" s="964">
        <f t="shared" si="280"/>
        <v>0</v>
      </c>
      <c r="O3599" s="964">
        <f t="shared" si="280"/>
        <v>0</v>
      </c>
      <c r="P3599" s="964">
        <f t="shared" si="280"/>
        <v>0</v>
      </c>
      <c r="Q3599" s="962">
        <f t="shared" si="280"/>
        <v>0</v>
      </c>
      <c r="R3599" s="843"/>
    </row>
    <row r="3600" spans="2:18" s="842" customFormat="1" ht="12.4" customHeight="1">
      <c r="B3600" s="958" t="s">
        <v>127</v>
      </c>
      <c r="C3600" s="959"/>
      <c r="D3600" s="960" t="s">
        <v>371</v>
      </c>
      <c r="E3600" s="961"/>
      <c r="F3600" s="961"/>
      <c r="G3600" s="961"/>
      <c r="H3600" s="962" t="str">
        <f t="shared" si="279"/>
        <v/>
      </c>
      <c r="I3600" s="963" t="str">
        <f t="shared" si="280"/>
        <v/>
      </c>
      <c r="J3600" s="964" t="str">
        <f t="shared" si="280"/>
        <v/>
      </c>
      <c r="K3600" s="964" t="str">
        <f t="shared" si="280"/>
        <v/>
      </c>
      <c r="L3600" s="964" t="str">
        <f t="shared" si="280"/>
        <v/>
      </c>
      <c r="M3600" s="964" t="str">
        <f t="shared" si="280"/>
        <v/>
      </c>
      <c r="N3600" s="964" t="str">
        <f t="shared" si="280"/>
        <v/>
      </c>
      <c r="O3600" s="964" t="str">
        <f t="shared" si="280"/>
        <v/>
      </c>
      <c r="P3600" s="964" t="str">
        <f t="shared" si="280"/>
        <v/>
      </c>
      <c r="Q3600" s="962" t="str">
        <f t="shared" si="280"/>
        <v/>
      </c>
      <c r="R3600" s="843"/>
    </row>
    <row r="3601" spans="2:18" s="842" customFormat="1" ht="12.4" customHeight="1">
      <c r="B3601" s="966" t="s">
        <v>1307</v>
      </c>
      <c r="C3601" s="959"/>
      <c r="D3601" s="967" t="s">
        <v>3019</v>
      </c>
      <c r="E3601" s="961"/>
      <c r="F3601" s="961"/>
      <c r="G3601" s="961"/>
      <c r="H3601" s="962" t="str">
        <f t="shared" si="279"/>
        <v/>
      </c>
      <c r="I3601" s="963" t="str">
        <f t="shared" si="280"/>
        <v/>
      </c>
      <c r="J3601" s="964" t="str">
        <f t="shared" si="280"/>
        <v/>
      </c>
      <c r="K3601" s="964" t="str">
        <f t="shared" si="280"/>
        <v/>
      </c>
      <c r="L3601" s="964" t="str">
        <f t="shared" si="280"/>
        <v/>
      </c>
      <c r="M3601" s="964" t="str">
        <f t="shared" si="280"/>
        <v/>
      </c>
      <c r="N3601" s="964" t="str">
        <f t="shared" si="280"/>
        <v/>
      </c>
      <c r="O3601" s="964" t="str">
        <f t="shared" si="280"/>
        <v/>
      </c>
      <c r="P3601" s="964" t="str">
        <f t="shared" si="280"/>
        <v/>
      </c>
      <c r="Q3601" s="962" t="str">
        <f t="shared" si="280"/>
        <v/>
      </c>
      <c r="R3601" s="843"/>
    </row>
    <row r="3602" spans="2:18" s="842" customFormat="1" ht="12.4" customHeight="1">
      <c r="B3602" s="972" t="s">
        <v>1308</v>
      </c>
      <c r="C3602" s="959"/>
      <c r="D3602" s="973" t="s">
        <v>2855</v>
      </c>
      <c r="E3602" s="961"/>
      <c r="F3602" s="961"/>
      <c r="G3602" s="961"/>
      <c r="H3602" s="962" t="str">
        <f t="shared" si="279"/>
        <v/>
      </c>
      <c r="I3602" s="963" t="str">
        <f t="shared" si="280"/>
        <v/>
      </c>
      <c r="J3602" s="964" t="str">
        <f t="shared" si="280"/>
        <v/>
      </c>
      <c r="K3602" s="964" t="str">
        <f t="shared" si="280"/>
        <v/>
      </c>
      <c r="L3602" s="964" t="str">
        <f t="shared" si="280"/>
        <v/>
      </c>
      <c r="M3602" s="964" t="str">
        <f t="shared" si="280"/>
        <v/>
      </c>
      <c r="N3602" s="964" t="str">
        <f t="shared" si="280"/>
        <v/>
      </c>
      <c r="O3602" s="964" t="str">
        <f t="shared" si="280"/>
        <v/>
      </c>
      <c r="P3602" s="964" t="str">
        <f t="shared" si="280"/>
        <v/>
      </c>
      <c r="Q3602" s="962" t="str">
        <f t="shared" si="280"/>
        <v/>
      </c>
      <c r="R3602" s="843"/>
    </row>
    <row r="3603" spans="2:18" s="842" customFormat="1" ht="12.4" customHeight="1">
      <c r="B3603" s="974" t="s">
        <v>1309</v>
      </c>
      <c r="C3603" s="959"/>
      <c r="D3603" s="975" t="s">
        <v>52</v>
      </c>
      <c r="E3603" s="961"/>
      <c r="F3603" s="961"/>
      <c r="G3603" s="961"/>
      <c r="H3603" s="962" t="str">
        <f t="shared" si="279"/>
        <v/>
      </c>
      <c r="I3603" s="963" t="str">
        <f t="shared" si="280"/>
        <v/>
      </c>
      <c r="J3603" s="964" t="str">
        <f t="shared" si="280"/>
        <v/>
      </c>
      <c r="K3603" s="964" t="str">
        <f t="shared" si="280"/>
        <v/>
      </c>
      <c r="L3603" s="964" t="str">
        <f t="shared" si="280"/>
        <v/>
      </c>
      <c r="M3603" s="964" t="str">
        <f t="shared" si="280"/>
        <v/>
      </c>
      <c r="N3603" s="964" t="str">
        <f t="shared" si="280"/>
        <v/>
      </c>
      <c r="O3603" s="964" t="str">
        <f t="shared" si="280"/>
        <v/>
      </c>
      <c r="P3603" s="964" t="str">
        <f t="shared" si="280"/>
        <v/>
      </c>
      <c r="Q3603" s="962" t="str">
        <f t="shared" si="280"/>
        <v/>
      </c>
      <c r="R3603" s="843"/>
    </row>
    <row r="3604" spans="2:18" s="842" customFormat="1" ht="12.4" customHeight="1">
      <c r="B3604" s="968" t="s">
        <v>1310</v>
      </c>
      <c r="C3604" s="959"/>
      <c r="D3604" s="969" t="s">
        <v>333</v>
      </c>
      <c r="E3604" s="961" t="s">
        <v>385</v>
      </c>
      <c r="F3604" s="970">
        <v>531.70000000000005</v>
      </c>
      <c r="G3604" s="970">
        <v>3.5300000000000002</v>
      </c>
      <c r="H3604" s="962">
        <f t="shared" si="279"/>
        <v>1876.9</v>
      </c>
      <c r="I3604" s="963">
        <f t="shared" si="280"/>
        <v>0</v>
      </c>
      <c r="J3604" s="964">
        <f t="shared" si="280"/>
        <v>0</v>
      </c>
      <c r="K3604" s="964">
        <f t="shared" si="280"/>
        <v>1134.74</v>
      </c>
      <c r="L3604" s="964">
        <f t="shared" si="280"/>
        <v>742.16</v>
      </c>
      <c r="M3604" s="964">
        <f t="shared" si="280"/>
        <v>0</v>
      </c>
      <c r="N3604" s="964">
        <f t="shared" si="280"/>
        <v>0</v>
      </c>
      <c r="O3604" s="964">
        <f t="shared" si="280"/>
        <v>0</v>
      </c>
      <c r="P3604" s="964">
        <f t="shared" si="280"/>
        <v>0</v>
      </c>
      <c r="Q3604" s="962">
        <f t="shared" si="280"/>
        <v>0</v>
      </c>
      <c r="R3604" s="843"/>
    </row>
    <row r="3605" spans="2:18" s="842" customFormat="1" ht="12.4" customHeight="1">
      <c r="B3605" s="968" t="s">
        <v>1311</v>
      </c>
      <c r="C3605" s="959"/>
      <c r="D3605" s="969" t="s">
        <v>334</v>
      </c>
      <c r="E3605" s="961" t="s">
        <v>385</v>
      </c>
      <c r="F3605" s="970">
        <v>531.70000000000005</v>
      </c>
      <c r="G3605" s="970">
        <v>1.22</v>
      </c>
      <c r="H3605" s="962">
        <f t="shared" si="279"/>
        <v>648.66999999999996</v>
      </c>
      <c r="I3605" s="963">
        <f t="shared" si="280"/>
        <v>0</v>
      </c>
      <c r="J3605" s="964">
        <f t="shared" si="280"/>
        <v>0</v>
      </c>
      <c r="K3605" s="964">
        <f t="shared" si="280"/>
        <v>392.18</v>
      </c>
      <c r="L3605" s="964">
        <f t="shared" si="280"/>
        <v>256.49</v>
      </c>
      <c r="M3605" s="964">
        <f t="shared" si="280"/>
        <v>0</v>
      </c>
      <c r="N3605" s="964">
        <f t="shared" si="280"/>
        <v>0</v>
      </c>
      <c r="O3605" s="964">
        <f t="shared" si="280"/>
        <v>0</v>
      </c>
      <c r="P3605" s="964">
        <f t="shared" si="280"/>
        <v>0</v>
      </c>
      <c r="Q3605" s="962">
        <f t="shared" si="280"/>
        <v>0</v>
      </c>
      <c r="R3605" s="843"/>
    </row>
    <row r="3606" spans="2:18" s="842" customFormat="1" ht="12.4" customHeight="1">
      <c r="B3606" s="974" t="s">
        <v>1312</v>
      </c>
      <c r="C3606" s="959"/>
      <c r="D3606" s="975" t="s">
        <v>54</v>
      </c>
      <c r="E3606" s="961"/>
      <c r="F3606" s="961"/>
      <c r="G3606" s="961"/>
      <c r="H3606" s="962" t="str">
        <f t="shared" si="279"/>
        <v/>
      </c>
      <c r="I3606" s="963" t="str">
        <f t="shared" si="280"/>
        <v/>
      </c>
      <c r="J3606" s="964" t="str">
        <f t="shared" si="280"/>
        <v/>
      </c>
      <c r="K3606" s="964" t="str">
        <f t="shared" si="280"/>
        <v/>
      </c>
      <c r="L3606" s="964" t="str">
        <f t="shared" si="280"/>
        <v/>
      </c>
      <c r="M3606" s="964" t="str">
        <f t="shared" si="280"/>
        <v/>
      </c>
      <c r="N3606" s="964" t="str">
        <f t="shared" si="280"/>
        <v/>
      </c>
      <c r="O3606" s="964" t="str">
        <f t="shared" si="280"/>
        <v/>
      </c>
      <c r="P3606" s="964" t="str">
        <f t="shared" si="280"/>
        <v/>
      </c>
      <c r="Q3606" s="962" t="str">
        <f t="shared" si="280"/>
        <v/>
      </c>
      <c r="R3606" s="843"/>
    </row>
    <row r="3607" spans="2:18" s="842" customFormat="1" ht="12.4" customHeight="1">
      <c r="B3607" s="968" t="s">
        <v>1313</v>
      </c>
      <c r="C3607" s="959"/>
      <c r="D3607" s="969" t="s">
        <v>365</v>
      </c>
      <c r="E3607" s="961" t="s">
        <v>386</v>
      </c>
      <c r="F3607" s="970">
        <v>190.54</v>
      </c>
      <c r="G3607" s="970">
        <v>30.76</v>
      </c>
      <c r="H3607" s="962">
        <f t="shared" si="279"/>
        <v>5861.01</v>
      </c>
      <c r="I3607" s="963">
        <f t="shared" si="280"/>
        <v>0</v>
      </c>
      <c r="J3607" s="964">
        <f t="shared" si="280"/>
        <v>0</v>
      </c>
      <c r="K3607" s="964">
        <f t="shared" si="280"/>
        <v>1265.52</v>
      </c>
      <c r="L3607" s="964">
        <f t="shared" si="280"/>
        <v>4595.49</v>
      </c>
      <c r="M3607" s="964">
        <f t="shared" si="280"/>
        <v>0</v>
      </c>
      <c r="N3607" s="964">
        <f t="shared" si="280"/>
        <v>0</v>
      </c>
      <c r="O3607" s="964">
        <f t="shared" si="280"/>
        <v>0</v>
      </c>
      <c r="P3607" s="964">
        <f t="shared" si="280"/>
        <v>0</v>
      </c>
      <c r="Q3607" s="962">
        <f t="shared" si="280"/>
        <v>0</v>
      </c>
      <c r="R3607" s="843"/>
    </row>
    <row r="3608" spans="2:18" s="842" customFormat="1" ht="12.4" customHeight="1">
      <c r="B3608" s="968" t="s">
        <v>1314</v>
      </c>
      <c r="C3608" s="959"/>
      <c r="D3608" s="969" t="s">
        <v>2697</v>
      </c>
      <c r="E3608" s="961" t="s">
        <v>385</v>
      </c>
      <c r="F3608" s="970">
        <v>531.70000000000005</v>
      </c>
      <c r="G3608" s="970">
        <v>3.44</v>
      </c>
      <c r="H3608" s="962">
        <f t="shared" si="279"/>
        <v>1829.05</v>
      </c>
      <c r="I3608" s="963">
        <f t="shared" si="280"/>
        <v>0</v>
      </c>
      <c r="J3608" s="964">
        <f t="shared" si="280"/>
        <v>0</v>
      </c>
      <c r="K3608" s="964">
        <f t="shared" si="280"/>
        <v>133.63999999999999</v>
      </c>
      <c r="L3608" s="964">
        <f t="shared" si="280"/>
        <v>1695.41</v>
      </c>
      <c r="M3608" s="964">
        <f t="shared" si="280"/>
        <v>0</v>
      </c>
      <c r="N3608" s="964">
        <f t="shared" si="280"/>
        <v>0</v>
      </c>
      <c r="O3608" s="964">
        <f t="shared" si="280"/>
        <v>0</v>
      </c>
      <c r="P3608" s="964">
        <f t="shared" si="280"/>
        <v>0</v>
      </c>
      <c r="Q3608" s="962">
        <f t="shared" si="280"/>
        <v>0</v>
      </c>
      <c r="R3608" s="843"/>
    </row>
    <row r="3609" spans="2:18" s="842" customFormat="1" ht="12.4" customHeight="1">
      <c r="B3609" s="968" t="s">
        <v>1315</v>
      </c>
      <c r="C3609" s="959"/>
      <c r="D3609" s="969" t="s">
        <v>2699</v>
      </c>
      <c r="E3609" s="961" t="s">
        <v>51</v>
      </c>
      <c r="F3609" s="970">
        <v>438.75</v>
      </c>
      <c r="G3609" s="970">
        <v>6.98</v>
      </c>
      <c r="H3609" s="962">
        <f t="shared" si="279"/>
        <v>3062.48</v>
      </c>
      <c r="I3609" s="963">
        <f t="shared" si="280"/>
        <v>0</v>
      </c>
      <c r="J3609" s="964">
        <f t="shared" si="280"/>
        <v>0</v>
      </c>
      <c r="K3609" s="964">
        <f t="shared" si="280"/>
        <v>223.76</v>
      </c>
      <c r="L3609" s="964">
        <f t="shared" si="280"/>
        <v>2838.72</v>
      </c>
      <c r="M3609" s="964">
        <f t="shared" si="280"/>
        <v>0</v>
      </c>
      <c r="N3609" s="964">
        <f t="shared" si="280"/>
        <v>0</v>
      </c>
      <c r="O3609" s="964">
        <f t="shared" si="280"/>
        <v>0</v>
      </c>
      <c r="P3609" s="964">
        <f t="shared" si="280"/>
        <v>0</v>
      </c>
      <c r="Q3609" s="962">
        <f t="shared" si="280"/>
        <v>0</v>
      </c>
      <c r="R3609" s="843"/>
    </row>
    <row r="3610" spans="2:18" s="842" customFormat="1" ht="12.4" customHeight="1">
      <c r="B3610" s="968" t="s">
        <v>1316</v>
      </c>
      <c r="C3610" s="959"/>
      <c r="D3610" s="969" t="s">
        <v>2856</v>
      </c>
      <c r="E3610" s="961" t="s">
        <v>51</v>
      </c>
      <c r="F3610" s="970">
        <v>127.71000000000001</v>
      </c>
      <c r="G3610" s="970">
        <v>10.77</v>
      </c>
      <c r="H3610" s="962">
        <f t="shared" si="279"/>
        <v>1375.44</v>
      </c>
      <c r="I3610" s="963">
        <f t="shared" si="280"/>
        <v>0</v>
      </c>
      <c r="J3610" s="964">
        <f t="shared" si="280"/>
        <v>0</v>
      </c>
      <c r="K3610" s="964">
        <f t="shared" si="280"/>
        <v>100.5</v>
      </c>
      <c r="L3610" s="964">
        <f t="shared" si="280"/>
        <v>1274.94</v>
      </c>
      <c r="M3610" s="964">
        <f t="shared" si="280"/>
        <v>0</v>
      </c>
      <c r="N3610" s="964">
        <f t="shared" si="280"/>
        <v>0</v>
      </c>
      <c r="O3610" s="964">
        <f t="shared" si="280"/>
        <v>0</v>
      </c>
      <c r="P3610" s="964">
        <f t="shared" si="280"/>
        <v>0</v>
      </c>
      <c r="Q3610" s="962">
        <f t="shared" si="280"/>
        <v>0</v>
      </c>
      <c r="R3610" s="843"/>
    </row>
    <row r="3611" spans="2:18" s="842" customFormat="1" ht="12.4" customHeight="1">
      <c r="B3611" s="968" t="s">
        <v>1317</v>
      </c>
      <c r="C3611" s="959"/>
      <c r="D3611" s="969" t="s">
        <v>2849</v>
      </c>
      <c r="E3611" s="961" t="s">
        <v>386</v>
      </c>
      <c r="F3611" s="970">
        <v>43.74</v>
      </c>
      <c r="G3611" s="970">
        <v>30.76</v>
      </c>
      <c r="H3611" s="962">
        <f t="shared" si="279"/>
        <v>1345.44</v>
      </c>
      <c r="I3611" s="963">
        <f t="shared" si="280"/>
        <v>0</v>
      </c>
      <c r="J3611" s="964">
        <f t="shared" si="280"/>
        <v>0</v>
      </c>
      <c r="K3611" s="964">
        <f t="shared" si="280"/>
        <v>98.31</v>
      </c>
      <c r="L3611" s="964">
        <f t="shared" si="280"/>
        <v>1247.1300000000001</v>
      </c>
      <c r="M3611" s="964">
        <f t="shared" si="280"/>
        <v>0</v>
      </c>
      <c r="N3611" s="964">
        <f t="shared" si="280"/>
        <v>0</v>
      </c>
      <c r="O3611" s="964">
        <f t="shared" si="280"/>
        <v>0</v>
      </c>
      <c r="P3611" s="964">
        <f t="shared" si="280"/>
        <v>0</v>
      </c>
      <c r="Q3611" s="962">
        <f t="shared" si="280"/>
        <v>0</v>
      </c>
      <c r="R3611" s="843"/>
    </row>
    <row r="3612" spans="2:18" s="842" customFormat="1" ht="12.4" customHeight="1">
      <c r="B3612" s="968" t="s">
        <v>1318</v>
      </c>
      <c r="C3612" s="959"/>
      <c r="D3612" s="969" t="s">
        <v>2857</v>
      </c>
      <c r="E3612" s="961" t="s">
        <v>3030</v>
      </c>
      <c r="F3612" s="970">
        <v>97.2</v>
      </c>
      <c r="G3612" s="970">
        <v>20.51</v>
      </c>
      <c r="H3612" s="962">
        <f t="shared" si="279"/>
        <v>1993.57</v>
      </c>
      <c r="I3612" s="963">
        <f t="shared" si="280"/>
        <v>0</v>
      </c>
      <c r="J3612" s="964">
        <f t="shared" si="280"/>
        <v>0</v>
      </c>
      <c r="K3612" s="964">
        <f t="shared" si="280"/>
        <v>3.26</v>
      </c>
      <c r="L3612" s="964">
        <f t="shared" si="280"/>
        <v>1990.31</v>
      </c>
      <c r="M3612" s="964">
        <f t="shared" si="280"/>
        <v>0</v>
      </c>
      <c r="N3612" s="964">
        <f t="shared" si="280"/>
        <v>0</v>
      </c>
      <c r="O3612" s="964">
        <f t="shared" si="280"/>
        <v>0</v>
      </c>
      <c r="P3612" s="964">
        <f t="shared" si="280"/>
        <v>0</v>
      </c>
      <c r="Q3612" s="962">
        <f t="shared" si="280"/>
        <v>0</v>
      </c>
      <c r="R3612" s="843"/>
    </row>
    <row r="3613" spans="2:18" s="842" customFormat="1" ht="12.4" customHeight="1">
      <c r="B3613" s="968" t="s">
        <v>1319</v>
      </c>
      <c r="C3613" s="959"/>
      <c r="D3613" s="969" t="s">
        <v>2788</v>
      </c>
      <c r="E3613" s="961" t="s">
        <v>386</v>
      </c>
      <c r="F3613" s="970">
        <v>184.71</v>
      </c>
      <c r="G3613" s="970">
        <v>15.38</v>
      </c>
      <c r="H3613" s="962">
        <f t="shared" si="279"/>
        <v>2840.84</v>
      </c>
      <c r="I3613" s="963">
        <f t="shared" si="280"/>
        <v>0</v>
      </c>
      <c r="J3613" s="964">
        <f t="shared" si="280"/>
        <v>0</v>
      </c>
      <c r="K3613" s="964">
        <f t="shared" si="280"/>
        <v>0</v>
      </c>
      <c r="L3613" s="964">
        <f t="shared" si="280"/>
        <v>2840.84</v>
      </c>
      <c r="M3613" s="964">
        <f t="shared" si="280"/>
        <v>0</v>
      </c>
      <c r="N3613" s="964">
        <f t="shared" si="280"/>
        <v>0</v>
      </c>
      <c r="O3613" s="964">
        <f t="shared" si="280"/>
        <v>0</v>
      </c>
      <c r="P3613" s="964">
        <f t="shared" si="280"/>
        <v>0</v>
      </c>
      <c r="Q3613" s="962">
        <f t="shared" si="280"/>
        <v>0</v>
      </c>
      <c r="R3613" s="843"/>
    </row>
    <row r="3614" spans="2:18" s="842" customFormat="1" ht="12.4" customHeight="1">
      <c r="B3614" s="974" t="s">
        <v>1320</v>
      </c>
      <c r="C3614" s="959"/>
      <c r="D3614" s="975" t="s">
        <v>2700</v>
      </c>
      <c r="E3614" s="961"/>
      <c r="F3614" s="961"/>
      <c r="G3614" s="961"/>
      <c r="H3614" s="962" t="str">
        <f t="shared" si="279"/>
        <v/>
      </c>
      <c r="I3614" s="963" t="str">
        <f t="shared" si="280"/>
        <v/>
      </c>
      <c r="J3614" s="964" t="str">
        <f t="shared" si="280"/>
        <v/>
      </c>
      <c r="K3614" s="964" t="str">
        <f t="shared" si="280"/>
        <v/>
      </c>
      <c r="L3614" s="964" t="str">
        <f t="shared" si="280"/>
        <v/>
      </c>
      <c r="M3614" s="964" t="str">
        <f t="shared" si="280"/>
        <v/>
      </c>
      <c r="N3614" s="964" t="str">
        <f t="shared" si="280"/>
        <v/>
      </c>
      <c r="O3614" s="964" t="str">
        <f t="shared" si="280"/>
        <v/>
      </c>
      <c r="P3614" s="964" t="str">
        <f t="shared" si="280"/>
        <v/>
      </c>
      <c r="Q3614" s="962" t="str">
        <f t="shared" si="280"/>
        <v/>
      </c>
      <c r="R3614" s="843"/>
    </row>
    <row r="3615" spans="2:18" s="842" customFormat="1" ht="12.4" customHeight="1">
      <c r="B3615" s="976" t="s">
        <v>1321</v>
      </c>
      <c r="C3615" s="959"/>
      <c r="D3615" s="977" t="s">
        <v>2858</v>
      </c>
      <c r="E3615" s="961"/>
      <c r="F3615" s="961"/>
      <c r="G3615" s="961"/>
      <c r="H3615" s="962" t="str">
        <f t="shared" si="279"/>
        <v/>
      </c>
      <c r="I3615" s="963" t="str">
        <f t="shared" ref="I3615:Q3630" si="281">+IF($E3615="","",I7505)</f>
        <v/>
      </c>
      <c r="J3615" s="964" t="str">
        <f t="shared" si="281"/>
        <v/>
      </c>
      <c r="K3615" s="964" t="str">
        <f t="shared" si="281"/>
        <v/>
      </c>
      <c r="L3615" s="964" t="str">
        <f t="shared" si="281"/>
        <v/>
      </c>
      <c r="M3615" s="964" t="str">
        <f t="shared" si="281"/>
        <v/>
      </c>
      <c r="N3615" s="964" t="str">
        <f t="shared" si="281"/>
        <v/>
      </c>
      <c r="O3615" s="964" t="str">
        <f t="shared" si="281"/>
        <v/>
      </c>
      <c r="P3615" s="964" t="str">
        <f t="shared" si="281"/>
        <v/>
      </c>
      <c r="Q3615" s="962" t="str">
        <f t="shared" si="281"/>
        <v/>
      </c>
      <c r="R3615" s="843"/>
    </row>
    <row r="3616" spans="2:18" s="842" customFormat="1" ht="12.4" customHeight="1">
      <c r="B3616" s="968" t="s">
        <v>1322</v>
      </c>
      <c r="C3616" s="959"/>
      <c r="D3616" s="969" t="s">
        <v>2859</v>
      </c>
      <c r="E3616" s="961" t="s">
        <v>386</v>
      </c>
      <c r="F3616" s="970">
        <v>65.88</v>
      </c>
      <c r="G3616" s="970">
        <v>172.29</v>
      </c>
      <c r="H3616" s="962">
        <f t="shared" si="279"/>
        <v>11350.47</v>
      </c>
      <c r="I3616" s="963">
        <f t="shared" si="281"/>
        <v>0</v>
      </c>
      <c r="J3616" s="964">
        <f t="shared" si="281"/>
        <v>0</v>
      </c>
      <c r="K3616" s="964">
        <f t="shared" si="281"/>
        <v>0</v>
      </c>
      <c r="L3616" s="964">
        <f t="shared" si="281"/>
        <v>11350.47</v>
      </c>
      <c r="M3616" s="964">
        <f t="shared" si="281"/>
        <v>0</v>
      </c>
      <c r="N3616" s="964">
        <f t="shared" si="281"/>
        <v>0</v>
      </c>
      <c r="O3616" s="964">
        <f t="shared" si="281"/>
        <v>0</v>
      </c>
      <c r="P3616" s="964">
        <f t="shared" si="281"/>
        <v>0</v>
      </c>
      <c r="Q3616" s="962">
        <f t="shared" si="281"/>
        <v>0</v>
      </c>
      <c r="R3616" s="843"/>
    </row>
    <row r="3617" spans="2:18" s="842" customFormat="1" ht="12.4" customHeight="1">
      <c r="B3617" s="976" t="s">
        <v>1323</v>
      </c>
      <c r="C3617" s="959"/>
      <c r="D3617" s="977" t="s">
        <v>2860</v>
      </c>
      <c r="E3617" s="961"/>
      <c r="F3617" s="961"/>
      <c r="G3617" s="961"/>
      <c r="H3617" s="962" t="str">
        <f t="shared" si="279"/>
        <v/>
      </c>
      <c r="I3617" s="963" t="str">
        <f t="shared" si="281"/>
        <v/>
      </c>
      <c r="J3617" s="964" t="str">
        <f t="shared" si="281"/>
        <v/>
      </c>
      <c r="K3617" s="964" t="str">
        <f t="shared" si="281"/>
        <v/>
      </c>
      <c r="L3617" s="964" t="str">
        <f t="shared" si="281"/>
        <v/>
      </c>
      <c r="M3617" s="964" t="str">
        <f t="shared" si="281"/>
        <v/>
      </c>
      <c r="N3617" s="964" t="str">
        <f t="shared" si="281"/>
        <v/>
      </c>
      <c r="O3617" s="964" t="str">
        <f t="shared" si="281"/>
        <v/>
      </c>
      <c r="P3617" s="964" t="str">
        <f t="shared" si="281"/>
        <v/>
      </c>
      <c r="Q3617" s="962" t="str">
        <f t="shared" si="281"/>
        <v/>
      </c>
      <c r="R3617" s="843"/>
    </row>
    <row r="3618" spans="2:18" s="842" customFormat="1" ht="12.4" customHeight="1">
      <c r="B3618" s="968" t="s">
        <v>1324</v>
      </c>
      <c r="C3618" s="959"/>
      <c r="D3618" s="969" t="s">
        <v>2861</v>
      </c>
      <c r="E3618" s="961" t="s">
        <v>3030</v>
      </c>
      <c r="F3618" s="970">
        <v>12.25</v>
      </c>
      <c r="G3618" s="970">
        <v>278.26</v>
      </c>
      <c r="H3618" s="962">
        <f t="shared" si="279"/>
        <v>3408.69</v>
      </c>
      <c r="I3618" s="963">
        <f t="shared" si="281"/>
        <v>0</v>
      </c>
      <c r="J3618" s="964">
        <f t="shared" si="281"/>
        <v>0</v>
      </c>
      <c r="K3618" s="964">
        <f t="shared" si="281"/>
        <v>0</v>
      </c>
      <c r="L3618" s="964">
        <f t="shared" si="281"/>
        <v>3408.69</v>
      </c>
      <c r="M3618" s="964">
        <f t="shared" si="281"/>
        <v>0</v>
      </c>
      <c r="N3618" s="964">
        <f t="shared" si="281"/>
        <v>0</v>
      </c>
      <c r="O3618" s="964">
        <f t="shared" si="281"/>
        <v>0</v>
      </c>
      <c r="P3618" s="964">
        <f t="shared" si="281"/>
        <v>0</v>
      </c>
      <c r="Q3618" s="962">
        <f t="shared" si="281"/>
        <v>0</v>
      </c>
      <c r="R3618" s="843"/>
    </row>
    <row r="3619" spans="2:18" s="842" customFormat="1" ht="12.4" customHeight="1">
      <c r="B3619" s="968" t="s">
        <v>1325</v>
      </c>
      <c r="C3619" s="959"/>
      <c r="D3619" s="969" t="s">
        <v>2713</v>
      </c>
      <c r="E3619" s="961" t="s">
        <v>51</v>
      </c>
      <c r="F3619" s="970">
        <v>179.55</v>
      </c>
      <c r="G3619" s="970">
        <v>47.49</v>
      </c>
      <c r="H3619" s="962">
        <f t="shared" si="279"/>
        <v>8526.83</v>
      </c>
      <c r="I3619" s="963">
        <f t="shared" si="281"/>
        <v>0</v>
      </c>
      <c r="J3619" s="964">
        <f t="shared" si="281"/>
        <v>0</v>
      </c>
      <c r="K3619" s="964">
        <f t="shared" si="281"/>
        <v>0</v>
      </c>
      <c r="L3619" s="964">
        <f t="shared" si="281"/>
        <v>8526.83</v>
      </c>
      <c r="M3619" s="964">
        <f t="shared" si="281"/>
        <v>0</v>
      </c>
      <c r="N3619" s="964">
        <f t="shared" si="281"/>
        <v>0</v>
      </c>
      <c r="O3619" s="964">
        <f t="shared" si="281"/>
        <v>0</v>
      </c>
      <c r="P3619" s="964">
        <f t="shared" si="281"/>
        <v>0</v>
      </c>
      <c r="Q3619" s="962">
        <f t="shared" si="281"/>
        <v>0</v>
      </c>
      <c r="R3619" s="843"/>
    </row>
    <row r="3620" spans="2:18" s="842" customFormat="1" ht="12.4" customHeight="1">
      <c r="B3620" s="983" t="s">
        <v>1326</v>
      </c>
      <c r="C3620" s="959"/>
      <c r="D3620" s="975" t="s">
        <v>2775</v>
      </c>
      <c r="E3620" s="961"/>
      <c r="F3620" s="961"/>
      <c r="G3620" s="961"/>
      <c r="H3620" s="962" t="str">
        <f t="shared" si="279"/>
        <v/>
      </c>
      <c r="I3620" s="963" t="str">
        <f t="shared" si="281"/>
        <v/>
      </c>
      <c r="J3620" s="964" t="str">
        <f t="shared" si="281"/>
        <v/>
      </c>
      <c r="K3620" s="964" t="str">
        <f t="shared" si="281"/>
        <v/>
      </c>
      <c r="L3620" s="964" t="str">
        <f t="shared" si="281"/>
        <v/>
      </c>
      <c r="M3620" s="964" t="str">
        <f t="shared" si="281"/>
        <v/>
      </c>
      <c r="N3620" s="964" t="str">
        <f t="shared" si="281"/>
        <v/>
      </c>
      <c r="O3620" s="964" t="str">
        <f t="shared" si="281"/>
        <v/>
      </c>
      <c r="P3620" s="964" t="str">
        <f t="shared" si="281"/>
        <v/>
      </c>
      <c r="Q3620" s="962" t="str">
        <f t="shared" si="281"/>
        <v/>
      </c>
      <c r="R3620" s="843"/>
    </row>
    <row r="3621" spans="2:18" s="842" customFormat="1" ht="12.4" customHeight="1">
      <c r="B3621" s="976" t="s">
        <v>1327</v>
      </c>
      <c r="C3621" s="959"/>
      <c r="D3621" s="977" t="s">
        <v>56</v>
      </c>
      <c r="E3621" s="961"/>
      <c r="F3621" s="961"/>
      <c r="G3621" s="961"/>
      <c r="H3621" s="962" t="str">
        <f t="shared" si="279"/>
        <v/>
      </c>
      <c r="I3621" s="963" t="str">
        <f t="shared" si="281"/>
        <v/>
      </c>
      <c r="J3621" s="964" t="str">
        <f t="shared" si="281"/>
        <v/>
      </c>
      <c r="K3621" s="964" t="str">
        <f t="shared" si="281"/>
        <v/>
      </c>
      <c r="L3621" s="964" t="str">
        <f t="shared" si="281"/>
        <v/>
      </c>
      <c r="M3621" s="964" t="str">
        <f t="shared" si="281"/>
        <v/>
      </c>
      <c r="N3621" s="964" t="str">
        <f t="shared" si="281"/>
        <v/>
      </c>
      <c r="O3621" s="964" t="str">
        <f t="shared" si="281"/>
        <v/>
      </c>
      <c r="P3621" s="964" t="str">
        <f t="shared" si="281"/>
        <v/>
      </c>
      <c r="Q3621" s="962" t="str">
        <f t="shared" si="281"/>
        <v/>
      </c>
      <c r="R3621" s="843"/>
    </row>
    <row r="3622" spans="2:18" s="842" customFormat="1" ht="12.4" customHeight="1">
      <c r="B3622" s="968" t="s">
        <v>1328</v>
      </c>
      <c r="C3622" s="959"/>
      <c r="D3622" s="969" t="s">
        <v>360</v>
      </c>
      <c r="E3622" s="961" t="s">
        <v>386</v>
      </c>
      <c r="F3622" s="970">
        <v>10.69</v>
      </c>
      <c r="G3622" s="970">
        <v>412.08</v>
      </c>
      <c r="H3622" s="962">
        <f t="shared" si="279"/>
        <v>4405.1400000000003</v>
      </c>
      <c r="I3622" s="963">
        <f t="shared" si="281"/>
        <v>0</v>
      </c>
      <c r="J3622" s="964">
        <f t="shared" si="281"/>
        <v>0</v>
      </c>
      <c r="K3622" s="964">
        <f t="shared" si="281"/>
        <v>0</v>
      </c>
      <c r="L3622" s="964">
        <f t="shared" si="281"/>
        <v>4405.1400000000003</v>
      </c>
      <c r="M3622" s="964">
        <f t="shared" si="281"/>
        <v>0</v>
      </c>
      <c r="N3622" s="964">
        <f t="shared" si="281"/>
        <v>0</v>
      </c>
      <c r="O3622" s="964">
        <f t="shared" si="281"/>
        <v>0</v>
      </c>
      <c r="P3622" s="964">
        <f t="shared" si="281"/>
        <v>0</v>
      </c>
      <c r="Q3622" s="962">
        <f t="shared" si="281"/>
        <v>0</v>
      </c>
      <c r="R3622" s="843"/>
    </row>
    <row r="3623" spans="2:18" s="842" customFormat="1" ht="12.4" customHeight="1">
      <c r="B3623" s="968" t="s">
        <v>1329</v>
      </c>
      <c r="C3623" s="959"/>
      <c r="D3623" s="969" t="s">
        <v>2862</v>
      </c>
      <c r="E3623" s="961" t="s">
        <v>51</v>
      </c>
      <c r="F3623" s="970">
        <v>160.38</v>
      </c>
      <c r="G3623" s="970">
        <v>52.84</v>
      </c>
      <c r="H3623" s="962">
        <f t="shared" si="279"/>
        <v>8474.48</v>
      </c>
      <c r="I3623" s="963">
        <f t="shared" si="281"/>
        <v>0</v>
      </c>
      <c r="J3623" s="964">
        <f t="shared" si="281"/>
        <v>0</v>
      </c>
      <c r="K3623" s="964">
        <f t="shared" si="281"/>
        <v>0</v>
      </c>
      <c r="L3623" s="964">
        <f t="shared" si="281"/>
        <v>8474.48</v>
      </c>
      <c r="M3623" s="964">
        <f t="shared" si="281"/>
        <v>0</v>
      </c>
      <c r="N3623" s="964">
        <f t="shared" si="281"/>
        <v>0</v>
      </c>
      <c r="O3623" s="964">
        <f t="shared" si="281"/>
        <v>0</v>
      </c>
      <c r="P3623" s="964">
        <f t="shared" si="281"/>
        <v>0</v>
      </c>
      <c r="Q3623" s="962">
        <f t="shared" si="281"/>
        <v>0</v>
      </c>
      <c r="R3623" s="843"/>
    </row>
    <row r="3624" spans="2:18" s="842" customFormat="1" ht="12.4" customHeight="1">
      <c r="B3624" s="968" t="s">
        <v>1330</v>
      </c>
      <c r="C3624" s="959"/>
      <c r="D3624" s="969" t="s">
        <v>2702</v>
      </c>
      <c r="E3624" s="961" t="s">
        <v>55</v>
      </c>
      <c r="F3624" s="970">
        <v>3363.44</v>
      </c>
      <c r="G3624" s="970">
        <v>4.2</v>
      </c>
      <c r="H3624" s="962">
        <f t="shared" si="279"/>
        <v>14126.45</v>
      </c>
      <c r="I3624" s="963">
        <f t="shared" si="281"/>
        <v>0</v>
      </c>
      <c r="J3624" s="964">
        <f t="shared" si="281"/>
        <v>0</v>
      </c>
      <c r="K3624" s="964">
        <f t="shared" si="281"/>
        <v>802.79</v>
      </c>
      <c r="L3624" s="964">
        <f t="shared" si="281"/>
        <v>13323.66</v>
      </c>
      <c r="M3624" s="964">
        <f t="shared" si="281"/>
        <v>0</v>
      </c>
      <c r="N3624" s="964">
        <f t="shared" si="281"/>
        <v>0</v>
      </c>
      <c r="O3624" s="964">
        <f t="shared" si="281"/>
        <v>0</v>
      </c>
      <c r="P3624" s="964">
        <f t="shared" si="281"/>
        <v>0</v>
      </c>
      <c r="Q3624" s="962">
        <f t="shared" si="281"/>
        <v>0</v>
      </c>
      <c r="R3624" s="843"/>
    </row>
    <row r="3625" spans="2:18" s="842" customFormat="1" ht="12.4" customHeight="1">
      <c r="B3625" s="976" t="s">
        <v>1331</v>
      </c>
      <c r="C3625" s="959"/>
      <c r="D3625" s="977" t="s">
        <v>57</v>
      </c>
      <c r="E3625" s="961"/>
      <c r="F3625" s="961"/>
      <c r="G3625" s="961"/>
      <c r="H3625" s="962" t="str">
        <f t="shared" si="279"/>
        <v/>
      </c>
      <c r="I3625" s="963" t="str">
        <f t="shared" si="281"/>
        <v/>
      </c>
      <c r="J3625" s="964" t="str">
        <f t="shared" si="281"/>
        <v/>
      </c>
      <c r="K3625" s="964" t="str">
        <f t="shared" si="281"/>
        <v/>
      </c>
      <c r="L3625" s="964" t="str">
        <f t="shared" si="281"/>
        <v/>
      </c>
      <c r="M3625" s="964" t="str">
        <f t="shared" si="281"/>
        <v/>
      </c>
      <c r="N3625" s="964" t="str">
        <f t="shared" si="281"/>
        <v/>
      </c>
      <c r="O3625" s="964" t="str">
        <f t="shared" si="281"/>
        <v/>
      </c>
      <c r="P3625" s="964" t="str">
        <f t="shared" si="281"/>
        <v/>
      </c>
      <c r="Q3625" s="962" t="str">
        <f t="shared" si="281"/>
        <v/>
      </c>
      <c r="R3625" s="843"/>
    </row>
    <row r="3626" spans="2:18" s="842" customFormat="1" ht="12.4" customHeight="1">
      <c r="B3626" s="968" t="s">
        <v>1332</v>
      </c>
      <c r="C3626" s="959"/>
      <c r="D3626" s="969" t="s">
        <v>361</v>
      </c>
      <c r="E3626" s="961" t="s">
        <v>386</v>
      </c>
      <c r="F3626" s="970">
        <v>8.6300000000000008</v>
      </c>
      <c r="G3626" s="970">
        <v>312.82</v>
      </c>
      <c r="H3626" s="962">
        <f t="shared" si="279"/>
        <v>2699.64</v>
      </c>
      <c r="I3626" s="963">
        <f t="shared" si="281"/>
        <v>0</v>
      </c>
      <c r="J3626" s="964">
        <f t="shared" si="281"/>
        <v>0</v>
      </c>
      <c r="K3626" s="964">
        <f t="shared" si="281"/>
        <v>0</v>
      </c>
      <c r="L3626" s="964">
        <f t="shared" si="281"/>
        <v>2699.64</v>
      </c>
      <c r="M3626" s="964">
        <f t="shared" si="281"/>
        <v>0</v>
      </c>
      <c r="N3626" s="964">
        <f t="shared" si="281"/>
        <v>0</v>
      </c>
      <c r="O3626" s="964">
        <f t="shared" si="281"/>
        <v>0</v>
      </c>
      <c r="P3626" s="964">
        <f t="shared" si="281"/>
        <v>0</v>
      </c>
      <c r="Q3626" s="962">
        <f t="shared" si="281"/>
        <v>0</v>
      </c>
      <c r="R3626" s="843"/>
    </row>
    <row r="3627" spans="2:18" s="842" customFormat="1" ht="12.4" customHeight="1">
      <c r="B3627" s="968" t="s">
        <v>1333</v>
      </c>
      <c r="C3627" s="959"/>
      <c r="D3627" s="969" t="s">
        <v>2863</v>
      </c>
      <c r="E3627" s="961" t="s">
        <v>385</v>
      </c>
      <c r="F3627" s="970">
        <v>125.96000000000001</v>
      </c>
      <c r="G3627" s="970">
        <v>50.4</v>
      </c>
      <c r="H3627" s="962">
        <f t="shared" si="279"/>
        <v>6348.38</v>
      </c>
      <c r="I3627" s="963">
        <f t="shared" si="281"/>
        <v>0</v>
      </c>
      <c r="J3627" s="964">
        <f t="shared" si="281"/>
        <v>0</v>
      </c>
      <c r="K3627" s="964">
        <f t="shared" si="281"/>
        <v>0</v>
      </c>
      <c r="L3627" s="964">
        <f t="shared" si="281"/>
        <v>6348.38</v>
      </c>
      <c r="M3627" s="964">
        <f t="shared" si="281"/>
        <v>0</v>
      </c>
      <c r="N3627" s="964">
        <f t="shared" si="281"/>
        <v>0</v>
      </c>
      <c r="O3627" s="964">
        <f t="shared" si="281"/>
        <v>0</v>
      </c>
      <c r="P3627" s="964">
        <f t="shared" si="281"/>
        <v>0</v>
      </c>
      <c r="Q3627" s="962">
        <f t="shared" si="281"/>
        <v>0</v>
      </c>
      <c r="R3627" s="843"/>
    </row>
    <row r="3628" spans="2:18" s="842" customFormat="1" ht="12.4" customHeight="1">
      <c r="B3628" s="968" t="s">
        <v>1334</v>
      </c>
      <c r="C3628" s="959"/>
      <c r="D3628" s="969" t="s">
        <v>2702</v>
      </c>
      <c r="E3628" s="961" t="s">
        <v>55</v>
      </c>
      <c r="F3628" s="970">
        <v>2659.54</v>
      </c>
      <c r="G3628" s="970">
        <v>4.2</v>
      </c>
      <c r="H3628" s="962">
        <f t="shared" si="279"/>
        <v>11170.07</v>
      </c>
      <c r="I3628" s="963">
        <f t="shared" si="281"/>
        <v>0</v>
      </c>
      <c r="J3628" s="964">
        <f t="shared" si="281"/>
        <v>0</v>
      </c>
      <c r="K3628" s="964">
        <f t="shared" si="281"/>
        <v>0</v>
      </c>
      <c r="L3628" s="964">
        <f t="shared" si="281"/>
        <v>11170.07</v>
      </c>
      <c r="M3628" s="964">
        <f t="shared" si="281"/>
        <v>0</v>
      </c>
      <c r="N3628" s="964">
        <f t="shared" si="281"/>
        <v>0</v>
      </c>
      <c r="O3628" s="964">
        <f t="shared" si="281"/>
        <v>0</v>
      </c>
      <c r="P3628" s="964">
        <f t="shared" si="281"/>
        <v>0</v>
      </c>
      <c r="Q3628" s="962">
        <f t="shared" si="281"/>
        <v>0</v>
      </c>
      <c r="R3628" s="843"/>
    </row>
    <row r="3629" spans="2:18" s="842" customFormat="1" ht="12.4" customHeight="1">
      <c r="B3629" s="972" t="s">
        <v>1335</v>
      </c>
      <c r="C3629" s="959"/>
      <c r="D3629" s="973" t="s">
        <v>2864</v>
      </c>
      <c r="E3629" s="961"/>
      <c r="F3629" s="961"/>
      <c r="G3629" s="961"/>
      <c r="H3629" s="962" t="str">
        <f t="shared" si="279"/>
        <v/>
      </c>
      <c r="I3629" s="963" t="str">
        <f t="shared" si="281"/>
        <v/>
      </c>
      <c r="J3629" s="964" t="str">
        <f t="shared" si="281"/>
        <v/>
      </c>
      <c r="K3629" s="964" t="str">
        <f t="shared" si="281"/>
        <v/>
      </c>
      <c r="L3629" s="964" t="str">
        <f t="shared" si="281"/>
        <v/>
      </c>
      <c r="M3629" s="964" t="str">
        <f t="shared" si="281"/>
        <v/>
      </c>
      <c r="N3629" s="964" t="str">
        <f t="shared" si="281"/>
        <v/>
      </c>
      <c r="O3629" s="964" t="str">
        <f t="shared" si="281"/>
        <v/>
      </c>
      <c r="P3629" s="964" t="str">
        <f t="shared" si="281"/>
        <v/>
      </c>
      <c r="Q3629" s="962" t="str">
        <f t="shared" si="281"/>
        <v/>
      </c>
      <c r="R3629" s="843"/>
    </row>
    <row r="3630" spans="2:18" s="842" customFormat="1" ht="12.4" customHeight="1">
      <c r="B3630" s="974" t="s">
        <v>1336</v>
      </c>
      <c r="C3630" s="959"/>
      <c r="D3630" s="975" t="s">
        <v>362</v>
      </c>
      <c r="E3630" s="961"/>
      <c r="F3630" s="961"/>
      <c r="G3630" s="961"/>
      <c r="H3630" s="962" t="str">
        <f t="shared" si="279"/>
        <v/>
      </c>
      <c r="I3630" s="963" t="str">
        <f t="shared" si="281"/>
        <v/>
      </c>
      <c r="J3630" s="964" t="str">
        <f t="shared" si="281"/>
        <v/>
      </c>
      <c r="K3630" s="964" t="str">
        <f t="shared" si="281"/>
        <v/>
      </c>
      <c r="L3630" s="964" t="str">
        <f t="shared" si="281"/>
        <v/>
      </c>
      <c r="M3630" s="964" t="str">
        <f t="shared" si="281"/>
        <v/>
      </c>
      <c r="N3630" s="964" t="str">
        <f t="shared" si="281"/>
        <v/>
      </c>
      <c r="O3630" s="964" t="str">
        <f t="shared" si="281"/>
        <v/>
      </c>
      <c r="P3630" s="964" t="str">
        <f t="shared" si="281"/>
        <v/>
      </c>
      <c r="Q3630" s="962" t="str">
        <f t="shared" si="281"/>
        <v/>
      </c>
      <c r="R3630" s="843"/>
    </row>
    <row r="3631" spans="2:18" s="842" customFormat="1" ht="12.4" customHeight="1">
      <c r="B3631" s="968" t="s">
        <v>1337</v>
      </c>
      <c r="C3631" s="959"/>
      <c r="D3631" s="969" t="s">
        <v>3020</v>
      </c>
      <c r="E3631" s="961" t="s">
        <v>51</v>
      </c>
      <c r="F3631" s="970">
        <v>616.08000000000004</v>
      </c>
      <c r="G3631" s="970">
        <v>75.290000000000006</v>
      </c>
      <c r="H3631" s="962">
        <f t="shared" si="279"/>
        <v>46384.66</v>
      </c>
      <c r="I3631" s="963">
        <f t="shared" ref="I3631:Q3646" si="282">+IF($E3631="","",I7521)</f>
        <v>0</v>
      </c>
      <c r="J3631" s="964">
        <f t="shared" si="282"/>
        <v>0</v>
      </c>
      <c r="K3631" s="964">
        <f t="shared" si="282"/>
        <v>0</v>
      </c>
      <c r="L3631" s="964">
        <f t="shared" si="282"/>
        <v>46384.66</v>
      </c>
      <c r="M3631" s="964">
        <f t="shared" si="282"/>
        <v>0</v>
      </c>
      <c r="N3631" s="964">
        <f t="shared" si="282"/>
        <v>0</v>
      </c>
      <c r="O3631" s="964">
        <f t="shared" si="282"/>
        <v>0</v>
      </c>
      <c r="P3631" s="964">
        <f t="shared" si="282"/>
        <v>0</v>
      </c>
      <c r="Q3631" s="962">
        <f t="shared" si="282"/>
        <v>0</v>
      </c>
      <c r="R3631" s="843"/>
    </row>
    <row r="3632" spans="2:18" s="842" customFormat="1" ht="12.4" customHeight="1">
      <c r="B3632" s="974" t="s">
        <v>1338</v>
      </c>
      <c r="C3632" s="959"/>
      <c r="D3632" s="975" t="s">
        <v>2866</v>
      </c>
      <c r="E3632" s="961"/>
      <c r="F3632" s="961"/>
      <c r="G3632" s="961"/>
      <c r="H3632" s="962" t="str">
        <f t="shared" si="279"/>
        <v/>
      </c>
      <c r="I3632" s="963" t="str">
        <f t="shared" si="282"/>
        <v/>
      </c>
      <c r="J3632" s="964" t="str">
        <f t="shared" si="282"/>
        <v/>
      </c>
      <c r="K3632" s="964" t="str">
        <f t="shared" si="282"/>
        <v/>
      </c>
      <c r="L3632" s="964" t="str">
        <f t="shared" si="282"/>
        <v/>
      </c>
      <c r="M3632" s="964" t="str">
        <f t="shared" si="282"/>
        <v/>
      </c>
      <c r="N3632" s="964" t="str">
        <f t="shared" si="282"/>
        <v/>
      </c>
      <c r="O3632" s="964" t="str">
        <f t="shared" si="282"/>
        <v/>
      </c>
      <c r="P3632" s="964" t="str">
        <f t="shared" si="282"/>
        <v/>
      </c>
      <c r="Q3632" s="962" t="str">
        <f t="shared" si="282"/>
        <v/>
      </c>
      <c r="R3632" s="843"/>
    </row>
    <row r="3633" spans="2:18" s="842" customFormat="1" ht="12.4" customHeight="1">
      <c r="B3633" s="968" t="s">
        <v>1339</v>
      </c>
      <c r="C3633" s="959"/>
      <c r="D3633" s="969" t="s">
        <v>2867</v>
      </c>
      <c r="E3633" s="961" t="s">
        <v>51</v>
      </c>
      <c r="F3633" s="970">
        <v>1031.1300000000001</v>
      </c>
      <c r="G3633" s="970">
        <v>28.400000000000002</v>
      </c>
      <c r="H3633" s="962">
        <f t="shared" si="279"/>
        <v>29284.09</v>
      </c>
      <c r="I3633" s="963">
        <f t="shared" si="282"/>
        <v>0</v>
      </c>
      <c r="J3633" s="964">
        <f t="shared" si="282"/>
        <v>0</v>
      </c>
      <c r="K3633" s="964">
        <f t="shared" si="282"/>
        <v>0</v>
      </c>
      <c r="L3633" s="964">
        <f t="shared" si="282"/>
        <v>0</v>
      </c>
      <c r="M3633" s="964">
        <f t="shared" si="282"/>
        <v>29284.09</v>
      </c>
      <c r="N3633" s="964">
        <f t="shared" si="282"/>
        <v>0</v>
      </c>
      <c r="O3633" s="964">
        <f t="shared" si="282"/>
        <v>0</v>
      </c>
      <c r="P3633" s="964">
        <f t="shared" si="282"/>
        <v>0</v>
      </c>
      <c r="Q3633" s="962">
        <f t="shared" si="282"/>
        <v>0</v>
      </c>
      <c r="R3633" s="843"/>
    </row>
    <row r="3634" spans="2:18" s="842" customFormat="1" ht="12.4" customHeight="1">
      <c r="B3634" s="968" t="s">
        <v>1340</v>
      </c>
      <c r="C3634" s="959"/>
      <c r="D3634" s="969" t="s">
        <v>2868</v>
      </c>
      <c r="E3634" s="961" t="s">
        <v>387</v>
      </c>
      <c r="F3634" s="970">
        <v>180.9</v>
      </c>
      <c r="G3634" s="970">
        <v>26.18</v>
      </c>
      <c r="H3634" s="962">
        <f t="shared" si="279"/>
        <v>4735.96</v>
      </c>
      <c r="I3634" s="963">
        <f t="shared" si="282"/>
        <v>0</v>
      </c>
      <c r="J3634" s="964">
        <f t="shared" si="282"/>
        <v>0</v>
      </c>
      <c r="K3634" s="964">
        <f t="shared" si="282"/>
        <v>0</v>
      </c>
      <c r="L3634" s="964">
        <f t="shared" si="282"/>
        <v>0</v>
      </c>
      <c r="M3634" s="964">
        <f t="shared" si="282"/>
        <v>4735.96</v>
      </c>
      <c r="N3634" s="964">
        <f t="shared" si="282"/>
        <v>0</v>
      </c>
      <c r="O3634" s="964">
        <f t="shared" si="282"/>
        <v>0</v>
      </c>
      <c r="P3634" s="964">
        <f t="shared" si="282"/>
        <v>0</v>
      </c>
      <c r="Q3634" s="962">
        <f t="shared" si="282"/>
        <v>0</v>
      </c>
      <c r="R3634" s="843"/>
    </row>
    <row r="3635" spans="2:18" s="842" customFormat="1" ht="12.4" customHeight="1">
      <c r="B3635" s="968" t="s">
        <v>1341</v>
      </c>
      <c r="C3635" s="959"/>
      <c r="D3635" s="969" t="s">
        <v>2869</v>
      </c>
      <c r="E3635" s="961" t="s">
        <v>41</v>
      </c>
      <c r="F3635" s="970">
        <v>54</v>
      </c>
      <c r="G3635" s="970">
        <v>343.01</v>
      </c>
      <c r="H3635" s="962">
        <f t="shared" si="279"/>
        <v>18522.54</v>
      </c>
      <c r="I3635" s="963">
        <f t="shared" si="282"/>
        <v>0</v>
      </c>
      <c r="J3635" s="964">
        <f t="shared" si="282"/>
        <v>0</v>
      </c>
      <c r="K3635" s="964">
        <f t="shared" si="282"/>
        <v>0</v>
      </c>
      <c r="L3635" s="964">
        <f t="shared" si="282"/>
        <v>158.21</v>
      </c>
      <c r="M3635" s="964">
        <f t="shared" si="282"/>
        <v>18364.330000000002</v>
      </c>
      <c r="N3635" s="964">
        <f t="shared" si="282"/>
        <v>0</v>
      </c>
      <c r="O3635" s="964">
        <f t="shared" si="282"/>
        <v>0</v>
      </c>
      <c r="P3635" s="964">
        <f t="shared" si="282"/>
        <v>0</v>
      </c>
      <c r="Q3635" s="962">
        <f t="shared" si="282"/>
        <v>0</v>
      </c>
      <c r="R3635" s="843"/>
    </row>
    <row r="3636" spans="2:18" s="842" customFormat="1" ht="12.4" customHeight="1">
      <c r="B3636" s="974" t="s">
        <v>1342</v>
      </c>
      <c r="C3636" s="959"/>
      <c r="D3636" s="975" t="s">
        <v>2870</v>
      </c>
      <c r="E3636" s="961"/>
      <c r="F3636" s="961"/>
      <c r="G3636" s="961"/>
      <c r="H3636" s="962" t="str">
        <f t="shared" si="279"/>
        <v/>
      </c>
      <c r="I3636" s="963" t="str">
        <f t="shared" si="282"/>
        <v/>
      </c>
      <c r="J3636" s="964" t="str">
        <f t="shared" si="282"/>
        <v/>
      </c>
      <c r="K3636" s="964" t="str">
        <f t="shared" si="282"/>
        <v/>
      </c>
      <c r="L3636" s="964" t="str">
        <f t="shared" si="282"/>
        <v/>
      </c>
      <c r="M3636" s="964" t="str">
        <f t="shared" si="282"/>
        <v/>
      </c>
      <c r="N3636" s="964" t="str">
        <f t="shared" si="282"/>
        <v/>
      </c>
      <c r="O3636" s="964" t="str">
        <f t="shared" si="282"/>
        <v/>
      </c>
      <c r="P3636" s="964" t="str">
        <f t="shared" si="282"/>
        <v/>
      </c>
      <c r="Q3636" s="962" t="str">
        <f t="shared" si="282"/>
        <v/>
      </c>
      <c r="R3636" s="843"/>
    </row>
    <row r="3637" spans="2:18" s="842" customFormat="1" ht="12.4" customHeight="1">
      <c r="B3637" s="968" t="s">
        <v>1343</v>
      </c>
      <c r="C3637" s="959"/>
      <c r="D3637" s="969" t="s">
        <v>2871</v>
      </c>
      <c r="E3637" s="961" t="s">
        <v>51</v>
      </c>
      <c r="F3637" s="970">
        <v>384.75</v>
      </c>
      <c r="G3637" s="970">
        <v>15.26</v>
      </c>
      <c r="H3637" s="962">
        <f t="shared" si="279"/>
        <v>5871.29</v>
      </c>
      <c r="I3637" s="963">
        <f t="shared" si="282"/>
        <v>0</v>
      </c>
      <c r="J3637" s="964">
        <f t="shared" si="282"/>
        <v>0</v>
      </c>
      <c r="K3637" s="964">
        <f t="shared" si="282"/>
        <v>0</v>
      </c>
      <c r="L3637" s="964">
        <f t="shared" si="282"/>
        <v>0</v>
      </c>
      <c r="M3637" s="964">
        <f t="shared" si="282"/>
        <v>5871.29</v>
      </c>
      <c r="N3637" s="964">
        <f t="shared" si="282"/>
        <v>0</v>
      </c>
      <c r="O3637" s="964">
        <f t="shared" si="282"/>
        <v>0</v>
      </c>
      <c r="P3637" s="964">
        <f t="shared" si="282"/>
        <v>0</v>
      </c>
      <c r="Q3637" s="962">
        <f t="shared" si="282"/>
        <v>0</v>
      </c>
      <c r="R3637" s="843"/>
    </row>
    <row r="3638" spans="2:18" s="842" customFormat="1" ht="12.4" customHeight="1">
      <c r="B3638" s="968" t="s">
        <v>1344</v>
      </c>
      <c r="C3638" s="959"/>
      <c r="D3638" s="969" t="s">
        <v>2872</v>
      </c>
      <c r="E3638" s="961" t="s">
        <v>51</v>
      </c>
      <c r="F3638" s="970">
        <v>153.09</v>
      </c>
      <c r="G3638" s="970">
        <v>27.37</v>
      </c>
      <c r="H3638" s="962">
        <f t="shared" si="279"/>
        <v>4190.07</v>
      </c>
      <c r="I3638" s="963">
        <f t="shared" si="282"/>
        <v>0</v>
      </c>
      <c r="J3638" s="964">
        <f t="shared" si="282"/>
        <v>0</v>
      </c>
      <c r="K3638" s="964">
        <f t="shared" si="282"/>
        <v>0</v>
      </c>
      <c r="L3638" s="964">
        <f t="shared" si="282"/>
        <v>0</v>
      </c>
      <c r="M3638" s="964">
        <f t="shared" si="282"/>
        <v>4190.07</v>
      </c>
      <c r="N3638" s="964">
        <f t="shared" si="282"/>
        <v>0</v>
      </c>
      <c r="O3638" s="964">
        <f t="shared" si="282"/>
        <v>0</v>
      </c>
      <c r="P3638" s="964">
        <f t="shared" si="282"/>
        <v>0</v>
      </c>
      <c r="Q3638" s="962">
        <f t="shared" si="282"/>
        <v>0</v>
      </c>
      <c r="R3638" s="843"/>
    </row>
    <row r="3639" spans="2:18" s="842" customFormat="1" ht="12.4" customHeight="1">
      <c r="B3639" s="968" t="s">
        <v>1345</v>
      </c>
      <c r="C3639" s="959"/>
      <c r="D3639" s="969" t="s">
        <v>2873</v>
      </c>
      <c r="E3639" s="961" t="s">
        <v>51</v>
      </c>
      <c r="F3639" s="970">
        <v>200.48000000000002</v>
      </c>
      <c r="G3639" s="970">
        <v>27.37</v>
      </c>
      <c r="H3639" s="962">
        <f t="shared" si="279"/>
        <v>5487.14</v>
      </c>
      <c r="I3639" s="963">
        <f t="shared" si="282"/>
        <v>0</v>
      </c>
      <c r="J3639" s="964">
        <f t="shared" si="282"/>
        <v>0</v>
      </c>
      <c r="K3639" s="964">
        <f t="shared" si="282"/>
        <v>0</v>
      </c>
      <c r="L3639" s="964">
        <f t="shared" si="282"/>
        <v>0</v>
      </c>
      <c r="M3639" s="964">
        <f t="shared" si="282"/>
        <v>5487.14</v>
      </c>
      <c r="N3639" s="964">
        <f t="shared" si="282"/>
        <v>0</v>
      </c>
      <c r="O3639" s="964">
        <f t="shared" si="282"/>
        <v>0</v>
      </c>
      <c r="P3639" s="964">
        <f t="shared" si="282"/>
        <v>0</v>
      </c>
      <c r="Q3639" s="962">
        <f t="shared" si="282"/>
        <v>0</v>
      </c>
      <c r="R3639" s="843"/>
    </row>
    <row r="3640" spans="2:18" s="842" customFormat="1" ht="12.4" customHeight="1">
      <c r="B3640" s="968" t="s">
        <v>1346</v>
      </c>
      <c r="C3640" s="959"/>
      <c r="D3640" s="969" t="s">
        <v>2874</v>
      </c>
      <c r="E3640" s="961" t="s">
        <v>50</v>
      </c>
      <c r="F3640" s="970">
        <v>240.3</v>
      </c>
      <c r="G3640" s="970">
        <v>12.950000000000001</v>
      </c>
      <c r="H3640" s="962">
        <f t="shared" si="279"/>
        <v>3111.89</v>
      </c>
      <c r="I3640" s="963">
        <f t="shared" si="282"/>
        <v>0</v>
      </c>
      <c r="J3640" s="964">
        <f t="shared" si="282"/>
        <v>0</v>
      </c>
      <c r="K3640" s="964">
        <f t="shared" si="282"/>
        <v>0</v>
      </c>
      <c r="L3640" s="964">
        <f t="shared" si="282"/>
        <v>0</v>
      </c>
      <c r="M3640" s="964">
        <f t="shared" si="282"/>
        <v>3111.89</v>
      </c>
      <c r="N3640" s="964">
        <f t="shared" si="282"/>
        <v>0</v>
      </c>
      <c r="O3640" s="964">
        <f t="shared" si="282"/>
        <v>0</v>
      </c>
      <c r="P3640" s="964">
        <f t="shared" si="282"/>
        <v>0</v>
      </c>
      <c r="Q3640" s="962">
        <f t="shared" si="282"/>
        <v>0</v>
      </c>
      <c r="R3640" s="843"/>
    </row>
    <row r="3641" spans="2:18" s="842" customFormat="1" ht="12.4" customHeight="1">
      <c r="B3641" s="974" t="s">
        <v>1347</v>
      </c>
      <c r="C3641" s="959"/>
      <c r="D3641" s="975" t="s">
        <v>62</v>
      </c>
      <c r="E3641" s="961"/>
      <c r="F3641" s="961"/>
      <c r="G3641" s="961"/>
      <c r="H3641" s="962" t="str">
        <f t="shared" si="279"/>
        <v/>
      </c>
      <c r="I3641" s="963" t="str">
        <f t="shared" si="282"/>
        <v/>
      </c>
      <c r="J3641" s="964" t="str">
        <f t="shared" si="282"/>
        <v/>
      </c>
      <c r="K3641" s="964" t="str">
        <f t="shared" si="282"/>
        <v/>
      </c>
      <c r="L3641" s="964" t="str">
        <f t="shared" si="282"/>
        <v/>
      </c>
      <c r="M3641" s="964" t="str">
        <f t="shared" si="282"/>
        <v/>
      </c>
      <c r="N3641" s="964" t="str">
        <f t="shared" si="282"/>
        <v/>
      </c>
      <c r="O3641" s="964" t="str">
        <f t="shared" si="282"/>
        <v/>
      </c>
      <c r="P3641" s="964" t="str">
        <f t="shared" si="282"/>
        <v/>
      </c>
      <c r="Q3641" s="962" t="str">
        <f t="shared" si="282"/>
        <v/>
      </c>
      <c r="R3641" s="843"/>
    </row>
    <row r="3642" spans="2:18" s="842" customFormat="1" ht="12.4" customHeight="1">
      <c r="B3642" s="968" t="s">
        <v>1348</v>
      </c>
      <c r="C3642" s="959"/>
      <c r="D3642" s="969" t="s">
        <v>373</v>
      </c>
      <c r="E3642" s="961" t="s">
        <v>51</v>
      </c>
      <c r="F3642" s="970">
        <v>306.99</v>
      </c>
      <c r="G3642" s="970">
        <v>41.38</v>
      </c>
      <c r="H3642" s="962">
        <f t="shared" si="279"/>
        <v>12703.25</v>
      </c>
      <c r="I3642" s="963">
        <f t="shared" si="282"/>
        <v>0</v>
      </c>
      <c r="J3642" s="964">
        <f t="shared" si="282"/>
        <v>0</v>
      </c>
      <c r="K3642" s="964">
        <f t="shared" si="282"/>
        <v>0</v>
      </c>
      <c r="L3642" s="964">
        <f t="shared" si="282"/>
        <v>0</v>
      </c>
      <c r="M3642" s="964">
        <f t="shared" si="282"/>
        <v>8302.48</v>
      </c>
      <c r="N3642" s="964">
        <f t="shared" si="282"/>
        <v>4400.7700000000004</v>
      </c>
      <c r="O3642" s="964">
        <f t="shared" si="282"/>
        <v>0</v>
      </c>
      <c r="P3642" s="964">
        <f t="shared" si="282"/>
        <v>0</v>
      </c>
      <c r="Q3642" s="962">
        <f t="shared" si="282"/>
        <v>0</v>
      </c>
      <c r="R3642" s="843"/>
    </row>
    <row r="3643" spans="2:18" s="842" customFormat="1" ht="12.4" customHeight="1">
      <c r="B3643" s="968" t="s">
        <v>1349</v>
      </c>
      <c r="C3643" s="959"/>
      <c r="D3643" s="969" t="s">
        <v>372</v>
      </c>
      <c r="E3643" s="961" t="s">
        <v>51</v>
      </c>
      <c r="F3643" s="970">
        <v>127.71000000000001</v>
      </c>
      <c r="G3643" s="970">
        <v>36</v>
      </c>
      <c r="H3643" s="962">
        <f t="shared" si="279"/>
        <v>4597.5600000000004</v>
      </c>
      <c r="I3643" s="963">
        <f t="shared" si="282"/>
        <v>0</v>
      </c>
      <c r="J3643" s="964">
        <f t="shared" si="282"/>
        <v>0</v>
      </c>
      <c r="K3643" s="964">
        <f t="shared" si="282"/>
        <v>0</v>
      </c>
      <c r="L3643" s="964">
        <f t="shared" si="282"/>
        <v>0</v>
      </c>
      <c r="M3643" s="964">
        <f t="shared" si="282"/>
        <v>4318.42</v>
      </c>
      <c r="N3643" s="964">
        <f t="shared" si="282"/>
        <v>279.14</v>
      </c>
      <c r="O3643" s="964">
        <f t="shared" si="282"/>
        <v>0</v>
      </c>
      <c r="P3643" s="964">
        <f t="shared" si="282"/>
        <v>0</v>
      </c>
      <c r="Q3643" s="962">
        <f t="shared" si="282"/>
        <v>0</v>
      </c>
      <c r="R3643" s="843"/>
    </row>
    <row r="3644" spans="2:18" s="842" customFormat="1" ht="12.4" customHeight="1">
      <c r="B3644" s="974" t="s">
        <v>1350</v>
      </c>
      <c r="C3644" s="959"/>
      <c r="D3644" s="975" t="s">
        <v>63</v>
      </c>
      <c r="E3644" s="961"/>
      <c r="F3644" s="961"/>
      <c r="G3644" s="961"/>
      <c r="H3644" s="962" t="str">
        <f t="shared" si="279"/>
        <v/>
      </c>
      <c r="I3644" s="963" t="str">
        <f t="shared" si="282"/>
        <v/>
      </c>
      <c r="J3644" s="964" t="str">
        <f t="shared" si="282"/>
        <v/>
      </c>
      <c r="K3644" s="964" t="str">
        <f t="shared" si="282"/>
        <v/>
      </c>
      <c r="L3644" s="964" t="str">
        <f t="shared" si="282"/>
        <v/>
      </c>
      <c r="M3644" s="964" t="str">
        <f t="shared" si="282"/>
        <v/>
      </c>
      <c r="N3644" s="964" t="str">
        <f t="shared" si="282"/>
        <v/>
      </c>
      <c r="O3644" s="964" t="str">
        <f t="shared" si="282"/>
        <v/>
      </c>
      <c r="P3644" s="964" t="str">
        <f t="shared" si="282"/>
        <v/>
      </c>
      <c r="Q3644" s="962" t="str">
        <f t="shared" si="282"/>
        <v/>
      </c>
      <c r="R3644" s="843"/>
    </row>
    <row r="3645" spans="2:18" s="842" customFormat="1" ht="12.4" customHeight="1">
      <c r="B3645" s="968" t="s">
        <v>1351</v>
      </c>
      <c r="C3645" s="959"/>
      <c r="D3645" s="969" t="s">
        <v>2875</v>
      </c>
      <c r="E3645" s="961" t="s">
        <v>41</v>
      </c>
      <c r="F3645" s="970">
        <v>54</v>
      </c>
      <c r="G3645" s="970">
        <v>245.66</v>
      </c>
      <c r="H3645" s="962">
        <f t="shared" si="279"/>
        <v>13265.64</v>
      </c>
      <c r="I3645" s="963">
        <f t="shared" si="282"/>
        <v>0</v>
      </c>
      <c r="J3645" s="964">
        <f t="shared" si="282"/>
        <v>0</v>
      </c>
      <c r="K3645" s="964">
        <f t="shared" si="282"/>
        <v>0</v>
      </c>
      <c r="L3645" s="964">
        <f t="shared" si="282"/>
        <v>0</v>
      </c>
      <c r="M3645" s="964">
        <f t="shared" si="282"/>
        <v>0</v>
      </c>
      <c r="N3645" s="964">
        <f t="shared" si="282"/>
        <v>13265.64</v>
      </c>
      <c r="O3645" s="964">
        <f t="shared" si="282"/>
        <v>0</v>
      </c>
      <c r="P3645" s="964">
        <f t="shared" si="282"/>
        <v>0</v>
      </c>
      <c r="Q3645" s="962">
        <f t="shared" si="282"/>
        <v>0</v>
      </c>
      <c r="R3645" s="843"/>
    </row>
    <row r="3646" spans="2:18" s="842" customFormat="1" ht="12.4" customHeight="1">
      <c r="B3646" s="968" t="s">
        <v>1352</v>
      </c>
      <c r="C3646" s="959"/>
      <c r="D3646" s="969" t="s">
        <v>2876</v>
      </c>
      <c r="E3646" s="961" t="s">
        <v>41</v>
      </c>
      <c r="F3646" s="970">
        <v>54</v>
      </c>
      <c r="G3646" s="970">
        <v>83.43</v>
      </c>
      <c r="H3646" s="962">
        <f t="shared" si="279"/>
        <v>4505.22</v>
      </c>
      <c r="I3646" s="963">
        <f t="shared" si="282"/>
        <v>0</v>
      </c>
      <c r="J3646" s="964">
        <f t="shared" si="282"/>
        <v>0</v>
      </c>
      <c r="K3646" s="964">
        <f t="shared" si="282"/>
        <v>0</v>
      </c>
      <c r="L3646" s="964">
        <f t="shared" si="282"/>
        <v>0</v>
      </c>
      <c r="M3646" s="964">
        <f t="shared" si="282"/>
        <v>0</v>
      </c>
      <c r="N3646" s="964">
        <f t="shared" si="282"/>
        <v>4505.22</v>
      </c>
      <c r="O3646" s="964">
        <f t="shared" si="282"/>
        <v>0</v>
      </c>
      <c r="P3646" s="964">
        <f t="shared" si="282"/>
        <v>0</v>
      </c>
      <c r="Q3646" s="962">
        <f t="shared" si="282"/>
        <v>0</v>
      </c>
      <c r="R3646" s="843"/>
    </row>
    <row r="3647" spans="2:18" s="842" customFormat="1" ht="12.4" customHeight="1">
      <c r="B3647" s="974" t="s">
        <v>1353</v>
      </c>
      <c r="C3647" s="959"/>
      <c r="D3647" s="975" t="s">
        <v>64</v>
      </c>
      <c r="E3647" s="961"/>
      <c r="F3647" s="961"/>
      <c r="G3647" s="961"/>
      <c r="H3647" s="962" t="str">
        <f t="shared" si="279"/>
        <v/>
      </c>
      <c r="I3647" s="963" t="str">
        <f t="shared" ref="I3647:Q3662" si="283">+IF($E3647="","",I7537)</f>
        <v/>
      </c>
      <c r="J3647" s="964" t="str">
        <f t="shared" si="283"/>
        <v/>
      </c>
      <c r="K3647" s="964" t="str">
        <f t="shared" si="283"/>
        <v/>
      </c>
      <c r="L3647" s="964" t="str">
        <f t="shared" si="283"/>
        <v/>
      </c>
      <c r="M3647" s="964" t="str">
        <f t="shared" si="283"/>
        <v/>
      </c>
      <c r="N3647" s="964" t="str">
        <f t="shared" si="283"/>
        <v/>
      </c>
      <c r="O3647" s="964" t="str">
        <f t="shared" si="283"/>
        <v/>
      </c>
      <c r="P3647" s="964" t="str">
        <f t="shared" si="283"/>
        <v/>
      </c>
      <c r="Q3647" s="962" t="str">
        <f t="shared" si="283"/>
        <v/>
      </c>
      <c r="R3647" s="843"/>
    </row>
    <row r="3648" spans="2:18" s="842" customFormat="1" ht="12.4" customHeight="1">
      <c r="B3648" s="968" t="s">
        <v>1354</v>
      </c>
      <c r="C3648" s="959"/>
      <c r="D3648" s="969" t="s">
        <v>2877</v>
      </c>
      <c r="E3648" s="961" t="s">
        <v>385</v>
      </c>
      <c r="F3648" s="970">
        <v>774.36</v>
      </c>
      <c r="G3648" s="970">
        <v>9.2900000000000009</v>
      </c>
      <c r="H3648" s="962">
        <f t="shared" si="279"/>
        <v>7193.8</v>
      </c>
      <c r="I3648" s="963">
        <f t="shared" si="283"/>
        <v>0</v>
      </c>
      <c r="J3648" s="964">
        <f t="shared" si="283"/>
        <v>0</v>
      </c>
      <c r="K3648" s="964">
        <f t="shared" si="283"/>
        <v>0</v>
      </c>
      <c r="L3648" s="964">
        <f t="shared" si="283"/>
        <v>0</v>
      </c>
      <c r="M3648" s="964">
        <f t="shared" si="283"/>
        <v>0</v>
      </c>
      <c r="N3648" s="964">
        <f t="shared" si="283"/>
        <v>7193.8</v>
      </c>
      <c r="O3648" s="964">
        <f t="shared" si="283"/>
        <v>0</v>
      </c>
      <c r="P3648" s="964">
        <f t="shared" si="283"/>
        <v>0</v>
      </c>
      <c r="Q3648" s="962">
        <f t="shared" si="283"/>
        <v>0</v>
      </c>
      <c r="R3648" s="843"/>
    </row>
    <row r="3649" spans="2:18" s="842" customFormat="1" ht="12.4" customHeight="1">
      <c r="B3649" s="972" t="s">
        <v>1355</v>
      </c>
      <c r="C3649" s="959"/>
      <c r="D3649" s="973" t="s">
        <v>66</v>
      </c>
      <c r="E3649" s="961"/>
      <c r="F3649" s="961"/>
      <c r="G3649" s="961"/>
      <c r="H3649" s="962" t="str">
        <f t="shared" si="279"/>
        <v/>
      </c>
      <c r="I3649" s="963" t="str">
        <f t="shared" si="283"/>
        <v/>
      </c>
      <c r="J3649" s="964" t="str">
        <f t="shared" si="283"/>
        <v/>
      </c>
      <c r="K3649" s="964" t="str">
        <f t="shared" si="283"/>
        <v/>
      </c>
      <c r="L3649" s="964" t="str">
        <f t="shared" si="283"/>
        <v/>
      </c>
      <c r="M3649" s="964" t="str">
        <f t="shared" si="283"/>
        <v/>
      </c>
      <c r="N3649" s="964" t="str">
        <f t="shared" si="283"/>
        <v/>
      </c>
      <c r="O3649" s="964" t="str">
        <f t="shared" si="283"/>
        <v/>
      </c>
      <c r="P3649" s="964" t="str">
        <f t="shared" si="283"/>
        <v/>
      </c>
      <c r="Q3649" s="962" t="str">
        <f t="shared" si="283"/>
        <v/>
      </c>
      <c r="R3649" s="843"/>
    </row>
    <row r="3650" spans="2:18" s="842" customFormat="1" ht="12.4" customHeight="1">
      <c r="B3650" s="974" t="s">
        <v>1356</v>
      </c>
      <c r="C3650" s="959"/>
      <c r="D3650" s="975" t="s">
        <v>2878</v>
      </c>
      <c r="E3650" s="961"/>
      <c r="F3650" s="961"/>
      <c r="G3650" s="961"/>
      <c r="H3650" s="962" t="str">
        <f t="shared" si="279"/>
        <v/>
      </c>
      <c r="I3650" s="963" t="str">
        <f t="shared" si="283"/>
        <v/>
      </c>
      <c r="J3650" s="964" t="str">
        <f t="shared" si="283"/>
        <v/>
      </c>
      <c r="K3650" s="964" t="str">
        <f t="shared" si="283"/>
        <v/>
      </c>
      <c r="L3650" s="964" t="str">
        <f t="shared" si="283"/>
        <v/>
      </c>
      <c r="M3650" s="964" t="str">
        <f t="shared" si="283"/>
        <v/>
      </c>
      <c r="N3650" s="964" t="str">
        <f t="shared" si="283"/>
        <v/>
      </c>
      <c r="O3650" s="964" t="str">
        <f t="shared" si="283"/>
        <v/>
      </c>
      <c r="P3650" s="964" t="str">
        <f t="shared" si="283"/>
        <v/>
      </c>
      <c r="Q3650" s="962" t="str">
        <f t="shared" si="283"/>
        <v/>
      </c>
      <c r="R3650" s="843"/>
    </row>
    <row r="3651" spans="2:18" s="842" customFormat="1" ht="12.4" customHeight="1">
      <c r="B3651" s="968" t="s">
        <v>1357</v>
      </c>
      <c r="C3651" s="959"/>
      <c r="D3651" s="969" t="s">
        <v>2879</v>
      </c>
      <c r="E3651" s="961" t="s">
        <v>41</v>
      </c>
      <c r="F3651" s="970">
        <v>54</v>
      </c>
      <c r="G3651" s="970">
        <v>203.06</v>
      </c>
      <c r="H3651" s="962">
        <f t="shared" si="279"/>
        <v>10965.24</v>
      </c>
      <c r="I3651" s="963">
        <f t="shared" si="283"/>
        <v>0</v>
      </c>
      <c r="J3651" s="964">
        <f t="shared" si="283"/>
        <v>0</v>
      </c>
      <c r="K3651" s="964">
        <f t="shared" si="283"/>
        <v>0</v>
      </c>
      <c r="L3651" s="964">
        <f t="shared" si="283"/>
        <v>0</v>
      </c>
      <c r="M3651" s="964">
        <f t="shared" si="283"/>
        <v>10965.24</v>
      </c>
      <c r="N3651" s="964">
        <f t="shared" si="283"/>
        <v>0</v>
      </c>
      <c r="O3651" s="964">
        <f t="shared" si="283"/>
        <v>0</v>
      </c>
      <c r="P3651" s="964">
        <f t="shared" si="283"/>
        <v>0</v>
      </c>
      <c r="Q3651" s="962">
        <f t="shared" si="283"/>
        <v>0</v>
      </c>
      <c r="R3651" s="843"/>
    </row>
    <row r="3652" spans="2:18" s="842" customFormat="1" ht="12.4" customHeight="1">
      <c r="B3652" s="974" t="s">
        <v>1358</v>
      </c>
      <c r="C3652" s="959"/>
      <c r="D3652" s="975" t="s">
        <v>67</v>
      </c>
      <c r="E3652" s="961"/>
      <c r="F3652" s="961"/>
      <c r="G3652" s="961"/>
      <c r="H3652" s="962" t="str">
        <f t="shared" si="279"/>
        <v/>
      </c>
      <c r="I3652" s="963" t="str">
        <f t="shared" si="283"/>
        <v/>
      </c>
      <c r="J3652" s="964" t="str">
        <f t="shared" si="283"/>
        <v/>
      </c>
      <c r="K3652" s="964" t="str">
        <f t="shared" si="283"/>
        <v/>
      </c>
      <c r="L3652" s="964" t="str">
        <f t="shared" si="283"/>
        <v/>
      </c>
      <c r="M3652" s="964" t="str">
        <f t="shared" si="283"/>
        <v/>
      </c>
      <c r="N3652" s="964" t="str">
        <f t="shared" si="283"/>
        <v/>
      </c>
      <c r="O3652" s="964" t="str">
        <f t="shared" si="283"/>
        <v/>
      </c>
      <c r="P3652" s="964" t="str">
        <f t="shared" si="283"/>
        <v/>
      </c>
      <c r="Q3652" s="962" t="str">
        <f t="shared" si="283"/>
        <v/>
      </c>
      <c r="R3652" s="843"/>
    </row>
    <row r="3653" spans="2:18" s="842" customFormat="1" ht="12.4" customHeight="1">
      <c r="B3653" s="968" t="s">
        <v>1359</v>
      </c>
      <c r="C3653" s="959"/>
      <c r="D3653" s="969" t="s">
        <v>374</v>
      </c>
      <c r="E3653" s="961" t="s">
        <v>41</v>
      </c>
      <c r="F3653" s="970">
        <v>54</v>
      </c>
      <c r="G3653" s="970">
        <v>332.66</v>
      </c>
      <c r="H3653" s="962">
        <f t="shared" si="279"/>
        <v>17963.64</v>
      </c>
      <c r="I3653" s="963">
        <f t="shared" si="283"/>
        <v>0</v>
      </c>
      <c r="J3653" s="964">
        <f t="shared" si="283"/>
        <v>0</v>
      </c>
      <c r="K3653" s="964">
        <f t="shared" si="283"/>
        <v>0</v>
      </c>
      <c r="L3653" s="964">
        <f t="shared" si="283"/>
        <v>0</v>
      </c>
      <c r="M3653" s="964">
        <f t="shared" si="283"/>
        <v>0</v>
      </c>
      <c r="N3653" s="964">
        <f t="shared" si="283"/>
        <v>17963.64</v>
      </c>
      <c r="O3653" s="964">
        <f t="shared" si="283"/>
        <v>0</v>
      </c>
      <c r="P3653" s="964">
        <f t="shared" si="283"/>
        <v>0</v>
      </c>
      <c r="Q3653" s="962">
        <f t="shared" si="283"/>
        <v>0</v>
      </c>
      <c r="R3653" s="843"/>
    </row>
    <row r="3654" spans="2:18" s="842" customFormat="1" ht="12.4" customHeight="1">
      <c r="B3654" s="974" t="s">
        <v>1360</v>
      </c>
      <c r="C3654" s="959"/>
      <c r="D3654" s="975" t="s">
        <v>389</v>
      </c>
      <c r="E3654" s="961"/>
      <c r="F3654" s="961"/>
      <c r="G3654" s="961"/>
      <c r="H3654" s="962" t="str">
        <f t="shared" si="279"/>
        <v/>
      </c>
      <c r="I3654" s="963" t="str">
        <f t="shared" si="283"/>
        <v/>
      </c>
      <c r="J3654" s="964" t="str">
        <f t="shared" si="283"/>
        <v/>
      </c>
      <c r="K3654" s="964" t="str">
        <f t="shared" si="283"/>
        <v/>
      </c>
      <c r="L3654" s="964" t="str">
        <f t="shared" si="283"/>
        <v/>
      </c>
      <c r="M3654" s="964" t="str">
        <f t="shared" si="283"/>
        <v/>
      </c>
      <c r="N3654" s="964" t="str">
        <f t="shared" si="283"/>
        <v/>
      </c>
      <c r="O3654" s="964" t="str">
        <f t="shared" si="283"/>
        <v/>
      </c>
      <c r="P3654" s="964" t="str">
        <f t="shared" si="283"/>
        <v/>
      </c>
      <c r="Q3654" s="962" t="str">
        <f t="shared" si="283"/>
        <v/>
      </c>
      <c r="R3654" s="843"/>
    </row>
    <row r="3655" spans="2:18" s="842" customFormat="1" ht="12.4" customHeight="1">
      <c r="B3655" s="968" t="s">
        <v>1361</v>
      </c>
      <c r="C3655" s="959"/>
      <c r="D3655" s="969" t="s">
        <v>390</v>
      </c>
      <c r="E3655" s="961" t="s">
        <v>41</v>
      </c>
      <c r="F3655" s="970">
        <v>54</v>
      </c>
      <c r="G3655" s="970">
        <v>40.230000000000004</v>
      </c>
      <c r="H3655" s="962">
        <f t="shared" si="279"/>
        <v>2172.42</v>
      </c>
      <c r="I3655" s="963">
        <f t="shared" si="283"/>
        <v>0</v>
      </c>
      <c r="J3655" s="964">
        <f t="shared" si="283"/>
        <v>0</v>
      </c>
      <c r="K3655" s="964">
        <f t="shared" si="283"/>
        <v>0</v>
      </c>
      <c r="L3655" s="964">
        <f t="shared" si="283"/>
        <v>0</v>
      </c>
      <c r="M3655" s="964">
        <f t="shared" si="283"/>
        <v>2172.42</v>
      </c>
      <c r="N3655" s="964">
        <f t="shared" si="283"/>
        <v>0</v>
      </c>
      <c r="O3655" s="964">
        <f t="shared" si="283"/>
        <v>0</v>
      </c>
      <c r="P3655" s="964">
        <f t="shared" si="283"/>
        <v>0</v>
      </c>
      <c r="Q3655" s="962">
        <f t="shared" si="283"/>
        <v>0</v>
      </c>
      <c r="R3655" s="843"/>
    </row>
    <row r="3656" spans="2:18" s="842" customFormat="1" ht="12.4" customHeight="1">
      <c r="B3656" s="972" t="s">
        <v>1362</v>
      </c>
      <c r="C3656" s="959"/>
      <c r="D3656" s="973" t="s">
        <v>84</v>
      </c>
      <c r="E3656" s="961"/>
      <c r="F3656" s="961"/>
      <c r="G3656" s="961"/>
      <c r="H3656" s="962" t="str">
        <f t="shared" si="279"/>
        <v/>
      </c>
      <c r="I3656" s="963" t="str">
        <f t="shared" si="283"/>
        <v/>
      </c>
      <c r="J3656" s="964" t="str">
        <f t="shared" si="283"/>
        <v/>
      </c>
      <c r="K3656" s="964" t="str">
        <f t="shared" si="283"/>
        <v/>
      </c>
      <c r="L3656" s="964" t="str">
        <f t="shared" si="283"/>
        <v/>
      </c>
      <c r="M3656" s="964" t="str">
        <f t="shared" si="283"/>
        <v/>
      </c>
      <c r="N3656" s="964" t="str">
        <f t="shared" si="283"/>
        <v/>
      </c>
      <c r="O3656" s="964" t="str">
        <f t="shared" si="283"/>
        <v/>
      </c>
      <c r="P3656" s="964" t="str">
        <f t="shared" si="283"/>
        <v/>
      </c>
      <c r="Q3656" s="962" t="str">
        <f t="shared" si="283"/>
        <v/>
      </c>
      <c r="R3656" s="843"/>
    </row>
    <row r="3657" spans="2:18" s="842" customFormat="1" ht="12.4" customHeight="1">
      <c r="B3657" s="968" t="s">
        <v>1363</v>
      </c>
      <c r="C3657" s="959"/>
      <c r="D3657" s="969" t="s">
        <v>2880</v>
      </c>
      <c r="E3657" s="961" t="s">
        <v>68</v>
      </c>
      <c r="F3657" s="970">
        <v>54</v>
      </c>
      <c r="G3657" s="970">
        <v>115.08</v>
      </c>
      <c r="H3657" s="962">
        <f t="shared" ref="H3657:H3720" si="284">+IF(E3657="","",ROUND(F3657*G3657,2))</f>
        <v>6214.32</v>
      </c>
      <c r="I3657" s="963">
        <f t="shared" si="283"/>
        <v>0</v>
      </c>
      <c r="J3657" s="964">
        <f t="shared" si="283"/>
        <v>0</v>
      </c>
      <c r="K3657" s="964">
        <f t="shared" si="283"/>
        <v>0</v>
      </c>
      <c r="L3657" s="964">
        <f t="shared" si="283"/>
        <v>0</v>
      </c>
      <c r="M3657" s="964">
        <f t="shared" si="283"/>
        <v>6214.32</v>
      </c>
      <c r="N3657" s="964">
        <f t="shared" si="283"/>
        <v>0</v>
      </c>
      <c r="O3657" s="964">
        <f t="shared" si="283"/>
        <v>0</v>
      </c>
      <c r="P3657" s="964">
        <f t="shared" si="283"/>
        <v>0</v>
      </c>
      <c r="Q3657" s="962">
        <f t="shared" si="283"/>
        <v>0</v>
      </c>
      <c r="R3657" s="843"/>
    </row>
    <row r="3658" spans="2:18" s="842" customFormat="1" ht="12.4" customHeight="1">
      <c r="B3658" s="972" t="s">
        <v>1364</v>
      </c>
      <c r="C3658" s="959"/>
      <c r="D3658" s="973" t="s">
        <v>2881</v>
      </c>
      <c r="E3658" s="961"/>
      <c r="F3658" s="961"/>
      <c r="G3658" s="961"/>
      <c r="H3658" s="962" t="str">
        <f t="shared" si="284"/>
        <v/>
      </c>
      <c r="I3658" s="963" t="str">
        <f t="shared" si="283"/>
        <v/>
      </c>
      <c r="J3658" s="964" t="str">
        <f t="shared" si="283"/>
        <v/>
      </c>
      <c r="K3658" s="964" t="str">
        <f t="shared" si="283"/>
        <v/>
      </c>
      <c r="L3658" s="964" t="str">
        <f t="shared" si="283"/>
        <v/>
      </c>
      <c r="M3658" s="964" t="str">
        <f t="shared" si="283"/>
        <v/>
      </c>
      <c r="N3658" s="964" t="str">
        <f t="shared" si="283"/>
        <v/>
      </c>
      <c r="O3658" s="964" t="str">
        <f t="shared" si="283"/>
        <v/>
      </c>
      <c r="P3658" s="964" t="str">
        <f t="shared" si="283"/>
        <v/>
      </c>
      <c r="Q3658" s="962" t="str">
        <f t="shared" si="283"/>
        <v/>
      </c>
      <c r="R3658" s="843"/>
    </row>
    <row r="3659" spans="2:18" s="842" customFormat="1" ht="12.4" customHeight="1">
      <c r="B3659" s="968" t="s">
        <v>1365</v>
      </c>
      <c r="C3659" s="959"/>
      <c r="D3659" s="969" t="s">
        <v>365</v>
      </c>
      <c r="E3659" s="961" t="s">
        <v>386</v>
      </c>
      <c r="F3659" s="970">
        <v>118.13</v>
      </c>
      <c r="G3659" s="970">
        <v>30.76</v>
      </c>
      <c r="H3659" s="962">
        <f t="shared" si="284"/>
        <v>3633.68</v>
      </c>
      <c r="I3659" s="963">
        <f t="shared" si="283"/>
        <v>0</v>
      </c>
      <c r="J3659" s="964">
        <f t="shared" si="283"/>
        <v>0</v>
      </c>
      <c r="K3659" s="964">
        <f t="shared" si="283"/>
        <v>0</v>
      </c>
      <c r="L3659" s="964">
        <f t="shared" si="283"/>
        <v>0</v>
      </c>
      <c r="M3659" s="964">
        <f t="shared" si="283"/>
        <v>817.58</v>
      </c>
      <c r="N3659" s="964">
        <f t="shared" si="283"/>
        <v>2816.1</v>
      </c>
      <c r="O3659" s="964">
        <f t="shared" si="283"/>
        <v>0</v>
      </c>
      <c r="P3659" s="964">
        <f t="shared" si="283"/>
        <v>0</v>
      </c>
      <c r="Q3659" s="962">
        <f t="shared" si="283"/>
        <v>0</v>
      </c>
      <c r="R3659" s="843"/>
    </row>
    <row r="3660" spans="2:18" s="842" customFormat="1" ht="12.4" customHeight="1">
      <c r="B3660" s="968" t="s">
        <v>1366</v>
      </c>
      <c r="C3660" s="959"/>
      <c r="D3660" s="969" t="s">
        <v>2882</v>
      </c>
      <c r="E3660" s="961" t="s">
        <v>41</v>
      </c>
      <c r="F3660" s="970">
        <v>54</v>
      </c>
      <c r="G3660" s="970">
        <v>614.78</v>
      </c>
      <c r="H3660" s="962">
        <f t="shared" si="284"/>
        <v>33198.120000000003</v>
      </c>
      <c r="I3660" s="963">
        <f t="shared" si="283"/>
        <v>0</v>
      </c>
      <c r="J3660" s="964">
        <f t="shared" si="283"/>
        <v>0</v>
      </c>
      <c r="K3660" s="964">
        <f t="shared" si="283"/>
        <v>0</v>
      </c>
      <c r="L3660" s="964">
        <f t="shared" si="283"/>
        <v>0</v>
      </c>
      <c r="M3660" s="964">
        <f t="shared" si="283"/>
        <v>355.69</v>
      </c>
      <c r="N3660" s="964">
        <f t="shared" si="283"/>
        <v>32842.43</v>
      </c>
      <c r="O3660" s="964">
        <f t="shared" si="283"/>
        <v>0</v>
      </c>
      <c r="P3660" s="964">
        <f t="shared" si="283"/>
        <v>0</v>
      </c>
      <c r="Q3660" s="962">
        <f t="shared" si="283"/>
        <v>0</v>
      </c>
      <c r="R3660" s="843"/>
    </row>
    <row r="3661" spans="2:18" s="842" customFormat="1" ht="12.4" customHeight="1">
      <c r="B3661" s="972" t="s">
        <v>1367</v>
      </c>
      <c r="C3661" s="959"/>
      <c r="D3661" s="973" t="s">
        <v>2883</v>
      </c>
      <c r="E3661" s="961"/>
      <c r="F3661" s="961"/>
      <c r="G3661" s="961"/>
      <c r="H3661" s="962" t="str">
        <f t="shared" si="284"/>
        <v/>
      </c>
      <c r="I3661" s="963" t="str">
        <f t="shared" si="283"/>
        <v/>
      </c>
      <c r="J3661" s="964" t="str">
        <f t="shared" si="283"/>
        <v/>
      </c>
      <c r="K3661" s="964" t="str">
        <f t="shared" si="283"/>
        <v/>
      </c>
      <c r="L3661" s="964" t="str">
        <f t="shared" si="283"/>
        <v/>
      </c>
      <c r="M3661" s="964" t="str">
        <f t="shared" si="283"/>
        <v/>
      </c>
      <c r="N3661" s="964" t="str">
        <f t="shared" si="283"/>
        <v/>
      </c>
      <c r="O3661" s="964" t="str">
        <f t="shared" si="283"/>
        <v/>
      </c>
      <c r="P3661" s="964" t="str">
        <f t="shared" si="283"/>
        <v/>
      </c>
      <c r="Q3661" s="962" t="str">
        <f t="shared" si="283"/>
        <v/>
      </c>
      <c r="R3661" s="843"/>
    </row>
    <row r="3662" spans="2:18" s="842" customFormat="1" ht="12.4" customHeight="1">
      <c r="B3662" s="974" t="s">
        <v>1368</v>
      </c>
      <c r="C3662" s="959"/>
      <c r="D3662" s="975" t="s">
        <v>54</v>
      </c>
      <c r="E3662" s="961"/>
      <c r="F3662" s="961"/>
      <c r="G3662" s="961"/>
      <c r="H3662" s="962" t="str">
        <f t="shared" si="284"/>
        <v/>
      </c>
      <c r="I3662" s="963" t="str">
        <f t="shared" si="283"/>
        <v/>
      </c>
      <c r="J3662" s="964" t="str">
        <f t="shared" si="283"/>
        <v/>
      </c>
      <c r="K3662" s="964" t="str">
        <f t="shared" si="283"/>
        <v/>
      </c>
      <c r="L3662" s="964" t="str">
        <f t="shared" si="283"/>
        <v/>
      </c>
      <c r="M3662" s="964" t="str">
        <f t="shared" si="283"/>
        <v/>
      </c>
      <c r="N3662" s="964" t="str">
        <f t="shared" si="283"/>
        <v/>
      </c>
      <c r="O3662" s="964" t="str">
        <f t="shared" si="283"/>
        <v/>
      </c>
      <c r="P3662" s="964" t="str">
        <f t="shared" si="283"/>
        <v/>
      </c>
      <c r="Q3662" s="962" t="str">
        <f t="shared" si="283"/>
        <v/>
      </c>
      <c r="R3662" s="843"/>
    </row>
    <row r="3663" spans="2:18" s="842" customFormat="1" ht="12.4" customHeight="1">
      <c r="B3663" s="968" t="s">
        <v>1369</v>
      </c>
      <c r="C3663" s="959"/>
      <c r="D3663" s="969" t="s">
        <v>365</v>
      </c>
      <c r="E3663" s="961" t="s">
        <v>386</v>
      </c>
      <c r="F3663" s="970">
        <v>30.62</v>
      </c>
      <c r="G3663" s="970">
        <v>30.76</v>
      </c>
      <c r="H3663" s="962">
        <f t="shared" si="284"/>
        <v>941.87</v>
      </c>
      <c r="I3663" s="963">
        <f t="shared" ref="I3663:Q3678" si="285">+IF($E3663="","",I7553)</f>
        <v>0</v>
      </c>
      <c r="J3663" s="964">
        <f t="shared" si="285"/>
        <v>0</v>
      </c>
      <c r="K3663" s="964">
        <f t="shared" si="285"/>
        <v>0</v>
      </c>
      <c r="L3663" s="964">
        <f t="shared" si="285"/>
        <v>0</v>
      </c>
      <c r="M3663" s="964">
        <f t="shared" si="285"/>
        <v>211.92</v>
      </c>
      <c r="N3663" s="964">
        <f t="shared" si="285"/>
        <v>729.95</v>
      </c>
      <c r="O3663" s="964">
        <f t="shared" si="285"/>
        <v>0</v>
      </c>
      <c r="P3663" s="964">
        <f t="shared" si="285"/>
        <v>0</v>
      </c>
      <c r="Q3663" s="962">
        <f t="shared" si="285"/>
        <v>0</v>
      </c>
      <c r="R3663" s="843"/>
    </row>
    <row r="3664" spans="2:18" s="842" customFormat="1" ht="12.4" customHeight="1">
      <c r="B3664" s="974" t="s">
        <v>1370</v>
      </c>
      <c r="C3664" s="959"/>
      <c r="D3664" s="975" t="s">
        <v>2775</v>
      </c>
      <c r="E3664" s="961"/>
      <c r="F3664" s="961"/>
      <c r="G3664" s="961"/>
      <c r="H3664" s="962" t="str">
        <f t="shared" si="284"/>
        <v/>
      </c>
      <c r="I3664" s="963" t="str">
        <f t="shared" si="285"/>
        <v/>
      </c>
      <c r="J3664" s="964" t="str">
        <f t="shared" si="285"/>
        <v/>
      </c>
      <c r="K3664" s="964" t="str">
        <f t="shared" si="285"/>
        <v/>
      </c>
      <c r="L3664" s="964" t="str">
        <f t="shared" si="285"/>
        <v/>
      </c>
      <c r="M3664" s="964" t="str">
        <f t="shared" si="285"/>
        <v/>
      </c>
      <c r="N3664" s="964" t="str">
        <f t="shared" si="285"/>
        <v/>
      </c>
      <c r="O3664" s="964" t="str">
        <f t="shared" si="285"/>
        <v/>
      </c>
      <c r="P3664" s="964" t="str">
        <f t="shared" si="285"/>
        <v/>
      </c>
      <c r="Q3664" s="962" t="str">
        <f t="shared" si="285"/>
        <v/>
      </c>
      <c r="R3664" s="843"/>
    </row>
    <row r="3665" spans="2:18" s="842" customFormat="1" ht="12.4" customHeight="1">
      <c r="B3665" s="968" t="s">
        <v>1371</v>
      </c>
      <c r="C3665" s="959"/>
      <c r="D3665" s="969" t="s">
        <v>342</v>
      </c>
      <c r="E3665" s="961" t="s">
        <v>51</v>
      </c>
      <c r="F3665" s="970">
        <v>176.58</v>
      </c>
      <c r="G3665" s="970">
        <v>43.65</v>
      </c>
      <c r="H3665" s="962">
        <f t="shared" si="284"/>
        <v>7707.72</v>
      </c>
      <c r="I3665" s="963">
        <f t="shared" si="285"/>
        <v>0</v>
      </c>
      <c r="J3665" s="964">
        <f t="shared" si="285"/>
        <v>0</v>
      </c>
      <c r="K3665" s="964">
        <f t="shared" si="285"/>
        <v>0</v>
      </c>
      <c r="L3665" s="964">
        <f t="shared" si="285"/>
        <v>0</v>
      </c>
      <c r="M3665" s="964">
        <f t="shared" si="285"/>
        <v>82.58</v>
      </c>
      <c r="N3665" s="964">
        <f t="shared" si="285"/>
        <v>7625.14</v>
      </c>
      <c r="O3665" s="964">
        <f t="shared" si="285"/>
        <v>0</v>
      </c>
      <c r="P3665" s="964">
        <f t="shared" si="285"/>
        <v>0</v>
      </c>
      <c r="Q3665" s="962">
        <f t="shared" si="285"/>
        <v>0</v>
      </c>
      <c r="R3665" s="843"/>
    </row>
    <row r="3666" spans="2:18" s="842" customFormat="1" ht="12.4" customHeight="1">
      <c r="B3666" s="968" t="s">
        <v>1372</v>
      </c>
      <c r="C3666" s="959"/>
      <c r="D3666" s="969" t="s">
        <v>366</v>
      </c>
      <c r="E3666" s="961" t="s">
        <v>386</v>
      </c>
      <c r="F3666" s="970">
        <v>19.78</v>
      </c>
      <c r="G3666" s="970">
        <v>256.57</v>
      </c>
      <c r="H3666" s="962">
        <f t="shared" si="284"/>
        <v>5074.95</v>
      </c>
      <c r="I3666" s="963">
        <f t="shared" si="285"/>
        <v>0</v>
      </c>
      <c r="J3666" s="964">
        <f t="shared" si="285"/>
        <v>0</v>
      </c>
      <c r="K3666" s="964">
        <f t="shared" si="285"/>
        <v>0</v>
      </c>
      <c r="L3666" s="964">
        <f t="shared" si="285"/>
        <v>0</v>
      </c>
      <c r="M3666" s="964">
        <f t="shared" si="285"/>
        <v>54.37</v>
      </c>
      <c r="N3666" s="964">
        <f t="shared" si="285"/>
        <v>5020.58</v>
      </c>
      <c r="O3666" s="964">
        <f t="shared" si="285"/>
        <v>0</v>
      </c>
      <c r="P3666" s="964">
        <f t="shared" si="285"/>
        <v>0</v>
      </c>
      <c r="Q3666" s="962">
        <f t="shared" si="285"/>
        <v>0</v>
      </c>
      <c r="R3666" s="843"/>
    </row>
    <row r="3667" spans="2:18" s="842" customFormat="1" ht="12.4" customHeight="1">
      <c r="B3667" s="968" t="s">
        <v>1373</v>
      </c>
      <c r="C3667" s="959"/>
      <c r="D3667" s="969" t="s">
        <v>341</v>
      </c>
      <c r="E3667" s="961" t="s">
        <v>55</v>
      </c>
      <c r="F3667" s="970">
        <v>490.73</v>
      </c>
      <c r="G3667" s="970">
        <v>4.2</v>
      </c>
      <c r="H3667" s="962">
        <f t="shared" si="284"/>
        <v>2061.0700000000002</v>
      </c>
      <c r="I3667" s="963">
        <f t="shared" si="285"/>
        <v>0</v>
      </c>
      <c r="J3667" s="964">
        <f t="shared" si="285"/>
        <v>0</v>
      </c>
      <c r="K3667" s="964">
        <f t="shared" si="285"/>
        <v>0</v>
      </c>
      <c r="L3667" s="964">
        <f t="shared" si="285"/>
        <v>0</v>
      </c>
      <c r="M3667" s="964">
        <f t="shared" si="285"/>
        <v>22.08</v>
      </c>
      <c r="N3667" s="964">
        <f t="shared" si="285"/>
        <v>2038.99</v>
      </c>
      <c r="O3667" s="964">
        <f t="shared" si="285"/>
        <v>0</v>
      </c>
      <c r="P3667" s="964">
        <f t="shared" si="285"/>
        <v>0</v>
      </c>
      <c r="Q3667" s="962">
        <f t="shared" si="285"/>
        <v>0</v>
      </c>
      <c r="R3667" s="843"/>
    </row>
    <row r="3668" spans="2:18" s="842" customFormat="1" ht="12.4" customHeight="1">
      <c r="B3668" s="972" t="s">
        <v>1374</v>
      </c>
      <c r="C3668" s="959"/>
      <c r="D3668" s="973" t="s">
        <v>375</v>
      </c>
      <c r="E3668" s="961"/>
      <c r="F3668" s="961"/>
      <c r="G3668" s="961"/>
      <c r="H3668" s="962" t="str">
        <f t="shared" si="284"/>
        <v/>
      </c>
      <c r="I3668" s="963" t="str">
        <f t="shared" si="285"/>
        <v/>
      </c>
      <c r="J3668" s="964" t="str">
        <f t="shared" si="285"/>
        <v/>
      </c>
      <c r="K3668" s="964" t="str">
        <f t="shared" si="285"/>
        <v/>
      </c>
      <c r="L3668" s="964" t="str">
        <f t="shared" si="285"/>
        <v/>
      </c>
      <c r="M3668" s="964" t="str">
        <f t="shared" si="285"/>
        <v/>
      </c>
      <c r="N3668" s="964" t="str">
        <f t="shared" si="285"/>
        <v/>
      </c>
      <c r="O3668" s="964" t="str">
        <f t="shared" si="285"/>
        <v/>
      </c>
      <c r="P3668" s="964" t="str">
        <f t="shared" si="285"/>
        <v/>
      </c>
      <c r="Q3668" s="962" t="str">
        <f t="shared" si="285"/>
        <v/>
      </c>
      <c r="R3668" s="843"/>
    </row>
    <row r="3669" spans="2:18" s="842" customFormat="1" ht="12.4" customHeight="1">
      <c r="B3669" s="974" t="s">
        <v>1375</v>
      </c>
      <c r="C3669" s="959"/>
      <c r="D3669" s="975" t="s">
        <v>54</v>
      </c>
      <c r="E3669" s="961"/>
      <c r="F3669" s="961"/>
      <c r="G3669" s="961"/>
      <c r="H3669" s="962" t="str">
        <f t="shared" si="284"/>
        <v/>
      </c>
      <c r="I3669" s="963" t="str">
        <f t="shared" si="285"/>
        <v/>
      </c>
      <c r="J3669" s="964" t="str">
        <f t="shared" si="285"/>
        <v/>
      </c>
      <c r="K3669" s="964" t="str">
        <f t="shared" si="285"/>
        <v/>
      </c>
      <c r="L3669" s="964" t="str">
        <f t="shared" si="285"/>
        <v/>
      </c>
      <c r="M3669" s="964" t="str">
        <f t="shared" si="285"/>
        <v/>
      </c>
      <c r="N3669" s="964" t="str">
        <f t="shared" si="285"/>
        <v/>
      </c>
      <c r="O3669" s="964" t="str">
        <f t="shared" si="285"/>
        <v/>
      </c>
      <c r="P3669" s="964" t="str">
        <f t="shared" si="285"/>
        <v/>
      </c>
      <c r="Q3669" s="962" t="str">
        <f t="shared" si="285"/>
        <v/>
      </c>
      <c r="R3669" s="843"/>
    </row>
    <row r="3670" spans="2:18" s="842" customFormat="1" ht="12.4" customHeight="1">
      <c r="B3670" s="968" t="s">
        <v>1376</v>
      </c>
      <c r="C3670" s="959"/>
      <c r="D3670" s="969" t="s">
        <v>2884</v>
      </c>
      <c r="E3670" s="961" t="s">
        <v>386</v>
      </c>
      <c r="F3670" s="970">
        <v>147.42000000000002</v>
      </c>
      <c r="G3670" s="970">
        <v>31.35</v>
      </c>
      <c r="H3670" s="962">
        <f t="shared" si="284"/>
        <v>4621.62</v>
      </c>
      <c r="I3670" s="963">
        <f t="shared" si="285"/>
        <v>0</v>
      </c>
      <c r="J3670" s="964">
        <f t="shared" si="285"/>
        <v>0</v>
      </c>
      <c r="K3670" s="964">
        <f t="shared" si="285"/>
        <v>0</v>
      </c>
      <c r="L3670" s="964">
        <f t="shared" si="285"/>
        <v>0</v>
      </c>
      <c r="M3670" s="964">
        <f t="shared" si="285"/>
        <v>1039.8599999999999</v>
      </c>
      <c r="N3670" s="964">
        <f t="shared" si="285"/>
        <v>3581.76</v>
      </c>
      <c r="O3670" s="964">
        <f t="shared" si="285"/>
        <v>0</v>
      </c>
      <c r="P3670" s="964">
        <f t="shared" si="285"/>
        <v>0</v>
      </c>
      <c r="Q3670" s="962">
        <f t="shared" si="285"/>
        <v>0</v>
      </c>
      <c r="R3670" s="843"/>
    </row>
    <row r="3671" spans="2:18" s="842" customFormat="1" ht="12.4" customHeight="1">
      <c r="B3671" s="968" t="s">
        <v>1377</v>
      </c>
      <c r="C3671" s="959"/>
      <c r="D3671" s="969" t="s">
        <v>376</v>
      </c>
      <c r="E3671" s="961" t="s">
        <v>386</v>
      </c>
      <c r="F3671" s="970">
        <v>36.29</v>
      </c>
      <c r="G3671" s="970">
        <v>17.45</v>
      </c>
      <c r="H3671" s="962">
        <f t="shared" si="284"/>
        <v>633.26</v>
      </c>
      <c r="I3671" s="963">
        <f t="shared" si="285"/>
        <v>0</v>
      </c>
      <c r="J3671" s="964">
        <f t="shared" si="285"/>
        <v>0</v>
      </c>
      <c r="K3671" s="964">
        <f t="shared" si="285"/>
        <v>0</v>
      </c>
      <c r="L3671" s="964">
        <f t="shared" si="285"/>
        <v>0</v>
      </c>
      <c r="M3671" s="964">
        <f t="shared" si="285"/>
        <v>6.78</v>
      </c>
      <c r="N3671" s="964">
        <f t="shared" si="285"/>
        <v>626.48</v>
      </c>
      <c r="O3671" s="964">
        <f t="shared" si="285"/>
        <v>0</v>
      </c>
      <c r="P3671" s="964">
        <f t="shared" si="285"/>
        <v>0</v>
      </c>
      <c r="Q3671" s="962">
        <f t="shared" si="285"/>
        <v>0</v>
      </c>
      <c r="R3671" s="843"/>
    </row>
    <row r="3672" spans="2:18" s="842" customFormat="1" ht="12.4" customHeight="1">
      <c r="B3672" s="968" t="s">
        <v>1378</v>
      </c>
      <c r="C3672" s="959"/>
      <c r="D3672" s="969" t="s">
        <v>2788</v>
      </c>
      <c r="E3672" s="961" t="s">
        <v>386</v>
      </c>
      <c r="F3672" s="970">
        <v>111.13</v>
      </c>
      <c r="G3672" s="970">
        <v>15.38</v>
      </c>
      <c r="H3672" s="962">
        <f t="shared" si="284"/>
        <v>1709.18</v>
      </c>
      <c r="I3672" s="963">
        <f t="shared" si="285"/>
        <v>0</v>
      </c>
      <c r="J3672" s="964">
        <f t="shared" si="285"/>
        <v>0</v>
      </c>
      <c r="K3672" s="964">
        <f t="shared" si="285"/>
        <v>0</v>
      </c>
      <c r="L3672" s="964">
        <f t="shared" si="285"/>
        <v>0</v>
      </c>
      <c r="M3672" s="964">
        <f t="shared" si="285"/>
        <v>0</v>
      </c>
      <c r="N3672" s="964">
        <f t="shared" si="285"/>
        <v>1709.18</v>
      </c>
      <c r="O3672" s="964">
        <f t="shared" si="285"/>
        <v>0</v>
      </c>
      <c r="P3672" s="964">
        <f t="shared" si="285"/>
        <v>0</v>
      </c>
      <c r="Q3672" s="962">
        <f t="shared" si="285"/>
        <v>0</v>
      </c>
      <c r="R3672" s="843"/>
    </row>
    <row r="3673" spans="2:18" s="842" customFormat="1" ht="12.4" customHeight="1">
      <c r="B3673" s="974" t="s">
        <v>1379</v>
      </c>
      <c r="C3673" s="959"/>
      <c r="D3673" s="975" t="s">
        <v>2885</v>
      </c>
      <c r="E3673" s="961"/>
      <c r="F3673" s="961"/>
      <c r="G3673" s="961"/>
      <c r="H3673" s="962" t="str">
        <f t="shared" si="284"/>
        <v/>
      </c>
      <c r="I3673" s="963" t="str">
        <f t="shared" si="285"/>
        <v/>
      </c>
      <c r="J3673" s="964" t="str">
        <f t="shared" si="285"/>
        <v/>
      </c>
      <c r="K3673" s="964" t="str">
        <f t="shared" si="285"/>
        <v/>
      </c>
      <c r="L3673" s="964" t="str">
        <f t="shared" si="285"/>
        <v/>
      </c>
      <c r="M3673" s="964" t="str">
        <f t="shared" si="285"/>
        <v/>
      </c>
      <c r="N3673" s="964" t="str">
        <f t="shared" si="285"/>
        <v/>
      </c>
      <c r="O3673" s="964" t="str">
        <f t="shared" si="285"/>
        <v/>
      </c>
      <c r="P3673" s="964" t="str">
        <f t="shared" si="285"/>
        <v/>
      </c>
      <c r="Q3673" s="962" t="str">
        <f t="shared" si="285"/>
        <v/>
      </c>
      <c r="R3673" s="843"/>
    </row>
    <row r="3674" spans="2:18" s="842" customFormat="1" ht="12.4" customHeight="1">
      <c r="B3674" s="968" t="s">
        <v>1380</v>
      </c>
      <c r="C3674" s="959"/>
      <c r="D3674" s="969" t="s">
        <v>377</v>
      </c>
      <c r="E3674" s="961" t="s">
        <v>386</v>
      </c>
      <c r="F3674" s="970">
        <v>77.11</v>
      </c>
      <c r="G3674" s="970">
        <v>52.01</v>
      </c>
      <c r="H3674" s="962">
        <f t="shared" si="284"/>
        <v>4010.49</v>
      </c>
      <c r="I3674" s="963">
        <f t="shared" si="285"/>
        <v>0</v>
      </c>
      <c r="J3674" s="964">
        <f t="shared" si="285"/>
        <v>0</v>
      </c>
      <c r="K3674" s="964">
        <f t="shared" si="285"/>
        <v>0</v>
      </c>
      <c r="L3674" s="964">
        <f t="shared" si="285"/>
        <v>0</v>
      </c>
      <c r="M3674" s="964">
        <f t="shared" si="285"/>
        <v>42.97</v>
      </c>
      <c r="N3674" s="964">
        <f t="shared" si="285"/>
        <v>3967.52</v>
      </c>
      <c r="O3674" s="964">
        <f t="shared" si="285"/>
        <v>0</v>
      </c>
      <c r="P3674" s="964">
        <f t="shared" si="285"/>
        <v>0</v>
      </c>
      <c r="Q3674" s="962">
        <f t="shared" si="285"/>
        <v>0</v>
      </c>
      <c r="R3674" s="843"/>
    </row>
    <row r="3675" spans="2:18" s="842" customFormat="1" ht="12.4" customHeight="1">
      <c r="B3675" s="968" t="s">
        <v>1381</v>
      </c>
      <c r="C3675" s="959"/>
      <c r="D3675" s="969" t="s">
        <v>378</v>
      </c>
      <c r="E3675" s="961" t="s">
        <v>386</v>
      </c>
      <c r="F3675" s="970">
        <v>34.020000000000003</v>
      </c>
      <c r="G3675" s="970">
        <v>52.01</v>
      </c>
      <c r="H3675" s="962">
        <f t="shared" si="284"/>
        <v>1769.38</v>
      </c>
      <c r="I3675" s="963">
        <f t="shared" si="285"/>
        <v>0</v>
      </c>
      <c r="J3675" s="964">
        <f t="shared" si="285"/>
        <v>0</v>
      </c>
      <c r="K3675" s="964">
        <f t="shared" si="285"/>
        <v>0</v>
      </c>
      <c r="L3675" s="964">
        <f t="shared" si="285"/>
        <v>0</v>
      </c>
      <c r="M3675" s="964">
        <f t="shared" si="285"/>
        <v>18.96</v>
      </c>
      <c r="N3675" s="964">
        <f t="shared" si="285"/>
        <v>1750.42</v>
      </c>
      <c r="O3675" s="964">
        <f t="shared" si="285"/>
        <v>0</v>
      </c>
      <c r="P3675" s="964">
        <f t="shared" si="285"/>
        <v>0</v>
      </c>
      <c r="Q3675" s="962">
        <f t="shared" si="285"/>
        <v>0</v>
      </c>
      <c r="R3675" s="843"/>
    </row>
    <row r="3676" spans="2:18" s="842" customFormat="1" ht="12.4" customHeight="1">
      <c r="B3676" s="974" t="s">
        <v>1382</v>
      </c>
      <c r="C3676" s="959"/>
      <c r="D3676" s="975" t="s">
        <v>353</v>
      </c>
      <c r="E3676" s="961"/>
      <c r="F3676" s="961"/>
      <c r="G3676" s="961"/>
      <c r="H3676" s="962" t="str">
        <f t="shared" si="284"/>
        <v/>
      </c>
      <c r="I3676" s="963" t="str">
        <f t="shared" si="285"/>
        <v/>
      </c>
      <c r="J3676" s="964" t="str">
        <f t="shared" si="285"/>
        <v/>
      </c>
      <c r="K3676" s="964" t="str">
        <f t="shared" si="285"/>
        <v/>
      </c>
      <c r="L3676" s="964" t="str">
        <f t="shared" si="285"/>
        <v/>
      </c>
      <c r="M3676" s="964" t="str">
        <f t="shared" si="285"/>
        <v/>
      </c>
      <c r="N3676" s="964" t="str">
        <f t="shared" si="285"/>
        <v/>
      </c>
      <c r="O3676" s="964" t="str">
        <f t="shared" si="285"/>
        <v/>
      </c>
      <c r="P3676" s="964" t="str">
        <f t="shared" si="285"/>
        <v/>
      </c>
      <c r="Q3676" s="962" t="str">
        <f t="shared" si="285"/>
        <v/>
      </c>
      <c r="R3676" s="843"/>
    </row>
    <row r="3677" spans="2:18" s="842" customFormat="1" ht="12.4" customHeight="1">
      <c r="B3677" s="968" t="s">
        <v>1383</v>
      </c>
      <c r="C3677" s="959"/>
      <c r="D3677" s="969" t="s">
        <v>2886</v>
      </c>
      <c r="E3677" s="961" t="s">
        <v>387</v>
      </c>
      <c r="F3677" s="970">
        <v>726.30000000000007</v>
      </c>
      <c r="G3677" s="970">
        <v>5.94</v>
      </c>
      <c r="H3677" s="962">
        <f t="shared" si="284"/>
        <v>4314.22</v>
      </c>
      <c r="I3677" s="963">
        <f t="shared" si="285"/>
        <v>0</v>
      </c>
      <c r="J3677" s="964">
        <f t="shared" si="285"/>
        <v>0</v>
      </c>
      <c r="K3677" s="964">
        <f t="shared" si="285"/>
        <v>0</v>
      </c>
      <c r="L3677" s="964">
        <f t="shared" si="285"/>
        <v>0</v>
      </c>
      <c r="M3677" s="964">
        <f t="shared" si="285"/>
        <v>46.22</v>
      </c>
      <c r="N3677" s="964">
        <f t="shared" si="285"/>
        <v>4268</v>
      </c>
      <c r="O3677" s="964">
        <f t="shared" si="285"/>
        <v>0</v>
      </c>
      <c r="P3677" s="964">
        <f t="shared" si="285"/>
        <v>0</v>
      </c>
      <c r="Q3677" s="962">
        <f t="shared" si="285"/>
        <v>0</v>
      </c>
      <c r="R3677" s="843"/>
    </row>
    <row r="3678" spans="2:18" s="842" customFormat="1" ht="12.4" customHeight="1">
      <c r="B3678" s="968" t="s">
        <v>1384</v>
      </c>
      <c r="C3678" s="959"/>
      <c r="D3678" s="969" t="s">
        <v>2887</v>
      </c>
      <c r="E3678" s="961" t="s">
        <v>41</v>
      </c>
      <c r="F3678" s="970">
        <v>54</v>
      </c>
      <c r="G3678" s="970">
        <v>71.760000000000005</v>
      </c>
      <c r="H3678" s="962">
        <f t="shared" si="284"/>
        <v>3875.04</v>
      </c>
      <c r="I3678" s="963">
        <f t="shared" si="285"/>
        <v>0</v>
      </c>
      <c r="J3678" s="964">
        <f t="shared" si="285"/>
        <v>0</v>
      </c>
      <c r="K3678" s="964">
        <f t="shared" si="285"/>
        <v>0</v>
      </c>
      <c r="L3678" s="964">
        <f t="shared" si="285"/>
        <v>0</v>
      </c>
      <c r="M3678" s="964">
        <f t="shared" si="285"/>
        <v>41.52</v>
      </c>
      <c r="N3678" s="964">
        <f t="shared" si="285"/>
        <v>3833.52</v>
      </c>
      <c r="O3678" s="964">
        <f t="shared" si="285"/>
        <v>0</v>
      </c>
      <c r="P3678" s="964">
        <f t="shared" si="285"/>
        <v>0</v>
      </c>
      <c r="Q3678" s="962">
        <f t="shared" si="285"/>
        <v>0</v>
      </c>
      <c r="R3678" s="843"/>
    </row>
    <row r="3679" spans="2:18" s="842" customFormat="1" ht="12.4" customHeight="1">
      <c r="B3679" s="974" t="s">
        <v>1385</v>
      </c>
      <c r="C3679" s="959"/>
      <c r="D3679" s="975" t="s">
        <v>2888</v>
      </c>
      <c r="E3679" s="961"/>
      <c r="F3679" s="961"/>
      <c r="G3679" s="961"/>
      <c r="H3679" s="962" t="str">
        <f t="shared" si="284"/>
        <v/>
      </c>
      <c r="I3679" s="963" t="str">
        <f t="shared" ref="I3679:Q3694" si="286">+IF($E3679="","",I7569)</f>
        <v/>
      </c>
      <c r="J3679" s="964" t="str">
        <f t="shared" si="286"/>
        <v/>
      </c>
      <c r="K3679" s="964" t="str">
        <f t="shared" si="286"/>
        <v/>
      </c>
      <c r="L3679" s="964" t="str">
        <f t="shared" si="286"/>
        <v/>
      </c>
      <c r="M3679" s="964" t="str">
        <f t="shared" si="286"/>
        <v/>
      </c>
      <c r="N3679" s="964" t="str">
        <f t="shared" si="286"/>
        <v/>
      </c>
      <c r="O3679" s="964" t="str">
        <f t="shared" si="286"/>
        <v/>
      </c>
      <c r="P3679" s="964" t="str">
        <f t="shared" si="286"/>
        <v/>
      </c>
      <c r="Q3679" s="962" t="str">
        <f t="shared" si="286"/>
        <v/>
      </c>
      <c r="R3679" s="843"/>
    </row>
    <row r="3680" spans="2:18" s="842" customFormat="1" ht="12.4" customHeight="1">
      <c r="B3680" s="968" t="s">
        <v>1386</v>
      </c>
      <c r="C3680" s="959"/>
      <c r="D3680" s="969" t="s">
        <v>2889</v>
      </c>
      <c r="E3680" s="961" t="s">
        <v>51</v>
      </c>
      <c r="F3680" s="970">
        <v>226.8</v>
      </c>
      <c r="G3680" s="970">
        <v>2.5100000000000002</v>
      </c>
      <c r="H3680" s="962">
        <f t="shared" si="284"/>
        <v>569.27</v>
      </c>
      <c r="I3680" s="963">
        <f t="shared" si="286"/>
        <v>0</v>
      </c>
      <c r="J3680" s="964">
        <f t="shared" si="286"/>
        <v>0</v>
      </c>
      <c r="K3680" s="964">
        <f t="shared" si="286"/>
        <v>0</v>
      </c>
      <c r="L3680" s="964">
        <f t="shared" si="286"/>
        <v>0</v>
      </c>
      <c r="M3680" s="964">
        <f t="shared" si="286"/>
        <v>6.1</v>
      </c>
      <c r="N3680" s="964">
        <f t="shared" si="286"/>
        <v>563.16999999999996</v>
      </c>
      <c r="O3680" s="964">
        <f t="shared" si="286"/>
        <v>0</v>
      </c>
      <c r="P3680" s="964">
        <f t="shared" si="286"/>
        <v>0</v>
      </c>
      <c r="Q3680" s="962">
        <f t="shared" si="286"/>
        <v>0</v>
      </c>
      <c r="R3680" s="843"/>
    </row>
    <row r="3681" spans="2:18" s="842" customFormat="1" ht="12.4" customHeight="1">
      <c r="B3681" s="972" t="s">
        <v>1387</v>
      </c>
      <c r="C3681" s="959"/>
      <c r="D3681" s="973" t="s">
        <v>2890</v>
      </c>
      <c r="E3681" s="961"/>
      <c r="F3681" s="961"/>
      <c r="G3681" s="961"/>
      <c r="H3681" s="962" t="str">
        <f t="shared" si="284"/>
        <v/>
      </c>
      <c r="I3681" s="963" t="str">
        <f t="shared" si="286"/>
        <v/>
      </c>
      <c r="J3681" s="964" t="str">
        <f t="shared" si="286"/>
        <v/>
      </c>
      <c r="K3681" s="964" t="str">
        <f t="shared" si="286"/>
        <v/>
      </c>
      <c r="L3681" s="964" t="str">
        <f t="shared" si="286"/>
        <v/>
      </c>
      <c r="M3681" s="964" t="str">
        <f t="shared" si="286"/>
        <v/>
      </c>
      <c r="N3681" s="964" t="str">
        <f t="shared" si="286"/>
        <v/>
      </c>
      <c r="O3681" s="964" t="str">
        <f t="shared" si="286"/>
        <v/>
      </c>
      <c r="P3681" s="964" t="str">
        <f t="shared" si="286"/>
        <v/>
      </c>
      <c r="Q3681" s="962" t="str">
        <f t="shared" si="286"/>
        <v/>
      </c>
      <c r="R3681" s="843"/>
    </row>
    <row r="3682" spans="2:18" s="842" customFormat="1" ht="12.4" customHeight="1">
      <c r="B3682" s="974" t="s">
        <v>1388</v>
      </c>
      <c r="C3682" s="959"/>
      <c r="D3682" s="975" t="s">
        <v>54</v>
      </c>
      <c r="E3682" s="961"/>
      <c r="F3682" s="961"/>
      <c r="G3682" s="961"/>
      <c r="H3682" s="962" t="str">
        <f t="shared" si="284"/>
        <v/>
      </c>
      <c r="I3682" s="963" t="str">
        <f t="shared" si="286"/>
        <v/>
      </c>
      <c r="J3682" s="964" t="str">
        <f t="shared" si="286"/>
        <v/>
      </c>
      <c r="K3682" s="964" t="str">
        <f t="shared" si="286"/>
        <v/>
      </c>
      <c r="L3682" s="964" t="str">
        <f t="shared" si="286"/>
        <v/>
      </c>
      <c r="M3682" s="964" t="str">
        <f t="shared" si="286"/>
        <v/>
      </c>
      <c r="N3682" s="964" t="str">
        <f t="shared" si="286"/>
        <v/>
      </c>
      <c r="O3682" s="964" t="str">
        <f t="shared" si="286"/>
        <v/>
      </c>
      <c r="P3682" s="964" t="str">
        <f t="shared" si="286"/>
        <v/>
      </c>
      <c r="Q3682" s="962" t="str">
        <f t="shared" si="286"/>
        <v/>
      </c>
      <c r="R3682" s="843"/>
    </row>
    <row r="3683" spans="2:18" s="842" customFormat="1" ht="12.4" customHeight="1">
      <c r="B3683" s="968" t="s">
        <v>1389</v>
      </c>
      <c r="C3683" s="959"/>
      <c r="D3683" s="969" t="s">
        <v>2884</v>
      </c>
      <c r="E3683" s="961" t="s">
        <v>386</v>
      </c>
      <c r="F3683" s="970">
        <v>82.7</v>
      </c>
      <c r="G3683" s="970">
        <v>31.35</v>
      </c>
      <c r="H3683" s="962">
        <f t="shared" si="284"/>
        <v>2592.65</v>
      </c>
      <c r="I3683" s="963">
        <f t="shared" si="286"/>
        <v>0</v>
      </c>
      <c r="J3683" s="964">
        <f t="shared" si="286"/>
        <v>0</v>
      </c>
      <c r="K3683" s="964">
        <f t="shared" si="286"/>
        <v>0</v>
      </c>
      <c r="L3683" s="964">
        <f t="shared" si="286"/>
        <v>0</v>
      </c>
      <c r="M3683" s="964">
        <f t="shared" si="286"/>
        <v>583.35</v>
      </c>
      <c r="N3683" s="964">
        <f t="shared" si="286"/>
        <v>2009.3</v>
      </c>
      <c r="O3683" s="964">
        <f t="shared" si="286"/>
        <v>0</v>
      </c>
      <c r="P3683" s="964">
        <f t="shared" si="286"/>
        <v>0</v>
      </c>
      <c r="Q3683" s="962">
        <f t="shared" si="286"/>
        <v>0</v>
      </c>
      <c r="R3683" s="843"/>
    </row>
    <row r="3684" spans="2:18" s="842" customFormat="1" ht="12.4" customHeight="1">
      <c r="B3684" s="968" t="s">
        <v>1390</v>
      </c>
      <c r="C3684" s="959"/>
      <c r="D3684" s="969" t="s">
        <v>376</v>
      </c>
      <c r="E3684" s="961" t="s">
        <v>386</v>
      </c>
      <c r="F3684" s="970">
        <v>16.54</v>
      </c>
      <c r="G3684" s="970">
        <v>17.45</v>
      </c>
      <c r="H3684" s="962">
        <f t="shared" si="284"/>
        <v>288.62</v>
      </c>
      <c r="I3684" s="963">
        <f t="shared" si="286"/>
        <v>0</v>
      </c>
      <c r="J3684" s="964">
        <f t="shared" si="286"/>
        <v>0</v>
      </c>
      <c r="K3684" s="964">
        <f t="shared" si="286"/>
        <v>0</v>
      </c>
      <c r="L3684" s="964">
        <f t="shared" si="286"/>
        <v>0</v>
      </c>
      <c r="M3684" s="964">
        <f t="shared" si="286"/>
        <v>0</v>
      </c>
      <c r="N3684" s="964">
        <f t="shared" si="286"/>
        <v>288.62</v>
      </c>
      <c r="O3684" s="964">
        <f t="shared" si="286"/>
        <v>0</v>
      </c>
      <c r="P3684" s="964">
        <f t="shared" si="286"/>
        <v>0</v>
      </c>
      <c r="Q3684" s="962">
        <f t="shared" si="286"/>
        <v>0</v>
      </c>
      <c r="R3684" s="843"/>
    </row>
    <row r="3685" spans="2:18" s="842" customFormat="1" ht="12.4" customHeight="1">
      <c r="B3685" s="968" t="s">
        <v>1391</v>
      </c>
      <c r="C3685" s="959"/>
      <c r="D3685" s="969" t="s">
        <v>2788</v>
      </c>
      <c r="E3685" s="961" t="s">
        <v>386</v>
      </c>
      <c r="F3685" s="970">
        <v>86.84</v>
      </c>
      <c r="G3685" s="970">
        <v>15.38</v>
      </c>
      <c r="H3685" s="962">
        <f t="shared" si="284"/>
        <v>1335.6</v>
      </c>
      <c r="I3685" s="963">
        <f t="shared" si="286"/>
        <v>0</v>
      </c>
      <c r="J3685" s="964">
        <f t="shared" si="286"/>
        <v>0</v>
      </c>
      <c r="K3685" s="964">
        <f t="shared" si="286"/>
        <v>0</v>
      </c>
      <c r="L3685" s="964">
        <f t="shared" si="286"/>
        <v>0</v>
      </c>
      <c r="M3685" s="964">
        <f t="shared" si="286"/>
        <v>0</v>
      </c>
      <c r="N3685" s="964">
        <f t="shared" si="286"/>
        <v>1335.6</v>
      </c>
      <c r="O3685" s="964">
        <f t="shared" si="286"/>
        <v>0</v>
      </c>
      <c r="P3685" s="964">
        <f t="shared" si="286"/>
        <v>0</v>
      </c>
      <c r="Q3685" s="962">
        <f t="shared" si="286"/>
        <v>0</v>
      </c>
      <c r="R3685" s="843"/>
    </row>
    <row r="3686" spans="2:18" s="842" customFormat="1" ht="12.4" customHeight="1">
      <c r="B3686" s="974" t="s">
        <v>1392</v>
      </c>
      <c r="C3686" s="959"/>
      <c r="D3686" s="975" t="s">
        <v>2891</v>
      </c>
      <c r="E3686" s="961"/>
      <c r="F3686" s="961"/>
      <c r="G3686" s="961"/>
      <c r="H3686" s="962" t="str">
        <f t="shared" si="284"/>
        <v/>
      </c>
      <c r="I3686" s="963" t="str">
        <f t="shared" si="286"/>
        <v/>
      </c>
      <c r="J3686" s="964" t="str">
        <f t="shared" si="286"/>
        <v/>
      </c>
      <c r="K3686" s="964" t="str">
        <f t="shared" si="286"/>
        <v/>
      </c>
      <c r="L3686" s="964" t="str">
        <f t="shared" si="286"/>
        <v/>
      </c>
      <c r="M3686" s="964" t="str">
        <f t="shared" si="286"/>
        <v/>
      </c>
      <c r="N3686" s="964" t="str">
        <f t="shared" si="286"/>
        <v/>
      </c>
      <c r="O3686" s="964" t="str">
        <f t="shared" si="286"/>
        <v/>
      </c>
      <c r="P3686" s="964" t="str">
        <f t="shared" si="286"/>
        <v/>
      </c>
      <c r="Q3686" s="962" t="str">
        <f t="shared" si="286"/>
        <v/>
      </c>
      <c r="R3686" s="843"/>
    </row>
    <row r="3687" spans="2:18" s="842" customFormat="1" ht="12.4" customHeight="1">
      <c r="B3687" s="968" t="s">
        <v>1393</v>
      </c>
      <c r="C3687" s="959"/>
      <c r="D3687" s="969" t="s">
        <v>2892</v>
      </c>
      <c r="E3687" s="961" t="s">
        <v>386</v>
      </c>
      <c r="F3687" s="970">
        <v>21.21</v>
      </c>
      <c r="G3687" s="970">
        <v>49.07</v>
      </c>
      <c r="H3687" s="962">
        <f t="shared" si="284"/>
        <v>1040.77</v>
      </c>
      <c r="I3687" s="963">
        <f t="shared" si="286"/>
        <v>0</v>
      </c>
      <c r="J3687" s="964">
        <f t="shared" si="286"/>
        <v>0</v>
      </c>
      <c r="K3687" s="964">
        <f t="shared" si="286"/>
        <v>0</v>
      </c>
      <c r="L3687" s="964">
        <f t="shared" si="286"/>
        <v>0</v>
      </c>
      <c r="M3687" s="964">
        <f t="shared" si="286"/>
        <v>0</v>
      </c>
      <c r="N3687" s="964">
        <f t="shared" si="286"/>
        <v>1040.77</v>
      </c>
      <c r="O3687" s="964">
        <f t="shared" si="286"/>
        <v>0</v>
      </c>
      <c r="P3687" s="964">
        <f t="shared" si="286"/>
        <v>0</v>
      </c>
      <c r="Q3687" s="962">
        <f t="shared" si="286"/>
        <v>0</v>
      </c>
      <c r="R3687" s="843"/>
    </row>
    <row r="3688" spans="2:18" s="842" customFormat="1" ht="12.4" customHeight="1">
      <c r="B3688" s="968" t="s">
        <v>1394</v>
      </c>
      <c r="C3688" s="959"/>
      <c r="D3688" s="969" t="s">
        <v>2893</v>
      </c>
      <c r="E3688" s="961" t="s">
        <v>386</v>
      </c>
      <c r="F3688" s="970">
        <v>21.21</v>
      </c>
      <c r="G3688" s="970">
        <v>49.07</v>
      </c>
      <c r="H3688" s="962">
        <f t="shared" si="284"/>
        <v>1040.77</v>
      </c>
      <c r="I3688" s="963">
        <f t="shared" si="286"/>
        <v>0</v>
      </c>
      <c r="J3688" s="964">
        <f t="shared" si="286"/>
        <v>0</v>
      </c>
      <c r="K3688" s="964">
        <f t="shared" si="286"/>
        <v>0</v>
      </c>
      <c r="L3688" s="964">
        <f t="shared" si="286"/>
        <v>0</v>
      </c>
      <c r="M3688" s="964">
        <f t="shared" si="286"/>
        <v>0</v>
      </c>
      <c r="N3688" s="964">
        <f t="shared" si="286"/>
        <v>1040.77</v>
      </c>
      <c r="O3688" s="964">
        <f t="shared" si="286"/>
        <v>0</v>
      </c>
      <c r="P3688" s="964">
        <f t="shared" si="286"/>
        <v>0</v>
      </c>
      <c r="Q3688" s="962">
        <f t="shared" si="286"/>
        <v>0</v>
      </c>
      <c r="R3688" s="843"/>
    </row>
    <row r="3689" spans="2:18" s="842" customFormat="1" ht="12.4" customHeight="1">
      <c r="B3689" s="968" t="s">
        <v>1395</v>
      </c>
      <c r="C3689" s="959"/>
      <c r="D3689" s="969" t="s">
        <v>2894</v>
      </c>
      <c r="E3689" s="961" t="s">
        <v>386</v>
      </c>
      <c r="F3689" s="970">
        <v>25.45</v>
      </c>
      <c r="G3689" s="970">
        <v>49.07</v>
      </c>
      <c r="H3689" s="962">
        <f t="shared" si="284"/>
        <v>1248.83</v>
      </c>
      <c r="I3689" s="963">
        <f t="shared" si="286"/>
        <v>0</v>
      </c>
      <c r="J3689" s="964">
        <f t="shared" si="286"/>
        <v>0</v>
      </c>
      <c r="K3689" s="964">
        <f t="shared" si="286"/>
        <v>0</v>
      </c>
      <c r="L3689" s="964">
        <f t="shared" si="286"/>
        <v>0</v>
      </c>
      <c r="M3689" s="964">
        <f t="shared" si="286"/>
        <v>0</v>
      </c>
      <c r="N3689" s="964">
        <f t="shared" si="286"/>
        <v>1248.83</v>
      </c>
      <c r="O3689" s="964">
        <f t="shared" si="286"/>
        <v>0</v>
      </c>
      <c r="P3689" s="964">
        <f t="shared" si="286"/>
        <v>0</v>
      </c>
      <c r="Q3689" s="962">
        <f t="shared" si="286"/>
        <v>0</v>
      </c>
      <c r="R3689" s="843"/>
    </row>
    <row r="3690" spans="2:18" s="842" customFormat="1" ht="12.4" customHeight="1">
      <c r="B3690" s="974" t="s">
        <v>1396</v>
      </c>
      <c r="C3690" s="959"/>
      <c r="D3690" s="975" t="s">
        <v>2888</v>
      </c>
      <c r="E3690" s="961"/>
      <c r="F3690" s="961"/>
      <c r="G3690" s="961"/>
      <c r="H3690" s="962" t="str">
        <f t="shared" si="284"/>
        <v/>
      </c>
      <c r="I3690" s="963" t="str">
        <f t="shared" si="286"/>
        <v/>
      </c>
      <c r="J3690" s="964" t="str">
        <f t="shared" si="286"/>
        <v/>
      </c>
      <c r="K3690" s="964" t="str">
        <f t="shared" si="286"/>
        <v/>
      </c>
      <c r="L3690" s="964" t="str">
        <f t="shared" si="286"/>
        <v/>
      </c>
      <c r="M3690" s="964" t="str">
        <f t="shared" si="286"/>
        <v/>
      </c>
      <c r="N3690" s="964" t="str">
        <f t="shared" si="286"/>
        <v/>
      </c>
      <c r="O3690" s="964" t="str">
        <f t="shared" si="286"/>
        <v/>
      </c>
      <c r="P3690" s="964" t="str">
        <f t="shared" si="286"/>
        <v/>
      </c>
      <c r="Q3690" s="962" t="str">
        <f t="shared" si="286"/>
        <v/>
      </c>
      <c r="R3690" s="843"/>
    </row>
    <row r="3691" spans="2:18" s="842" customFormat="1" ht="12.4" customHeight="1">
      <c r="B3691" s="968" t="s">
        <v>1397</v>
      </c>
      <c r="C3691" s="959"/>
      <c r="D3691" s="969" t="s">
        <v>2889</v>
      </c>
      <c r="E3691" s="961" t="s">
        <v>51</v>
      </c>
      <c r="F3691" s="970">
        <v>71.680000000000007</v>
      </c>
      <c r="G3691" s="970">
        <v>2.5100000000000002</v>
      </c>
      <c r="H3691" s="962">
        <f t="shared" si="284"/>
        <v>179.92</v>
      </c>
      <c r="I3691" s="963">
        <f t="shared" si="286"/>
        <v>0</v>
      </c>
      <c r="J3691" s="964">
        <f t="shared" si="286"/>
        <v>0</v>
      </c>
      <c r="K3691" s="964">
        <f t="shared" si="286"/>
        <v>0</v>
      </c>
      <c r="L3691" s="964">
        <f t="shared" si="286"/>
        <v>0</v>
      </c>
      <c r="M3691" s="964">
        <f t="shared" si="286"/>
        <v>0</v>
      </c>
      <c r="N3691" s="964">
        <f t="shared" si="286"/>
        <v>179.92</v>
      </c>
      <c r="O3691" s="964">
        <f t="shared" si="286"/>
        <v>0</v>
      </c>
      <c r="P3691" s="964">
        <f t="shared" si="286"/>
        <v>0</v>
      </c>
      <c r="Q3691" s="962">
        <f t="shared" si="286"/>
        <v>0</v>
      </c>
      <c r="R3691" s="843"/>
    </row>
    <row r="3692" spans="2:18" s="842" customFormat="1" ht="12.4" customHeight="1">
      <c r="B3692" s="966" t="s">
        <v>1398</v>
      </c>
      <c r="C3692" s="959"/>
      <c r="D3692" s="967" t="s">
        <v>3021</v>
      </c>
      <c r="E3692" s="961"/>
      <c r="F3692" s="961"/>
      <c r="G3692" s="961"/>
      <c r="H3692" s="962" t="str">
        <f t="shared" si="284"/>
        <v/>
      </c>
      <c r="I3692" s="963" t="str">
        <f t="shared" si="286"/>
        <v/>
      </c>
      <c r="J3692" s="964" t="str">
        <f t="shared" si="286"/>
        <v/>
      </c>
      <c r="K3692" s="964" t="str">
        <f t="shared" si="286"/>
        <v/>
      </c>
      <c r="L3692" s="964" t="str">
        <f t="shared" si="286"/>
        <v/>
      </c>
      <c r="M3692" s="964" t="str">
        <f t="shared" si="286"/>
        <v/>
      </c>
      <c r="N3692" s="964" t="str">
        <f t="shared" si="286"/>
        <v/>
      </c>
      <c r="O3692" s="964" t="str">
        <f t="shared" si="286"/>
        <v/>
      </c>
      <c r="P3692" s="964" t="str">
        <f t="shared" si="286"/>
        <v/>
      </c>
      <c r="Q3692" s="962" t="str">
        <f t="shared" si="286"/>
        <v/>
      </c>
      <c r="R3692" s="843"/>
    </row>
    <row r="3693" spans="2:18" s="842" customFormat="1" ht="12.4" customHeight="1">
      <c r="B3693" s="972" t="s">
        <v>1399</v>
      </c>
      <c r="C3693" s="959"/>
      <c r="D3693" s="973" t="s">
        <v>2855</v>
      </c>
      <c r="E3693" s="961"/>
      <c r="F3693" s="961"/>
      <c r="G3693" s="961"/>
      <c r="H3693" s="962" t="str">
        <f t="shared" si="284"/>
        <v/>
      </c>
      <c r="I3693" s="963" t="str">
        <f t="shared" si="286"/>
        <v/>
      </c>
      <c r="J3693" s="964" t="str">
        <f t="shared" si="286"/>
        <v/>
      </c>
      <c r="K3693" s="964" t="str">
        <f t="shared" si="286"/>
        <v/>
      </c>
      <c r="L3693" s="964" t="str">
        <f t="shared" si="286"/>
        <v/>
      </c>
      <c r="M3693" s="964" t="str">
        <f t="shared" si="286"/>
        <v/>
      </c>
      <c r="N3693" s="964" t="str">
        <f t="shared" si="286"/>
        <v/>
      </c>
      <c r="O3693" s="964" t="str">
        <f t="shared" si="286"/>
        <v/>
      </c>
      <c r="P3693" s="964" t="str">
        <f t="shared" si="286"/>
        <v/>
      </c>
      <c r="Q3693" s="962" t="str">
        <f t="shared" si="286"/>
        <v/>
      </c>
      <c r="R3693" s="843"/>
    </row>
    <row r="3694" spans="2:18" s="842" customFormat="1" ht="12.4" customHeight="1">
      <c r="B3694" s="974" t="s">
        <v>1400</v>
      </c>
      <c r="C3694" s="959"/>
      <c r="D3694" s="975" t="s">
        <v>52</v>
      </c>
      <c r="E3694" s="961"/>
      <c r="F3694" s="961"/>
      <c r="G3694" s="961"/>
      <c r="H3694" s="962" t="str">
        <f t="shared" si="284"/>
        <v/>
      </c>
      <c r="I3694" s="963" t="str">
        <f t="shared" si="286"/>
        <v/>
      </c>
      <c r="J3694" s="964" t="str">
        <f t="shared" si="286"/>
        <v/>
      </c>
      <c r="K3694" s="964" t="str">
        <f t="shared" si="286"/>
        <v/>
      </c>
      <c r="L3694" s="964" t="str">
        <f t="shared" si="286"/>
        <v/>
      </c>
      <c r="M3694" s="964" t="str">
        <f t="shared" si="286"/>
        <v/>
      </c>
      <c r="N3694" s="964" t="str">
        <f t="shared" si="286"/>
        <v/>
      </c>
      <c r="O3694" s="964" t="str">
        <f t="shared" si="286"/>
        <v/>
      </c>
      <c r="P3694" s="964" t="str">
        <f t="shared" si="286"/>
        <v/>
      </c>
      <c r="Q3694" s="962" t="str">
        <f t="shared" si="286"/>
        <v/>
      </c>
      <c r="R3694" s="843"/>
    </row>
    <row r="3695" spans="2:18" s="842" customFormat="1" ht="12.4" customHeight="1">
      <c r="B3695" s="968" t="s">
        <v>1401</v>
      </c>
      <c r="C3695" s="959"/>
      <c r="D3695" s="969" t="s">
        <v>333</v>
      </c>
      <c r="E3695" s="961" t="s">
        <v>385</v>
      </c>
      <c r="F3695" s="970">
        <v>28.650000000000002</v>
      </c>
      <c r="G3695" s="970">
        <v>3.5300000000000002</v>
      </c>
      <c r="H3695" s="962">
        <f t="shared" si="284"/>
        <v>101.13</v>
      </c>
      <c r="I3695" s="963">
        <f t="shared" ref="I3695:Q3710" si="287">+IF($E3695="","",I7585)</f>
        <v>0</v>
      </c>
      <c r="J3695" s="964">
        <f t="shared" si="287"/>
        <v>0</v>
      </c>
      <c r="K3695" s="964">
        <f t="shared" si="287"/>
        <v>0</v>
      </c>
      <c r="L3695" s="964">
        <f t="shared" si="287"/>
        <v>8.64</v>
      </c>
      <c r="M3695" s="964">
        <f t="shared" si="287"/>
        <v>92.49</v>
      </c>
      <c r="N3695" s="964">
        <f t="shared" si="287"/>
        <v>0</v>
      </c>
      <c r="O3695" s="964">
        <f t="shared" si="287"/>
        <v>0</v>
      </c>
      <c r="P3695" s="964">
        <f t="shared" si="287"/>
        <v>0</v>
      </c>
      <c r="Q3695" s="962">
        <f t="shared" si="287"/>
        <v>0</v>
      </c>
      <c r="R3695" s="843"/>
    </row>
    <row r="3696" spans="2:18" s="842" customFormat="1" ht="12.4" customHeight="1">
      <c r="B3696" s="968" t="s">
        <v>1402</v>
      </c>
      <c r="C3696" s="959"/>
      <c r="D3696" s="969" t="s">
        <v>334</v>
      </c>
      <c r="E3696" s="961" t="s">
        <v>385</v>
      </c>
      <c r="F3696" s="970">
        <v>28.650000000000002</v>
      </c>
      <c r="G3696" s="970">
        <v>1.22</v>
      </c>
      <c r="H3696" s="962">
        <f t="shared" si="284"/>
        <v>34.950000000000003</v>
      </c>
      <c r="I3696" s="963">
        <f t="shared" si="287"/>
        <v>0</v>
      </c>
      <c r="J3696" s="964">
        <f t="shared" si="287"/>
        <v>0</v>
      </c>
      <c r="K3696" s="964">
        <f t="shared" si="287"/>
        <v>0</v>
      </c>
      <c r="L3696" s="964">
        <f t="shared" si="287"/>
        <v>2.99</v>
      </c>
      <c r="M3696" s="964">
        <f t="shared" si="287"/>
        <v>31.96</v>
      </c>
      <c r="N3696" s="964">
        <f t="shared" si="287"/>
        <v>0</v>
      </c>
      <c r="O3696" s="964">
        <f t="shared" si="287"/>
        <v>0</v>
      </c>
      <c r="P3696" s="964">
        <f t="shared" si="287"/>
        <v>0</v>
      </c>
      <c r="Q3696" s="962">
        <f t="shared" si="287"/>
        <v>0</v>
      </c>
      <c r="R3696" s="843"/>
    </row>
    <row r="3697" spans="2:18" s="842" customFormat="1" ht="12.4" customHeight="1">
      <c r="B3697" s="974" t="s">
        <v>1403</v>
      </c>
      <c r="C3697" s="959"/>
      <c r="D3697" s="975" t="s">
        <v>54</v>
      </c>
      <c r="E3697" s="961"/>
      <c r="F3697" s="961"/>
      <c r="G3697" s="961"/>
      <c r="H3697" s="962" t="str">
        <f t="shared" si="284"/>
        <v/>
      </c>
      <c r="I3697" s="963" t="str">
        <f t="shared" si="287"/>
        <v/>
      </c>
      <c r="J3697" s="964" t="str">
        <f t="shared" si="287"/>
        <v/>
      </c>
      <c r="K3697" s="964" t="str">
        <f t="shared" si="287"/>
        <v/>
      </c>
      <c r="L3697" s="964" t="str">
        <f t="shared" si="287"/>
        <v/>
      </c>
      <c r="M3697" s="964" t="str">
        <f t="shared" si="287"/>
        <v/>
      </c>
      <c r="N3697" s="964" t="str">
        <f t="shared" si="287"/>
        <v/>
      </c>
      <c r="O3697" s="964" t="str">
        <f t="shared" si="287"/>
        <v/>
      </c>
      <c r="P3697" s="964" t="str">
        <f t="shared" si="287"/>
        <v/>
      </c>
      <c r="Q3697" s="962" t="str">
        <f t="shared" si="287"/>
        <v/>
      </c>
      <c r="R3697" s="843"/>
    </row>
    <row r="3698" spans="2:18" s="842" customFormat="1" ht="12.4" customHeight="1">
      <c r="B3698" s="968" t="s">
        <v>1404</v>
      </c>
      <c r="C3698" s="959"/>
      <c r="D3698" s="969" t="s">
        <v>365</v>
      </c>
      <c r="E3698" s="961" t="s">
        <v>386</v>
      </c>
      <c r="F3698" s="970">
        <v>15.35</v>
      </c>
      <c r="G3698" s="970">
        <v>30.76</v>
      </c>
      <c r="H3698" s="962">
        <f t="shared" si="284"/>
        <v>472.17</v>
      </c>
      <c r="I3698" s="963">
        <f t="shared" si="287"/>
        <v>0</v>
      </c>
      <c r="J3698" s="964">
        <f t="shared" si="287"/>
        <v>0</v>
      </c>
      <c r="K3698" s="964">
        <f t="shared" si="287"/>
        <v>0</v>
      </c>
      <c r="L3698" s="964">
        <f t="shared" si="287"/>
        <v>0</v>
      </c>
      <c r="M3698" s="964">
        <f t="shared" si="287"/>
        <v>472.17</v>
      </c>
      <c r="N3698" s="964">
        <f t="shared" si="287"/>
        <v>0</v>
      </c>
      <c r="O3698" s="964">
        <f t="shared" si="287"/>
        <v>0</v>
      </c>
      <c r="P3698" s="964">
        <f t="shared" si="287"/>
        <v>0</v>
      </c>
      <c r="Q3698" s="962">
        <f t="shared" si="287"/>
        <v>0</v>
      </c>
      <c r="R3698" s="843"/>
    </row>
    <row r="3699" spans="2:18" s="842" customFormat="1" ht="12.4" customHeight="1">
      <c r="B3699" s="968" t="s">
        <v>1405</v>
      </c>
      <c r="C3699" s="959"/>
      <c r="D3699" s="969" t="s">
        <v>2697</v>
      </c>
      <c r="E3699" s="961" t="s">
        <v>385</v>
      </c>
      <c r="F3699" s="970">
        <v>28.650000000000002</v>
      </c>
      <c r="G3699" s="970">
        <v>3.44</v>
      </c>
      <c r="H3699" s="962">
        <f t="shared" si="284"/>
        <v>98.56</v>
      </c>
      <c r="I3699" s="963">
        <f t="shared" si="287"/>
        <v>0</v>
      </c>
      <c r="J3699" s="964">
        <f t="shared" si="287"/>
        <v>0</v>
      </c>
      <c r="K3699" s="964">
        <f t="shared" si="287"/>
        <v>0</v>
      </c>
      <c r="L3699" s="964">
        <f t="shared" si="287"/>
        <v>0</v>
      </c>
      <c r="M3699" s="964">
        <f t="shared" si="287"/>
        <v>98.56</v>
      </c>
      <c r="N3699" s="964">
        <f t="shared" si="287"/>
        <v>0</v>
      </c>
      <c r="O3699" s="964">
        <f t="shared" si="287"/>
        <v>0</v>
      </c>
      <c r="P3699" s="964">
        <f t="shared" si="287"/>
        <v>0</v>
      </c>
      <c r="Q3699" s="962">
        <f t="shared" si="287"/>
        <v>0</v>
      </c>
      <c r="R3699" s="843"/>
    </row>
    <row r="3700" spans="2:18" s="842" customFormat="1" ht="12.4" customHeight="1">
      <c r="B3700" s="968" t="s">
        <v>1406</v>
      </c>
      <c r="C3700" s="959"/>
      <c r="D3700" s="969" t="s">
        <v>2699</v>
      </c>
      <c r="E3700" s="961" t="s">
        <v>51</v>
      </c>
      <c r="F3700" s="970">
        <v>25.17</v>
      </c>
      <c r="G3700" s="970">
        <v>6.98</v>
      </c>
      <c r="H3700" s="962">
        <f t="shared" si="284"/>
        <v>175.69</v>
      </c>
      <c r="I3700" s="963">
        <f t="shared" si="287"/>
        <v>0</v>
      </c>
      <c r="J3700" s="964">
        <f t="shared" si="287"/>
        <v>0</v>
      </c>
      <c r="K3700" s="964">
        <f t="shared" si="287"/>
        <v>0</v>
      </c>
      <c r="L3700" s="964">
        <f t="shared" si="287"/>
        <v>0</v>
      </c>
      <c r="M3700" s="964">
        <f t="shared" si="287"/>
        <v>175.69</v>
      </c>
      <c r="N3700" s="964">
        <f t="shared" si="287"/>
        <v>0</v>
      </c>
      <c r="O3700" s="964">
        <f t="shared" si="287"/>
        <v>0</v>
      </c>
      <c r="P3700" s="964">
        <f t="shared" si="287"/>
        <v>0</v>
      </c>
      <c r="Q3700" s="962">
        <f t="shared" si="287"/>
        <v>0</v>
      </c>
      <c r="R3700" s="843"/>
    </row>
    <row r="3701" spans="2:18" s="842" customFormat="1" ht="12.4" customHeight="1">
      <c r="B3701" s="968" t="s">
        <v>1407</v>
      </c>
      <c r="C3701" s="959"/>
      <c r="D3701" s="969" t="s">
        <v>2856</v>
      </c>
      <c r="E3701" s="961" t="s">
        <v>51</v>
      </c>
      <c r="F3701" s="970">
        <v>9.24</v>
      </c>
      <c r="G3701" s="970">
        <v>10.77</v>
      </c>
      <c r="H3701" s="962">
        <f t="shared" si="284"/>
        <v>99.51</v>
      </c>
      <c r="I3701" s="963">
        <f t="shared" si="287"/>
        <v>0</v>
      </c>
      <c r="J3701" s="964">
        <f t="shared" si="287"/>
        <v>0</v>
      </c>
      <c r="K3701" s="964">
        <f t="shared" si="287"/>
        <v>0</v>
      </c>
      <c r="L3701" s="964">
        <f t="shared" si="287"/>
        <v>0</v>
      </c>
      <c r="M3701" s="964">
        <f t="shared" si="287"/>
        <v>99.51</v>
      </c>
      <c r="N3701" s="964">
        <f t="shared" si="287"/>
        <v>0</v>
      </c>
      <c r="O3701" s="964">
        <f t="shared" si="287"/>
        <v>0</v>
      </c>
      <c r="P3701" s="964">
        <f t="shared" si="287"/>
        <v>0</v>
      </c>
      <c r="Q3701" s="962">
        <f t="shared" si="287"/>
        <v>0</v>
      </c>
      <c r="R3701" s="843"/>
    </row>
    <row r="3702" spans="2:18" s="842" customFormat="1" ht="12.4" customHeight="1">
      <c r="B3702" s="968" t="s">
        <v>1408</v>
      </c>
      <c r="C3702" s="959"/>
      <c r="D3702" s="969" t="s">
        <v>2849</v>
      </c>
      <c r="E3702" s="961" t="s">
        <v>386</v>
      </c>
      <c r="F3702" s="970">
        <v>3.24</v>
      </c>
      <c r="G3702" s="970">
        <v>30.76</v>
      </c>
      <c r="H3702" s="962">
        <f t="shared" si="284"/>
        <v>99.66</v>
      </c>
      <c r="I3702" s="963">
        <f t="shared" si="287"/>
        <v>0</v>
      </c>
      <c r="J3702" s="964">
        <f t="shared" si="287"/>
        <v>0</v>
      </c>
      <c r="K3702" s="964">
        <f t="shared" si="287"/>
        <v>0</v>
      </c>
      <c r="L3702" s="964">
        <f t="shared" si="287"/>
        <v>0</v>
      </c>
      <c r="M3702" s="964">
        <f t="shared" si="287"/>
        <v>99.66</v>
      </c>
      <c r="N3702" s="964">
        <f t="shared" si="287"/>
        <v>0</v>
      </c>
      <c r="O3702" s="964">
        <f t="shared" si="287"/>
        <v>0</v>
      </c>
      <c r="P3702" s="964">
        <f t="shared" si="287"/>
        <v>0</v>
      </c>
      <c r="Q3702" s="962">
        <f t="shared" si="287"/>
        <v>0</v>
      </c>
      <c r="R3702" s="843"/>
    </row>
    <row r="3703" spans="2:18" s="842" customFormat="1" ht="12.4" customHeight="1">
      <c r="B3703" s="968" t="s">
        <v>1409</v>
      </c>
      <c r="C3703" s="959"/>
      <c r="D3703" s="969" t="s">
        <v>2857</v>
      </c>
      <c r="E3703" s="961" t="s">
        <v>3030</v>
      </c>
      <c r="F3703" s="970">
        <v>7.2</v>
      </c>
      <c r="G3703" s="970">
        <v>20.51</v>
      </c>
      <c r="H3703" s="962">
        <f t="shared" si="284"/>
        <v>147.66999999999999</v>
      </c>
      <c r="I3703" s="963">
        <f t="shared" si="287"/>
        <v>0</v>
      </c>
      <c r="J3703" s="964">
        <f t="shared" si="287"/>
        <v>0</v>
      </c>
      <c r="K3703" s="964">
        <f t="shared" si="287"/>
        <v>0</v>
      </c>
      <c r="L3703" s="964">
        <f t="shared" si="287"/>
        <v>0</v>
      </c>
      <c r="M3703" s="964">
        <f t="shared" si="287"/>
        <v>147.66999999999999</v>
      </c>
      <c r="N3703" s="964">
        <f t="shared" si="287"/>
        <v>0</v>
      </c>
      <c r="O3703" s="964">
        <f t="shared" si="287"/>
        <v>0</v>
      </c>
      <c r="P3703" s="964">
        <f t="shared" si="287"/>
        <v>0</v>
      </c>
      <c r="Q3703" s="962">
        <f t="shared" si="287"/>
        <v>0</v>
      </c>
      <c r="R3703" s="843"/>
    </row>
    <row r="3704" spans="2:18" s="842" customFormat="1" ht="12.4" customHeight="1">
      <c r="B3704" s="968" t="s">
        <v>1410</v>
      </c>
      <c r="C3704" s="959"/>
      <c r="D3704" s="969" t="s">
        <v>2788</v>
      </c>
      <c r="E3704" s="961" t="s">
        <v>386</v>
      </c>
      <c r="F3704" s="970">
        <v>8.65</v>
      </c>
      <c r="G3704" s="970">
        <v>15.38</v>
      </c>
      <c r="H3704" s="962">
        <f t="shared" si="284"/>
        <v>133.04</v>
      </c>
      <c r="I3704" s="963">
        <f t="shared" si="287"/>
        <v>0</v>
      </c>
      <c r="J3704" s="964">
        <f t="shared" si="287"/>
        <v>0</v>
      </c>
      <c r="K3704" s="964">
        <f t="shared" si="287"/>
        <v>0</v>
      </c>
      <c r="L3704" s="964">
        <f t="shared" si="287"/>
        <v>0</v>
      </c>
      <c r="M3704" s="964">
        <f t="shared" si="287"/>
        <v>133.04</v>
      </c>
      <c r="N3704" s="964">
        <f t="shared" si="287"/>
        <v>0</v>
      </c>
      <c r="O3704" s="964">
        <f t="shared" si="287"/>
        <v>0</v>
      </c>
      <c r="P3704" s="964">
        <f t="shared" si="287"/>
        <v>0</v>
      </c>
      <c r="Q3704" s="962">
        <f t="shared" si="287"/>
        <v>0</v>
      </c>
      <c r="R3704" s="843"/>
    </row>
    <row r="3705" spans="2:18" s="842" customFormat="1" ht="12.4" customHeight="1">
      <c r="B3705" s="974" t="s">
        <v>1411</v>
      </c>
      <c r="C3705" s="959"/>
      <c r="D3705" s="975" t="s">
        <v>2700</v>
      </c>
      <c r="E3705" s="961"/>
      <c r="F3705" s="961"/>
      <c r="G3705" s="961"/>
      <c r="H3705" s="962" t="str">
        <f t="shared" si="284"/>
        <v/>
      </c>
      <c r="I3705" s="963" t="str">
        <f t="shared" si="287"/>
        <v/>
      </c>
      <c r="J3705" s="964" t="str">
        <f t="shared" si="287"/>
        <v/>
      </c>
      <c r="K3705" s="964" t="str">
        <f t="shared" si="287"/>
        <v/>
      </c>
      <c r="L3705" s="964" t="str">
        <f t="shared" si="287"/>
        <v/>
      </c>
      <c r="M3705" s="964" t="str">
        <f t="shared" si="287"/>
        <v/>
      </c>
      <c r="N3705" s="964" t="str">
        <f t="shared" si="287"/>
        <v/>
      </c>
      <c r="O3705" s="964" t="str">
        <f t="shared" si="287"/>
        <v/>
      </c>
      <c r="P3705" s="964" t="str">
        <f t="shared" si="287"/>
        <v/>
      </c>
      <c r="Q3705" s="962" t="str">
        <f t="shared" si="287"/>
        <v/>
      </c>
      <c r="R3705" s="843"/>
    </row>
    <row r="3706" spans="2:18" s="842" customFormat="1" ht="12.4" customHeight="1">
      <c r="B3706" s="976" t="s">
        <v>1412</v>
      </c>
      <c r="C3706" s="959"/>
      <c r="D3706" s="977" t="s">
        <v>2858</v>
      </c>
      <c r="E3706" s="961"/>
      <c r="F3706" s="961"/>
      <c r="G3706" s="961"/>
      <c r="H3706" s="962" t="str">
        <f t="shared" si="284"/>
        <v/>
      </c>
      <c r="I3706" s="963" t="str">
        <f t="shared" si="287"/>
        <v/>
      </c>
      <c r="J3706" s="964" t="str">
        <f t="shared" si="287"/>
        <v/>
      </c>
      <c r="K3706" s="964" t="str">
        <f t="shared" si="287"/>
        <v/>
      </c>
      <c r="L3706" s="964" t="str">
        <f t="shared" si="287"/>
        <v/>
      </c>
      <c r="M3706" s="964" t="str">
        <f t="shared" si="287"/>
        <v/>
      </c>
      <c r="N3706" s="964" t="str">
        <f t="shared" si="287"/>
        <v/>
      </c>
      <c r="O3706" s="964" t="str">
        <f t="shared" si="287"/>
        <v/>
      </c>
      <c r="P3706" s="964" t="str">
        <f t="shared" si="287"/>
        <v/>
      </c>
      <c r="Q3706" s="962" t="str">
        <f t="shared" si="287"/>
        <v/>
      </c>
      <c r="R3706" s="843"/>
    </row>
    <row r="3707" spans="2:18" s="842" customFormat="1" ht="12.4" customHeight="1">
      <c r="B3707" s="968" t="s">
        <v>1413</v>
      </c>
      <c r="C3707" s="959"/>
      <c r="D3707" s="969" t="s">
        <v>2859</v>
      </c>
      <c r="E3707" s="961" t="s">
        <v>386</v>
      </c>
      <c r="F3707" s="970">
        <v>4.5600000000000005</v>
      </c>
      <c r="G3707" s="970">
        <v>172.29</v>
      </c>
      <c r="H3707" s="962">
        <f t="shared" si="284"/>
        <v>785.64</v>
      </c>
      <c r="I3707" s="963">
        <f t="shared" si="287"/>
        <v>0</v>
      </c>
      <c r="J3707" s="964">
        <f t="shared" si="287"/>
        <v>0</v>
      </c>
      <c r="K3707" s="964">
        <f t="shared" si="287"/>
        <v>0</v>
      </c>
      <c r="L3707" s="964">
        <f t="shared" si="287"/>
        <v>0</v>
      </c>
      <c r="M3707" s="964">
        <f t="shared" si="287"/>
        <v>785.64</v>
      </c>
      <c r="N3707" s="964">
        <f t="shared" si="287"/>
        <v>0</v>
      </c>
      <c r="O3707" s="964">
        <f t="shared" si="287"/>
        <v>0</v>
      </c>
      <c r="P3707" s="964">
        <f t="shared" si="287"/>
        <v>0</v>
      </c>
      <c r="Q3707" s="962">
        <f t="shared" si="287"/>
        <v>0</v>
      </c>
      <c r="R3707" s="843"/>
    </row>
    <row r="3708" spans="2:18" s="842" customFormat="1" ht="12.4" customHeight="1">
      <c r="B3708" s="976" t="s">
        <v>1414</v>
      </c>
      <c r="C3708" s="959"/>
      <c r="D3708" s="977" t="s">
        <v>2860</v>
      </c>
      <c r="E3708" s="961"/>
      <c r="F3708" s="961"/>
      <c r="G3708" s="961"/>
      <c r="H3708" s="962" t="str">
        <f t="shared" si="284"/>
        <v/>
      </c>
      <c r="I3708" s="963" t="str">
        <f t="shared" si="287"/>
        <v/>
      </c>
      <c r="J3708" s="964" t="str">
        <f t="shared" si="287"/>
        <v/>
      </c>
      <c r="K3708" s="964" t="str">
        <f t="shared" si="287"/>
        <v/>
      </c>
      <c r="L3708" s="964" t="str">
        <f t="shared" si="287"/>
        <v/>
      </c>
      <c r="M3708" s="964" t="str">
        <f t="shared" si="287"/>
        <v/>
      </c>
      <c r="N3708" s="964" t="str">
        <f t="shared" si="287"/>
        <v/>
      </c>
      <c r="O3708" s="964" t="str">
        <f t="shared" si="287"/>
        <v/>
      </c>
      <c r="P3708" s="964" t="str">
        <f t="shared" si="287"/>
        <v/>
      </c>
      <c r="Q3708" s="962" t="str">
        <f t="shared" si="287"/>
        <v/>
      </c>
      <c r="R3708" s="843"/>
    </row>
    <row r="3709" spans="2:18" s="842" customFormat="1" ht="12.4" customHeight="1">
      <c r="B3709" s="968" t="s">
        <v>1415</v>
      </c>
      <c r="C3709" s="959"/>
      <c r="D3709" s="969" t="s">
        <v>2861</v>
      </c>
      <c r="E3709" s="961" t="s">
        <v>3030</v>
      </c>
      <c r="F3709" s="970">
        <v>0.9</v>
      </c>
      <c r="G3709" s="970">
        <v>278.26</v>
      </c>
      <c r="H3709" s="962">
        <f t="shared" si="284"/>
        <v>250.43</v>
      </c>
      <c r="I3709" s="963">
        <f t="shared" si="287"/>
        <v>0</v>
      </c>
      <c r="J3709" s="964">
        <f t="shared" si="287"/>
        <v>0</v>
      </c>
      <c r="K3709" s="964">
        <f t="shared" si="287"/>
        <v>0</v>
      </c>
      <c r="L3709" s="964">
        <f t="shared" si="287"/>
        <v>0</v>
      </c>
      <c r="M3709" s="964">
        <f t="shared" si="287"/>
        <v>250.43</v>
      </c>
      <c r="N3709" s="964">
        <f t="shared" si="287"/>
        <v>0</v>
      </c>
      <c r="O3709" s="964">
        <f t="shared" si="287"/>
        <v>0</v>
      </c>
      <c r="P3709" s="964">
        <f t="shared" si="287"/>
        <v>0</v>
      </c>
      <c r="Q3709" s="962">
        <f t="shared" si="287"/>
        <v>0</v>
      </c>
      <c r="R3709" s="843"/>
    </row>
    <row r="3710" spans="2:18" s="842" customFormat="1" ht="12.4" customHeight="1">
      <c r="B3710" s="968" t="s">
        <v>1416</v>
      </c>
      <c r="C3710" s="959"/>
      <c r="D3710" s="969" t="s">
        <v>2713</v>
      </c>
      <c r="E3710" s="961" t="s">
        <v>51</v>
      </c>
      <c r="F3710" s="970">
        <v>12.73</v>
      </c>
      <c r="G3710" s="970">
        <v>47.49</v>
      </c>
      <c r="H3710" s="962">
        <f t="shared" si="284"/>
        <v>604.54999999999995</v>
      </c>
      <c r="I3710" s="963">
        <f t="shared" si="287"/>
        <v>0</v>
      </c>
      <c r="J3710" s="964">
        <f t="shared" si="287"/>
        <v>0</v>
      </c>
      <c r="K3710" s="964">
        <f t="shared" si="287"/>
        <v>0</v>
      </c>
      <c r="L3710" s="964">
        <f t="shared" si="287"/>
        <v>0</v>
      </c>
      <c r="M3710" s="964">
        <f t="shared" si="287"/>
        <v>604.54999999999995</v>
      </c>
      <c r="N3710" s="964">
        <f t="shared" si="287"/>
        <v>0</v>
      </c>
      <c r="O3710" s="964">
        <f t="shared" si="287"/>
        <v>0</v>
      </c>
      <c r="P3710" s="964">
        <f t="shared" si="287"/>
        <v>0</v>
      </c>
      <c r="Q3710" s="962">
        <f t="shared" si="287"/>
        <v>0</v>
      </c>
      <c r="R3710" s="843"/>
    </row>
    <row r="3711" spans="2:18" s="842" customFormat="1" ht="12.4" customHeight="1">
      <c r="B3711" s="974" t="s">
        <v>1417</v>
      </c>
      <c r="C3711" s="959"/>
      <c r="D3711" s="975" t="s">
        <v>2775</v>
      </c>
      <c r="E3711" s="961"/>
      <c r="F3711" s="961"/>
      <c r="G3711" s="961"/>
      <c r="H3711" s="962" t="str">
        <f t="shared" si="284"/>
        <v/>
      </c>
      <c r="I3711" s="963" t="str">
        <f t="shared" ref="I3711:Q3726" si="288">+IF($E3711="","",I7601)</f>
        <v/>
      </c>
      <c r="J3711" s="964" t="str">
        <f t="shared" si="288"/>
        <v/>
      </c>
      <c r="K3711" s="964" t="str">
        <f t="shared" si="288"/>
        <v/>
      </c>
      <c r="L3711" s="964" t="str">
        <f t="shared" si="288"/>
        <v/>
      </c>
      <c r="M3711" s="964" t="str">
        <f t="shared" si="288"/>
        <v/>
      </c>
      <c r="N3711" s="964" t="str">
        <f t="shared" si="288"/>
        <v/>
      </c>
      <c r="O3711" s="964" t="str">
        <f t="shared" si="288"/>
        <v/>
      </c>
      <c r="P3711" s="964" t="str">
        <f t="shared" si="288"/>
        <v/>
      </c>
      <c r="Q3711" s="962" t="str">
        <f t="shared" si="288"/>
        <v/>
      </c>
      <c r="R3711" s="843"/>
    </row>
    <row r="3712" spans="2:18" s="842" customFormat="1" ht="12.4" customHeight="1">
      <c r="B3712" s="976" t="s">
        <v>1418</v>
      </c>
      <c r="C3712" s="959"/>
      <c r="D3712" s="977" t="s">
        <v>56</v>
      </c>
      <c r="E3712" s="961"/>
      <c r="F3712" s="961"/>
      <c r="G3712" s="961"/>
      <c r="H3712" s="962" t="str">
        <f t="shared" si="284"/>
        <v/>
      </c>
      <c r="I3712" s="963" t="str">
        <f t="shared" si="288"/>
        <v/>
      </c>
      <c r="J3712" s="964" t="str">
        <f t="shared" si="288"/>
        <v/>
      </c>
      <c r="K3712" s="964" t="str">
        <f t="shared" si="288"/>
        <v/>
      </c>
      <c r="L3712" s="964" t="str">
        <f t="shared" si="288"/>
        <v/>
      </c>
      <c r="M3712" s="964" t="str">
        <f t="shared" si="288"/>
        <v/>
      </c>
      <c r="N3712" s="964" t="str">
        <f t="shared" si="288"/>
        <v/>
      </c>
      <c r="O3712" s="964" t="str">
        <f t="shared" si="288"/>
        <v/>
      </c>
      <c r="P3712" s="964" t="str">
        <f t="shared" si="288"/>
        <v/>
      </c>
      <c r="Q3712" s="962" t="str">
        <f t="shared" si="288"/>
        <v/>
      </c>
      <c r="R3712" s="843"/>
    </row>
    <row r="3713" spans="2:18" s="842" customFormat="1" ht="12.4" customHeight="1">
      <c r="B3713" s="968" t="s">
        <v>1419</v>
      </c>
      <c r="C3713" s="959"/>
      <c r="D3713" s="969" t="s">
        <v>360</v>
      </c>
      <c r="E3713" s="961" t="s">
        <v>386</v>
      </c>
      <c r="F3713" s="970">
        <v>0.79</v>
      </c>
      <c r="G3713" s="970">
        <v>412.08</v>
      </c>
      <c r="H3713" s="962">
        <f t="shared" si="284"/>
        <v>325.54000000000002</v>
      </c>
      <c r="I3713" s="963">
        <f t="shared" si="288"/>
        <v>0</v>
      </c>
      <c r="J3713" s="964">
        <f t="shared" si="288"/>
        <v>0</v>
      </c>
      <c r="K3713" s="964">
        <f t="shared" si="288"/>
        <v>0</v>
      </c>
      <c r="L3713" s="964">
        <f t="shared" si="288"/>
        <v>0</v>
      </c>
      <c r="M3713" s="964">
        <f t="shared" si="288"/>
        <v>325.54000000000002</v>
      </c>
      <c r="N3713" s="964">
        <f t="shared" si="288"/>
        <v>0</v>
      </c>
      <c r="O3713" s="964">
        <f t="shared" si="288"/>
        <v>0</v>
      </c>
      <c r="P3713" s="964">
        <f t="shared" si="288"/>
        <v>0</v>
      </c>
      <c r="Q3713" s="962">
        <f t="shared" si="288"/>
        <v>0</v>
      </c>
      <c r="R3713" s="843"/>
    </row>
    <row r="3714" spans="2:18" s="842" customFormat="1" ht="12.4" customHeight="1">
      <c r="B3714" s="968" t="s">
        <v>1420</v>
      </c>
      <c r="C3714" s="959"/>
      <c r="D3714" s="969" t="s">
        <v>2862</v>
      </c>
      <c r="E3714" s="961" t="s">
        <v>51</v>
      </c>
      <c r="F3714" s="970">
        <v>9.9</v>
      </c>
      <c r="G3714" s="970">
        <v>52.84</v>
      </c>
      <c r="H3714" s="962">
        <f t="shared" si="284"/>
        <v>523.12</v>
      </c>
      <c r="I3714" s="963">
        <f t="shared" si="288"/>
        <v>0</v>
      </c>
      <c r="J3714" s="964">
        <f t="shared" si="288"/>
        <v>0</v>
      </c>
      <c r="K3714" s="964">
        <f t="shared" si="288"/>
        <v>0</v>
      </c>
      <c r="L3714" s="964">
        <f t="shared" si="288"/>
        <v>0</v>
      </c>
      <c r="M3714" s="964">
        <f t="shared" si="288"/>
        <v>523.12</v>
      </c>
      <c r="N3714" s="964">
        <f t="shared" si="288"/>
        <v>0</v>
      </c>
      <c r="O3714" s="964">
        <f t="shared" si="288"/>
        <v>0</v>
      </c>
      <c r="P3714" s="964">
        <f t="shared" si="288"/>
        <v>0</v>
      </c>
      <c r="Q3714" s="962">
        <f t="shared" si="288"/>
        <v>0</v>
      </c>
      <c r="R3714" s="843"/>
    </row>
    <row r="3715" spans="2:18" s="842" customFormat="1" ht="12.4" customHeight="1">
      <c r="B3715" s="968" t="s">
        <v>1421</v>
      </c>
      <c r="C3715" s="959"/>
      <c r="D3715" s="969" t="s">
        <v>2702</v>
      </c>
      <c r="E3715" s="961" t="s">
        <v>55</v>
      </c>
      <c r="F3715" s="970">
        <v>76.86</v>
      </c>
      <c r="G3715" s="970">
        <v>4.2</v>
      </c>
      <c r="H3715" s="962">
        <f t="shared" si="284"/>
        <v>322.81</v>
      </c>
      <c r="I3715" s="963">
        <f t="shared" si="288"/>
        <v>0</v>
      </c>
      <c r="J3715" s="964">
        <f t="shared" si="288"/>
        <v>0</v>
      </c>
      <c r="K3715" s="964">
        <f t="shared" si="288"/>
        <v>0</v>
      </c>
      <c r="L3715" s="964">
        <f t="shared" si="288"/>
        <v>0</v>
      </c>
      <c r="M3715" s="964">
        <f t="shared" si="288"/>
        <v>322.81</v>
      </c>
      <c r="N3715" s="964">
        <f t="shared" si="288"/>
        <v>0</v>
      </c>
      <c r="O3715" s="964">
        <f t="shared" si="288"/>
        <v>0</v>
      </c>
      <c r="P3715" s="964">
        <f t="shared" si="288"/>
        <v>0</v>
      </c>
      <c r="Q3715" s="962">
        <f t="shared" si="288"/>
        <v>0</v>
      </c>
      <c r="R3715" s="843"/>
    </row>
    <row r="3716" spans="2:18" s="842" customFormat="1" ht="12.4" customHeight="1">
      <c r="B3716" s="976" t="s">
        <v>1422</v>
      </c>
      <c r="C3716" s="959"/>
      <c r="D3716" s="977" t="s">
        <v>57</v>
      </c>
      <c r="E3716" s="961"/>
      <c r="F3716" s="961"/>
      <c r="G3716" s="961"/>
      <c r="H3716" s="962" t="str">
        <f t="shared" si="284"/>
        <v/>
      </c>
      <c r="I3716" s="963" t="str">
        <f t="shared" si="288"/>
        <v/>
      </c>
      <c r="J3716" s="964" t="str">
        <f t="shared" si="288"/>
        <v/>
      </c>
      <c r="K3716" s="964" t="str">
        <f t="shared" si="288"/>
        <v/>
      </c>
      <c r="L3716" s="964" t="str">
        <f t="shared" si="288"/>
        <v/>
      </c>
      <c r="M3716" s="964" t="str">
        <f t="shared" si="288"/>
        <v/>
      </c>
      <c r="N3716" s="964" t="str">
        <f t="shared" si="288"/>
        <v/>
      </c>
      <c r="O3716" s="964" t="str">
        <f t="shared" si="288"/>
        <v/>
      </c>
      <c r="P3716" s="964" t="str">
        <f t="shared" si="288"/>
        <v/>
      </c>
      <c r="Q3716" s="962" t="str">
        <f t="shared" si="288"/>
        <v/>
      </c>
      <c r="R3716" s="843"/>
    </row>
    <row r="3717" spans="2:18" s="842" customFormat="1" ht="12.4" customHeight="1">
      <c r="B3717" s="968" t="s">
        <v>1423</v>
      </c>
      <c r="C3717" s="959"/>
      <c r="D3717" s="969" t="s">
        <v>361</v>
      </c>
      <c r="E3717" s="961" t="s">
        <v>386</v>
      </c>
      <c r="F3717" s="970">
        <v>0.6</v>
      </c>
      <c r="G3717" s="970">
        <v>312.82</v>
      </c>
      <c r="H3717" s="962">
        <f t="shared" si="284"/>
        <v>187.69</v>
      </c>
      <c r="I3717" s="963">
        <f t="shared" si="288"/>
        <v>0</v>
      </c>
      <c r="J3717" s="964">
        <f t="shared" si="288"/>
        <v>0</v>
      </c>
      <c r="K3717" s="964">
        <f t="shared" si="288"/>
        <v>0</v>
      </c>
      <c r="L3717" s="964">
        <f t="shared" si="288"/>
        <v>0</v>
      </c>
      <c r="M3717" s="964">
        <f t="shared" si="288"/>
        <v>187.69</v>
      </c>
      <c r="N3717" s="964">
        <f t="shared" si="288"/>
        <v>0</v>
      </c>
      <c r="O3717" s="964">
        <f t="shared" si="288"/>
        <v>0</v>
      </c>
      <c r="P3717" s="964">
        <f t="shared" si="288"/>
        <v>0</v>
      </c>
      <c r="Q3717" s="962">
        <f t="shared" si="288"/>
        <v>0</v>
      </c>
      <c r="R3717" s="843"/>
    </row>
    <row r="3718" spans="2:18" s="842" customFormat="1" ht="12.4" customHeight="1">
      <c r="B3718" s="968" t="s">
        <v>1424</v>
      </c>
      <c r="C3718" s="959"/>
      <c r="D3718" s="969" t="s">
        <v>2863</v>
      </c>
      <c r="E3718" s="961" t="s">
        <v>385</v>
      </c>
      <c r="F3718" s="970">
        <v>9.26</v>
      </c>
      <c r="G3718" s="970">
        <v>50.4</v>
      </c>
      <c r="H3718" s="962">
        <f t="shared" si="284"/>
        <v>466.7</v>
      </c>
      <c r="I3718" s="963">
        <f t="shared" si="288"/>
        <v>0</v>
      </c>
      <c r="J3718" s="964">
        <f t="shared" si="288"/>
        <v>0</v>
      </c>
      <c r="K3718" s="964">
        <f t="shared" si="288"/>
        <v>0</v>
      </c>
      <c r="L3718" s="964">
        <f t="shared" si="288"/>
        <v>0</v>
      </c>
      <c r="M3718" s="964">
        <f t="shared" si="288"/>
        <v>466.7</v>
      </c>
      <c r="N3718" s="964">
        <f t="shared" si="288"/>
        <v>0</v>
      </c>
      <c r="O3718" s="964">
        <f t="shared" si="288"/>
        <v>0</v>
      </c>
      <c r="P3718" s="964">
        <f t="shared" si="288"/>
        <v>0</v>
      </c>
      <c r="Q3718" s="962">
        <f t="shared" si="288"/>
        <v>0</v>
      </c>
      <c r="R3718" s="843"/>
    </row>
    <row r="3719" spans="2:18" s="842" customFormat="1" ht="12.4" customHeight="1">
      <c r="B3719" s="968" t="s">
        <v>1425</v>
      </c>
      <c r="C3719" s="959"/>
      <c r="D3719" s="969" t="s">
        <v>2702</v>
      </c>
      <c r="E3719" s="961" t="s">
        <v>55</v>
      </c>
      <c r="F3719" s="970">
        <v>112.32000000000001</v>
      </c>
      <c r="G3719" s="970">
        <v>4.2</v>
      </c>
      <c r="H3719" s="962">
        <f t="shared" si="284"/>
        <v>471.74</v>
      </c>
      <c r="I3719" s="963">
        <f t="shared" si="288"/>
        <v>0</v>
      </c>
      <c r="J3719" s="964">
        <f t="shared" si="288"/>
        <v>0</v>
      </c>
      <c r="K3719" s="964">
        <f t="shared" si="288"/>
        <v>0</v>
      </c>
      <c r="L3719" s="964">
        <f t="shared" si="288"/>
        <v>0</v>
      </c>
      <c r="M3719" s="964">
        <f t="shared" si="288"/>
        <v>471.74</v>
      </c>
      <c r="N3719" s="964">
        <f t="shared" si="288"/>
        <v>0</v>
      </c>
      <c r="O3719" s="964">
        <f t="shared" si="288"/>
        <v>0</v>
      </c>
      <c r="P3719" s="964">
        <f t="shared" si="288"/>
        <v>0</v>
      </c>
      <c r="Q3719" s="962">
        <f t="shared" si="288"/>
        <v>0</v>
      </c>
      <c r="R3719" s="843"/>
    </row>
    <row r="3720" spans="2:18" s="842" customFormat="1" ht="12.4" customHeight="1">
      <c r="B3720" s="972" t="s">
        <v>1426</v>
      </c>
      <c r="C3720" s="959"/>
      <c r="D3720" s="973" t="s">
        <v>2864</v>
      </c>
      <c r="E3720" s="961"/>
      <c r="F3720" s="961"/>
      <c r="G3720" s="961"/>
      <c r="H3720" s="962" t="str">
        <f t="shared" si="284"/>
        <v/>
      </c>
      <c r="I3720" s="963" t="str">
        <f t="shared" si="288"/>
        <v/>
      </c>
      <c r="J3720" s="964" t="str">
        <f t="shared" si="288"/>
        <v/>
      </c>
      <c r="K3720" s="964" t="str">
        <f t="shared" si="288"/>
        <v/>
      </c>
      <c r="L3720" s="964" t="str">
        <f t="shared" si="288"/>
        <v/>
      </c>
      <c r="M3720" s="964" t="str">
        <f t="shared" si="288"/>
        <v/>
      </c>
      <c r="N3720" s="964" t="str">
        <f t="shared" si="288"/>
        <v/>
      </c>
      <c r="O3720" s="964" t="str">
        <f t="shared" si="288"/>
        <v/>
      </c>
      <c r="P3720" s="964" t="str">
        <f t="shared" si="288"/>
        <v/>
      </c>
      <c r="Q3720" s="962" t="str">
        <f t="shared" si="288"/>
        <v/>
      </c>
      <c r="R3720" s="843"/>
    </row>
    <row r="3721" spans="2:18" s="842" customFormat="1" ht="12.4" customHeight="1">
      <c r="B3721" s="974" t="s">
        <v>1427</v>
      </c>
      <c r="C3721" s="959"/>
      <c r="D3721" s="975" t="s">
        <v>362</v>
      </c>
      <c r="E3721" s="961"/>
      <c r="F3721" s="961"/>
      <c r="G3721" s="961"/>
      <c r="H3721" s="962" t="str">
        <f t="shared" ref="H3721:H3784" si="289">+IF(E3721="","",ROUND(F3721*G3721,2))</f>
        <v/>
      </c>
      <c r="I3721" s="963" t="str">
        <f t="shared" si="288"/>
        <v/>
      </c>
      <c r="J3721" s="964" t="str">
        <f t="shared" si="288"/>
        <v/>
      </c>
      <c r="K3721" s="964" t="str">
        <f t="shared" si="288"/>
        <v/>
      </c>
      <c r="L3721" s="964" t="str">
        <f t="shared" si="288"/>
        <v/>
      </c>
      <c r="M3721" s="964" t="str">
        <f t="shared" si="288"/>
        <v/>
      </c>
      <c r="N3721" s="964" t="str">
        <f t="shared" si="288"/>
        <v/>
      </c>
      <c r="O3721" s="964" t="str">
        <f t="shared" si="288"/>
        <v/>
      </c>
      <c r="P3721" s="964" t="str">
        <f t="shared" si="288"/>
        <v/>
      </c>
      <c r="Q3721" s="962" t="str">
        <f t="shared" si="288"/>
        <v/>
      </c>
      <c r="R3721" s="843"/>
    </row>
    <row r="3722" spans="2:18" s="842" customFormat="1" ht="12.4" customHeight="1">
      <c r="B3722" s="968" t="s">
        <v>1428</v>
      </c>
      <c r="C3722" s="959"/>
      <c r="D3722" s="969" t="s">
        <v>2865</v>
      </c>
      <c r="E3722" s="961" t="s">
        <v>51</v>
      </c>
      <c r="F3722" s="970">
        <v>38.71</v>
      </c>
      <c r="G3722" s="970">
        <v>51.800000000000004</v>
      </c>
      <c r="H3722" s="962">
        <f t="shared" si="289"/>
        <v>2005.18</v>
      </c>
      <c r="I3722" s="963">
        <f t="shared" si="288"/>
        <v>0</v>
      </c>
      <c r="J3722" s="964">
        <f t="shared" si="288"/>
        <v>0</v>
      </c>
      <c r="K3722" s="964">
        <f t="shared" si="288"/>
        <v>0</v>
      </c>
      <c r="L3722" s="964">
        <f t="shared" si="288"/>
        <v>0</v>
      </c>
      <c r="M3722" s="964">
        <f t="shared" si="288"/>
        <v>2005.18</v>
      </c>
      <c r="N3722" s="964">
        <f t="shared" si="288"/>
        <v>0</v>
      </c>
      <c r="O3722" s="964">
        <f t="shared" si="288"/>
        <v>0</v>
      </c>
      <c r="P3722" s="964">
        <f t="shared" si="288"/>
        <v>0</v>
      </c>
      <c r="Q3722" s="962">
        <f t="shared" si="288"/>
        <v>0</v>
      </c>
      <c r="R3722" s="843"/>
    </row>
    <row r="3723" spans="2:18" s="842" customFormat="1" ht="12.4" customHeight="1">
      <c r="B3723" s="974" t="s">
        <v>1429</v>
      </c>
      <c r="C3723" s="959"/>
      <c r="D3723" s="975" t="s">
        <v>2866</v>
      </c>
      <c r="E3723" s="961"/>
      <c r="F3723" s="961"/>
      <c r="G3723" s="961"/>
      <c r="H3723" s="962" t="str">
        <f t="shared" si="289"/>
        <v/>
      </c>
      <c r="I3723" s="963" t="str">
        <f t="shared" si="288"/>
        <v/>
      </c>
      <c r="J3723" s="964" t="str">
        <f t="shared" si="288"/>
        <v/>
      </c>
      <c r="K3723" s="964" t="str">
        <f t="shared" si="288"/>
        <v/>
      </c>
      <c r="L3723" s="964" t="str">
        <f t="shared" si="288"/>
        <v/>
      </c>
      <c r="M3723" s="964" t="str">
        <f t="shared" si="288"/>
        <v/>
      </c>
      <c r="N3723" s="964" t="str">
        <f t="shared" si="288"/>
        <v/>
      </c>
      <c r="O3723" s="964" t="str">
        <f t="shared" si="288"/>
        <v/>
      </c>
      <c r="P3723" s="964" t="str">
        <f t="shared" si="288"/>
        <v/>
      </c>
      <c r="Q3723" s="962" t="str">
        <f t="shared" si="288"/>
        <v/>
      </c>
      <c r="R3723" s="843"/>
    </row>
    <row r="3724" spans="2:18" s="842" customFormat="1" ht="12.4" customHeight="1">
      <c r="B3724" s="968" t="s">
        <v>1430</v>
      </c>
      <c r="C3724" s="959"/>
      <c r="D3724" s="969" t="s">
        <v>2867</v>
      </c>
      <c r="E3724" s="961" t="s">
        <v>51</v>
      </c>
      <c r="F3724" s="970">
        <v>61.56</v>
      </c>
      <c r="G3724" s="970">
        <v>28.400000000000002</v>
      </c>
      <c r="H3724" s="962">
        <f t="shared" si="289"/>
        <v>1748.3</v>
      </c>
      <c r="I3724" s="963">
        <f t="shared" si="288"/>
        <v>0</v>
      </c>
      <c r="J3724" s="964">
        <f t="shared" si="288"/>
        <v>0</v>
      </c>
      <c r="K3724" s="964">
        <f t="shared" si="288"/>
        <v>0</v>
      </c>
      <c r="L3724" s="964">
        <f t="shared" si="288"/>
        <v>0</v>
      </c>
      <c r="M3724" s="964">
        <f t="shared" si="288"/>
        <v>1748.3</v>
      </c>
      <c r="N3724" s="964">
        <f t="shared" si="288"/>
        <v>0</v>
      </c>
      <c r="O3724" s="964">
        <f t="shared" si="288"/>
        <v>0</v>
      </c>
      <c r="P3724" s="964">
        <f t="shared" si="288"/>
        <v>0</v>
      </c>
      <c r="Q3724" s="962">
        <f t="shared" si="288"/>
        <v>0</v>
      </c>
      <c r="R3724" s="843"/>
    </row>
    <row r="3725" spans="2:18" s="842" customFormat="1" ht="12.4" customHeight="1">
      <c r="B3725" s="968" t="s">
        <v>1431</v>
      </c>
      <c r="C3725" s="959"/>
      <c r="D3725" s="969" t="s">
        <v>2868</v>
      </c>
      <c r="E3725" s="961" t="s">
        <v>387</v>
      </c>
      <c r="F3725" s="970">
        <v>10.8</v>
      </c>
      <c r="G3725" s="970">
        <v>26.18</v>
      </c>
      <c r="H3725" s="962">
        <f t="shared" si="289"/>
        <v>282.74</v>
      </c>
      <c r="I3725" s="963">
        <f t="shared" si="288"/>
        <v>0</v>
      </c>
      <c r="J3725" s="964">
        <f t="shared" si="288"/>
        <v>0</v>
      </c>
      <c r="K3725" s="964">
        <f t="shared" si="288"/>
        <v>0</v>
      </c>
      <c r="L3725" s="964">
        <f t="shared" si="288"/>
        <v>0</v>
      </c>
      <c r="M3725" s="964">
        <f t="shared" si="288"/>
        <v>282.74</v>
      </c>
      <c r="N3725" s="964">
        <f t="shared" si="288"/>
        <v>0</v>
      </c>
      <c r="O3725" s="964">
        <f t="shared" si="288"/>
        <v>0</v>
      </c>
      <c r="P3725" s="964">
        <f t="shared" si="288"/>
        <v>0</v>
      </c>
      <c r="Q3725" s="962">
        <f t="shared" si="288"/>
        <v>0</v>
      </c>
      <c r="R3725" s="843"/>
    </row>
    <row r="3726" spans="2:18" s="842" customFormat="1" ht="12.4" customHeight="1">
      <c r="B3726" s="968" t="s">
        <v>1432</v>
      </c>
      <c r="C3726" s="959"/>
      <c r="D3726" s="969" t="s">
        <v>2869</v>
      </c>
      <c r="E3726" s="961" t="s">
        <v>41</v>
      </c>
      <c r="F3726" s="970">
        <v>2</v>
      </c>
      <c r="G3726" s="970">
        <v>830.63</v>
      </c>
      <c r="H3726" s="962">
        <f t="shared" si="289"/>
        <v>1661.26</v>
      </c>
      <c r="I3726" s="963">
        <f t="shared" si="288"/>
        <v>0</v>
      </c>
      <c r="J3726" s="964">
        <f t="shared" si="288"/>
        <v>0</v>
      </c>
      <c r="K3726" s="964">
        <f t="shared" si="288"/>
        <v>0</v>
      </c>
      <c r="L3726" s="964">
        <f t="shared" si="288"/>
        <v>0</v>
      </c>
      <c r="M3726" s="964">
        <f t="shared" si="288"/>
        <v>1661.26</v>
      </c>
      <c r="N3726" s="964">
        <f t="shared" si="288"/>
        <v>0</v>
      </c>
      <c r="O3726" s="964">
        <f t="shared" si="288"/>
        <v>0</v>
      </c>
      <c r="P3726" s="964">
        <f t="shared" si="288"/>
        <v>0</v>
      </c>
      <c r="Q3726" s="962">
        <f t="shared" si="288"/>
        <v>0</v>
      </c>
      <c r="R3726" s="843"/>
    </row>
    <row r="3727" spans="2:18" s="842" customFormat="1" ht="12.4" customHeight="1">
      <c r="B3727" s="974" t="s">
        <v>1433</v>
      </c>
      <c r="C3727" s="959"/>
      <c r="D3727" s="975" t="s">
        <v>2870</v>
      </c>
      <c r="E3727" s="961"/>
      <c r="F3727" s="961"/>
      <c r="G3727" s="961"/>
      <c r="H3727" s="962" t="str">
        <f t="shared" si="289"/>
        <v/>
      </c>
      <c r="I3727" s="963" t="str">
        <f t="shared" ref="I3727:Q3742" si="290">+IF($E3727="","",I7617)</f>
        <v/>
      </c>
      <c r="J3727" s="964" t="str">
        <f t="shared" si="290"/>
        <v/>
      </c>
      <c r="K3727" s="964" t="str">
        <f t="shared" si="290"/>
        <v/>
      </c>
      <c r="L3727" s="964" t="str">
        <f t="shared" si="290"/>
        <v/>
      </c>
      <c r="M3727" s="964" t="str">
        <f t="shared" si="290"/>
        <v/>
      </c>
      <c r="N3727" s="964" t="str">
        <f t="shared" si="290"/>
        <v/>
      </c>
      <c r="O3727" s="964" t="str">
        <f t="shared" si="290"/>
        <v/>
      </c>
      <c r="P3727" s="964" t="str">
        <f t="shared" si="290"/>
        <v/>
      </c>
      <c r="Q3727" s="962" t="str">
        <f t="shared" si="290"/>
        <v/>
      </c>
      <c r="R3727" s="843"/>
    </row>
    <row r="3728" spans="2:18" s="842" customFormat="1" ht="12.4" customHeight="1">
      <c r="B3728" s="968" t="s">
        <v>1434</v>
      </c>
      <c r="C3728" s="959"/>
      <c r="D3728" s="969" t="s">
        <v>2871</v>
      </c>
      <c r="E3728" s="961" t="s">
        <v>51</v>
      </c>
      <c r="F3728" s="970">
        <v>82.55</v>
      </c>
      <c r="G3728" s="970">
        <v>15.26</v>
      </c>
      <c r="H3728" s="962">
        <f t="shared" si="289"/>
        <v>1259.71</v>
      </c>
      <c r="I3728" s="963">
        <f t="shared" si="290"/>
        <v>0</v>
      </c>
      <c r="J3728" s="964">
        <f t="shared" si="290"/>
        <v>0</v>
      </c>
      <c r="K3728" s="964">
        <f t="shared" si="290"/>
        <v>0</v>
      </c>
      <c r="L3728" s="964">
        <f t="shared" si="290"/>
        <v>0</v>
      </c>
      <c r="M3728" s="964">
        <f t="shared" si="290"/>
        <v>1259.71</v>
      </c>
      <c r="N3728" s="964">
        <f t="shared" si="290"/>
        <v>0</v>
      </c>
      <c r="O3728" s="964">
        <f t="shared" si="290"/>
        <v>0</v>
      </c>
      <c r="P3728" s="964">
        <f t="shared" si="290"/>
        <v>0</v>
      </c>
      <c r="Q3728" s="962">
        <f t="shared" si="290"/>
        <v>0</v>
      </c>
      <c r="R3728" s="843"/>
    </row>
    <row r="3729" spans="2:18" s="842" customFormat="1" ht="12.4" customHeight="1">
      <c r="B3729" s="968" t="s">
        <v>1435</v>
      </c>
      <c r="C3729" s="959"/>
      <c r="D3729" s="969" t="s">
        <v>2872</v>
      </c>
      <c r="E3729" s="961" t="s">
        <v>51</v>
      </c>
      <c r="F3729" s="970">
        <v>9.4500000000000011</v>
      </c>
      <c r="G3729" s="970">
        <v>27.37</v>
      </c>
      <c r="H3729" s="962">
        <f t="shared" si="289"/>
        <v>258.64999999999998</v>
      </c>
      <c r="I3729" s="963">
        <f t="shared" si="290"/>
        <v>0</v>
      </c>
      <c r="J3729" s="964">
        <f t="shared" si="290"/>
        <v>0</v>
      </c>
      <c r="K3729" s="964">
        <f t="shared" si="290"/>
        <v>0</v>
      </c>
      <c r="L3729" s="964">
        <f t="shared" si="290"/>
        <v>0</v>
      </c>
      <c r="M3729" s="964">
        <f t="shared" si="290"/>
        <v>258.64999999999998</v>
      </c>
      <c r="N3729" s="964">
        <f t="shared" si="290"/>
        <v>0</v>
      </c>
      <c r="O3729" s="964">
        <f t="shared" si="290"/>
        <v>0</v>
      </c>
      <c r="P3729" s="964">
        <f t="shared" si="290"/>
        <v>0</v>
      </c>
      <c r="Q3729" s="962">
        <f t="shared" si="290"/>
        <v>0</v>
      </c>
      <c r="R3729" s="843"/>
    </row>
    <row r="3730" spans="2:18" s="842" customFormat="1" ht="12.4" customHeight="1">
      <c r="B3730" s="968" t="s">
        <v>1436</v>
      </c>
      <c r="C3730" s="959"/>
      <c r="D3730" s="969" t="s">
        <v>2873</v>
      </c>
      <c r="E3730" s="961" t="s">
        <v>51</v>
      </c>
      <c r="F3730" s="970">
        <v>14.450000000000001</v>
      </c>
      <c r="G3730" s="970">
        <v>27.37</v>
      </c>
      <c r="H3730" s="962">
        <f t="shared" si="289"/>
        <v>395.5</v>
      </c>
      <c r="I3730" s="963">
        <f t="shared" si="290"/>
        <v>0</v>
      </c>
      <c r="J3730" s="964">
        <f t="shared" si="290"/>
        <v>0</v>
      </c>
      <c r="K3730" s="964">
        <f t="shared" si="290"/>
        <v>0</v>
      </c>
      <c r="L3730" s="964">
        <f t="shared" si="290"/>
        <v>0</v>
      </c>
      <c r="M3730" s="964">
        <f t="shared" si="290"/>
        <v>395.5</v>
      </c>
      <c r="N3730" s="964">
        <f t="shared" si="290"/>
        <v>0</v>
      </c>
      <c r="O3730" s="964">
        <f t="shared" si="290"/>
        <v>0</v>
      </c>
      <c r="P3730" s="964">
        <f t="shared" si="290"/>
        <v>0</v>
      </c>
      <c r="Q3730" s="962">
        <f t="shared" si="290"/>
        <v>0</v>
      </c>
      <c r="R3730" s="843"/>
    </row>
    <row r="3731" spans="2:18" s="842" customFormat="1" ht="12.4" customHeight="1">
      <c r="B3731" s="968" t="s">
        <v>1437</v>
      </c>
      <c r="C3731" s="959"/>
      <c r="D3731" s="969" t="s">
        <v>2874</v>
      </c>
      <c r="E3731" s="961" t="s">
        <v>50</v>
      </c>
      <c r="F3731" s="970">
        <v>8.9</v>
      </c>
      <c r="G3731" s="970">
        <v>12.950000000000001</v>
      </c>
      <c r="H3731" s="962">
        <f t="shared" si="289"/>
        <v>115.26</v>
      </c>
      <c r="I3731" s="963">
        <f t="shared" si="290"/>
        <v>0</v>
      </c>
      <c r="J3731" s="964">
        <f t="shared" si="290"/>
        <v>0</v>
      </c>
      <c r="K3731" s="964">
        <f t="shared" si="290"/>
        <v>0</v>
      </c>
      <c r="L3731" s="964">
        <f t="shared" si="290"/>
        <v>0</v>
      </c>
      <c r="M3731" s="964">
        <f t="shared" si="290"/>
        <v>115.26</v>
      </c>
      <c r="N3731" s="964">
        <f t="shared" si="290"/>
        <v>0</v>
      </c>
      <c r="O3731" s="964">
        <f t="shared" si="290"/>
        <v>0</v>
      </c>
      <c r="P3731" s="964">
        <f t="shared" si="290"/>
        <v>0</v>
      </c>
      <c r="Q3731" s="962">
        <f t="shared" si="290"/>
        <v>0</v>
      </c>
      <c r="R3731" s="843"/>
    </row>
    <row r="3732" spans="2:18" s="842" customFormat="1" ht="12.4" customHeight="1">
      <c r="B3732" s="974" t="s">
        <v>1438</v>
      </c>
      <c r="C3732" s="959"/>
      <c r="D3732" s="975" t="s">
        <v>62</v>
      </c>
      <c r="E3732" s="961"/>
      <c r="F3732" s="961"/>
      <c r="G3732" s="961"/>
      <c r="H3732" s="962" t="str">
        <f t="shared" si="289"/>
        <v/>
      </c>
      <c r="I3732" s="963" t="str">
        <f t="shared" si="290"/>
        <v/>
      </c>
      <c r="J3732" s="964" t="str">
        <f t="shared" si="290"/>
        <v/>
      </c>
      <c r="K3732" s="964" t="str">
        <f t="shared" si="290"/>
        <v/>
      </c>
      <c r="L3732" s="964" t="str">
        <f t="shared" si="290"/>
        <v/>
      </c>
      <c r="M3732" s="964" t="str">
        <f t="shared" si="290"/>
        <v/>
      </c>
      <c r="N3732" s="964" t="str">
        <f t="shared" si="290"/>
        <v/>
      </c>
      <c r="O3732" s="964" t="str">
        <f t="shared" si="290"/>
        <v/>
      </c>
      <c r="P3732" s="964" t="str">
        <f t="shared" si="290"/>
        <v/>
      </c>
      <c r="Q3732" s="962" t="str">
        <f t="shared" si="290"/>
        <v/>
      </c>
      <c r="R3732" s="843"/>
    </row>
    <row r="3733" spans="2:18" s="842" customFormat="1" ht="12.4" customHeight="1">
      <c r="B3733" s="968" t="s">
        <v>1439</v>
      </c>
      <c r="C3733" s="959"/>
      <c r="D3733" s="969" t="s">
        <v>373</v>
      </c>
      <c r="E3733" s="961" t="s">
        <v>51</v>
      </c>
      <c r="F3733" s="970">
        <v>16.05</v>
      </c>
      <c r="G3733" s="970">
        <v>41.38</v>
      </c>
      <c r="H3733" s="962">
        <f t="shared" si="289"/>
        <v>664.15</v>
      </c>
      <c r="I3733" s="963">
        <f t="shared" si="290"/>
        <v>0</v>
      </c>
      <c r="J3733" s="964">
        <f t="shared" si="290"/>
        <v>0</v>
      </c>
      <c r="K3733" s="964">
        <f t="shared" si="290"/>
        <v>0</v>
      </c>
      <c r="L3733" s="964">
        <f t="shared" si="290"/>
        <v>0</v>
      </c>
      <c r="M3733" s="964">
        <f t="shared" si="290"/>
        <v>664.15</v>
      </c>
      <c r="N3733" s="964">
        <f t="shared" si="290"/>
        <v>0</v>
      </c>
      <c r="O3733" s="964">
        <f t="shared" si="290"/>
        <v>0</v>
      </c>
      <c r="P3733" s="964">
        <f t="shared" si="290"/>
        <v>0</v>
      </c>
      <c r="Q3733" s="962">
        <f t="shared" si="290"/>
        <v>0</v>
      </c>
      <c r="R3733" s="843"/>
    </row>
    <row r="3734" spans="2:18" s="842" customFormat="1" ht="12.4" customHeight="1">
      <c r="B3734" s="968" t="s">
        <v>1440</v>
      </c>
      <c r="C3734" s="959"/>
      <c r="D3734" s="969" t="s">
        <v>372</v>
      </c>
      <c r="E3734" s="961" t="s">
        <v>51</v>
      </c>
      <c r="F3734" s="970">
        <v>9.0299999999999994</v>
      </c>
      <c r="G3734" s="970">
        <v>36</v>
      </c>
      <c r="H3734" s="962">
        <f t="shared" si="289"/>
        <v>325.08</v>
      </c>
      <c r="I3734" s="963">
        <f t="shared" si="290"/>
        <v>0</v>
      </c>
      <c r="J3734" s="964">
        <f t="shared" si="290"/>
        <v>0</v>
      </c>
      <c r="K3734" s="964">
        <f t="shared" si="290"/>
        <v>0</v>
      </c>
      <c r="L3734" s="964">
        <f t="shared" si="290"/>
        <v>0</v>
      </c>
      <c r="M3734" s="964">
        <f t="shared" si="290"/>
        <v>325.08</v>
      </c>
      <c r="N3734" s="964">
        <f t="shared" si="290"/>
        <v>0</v>
      </c>
      <c r="O3734" s="964">
        <f t="shared" si="290"/>
        <v>0</v>
      </c>
      <c r="P3734" s="964">
        <f t="shared" si="290"/>
        <v>0</v>
      </c>
      <c r="Q3734" s="962">
        <f t="shared" si="290"/>
        <v>0</v>
      </c>
      <c r="R3734" s="843"/>
    </row>
    <row r="3735" spans="2:18" s="842" customFormat="1" ht="12.4" customHeight="1">
      <c r="B3735" s="974" t="s">
        <v>1441</v>
      </c>
      <c r="C3735" s="959"/>
      <c r="D3735" s="975" t="s">
        <v>63</v>
      </c>
      <c r="E3735" s="961"/>
      <c r="F3735" s="961"/>
      <c r="G3735" s="961"/>
      <c r="H3735" s="962" t="str">
        <f t="shared" si="289"/>
        <v/>
      </c>
      <c r="I3735" s="963" t="str">
        <f t="shared" si="290"/>
        <v/>
      </c>
      <c r="J3735" s="964" t="str">
        <f t="shared" si="290"/>
        <v/>
      </c>
      <c r="K3735" s="964" t="str">
        <f t="shared" si="290"/>
        <v/>
      </c>
      <c r="L3735" s="964" t="str">
        <f t="shared" si="290"/>
        <v/>
      </c>
      <c r="M3735" s="964" t="str">
        <f t="shared" si="290"/>
        <v/>
      </c>
      <c r="N3735" s="964" t="str">
        <f t="shared" si="290"/>
        <v/>
      </c>
      <c r="O3735" s="964" t="str">
        <f t="shared" si="290"/>
        <v/>
      </c>
      <c r="P3735" s="964" t="str">
        <f t="shared" si="290"/>
        <v/>
      </c>
      <c r="Q3735" s="962" t="str">
        <f t="shared" si="290"/>
        <v/>
      </c>
      <c r="R3735" s="843"/>
    </row>
    <row r="3736" spans="2:18" s="842" customFormat="1" ht="12.4" customHeight="1">
      <c r="B3736" s="968" t="s">
        <v>1442</v>
      </c>
      <c r="C3736" s="959"/>
      <c r="D3736" s="969" t="s">
        <v>2875</v>
      </c>
      <c r="E3736" s="961" t="s">
        <v>41</v>
      </c>
      <c r="F3736" s="970">
        <v>6</v>
      </c>
      <c r="G3736" s="970">
        <v>245.66</v>
      </c>
      <c r="H3736" s="962">
        <f t="shared" si="289"/>
        <v>1473.96</v>
      </c>
      <c r="I3736" s="963">
        <f t="shared" si="290"/>
        <v>0</v>
      </c>
      <c r="J3736" s="964">
        <f t="shared" si="290"/>
        <v>0</v>
      </c>
      <c r="K3736" s="964">
        <f t="shared" si="290"/>
        <v>0</v>
      </c>
      <c r="L3736" s="964">
        <f t="shared" si="290"/>
        <v>0</v>
      </c>
      <c r="M3736" s="964">
        <f t="shared" si="290"/>
        <v>221.09</v>
      </c>
      <c r="N3736" s="964">
        <f t="shared" si="290"/>
        <v>1252.8699999999999</v>
      </c>
      <c r="O3736" s="964">
        <f t="shared" si="290"/>
        <v>0</v>
      </c>
      <c r="P3736" s="964">
        <f t="shared" si="290"/>
        <v>0</v>
      </c>
      <c r="Q3736" s="962">
        <f t="shared" si="290"/>
        <v>0</v>
      </c>
      <c r="R3736" s="843"/>
    </row>
    <row r="3737" spans="2:18" s="842" customFormat="1" ht="12.4" customHeight="1">
      <c r="B3737" s="968" t="s">
        <v>1443</v>
      </c>
      <c r="C3737" s="959"/>
      <c r="D3737" s="969" t="s">
        <v>2876</v>
      </c>
      <c r="E3737" s="961" t="s">
        <v>41</v>
      </c>
      <c r="F3737" s="970">
        <v>6</v>
      </c>
      <c r="G3737" s="970">
        <v>83.43</v>
      </c>
      <c r="H3737" s="962">
        <f t="shared" si="289"/>
        <v>500.58</v>
      </c>
      <c r="I3737" s="963">
        <f t="shared" si="290"/>
        <v>0</v>
      </c>
      <c r="J3737" s="964">
        <f t="shared" si="290"/>
        <v>0</v>
      </c>
      <c r="K3737" s="964">
        <f t="shared" si="290"/>
        <v>0</v>
      </c>
      <c r="L3737" s="964">
        <f t="shared" si="290"/>
        <v>0</v>
      </c>
      <c r="M3737" s="964">
        <f t="shared" si="290"/>
        <v>75.09</v>
      </c>
      <c r="N3737" s="964">
        <f t="shared" si="290"/>
        <v>425.49</v>
      </c>
      <c r="O3737" s="964">
        <f t="shared" si="290"/>
        <v>0</v>
      </c>
      <c r="P3737" s="964">
        <f t="shared" si="290"/>
        <v>0</v>
      </c>
      <c r="Q3737" s="962">
        <f t="shared" si="290"/>
        <v>0</v>
      </c>
      <c r="R3737" s="843"/>
    </row>
    <row r="3738" spans="2:18" s="842" customFormat="1" ht="12.4" customHeight="1">
      <c r="B3738" s="974" t="s">
        <v>1444</v>
      </c>
      <c r="C3738" s="959"/>
      <c r="D3738" s="975" t="s">
        <v>64</v>
      </c>
      <c r="E3738" s="961"/>
      <c r="F3738" s="961"/>
      <c r="G3738" s="961"/>
      <c r="H3738" s="962" t="str">
        <f t="shared" si="289"/>
        <v/>
      </c>
      <c r="I3738" s="963" t="str">
        <f t="shared" si="290"/>
        <v/>
      </c>
      <c r="J3738" s="964" t="str">
        <f t="shared" si="290"/>
        <v/>
      </c>
      <c r="K3738" s="964" t="str">
        <f t="shared" si="290"/>
        <v/>
      </c>
      <c r="L3738" s="964" t="str">
        <f t="shared" si="290"/>
        <v/>
      </c>
      <c r="M3738" s="964" t="str">
        <f t="shared" si="290"/>
        <v/>
      </c>
      <c r="N3738" s="964" t="str">
        <f t="shared" si="290"/>
        <v/>
      </c>
      <c r="O3738" s="964" t="str">
        <f t="shared" si="290"/>
        <v/>
      </c>
      <c r="P3738" s="964" t="str">
        <f t="shared" si="290"/>
        <v/>
      </c>
      <c r="Q3738" s="962" t="str">
        <f t="shared" si="290"/>
        <v/>
      </c>
      <c r="R3738" s="843"/>
    </row>
    <row r="3739" spans="2:18" s="842" customFormat="1" ht="12.4" customHeight="1">
      <c r="B3739" s="968" t="s">
        <v>1445</v>
      </c>
      <c r="C3739" s="959"/>
      <c r="D3739" s="969" t="s">
        <v>2877</v>
      </c>
      <c r="E3739" s="961" t="s">
        <v>385</v>
      </c>
      <c r="F3739" s="970">
        <v>107.78</v>
      </c>
      <c r="G3739" s="970">
        <v>9.2900000000000009</v>
      </c>
      <c r="H3739" s="962">
        <f t="shared" si="289"/>
        <v>1001.28</v>
      </c>
      <c r="I3739" s="963">
        <f t="shared" si="290"/>
        <v>0</v>
      </c>
      <c r="J3739" s="964">
        <f t="shared" si="290"/>
        <v>0</v>
      </c>
      <c r="K3739" s="964">
        <f t="shared" si="290"/>
        <v>0</v>
      </c>
      <c r="L3739" s="964">
        <f t="shared" si="290"/>
        <v>0</v>
      </c>
      <c r="M3739" s="964">
        <f t="shared" si="290"/>
        <v>0</v>
      </c>
      <c r="N3739" s="964">
        <f t="shared" si="290"/>
        <v>1001.28</v>
      </c>
      <c r="O3739" s="964">
        <f t="shared" si="290"/>
        <v>0</v>
      </c>
      <c r="P3739" s="964">
        <f t="shared" si="290"/>
        <v>0</v>
      </c>
      <c r="Q3739" s="962">
        <f t="shared" si="290"/>
        <v>0</v>
      </c>
      <c r="R3739" s="843"/>
    </row>
    <row r="3740" spans="2:18" s="842" customFormat="1" ht="12.4" customHeight="1">
      <c r="B3740" s="972" t="s">
        <v>1446</v>
      </c>
      <c r="C3740" s="959"/>
      <c r="D3740" s="973" t="s">
        <v>66</v>
      </c>
      <c r="E3740" s="961"/>
      <c r="F3740" s="961"/>
      <c r="G3740" s="961"/>
      <c r="H3740" s="962" t="str">
        <f t="shared" si="289"/>
        <v/>
      </c>
      <c r="I3740" s="963" t="str">
        <f t="shared" si="290"/>
        <v/>
      </c>
      <c r="J3740" s="964" t="str">
        <f t="shared" si="290"/>
        <v/>
      </c>
      <c r="K3740" s="964" t="str">
        <f t="shared" si="290"/>
        <v/>
      </c>
      <c r="L3740" s="964" t="str">
        <f t="shared" si="290"/>
        <v/>
      </c>
      <c r="M3740" s="964" t="str">
        <f t="shared" si="290"/>
        <v/>
      </c>
      <c r="N3740" s="964" t="str">
        <f t="shared" si="290"/>
        <v/>
      </c>
      <c r="O3740" s="964" t="str">
        <f t="shared" si="290"/>
        <v/>
      </c>
      <c r="P3740" s="964" t="str">
        <f t="shared" si="290"/>
        <v/>
      </c>
      <c r="Q3740" s="962" t="str">
        <f t="shared" si="290"/>
        <v/>
      </c>
      <c r="R3740" s="843"/>
    </row>
    <row r="3741" spans="2:18" s="842" customFormat="1" ht="12.4" customHeight="1">
      <c r="B3741" s="974" t="s">
        <v>1447</v>
      </c>
      <c r="C3741" s="959"/>
      <c r="D3741" s="975" t="s">
        <v>2878</v>
      </c>
      <c r="E3741" s="961"/>
      <c r="F3741" s="961"/>
      <c r="G3741" s="961"/>
      <c r="H3741" s="962" t="str">
        <f t="shared" si="289"/>
        <v/>
      </c>
      <c r="I3741" s="963" t="str">
        <f t="shared" si="290"/>
        <v/>
      </c>
      <c r="J3741" s="964" t="str">
        <f t="shared" si="290"/>
        <v/>
      </c>
      <c r="K3741" s="964" t="str">
        <f t="shared" si="290"/>
        <v/>
      </c>
      <c r="L3741" s="964" t="str">
        <f t="shared" si="290"/>
        <v/>
      </c>
      <c r="M3741" s="964" t="str">
        <f t="shared" si="290"/>
        <v/>
      </c>
      <c r="N3741" s="964" t="str">
        <f t="shared" si="290"/>
        <v/>
      </c>
      <c r="O3741" s="964" t="str">
        <f t="shared" si="290"/>
        <v/>
      </c>
      <c r="P3741" s="964" t="str">
        <f t="shared" si="290"/>
        <v/>
      </c>
      <c r="Q3741" s="962" t="str">
        <f t="shared" si="290"/>
        <v/>
      </c>
      <c r="R3741" s="843"/>
    </row>
    <row r="3742" spans="2:18" s="842" customFormat="1" ht="12.4" customHeight="1">
      <c r="B3742" s="968" t="s">
        <v>1448</v>
      </c>
      <c r="C3742" s="959"/>
      <c r="D3742" s="969" t="s">
        <v>2879</v>
      </c>
      <c r="E3742" s="961" t="s">
        <v>41</v>
      </c>
      <c r="F3742" s="970">
        <v>2</v>
      </c>
      <c r="G3742" s="970">
        <v>380.71</v>
      </c>
      <c r="H3742" s="962">
        <f t="shared" si="289"/>
        <v>761.42</v>
      </c>
      <c r="I3742" s="963">
        <f t="shared" si="290"/>
        <v>0</v>
      </c>
      <c r="J3742" s="964">
        <f t="shared" si="290"/>
        <v>0</v>
      </c>
      <c r="K3742" s="964">
        <f t="shared" si="290"/>
        <v>0</v>
      </c>
      <c r="L3742" s="964">
        <f t="shared" si="290"/>
        <v>0</v>
      </c>
      <c r="M3742" s="964">
        <f t="shared" si="290"/>
        <v>761.42</v>
      </c>
      <c r="N3742" s="964">
        <f t="shared" si="290"/>
        <v>0</v>
      </c>
      <c r="O3742" s="964">
        <f t="shared" si="290"/>
        <v>0</v>
      </c>
      <c r="P3742" s="964">
        <f t="shared" si="290"/>
        <v>0</v>
      </c>
      <c r="Q3742" s="962">
        <f t="shared" si="290"/>
        <v>0</v>
      </c>
      <c r="R3742" s="843"/>
    </row>
    <row r="3743" spans="2:18" s="842" customFormat="1" ht="12.4" customHeight="1">
      <c r="B3743" s="974" t="s">
        <v>1449</v>
      </c>
      <c r="C3743" s="959"/>
      <c r="D3743" s="975" t="s">
        <v>67</v>
      </c>
      <c r="E3743" s="961"/>
      <c r="F3743" s="961"/>
      <c r="G3743" s="961"/>
      <c r="H3743" s="962" t="str">
        <f t="shared" si="289"/>
        <v/>
      </c>
      <c r="I3743" s="963" t="str">
        <f t="shared" ref="I3743:Q3758" si="291">+IF($E3743="","",I7633)</f>
        <v/>
      </c>
      <c r="J3743" s="964" t="str">
        <f t="shared" si="291"/>
        <v/>
      </c>
      <c r="K3743" s="964" t="str">
        <f t="shared" si="291"/>
        <v/>
      </c>
      <c r="L3743" s="964" t="str">
        <f t="shared" si="291"/>
        <v/>
      </c>
      <c r="M3743" s="964" t="str">
        <f t="shared" si="291"/>
        <v/>
      </c>
      <c r="N3743" s="964" t="str">
        <f t="shared" si="291"/>
        <v/>
      </c>
      <c r="O3743" s="964" t="str">
        <f t="shared" si="291"/>
        <v/>
      </c>
      <c r="P3743" s="964" t="str">
        <f t="shared" si="291"/>
        <v/>
      </c>
      <c r="Q3743" s="962" t="str">
        <f t="shared" si="291"/>
        <v/>
      </c>
      <c r="R3743" s="843"/>
    </row>
    <row r="3744" spans="2:18" s="842" customFormat="1" ht="12.4" customHeight="1">
      <c r="B3744" s="968" t="s">
        <v>1450</v>
      </c>
      <c r="C3744" s="959"/>
      <c r="D3744" s="969" t="s">
        <v>374</v>
      </c>
      <c r="E3744" s="961" t="s">
        <v>41</v>
      </c>
      <c r="F3744" s="970">
        <v>2</v>
      </c>
      <c r="G3744" s="970">
        <v>755.30000000000007</v>
      </c>
      <c r="H3744" s="962">
        <f t="shared" si="289"/>
        <v>1510.6</v>
      </c>
      <c r="I3744" s="963">
        <f t="shared" si="291"/>
        <v>0</v>
      </c>
      <c r="J3744" s="964">
        <f t="shared" si="291"/>
        <v>0</v>
      </c>
      <c r="K3744" s="964">
        <f t="shared" si="291"/>
        <v>0</v>
      </c>
      <c r="L3744" s="964">
        <f t="shared" si="291"/>
        <v>0</v>
      </c>
      <c r="M3744" s="964">
        <f t="shared" si="291"/>
        <v>113.3</v>
      </c>
      <c r="N3744" s="964">
        <f t="shared" si="291"/>
        <v>1397.31</v>
      </c>
      <c r="O3744" s="964">
        <f t="shared" si="291"/>
        <v>0</v>
      </c>
      <c r="P3744" s="964">
        <f t="shared" si="291"/>
        <v>0</v>
      </c>
      <c r="Q3744" s="962">
        <f t="shared" si="291"/>
        <v>0</v>
      </c>
      <c r="R3744" s="843"/>
    </row>
    <row r="3745" spans="2:18" s="842" customFormat="1" ht="12.4" customHeight="1">
      <c r="B3745" s="974" t="s">
        <v>1451</v>
      </c>
      <c r="C3745" s="959"/>
      <c r="D3745" s="975" t="s">
        <v>389</v>
      </c>
      <c r="E3745" s="961"/>
      <c r="F3745" s="961"/>
      <c r="G3745" s="961"/>
      <c r="H3745" s="962" t="str">
        <f t="shared" si="289"/>
        <v/>
      </c>
      <c r="I3745" s="963" t="str">
        <f t="shared" si="291"/>
        <v/>
      </c>
      <c r="J3745" s="964" t="str">
        <f t="shared" si="291"/>
        <v/>
      </c>
      <c r="K3745" s="964" t="str">
        <f t="shared" si="291"/>
        <v/>
      </c>
      <c r="L3745" s="964" t="str">
        <f t="shared" si="291"/>
        <v/>
      </c>
      <c r="M3745" s="964" t="str">
        <f t="shared" si="291"/>
        <v/>
      </c>
      <c r="N3745" s="964" t="str">
        <f t="shared" si="291"/>
        <v/>
      </c>
      <c r="O3745" s="964" t="str">
        <f t="shared" si="291"/>
        <v/>
      </c>
      <c r="P3745" s="964" t="str">
        <f t="shared" si="291"/>
        <v/>
      </c>
      <c r="Q3745" s="962" t="str">
        <f t="shared" si="291"/>
        <v/>
      </c>
      <c r="R3745" s="843"/>
    </row>
    <row r="3746" spans="2:18" s="842" customFormat="1" ht="12.4" customHeight="1">
      <c r="B3746" s="968" t="s">
        <v>1452</v>
      </c>
      <c r="C3746" s="959"/>
      <c r="D3746" s="969" t="s">
        <v>390</v>
      </c>
      <c r="E3746" s="961" t="s">
        <v>41</v>
      </c>
      <c r="F3746" s="970">
        <v>2</v>
      </c>
      <c r="G3746" s="970">
        <v>85.55</v>
      </c>
      <c r="H3746" s="962">
        <f t="shared" si="289"/>
        <v>171.1</v>
      </c>
      <c r="I3746" s="963">
        <f t="shared" si="291"/>
        <v>0</v>
      </c>
      <c r="J3746" s="964">
        <f t="shared" si="291"/>
        <v>0</v>
      </c>
      <c r="K3746" s="964">
        <f t="shared" si="291"/>
        <v>0</v>
      </c>
      <c r="L3746" s="964">
        <f t="shared" si="291"/>
        <v>0</v>
      </c>
      <c r="M3746" s="964">
        <f t="shared" si="291"/>
        <v>171.1</v>
      </c>
      <c r="N3746" s="964">
        <f t="shared" si="291"/>
        <v>0</v>
      </c>
      <c r="O3746" s="964">
        <f t="shared" si="291"/>
        <v>0</v>
      </c>
      <c r="P3746" s="964">
        <f t="shared" si="291"/>
        <v>0</v>
      </c>
      <c r="Q3746" s="962">
        <f t="shared" si="291"/>
        <v>0</v>
      </c>
      <c r="R3746" s="843"/>
    </row>
    <row r="3747" spans="2:18" s="842" customFormat="1" ht="12.4" customHeight="1">
      <c r="B3747" s="972" t="s">
        <v>1453</v>
      </c>
      <c r="C3747" s="959"/>
      <c r="D3747" s="973" t="s">
        <v>84</v>
      </c>
      <c r="E3747" s="961"/>
      <c r="F3747" s="961"/>
      <c r="G3747" s="961"/>
      <c r="H3747" s="962" t="str">
        <f t="shared" si="289"/>
        <v/>
      </c>
      <c r="I3747" s="963" t="str">
        <f t="shared" si="291"/>
        <v/>
      </c>
      <c r="J3747" s="964" t="str">
        <f t="shared" si="291"/>
        <v/>
      </c>
      <c r="K3747" s="964" t="str">
        <f t="shared" si="291"/>
        <v/>
      </c>
      <c r="L3747" s="964" t="str">
        <f t="shared" si="291"/>
        <v/>
      </c>
      <c r="M3747" s="964" t="str">
        <f t="shared" si="291"/>
        <v/>
      </c>
      <c r="N3747" s="964" t="str">
        <f t="shared" si="291"/>
        <v/>
      </c>
      <c r="O3747" s="964" t="str">
        <f t="shared" si="291"/>
        <v/>
      </c>
      <c r="P3747" s="964" t="str">
        <f t="shared" si="291"/>
        <v/>
      </c>
      <c r="Q3747" s="962" t="str">
        <f t="shared" si="291"/>
        <v/>
      </c>
      <c r="R3747" s="843"/>
    </row>
    <row r="3748" spans="2:18" s="842" customFormat="1" ht="12.4" customHeight="1">
      <c r="B3748" s="968" t="s">
        <v>1454</v>
      </c>
      <c r="C3748" s="959"/>
      <c r="D3748" s="969" t="s">
        <v>2880</v>
      </c>
      <c r="E3748" s="961" t="s">
        <v>68</v>
      </c>
      <c r="F3748" s="970">
        <v>6</v>
      </c>
      <c r="G3748" s="970">
        <v>235.07</v>
      </c>
      <c r="H3748" s="962">
        <f t="shared" si="289"/>
        <v>1410.42</v>
      </c>
      <c r="I3748" s="963">
        <f t="shared" si="291"/>
        <v>0</v>
      </c>
      <c r="J3748" s="964">
        <f t="shared" si="291"/>
        <v>0</v>
      </c>
      <c r="K3748" s="964">
        <f t="shared" si="291"/>
        <v>0</v>
      </c>
      <c r="L3748" s="964">
        <f t="shared" si="291"/>
        <v>0</v>
      </c>
      <c r="M3748" s="964">
        <f t="shared" si="291"/>
        <v>1410.42</v>
      </c>
      <c r="N3748" s="964">
        <f t="shared" si="291"/>
        <v>0</v>
      </c>
      <c r="O3748" s="964">
        <f t="shared" si="291"/>
        <v>0</v>
      </c>
      <c r="P3748" s="964">
        <f t="shared" si="291"/>
        <v>0</v>
      </c>
      <c r="Q3748" s="962">
        <f t="shared" si="291"/>
        <v>0</v>
      </c>
      <c r="R3748" s="843"/>
    </row>
    <row r="3749" spans="2:18" s="842" customFormat="1" ht="12.4" customHeight="1">
      <c r="B3749" s="972" t="s">
        <v>1455</v>
      </c>
      <c r="C3749" s="959"/>
      <c r="D3749" s="973" t="s">
        <v>2881</v>
      </c>
      <c r="E3749" s="961"/>
      <c r="F3749" s="961"/>
      <c r="G3749" s="961"/>
      <c r="H3749" s="962" t="str">
        <f t="shared" si="289"/>
        <v/>
      </c>
      <c r="I3749" s="963" t="str">
        <f t="shared" si="291"/>
        <v/>
      </c>
      <c r="J3749" s="964" t="str">
        <f t="shared" si="291"/>
        <v/>
      </c>
      <c r="K3749" s="964" t="str">
        <f t="shared" si="291"/>
        <v/>
      </c>
      <c r="L3749" s="964" t="str">
        <f t="shared" si="291"/>
        <v/>
      </c>
      <c r="M3749" s="964" t="str">
        <f t="shared" si="291"/>
        <v/>
      </c>
      <c r="N3749" s="964" t="str">
        <f t="shared" si="291"/>
        <v/>
      </c>
      <c r="O3749" s="964" t="str">
        <f t="shared" si="291"/>
        <v/>
      </c>
      <c r="P3749" s="964" t="str">
        <f t="shared" si="291"/>
        <v/>
      </c>
      <c r="Q3749" s="962" t="str">
        <f t="shared" si="291"/>
        <v/>
      </c>
      <c r="R3749" s="843"/>
    </row>
    <row r="3750" spans="2:18" s="842" customFormat="1" ht="12.4" customHeight="1">
      <c r="B3750" s="968" t="s">
        <v>1456</v>
      </c>
      <c r="C3750" s="959"/>
      <c r="D3750" s="969" t="s">
        <v>365</v>
      </c>
      <c r="E3750" s="961" t="s">
        <v>386</v>
      </c>
      <c r="F3750" s="970">
        <v>14.94</v>
      </c>
      <c r="G3750" s="970">
        <v>30.76</v>
      </c>
      <c r="H3750" s="962">
        <f t="shared" si="289"/>
        <v>459.55</v>
      </c>
      <c r="I3750" s="963">
        <f t="shared" si="291"/>
        <v>0</v>
      </c>
      <c r="J3750" s="964">
        <f t="shared" si="291"/>
        <v>0</v>
      </c>
      <c r="K3750" s="964">
        <f t="shared" si="291"/>
        <v>0</v>
      </c>
      <c r="L3750" s="964">
        <f t="shared" si="291"/>
        <v>0</v>
      </c>
      <c r="M3750" s="964">
        <f t="shared" si="291"/>
        <v>459.55</v>
      </c>
      <c r="N3750" s="964">
        <f t="shared" si="291"/>
        <v>0</v>
      </c>
      <c r="O3750" s="964">
        <f t="shared" si="291"/>
        <v>0</v>
      </c>
      <c r="P3750" s="964">
        <f t="shared" si="291"/>
        <v>0</v>
      </c>
      <c r="Q3750" s="962">
        <f t="shared" si="291"/>
        <v>0</v>
      </c>
      <c r="R3750" s="843"/>
    </row>
    <row r="3751" spans="2:18" s="842" customFormat="1" ht="12.4" customHeight="1">
      <c r="B3751" s="968" t="s">
        <v>1457</v>
      </c>
      <c r="C3751" s="959"/>
      <c r="D3751" s="969" t="s">
        <v>2882</v>
      </c>
      <c r="E3751" s="961" t="s">
        <v>41</v>
      </c>
      <c r="F3751" s="970">
        <v>2</v>
      </c>
      <c r="G3751" s="970">
        <v>4454.05</v>
      </c>
      <c r="H3751" s="962">
        <f t="shared" si="289"/>
        <v>8908.1</v>
      </c>
      <c r="I3751" s="963">
        <f t="shared" si="291"/>
        <v>0</v>
      </c>
      <c r="J3751" s="964">
        <f t="shared" si="291"/>
        <v>0</v>
      </c>
      <c r="K3751" s="964">
        <f t="shared" si="291"/>
        <v>0</v>
      </c>
      <c r="L3751" s="964">
        <f t="shared" si="291"/>
        <v>0</v>
      </c>
      <c r="M3751" s="964">
        <f t="shared" si="291"/>
        <v>8908.1</v>
      </c>
      <c r="N3751" s="964">
        <f t="shared" si="291"/>
        <v>0</v>
      </c>
      <c r="O3751" s="964">
        <f t="shared" si="291"/>
        <v>0</v>
      </c>
      <c r="P3751" s="964">
        <f t="shared" si="291"/>
        <v>0</v>
      </c>
      <c r="Q3751" s="962">
        <f t="shared" si="291"/>
        <v>0</v>
      </c>
      <c r="R3751" s="843"/>
    </row>
    <row r="3752" spans="2:18" s="842" customFormat="1" ht="12.4" customHeight="1">
      <c r="B3752" s="972" t="s">
        <v>1458</v>
      </c>
      <c r="C3752" s="959"/>
      <c r="D3752" s="973" t="s">
        <v>2883</v>
      </c>
      <c r="E3752" s="961"/>
      <c r="F3752" s="961"/>
      <c r="G3752" s="961"/>
      <c r="H3752" s="962" t="str">
        <f t="shared" si="289"/>
        <v/>
      </c>
      <c r="I3752" s="963" t="str">
        <f t="shared" si="291"/>
        <v/>
      </c>
      <c r="J3752" s="964" t="str">
        <f t="shared" si="291"/>
        <v/>
      </c>
      <c r="K3752" s="964" t="str">
        <f t="shared" si="291"/>
        <v/>
      </c>
      <c r="L3752" s="964" t="str">
        <f t="shared" si="291"/>
        <v/>
      </c>
      <c r="M3752" s="964" t="str">
        <f t="shared" si="291"/>
        <v/>
      </c>
      <c r="N3752" s="964" t="str">
        <f t="shared" si="291"/>
        <v/>
      </c>
      <c r="O3752" s="964" t="str">
        <f t="shared" si="291"/>
        <v/>
      </c>
      <c r="P3752" s="964" t="str">
        <f t="shared" si="291"/>
        <v/>
      </c>
      <c r="Q3752" s="962" t="str">
        <f t="shared" si="291"/>
        <v/>
      </c>
      <c r="R3752" s="843"/>
    </row>
    <row r="3753" spans="2:18" s="842" customFormat="1" ht="12.4" customHeight="1">
      <c r="B3753" s="974" t="s">
        <v>1459</v>
      </c>
      <c r="C3753" s="959"/>
      <c r="D3753" s="975" t="s">
        <v>54</v>
      </c>
      <c r="E3753" s="961"/>
      <c r="F3753" s="961"/>
      <c r="G3753" s="961"/>
      <c r="H3753" s="962" t="str">
        <f t="shared" si="289"/>
        <v/>
      </c>
      <c r="I3753" s="963" t="str">
        <f t="shared" si="291"/>
        <v/>
      </c>
      <c r="J3753" s="964" t="str">
        <f t="shared" si="291"/>
        <v/>
      </c>
      <c r="K3753" s="964" t="str">
        <f t="shared" si="291"/>
        <v/>
      </c>
      <c r="L3753" s="964" t="str">
        <f t="shared" si="291"/>
        <v/>
      </c>
      <c r="M3753" s="964" t="str">
        <f t="shared" si="291"/>
        <v/>
      </c>
      <c r="N3753" s="964" t="str">
        <f t="shared" si="291"/>
        <v/>
      </c>
      <c r="O3753" s="964" t="str">
        <f t="shared" si="291"/>
        <v/>
      </c>
      <c r="P3753" s="964" t="str">
        <f t="shared" si="291"/>
        <v/>
      </c>
      <c r="Q3753" s="962" t="str">
        <f t="shared" si="291"/>
        <v/>
      </c>
      <c r="R3753" s="843"/>
    </row>
    <row r="3754" spans="2:18" s="842" customFormat="1" ht="12.4" customHeight="1">
      <c r="B3754" s="968" t="s">
        <v>1460</v>
      </c>
      <c r="C3754" s="959"/>
      <c r="D3754" s="969" t="s">
        <v>365</v>
      </c>
      <c r="E3754" s="961" t="s">
        <v>386</v>
      </c>
      <c r="F3754" s="970">
        <v>1.1300000000000001</v>
      </c>
      <c r="G3754" s="970">
        <v>30.76</v>
      </c>
      <c r="H3754" s="962">
        <f t="shared" si="289"/>
        <v>34.76</v>
      </c>
      <c r="I3754" s="963">
        <f t="shared" si="291"/>
        <v>0</v>
      </c>
      <c r="J3754" s="964">
        <f t="shared" si="291"/>
        <v>0</v>
      </c>
      <c r="K3754" s="964">
        <f t="shared" si="291"/>
        <v>0</v>
      </c>
      <c r="L3754" s="964">
        <f t="shared" si="291"/>
        <v>0</v>
      </c>
      <c r="M3754" s="964">
        <f t="shared" si="291"/>
        <v>34.76</v>
      </c>
      <c r="N3754" s="964">
        <f t="shared" si="291"/>
        <v>0</v>
      </c>
      <c r="O3754" s="964">
        <f t="shared" si="291"/>
        <v>0</v>
      </c>
      <c r="P3754" s="964">
        <f t="shared" si="291"/>
        <v>0</v>
      </c>
      <c r="Q3754" s="962">
        <f t="shared" si="291"/>
        <v>0</v>
      </c>
      <c r="R3754" s="843"/>
    </row>
    <row r="3755" spans="2:18" s="842" customFormat="1" ht="12.4" customHeight="1">
      <c r="B3755" s="974" t="s">
        <v>1461</v>
      </c>
      <c r="C3755" s="959"/>
      <c r="D3755" s="975" t="s">
        <v>2775</v>
      </c>
      <c r="E3755" s="961"/>
      <c r="F3755" s="961"/>
      <c r="G3755" s="961"/>
      <c r="H3755" s="962" t="str">
        <f t="shared" si="289"/>
        <v/>
      </c>
      <c r="I3755" s="963" t="str">
        <f t="shared" si="291"/>
        <v/>
      </c>
      <c r="J3755" s="964" t="str">
        <f t="shared" si="291"/>
        <v/>
      </c>
      <c r="K3755" s="964" t="str">
        <f t="shared" si="291"/>
        <v/>
      </c>
      <c r="L3755" s="964" t="str">
        <f t="shared" si="291"/>
        <v/>
      </c>
      <c r="M3755" s="964" t="str">
        <f t="shared" si="291"/>
        <v/>
      </c>
      <c r="N3755" s="964" t="str">
        <f t="shared" si="291"/>
        <v/>
      </c>
      <c r="O3755" s="964" t="str">
        <f t="shared" si="291"/>
        <v/>
      </c>
      <c r="P3755" s="964" t="str">
        <f t="shared" si="291"/>
        <v/>
      </c>
      <c r="Q3755" s="962" t="str">
        <f t="shared" si="291"/>
        <v/>
      </c>
      <c r="R3755" s="843"/>
    </row>
    <row r="3756" spans="2:18" s="842" customFormat="1" ht="12.4" customHeight="1">
      <c r="B3756" s="968" t="s">
        <v>1462</v>
      </c>
      <c r="C3756" s="959"/>
      <c r="D3756" s="969" t="s">
        <v>342</v>
      </c>
      <c r="E3756" s="961" t="s">
        <v>51</v>
      </c>
      <c r="F3756" s="970">
        <v>6.54</v>
      </c>
      <c r="G3756" s="970">
        <v>43.65</v>
      </c>
      <c r="H3756" s="962">
        <f t="shared" si="289"/>
        <v>285.47000000000003</v>
      </c>
      <c r="I3756" s="963">
        <f t="shared" si="291"/>
        <v>0</v>
      </c>
      <c r="J3756" s="964">
        <f t="shared" si="291"/>
        <v>0</v>
      </c>
      <c r="K3756" s="964">
        <f t="shared" si="291"/>
        <v>0</v>
      </c>
      <c r="L3756" s="964">
        <f t="shared" si="291"/>
        <v>0</v>
      </c>
      <c r="M3756" s="964">
        <f t="shared" si="291"/>
        <v>285.47000000000003</v>
      </c>
      <c r="N3756" s="964">
        <f t="shared" si="291"/>
        <v>0</v>
      </c>
      <c r="O3756" s="964">
        <f t="shared" si="291"/>
        <v>0</v>
      </c>
      <c r="P3756" s="964">
        <f t="shared" si="291"/>
        <v>0</v>
      </c>
      <c r="Q3756" s="962">
        <f t="shared" si="291"/>
        <v>0</v>
      </c>
      <c r="R3756" s="843"/>
    </row>
    <row r="3757" spans="2:18" s="842" customFormat="1" ht="12.4" customHeight="1">
      <c r="B3757" s="968" t="s">
        <v>1463</v>
      </c>
      <c r="C3757" s="959"/>
      <c r="D3757" s="969" t="s">
        <v>366</v>
      </c>
      <c r="E3757" s="961" t="s">
        <v>386</v>
      </c>
      <c r="F3757" s="970">
        <v>0.73</v>
      </c>
      <c r="G3757" s="970">
        <v>256.57</v>
      </c>
      <c r="H3757" s="962">
        <f t="shared" si="289"/>
        <v>187.3</v>
      </c>
      <c r="I3757" s="963">
        <f t="shared" si="291"/>
        <v>0</v>
      </c>
      <c r="J3757" s="964">
        <f t="shared" si="291"/>
        <v>0</v>
      </c>
      <c r="K3757" s="964">
        <f t="shared" si="291"/>
        <v>0</v>
      </c>
      <c r="L3757" s="964">
        <f t="shared" si="291"/>
        <v>0</v>
      </c>
      <c r="M3757" s="964">
        <f t="shared" si="291"/>
        <v>187.3</v>
      </c>
      <c r="N3757" s="964">
        <f t="shared" si="291"/>
        <v>0</v>
      </c>
      <c r="O3757" s="964">
        <f t="shared" si="291"/>
        <v>0</v>
      </c>
      <c r="P3757" s="964">
        <f t="shared" si="291"/>
        <v>0</v>
      </c>
      <c r="Q3757" s="962">
        <f t="shared" si="291"/>
        <v>0</v>
      </c>
      <c r="R3757" s="843"/>
    </row>
    <row r="3758" spans="2:18" s="842" customFormat="1" ht="12.4" customHeight="1">
      <c r="B3758" s="968" t="s">
        <v>1464</v>
      </c>
      <c r="C3758" s="959"/>
      <c r="D3758" s="969" t="s">
        <v>341</v>
      </c>
      <c r="E3758" s="961" t="s">
        <v>55</v>
      </c>
      <c r="F3758" s="970">
        <v>18.18</v>
      </c>
      <c r="G3758" s="970">
        <v>4.2</v>
      </c>
      <c r="H3758" s="962">
        <f t="shared" si="289"/>
        <v>76.36</v>
      </c>
      <c r="I3758" s="963">
        <f t="shared" si="291"/>
        <v>0</v>
      </c>
      <c r="J3758" s="964">
        <f t="shared" si="291"/>
        <v>0</v>
      </c>
      <c r="K3758" s="964">
        <f t="shared" si="291"/>
        <v>0</v>
      </c>
      <c r="L3758" s="964">
        <f t="shared" si="291"/>
        <v>0</v>
      </c>
      <c r="M3758" s="964">
        <f t="shared" si="291"/>
        <v>76.36</v>
      </c>
      <c r="N3758" s="964">
        <f t="shared" si="291"/>
        <v>0</v>
      </c>
      <c r="O3758" s="964">
        <f t="shared" si="291"/>
        <v>0</v>
      </c>
      <c r="P3758" s="964">
        <f t="shared" si="291"/>
        <v>0</v>
      </c>
      <c r="Q3758" s="962">
        <f t="shared" si="291"/>
        <v>0</v>
      </c>
      <c r="R3758" s="843"/>
    </row>
    <row r="3759" spans="2:18" s="842" customFormat="1" ht="12.4" customHeight="1">
      <c r="B3759" s="972" t="s">
        <v>1465</v>
      </c>
      <c r="C3759" s="959"/>
      <c r="D3759" s="973" t="s">
        <v>375</v>
      </c>
      <c r="E3759" s="961"/>
      <c r="F3759" s="961"/>
      <c r="G3759" s="961"/>
      <c r="H3759" s="962" t="str">
        <f t="shared" si="289"/>
        <v/>
      </c>
      <c r="I3759" s="963" t="str">
        <f t="shared" ref="I3759:Q3774" si="292">+IF($E3759="","",I7649)</f>
        <v/>
      </c>
      <c r="J3759" s="964" t="str">
        <f t="shared" si="292"/>
        <v/>
      </c>
      <c r="K3759" s="964" t="str">
        <f t="shared" si="292"/>
        <v/>
      </c>
      <c r="L3759" s="964" t="str">
        <f t="shared" si="292"/>
        <v/>
      </c>
      <c r="M3759" s="964" t="str">
        <f t="shared" si="292"/>
        <v/>
      </c>
      <c r="N3759" s="964" t="str">
        <f t="shared" si="292"/>
        <v/>
      </c>
      <c r="O3759" s="964" t="str">
        <f t="shared" si="292"/>
        <v/>
      </c>
      <c r="P3759" s="964" t="str">
        <f t="shared" si="292"/>
        <v/>
      </c>
      <c r="Q3759" s="962" t="str">
        <f t="shared" si="292"/>
        <v/>
      </c>
      <c r="R3759" s="843"/>
    </row>
    <row r="3760" spans="2:18" s="842" customFormat="1" ht="12.4" customHeight="1">
      <c r="B3760" s="974" t="s">
        <v>1466</v>
      </c>
      <c r="C3760" s="959"/>
      <c r="D3760" s="975" t="s">
        <v>54</v>
      </c>
      <c r="E3760" s="961"/>
      <c r="F3760" s="961"/>
      <c r="G3760" s="961"/>
      <c r="H3760" s="962" t="str">
        <f t="shared" si="289"/>
        <v/>
      </c>
      <c r="I3760" s="963" t="str">
        <f t="shared" si="292"/>
        <v/>
      </c>
      <c r="J3760" s="964" t="str">
        <f t="shared" si="292"/>
        <v/>
      </c>
      <c r="K3760" s="964" t="str">
        <f t="shared" si="292"/>
        <v/>
      </c>
      <c r="L3760" s="964" t="str">
        <f t="shared" si="292"/>
        <v/>
      </c>
      <c r="M3760" s="964" t="str">
        <f t="shared" si="292"/>
        <v/>
      </c>
      <c r="N3760" s="964" t="str">
        <f t="shared" si="292"/>
        <v/>
      </c>
      <c r="O3760" s="964" t="str">
        <f t="shared" si="292"/>
        <v/>
      </c>
      <c r="P3760" s="964" t="str">
        <f t="shared" si="292"/>
        <v/>
      </c>
      <c r="Q3760" s="962" t="str">
        <f t="shared" si="292"/>
        <v/>
      </c>
      <c r="R3760" s="843"/>
    </row>
    <row r="3761" spans="2:18" s="842" customFormat="1" ht="12.4" customHeight="1">
      <c r="B3761" s="968" t="s">
        <v>1467</v>
      </c>
      <c r="C3761" s="959"/>
      <c r="D3761" s="969" t="s">
        <v>2884</v>
      </c>
      <c r="E3761" s="961" t="s">
        <v>386</v>
      </c>
      <c r="F3761" s="970">
        <v>5.46</v>
      </c>
      <c r="G3761" s="970">
        <v>31.35</v>
      </c>
      <c r="H3761" s="962">
        <f t="shared" si="289"/>
        <v>171.17</v>
      </c>
      <c r="I3761" s="963">
        <f t="shared" si="292"/>
        <v>0</v>
      </c>
      <c r="J3761" s="964">
        <f t="shared" si="292"/>
        <v>0</v>
      </c>
      <c r="K3761" s="964">
        <f t="shared" si="292"/>
        <v>0</v>
      </c>
      <c r="L3761" s="964">
        <f t="shared" si="292"/>
        <v>0</v>
      </c>
      <c r="M3761" s="964">
        <f t="shared" si="292"/>
        <v>171.17</v>
      </c>
      <c r="N3761" s="964">
        <f t="shared" si="292"/>
        <v>0</v>
      </c>
      <c r="O3761" s="964">
        <f t="shared" si="292"/>
        <v>0</v>
      </c>
      <c r="P3761" s="964">
        <f t="shared" si="292"/>
        <v>0</v>
      </c>
      <c r="Q3761" s="962">
        <f t="shared" si="292"/>
        <v>0</v>
      </c>
      <c r="R3761" s="843"/>
    </row>
    <row r="3762" spans="2:18" s="842" customFormat="1" ht="12.4" customHeight="1">
      <c r="B3762" s="968" t="s">
        <v>1468</v>
      </c>
      <c r="C3762" s="959"/>
      <c r="D3762" s="969" t="s">
        <v>376</v>
      </c>
      <c r="E3762" s="961" t="s">
        <v>386</v>
      </c>
      <c r="F3762" s="970">
        <v>1.34</v>
      </c>
      <c r="G3762" s="970">
        <v>17.45</v>
      </c>
      <c r="H3762" s="962">
        <f t="shared" si="289"/>
        <v>23.38</v>
      </c>
      <c r="I3762" s="963">
        <f t="shared" si="292"/>
        <v>0</v>
      </c>
      <c r="J3762" s="964">
        <f t="shared" si="292"/>
        <v>0</v>
      </c>
      <c r="K3762" s="964">
        <f t="shared" si="292"/>
        <v>0</v>
      </c>
      <c r="L3762" s="964">
        <f t="shared" si="292"/>
        <v>0</v>
      </c>
      <c r="M3762" s="964">
        <f t="shared" si="292"/>
        <v>23.38</v>
      </c>
      <c r="N3762" s="964">
        <f t="shared" si="292"/>
        <v>0</v>
      </c>
      <c r="O3762" s="964">
        <f t="shared" si="292"/>
        <v>0</v>
      </c>
      <c r="P3762" s="964">
        <f t="shared" si="292"/>
        <v>0</v>
      </c>
      <c r="Q3762" s="962">
        <f t="shared" si="292"/>
        <v>0</v>
      </c>
      <c r="R3762" s="843"/>
    </row>
    <row r="3763" spans="2:18" s="842" customFormat="1" ht="12.4" customHeight="1">
      <c r="B3763" s="968" t="s">
        <v>1469</v>
      </c>
      <c r="C3763" s="959"/>
      <c r="D3763" s="969" t="s">
        <v>2788</v>
      </c>
      <c r="E3763" s="961" t="s">
        <v>386</v>
      </c>
      <c r="F3763" s="970">
        <v>4.12</v>
      </c>
      <c r="G3763" s="970">
        <v>15.38</v>
      </c>
      <c r="H3763" s="962">
        <f t="shared" si="289"/>
        <v>63.37</v>
      </c>
      <c r="I3763" s="963">
        <f t="shared" si="292"/>
        <v>0</v>
      </c>
      <c r="J3763" s="964">
        <f t="shared" si="292"/>
        <v>0</v>
      </c>
      <c r="K3763" s="964">
        <f t="shared" si="292"/>
        <v>0</v>
      </c>
      <c r="L3763" s="964">
        <f t="shared" si="292"/>
        <v>0</v>
      </c>
      <c r="M3763" s="964">
        <f t="shared" si="292"/>
        <v>63.37</v>
      </c>
      <c r="N3763" s="964">
        <f t="shared" si="292"/>
        <v>0</v>
      </c>
      <c r="O3763" s="964">
        <f t="shared" si="292"/>
        <v>0</v>
      </c>
      <c r="P3763" s="964">
        <f t="shared" si="292"/>
        <v>0</v>
      </c>
      <c r="Q3763" s="962">
        <f t="shared" si="292"/>
        <v>0</v>
      </c>
      <c r="R3763" s="843"/>
    </row>
    <row r="3764" spans="2:18" s="842" customFormat="1" ht="12.4" customHeight="1">
      <c r="B3764" s="974" t="s">
        <v>1470</v>
      </c>
      <c r="C3764" s="959"/>
      <c r="D3764" s="975" t="s">
        <v>2885</v>
      </c>
      <c r="E3764" s="961"/>
      <c r="F3764" s="961"/>
      <c r="G3764" s="961"/>
      <c r="H3764" s="962" t="str">
        <f t="shared" si="289"/>
        <v/>
      </c>
      <c r="I3764" s="963" t="str">
        <f t="shared" si="292"/>
        <v/>
      </c>
      <c r="J3764" s="964" t="str">
        <f t="shared" si="292"/>
        <v/>
      </c>
      <c r="K3764" s="964" t="str">
        <f t="shared" si="292"/>
        <v/>
      </c>
      <c r="L3764" s="964" t="str">
        <f t="shared" si="292"/>
        <v/>
      </c>
      <c r="M3764" s="964" t="str">
        <f t="shared" si="292"/>
        <v/>
      </c>
      <c r="N3764" s="964" t="str">
        <f t="shared" si="292"/>
        <v/>
      </c>
      <c r="O3764" s="964" t="str">
        <f t="shared" si="292"/>
        <v/>
      </c>
      <c r="P3764" s="964" t="str">
        <f t="shared" si="292"/>
        <v/>
      </c>
      <c r="Q3764" s="962" t="str">
        <f t="shared" si="292"/>
        <v/>
      </c>
      <c r="R3764" s="843"/>
    </row>
    <row r="3765" spans="2:18" s="842" customFormat="1" ht="12.4" customHeight="1">
      <c r="B3765" s="968" t="s">
        <v>1471</v>
      </c>
      <c r="C3765" s="959"/>
      <c r="D3765" s="969" t="s">
        <v>377</v>
      </c>
      <c r="E3765" s="961" t="s">
        <v>386</v>
      </c>
      <c r="F3765" s="970">
        <v>2.86</v>
      </c>
      <c r="G3765" s="970">
        <v>52.01</v>
      </c>
      <c r="H3765" s="962">
        <f t="shared" si="289"/>
        <v>148.75</v>
      </c>
      <c r="I3765" s="963">
        <f t="shared" si="292"/>
        <v>0</v>
      </c>
      <c r="J3765" s="964">
        <f t="shared" si="292"/>
        <v>0</v>
      </c>
      <c r="K3765" s="964">
        <f t="shared" si="292"/>
        <v>0</v>
      </c>
      <c r="L3765" s="964">
        <f t="shared" si="292"/>
        <v>0</v>
      </c>
      <c r="M3765" s="964">
        <f t="shared" si="292"/>
        <v>148.75</v>
      </c>
      <c r="N3765" s="964">
        <f t="shared" si="292"/>
        <v>0</v>
      </c>
      <c r="O3765" s="964">
        <f t="shared" si="292"/>
        <v>0</v>
      </c>
      <c r="P3765" s="964">
        <f t="shared" si="292"/>
        <v>0</v>
      </c>
      <c r="Q3765" s="962">
        <f t="shared" si="292"/>
        <v>0</v>
      </c>
      <c r="R3765" s="843"/>
    </row>
    <row r="3766" spans="2:18" s="842" customFormat="1" ht="12.4" customHeight="1">
      <c r="B3766" s="968" t="s">
        <v>1472</v>
      </c>
      <c r="C3766" s="959"/>
      <c r="D3766" s="969" t="s">
        <v>378</v>
      </c>
      <c r="E3766" s="961" t="s">
        <v>386</v>
      </c>
      <c r="F3766" s="970">
        <v>1.26</v>
      </c>
      <c r="G3766" s="970">
        <v>52.01</v>
      </c>
      <c r="H3766" s="962">
        <f t="shared" si="289"/>
        <v>65.53</v>
      </c>
      <c r="I3766" s="963">
        <f t="shared" si="292"/>
        <v>0</v>
      </c>
      <c r="J3766" s="964">
        <f t="shared" si="292"/>
        <v>0</v>
      </c>
      <c r="K3766" s="964">
        <f t="shared" si="292"/>
        <v>0</v>
      </c>
      <c r="L3766" s="964">
        <f t="shared" si="292"/>
        <v>0</v>
      </c>
      <c r="M3766" s="964">
        <f t="shared" si="292"/>
        <v>65.53</v>
      </c>
      <c r="N3766" s="964">
        <f t="shared" si="292"/>
        <v>0</v>
      </c>
      <c r="O3766" s="964">
        <f t="shared" si="292"/>
        <v>0</v>
      </c>
      <c r="P3766" s="964">
        <f t="shared" si="292"/>
        <v>0</v>
      </c>
      <c r="Q3766" s="962">
        <f t="shared" si="292"/>
        <v>0</v>
      </c>
      <c r="R3766" s="843"/>
    </row>
    <row r="3767" spans="2:18" s="842" customFormat="1" ht="12.4" customHeight="1">
      <c r="B3767" s="974" t="s">
        <v>1473</v>
      </c>
      <c r="C3767" s="959"/>
      <c r="D3767" s="975" t="s">
        <v>353</v>
      </c>
      <c r="E3767" s="961"/>
      <c r="F3767" s="961"/>
      <c r="G3767" s="961"/>
      <c r="H3767" s="962" t="str">
        <f t="shared" si="289"/>
        <v/>
      </c>
      <c r="I3767" s="963" t="str">
        <f t="shared" si="292"/>
        <v/>
      </c>
      <c r="J3767" s="964" t="str">
        <f t="shared" si="292"/>
        <v/>
      </c>
      <c r="K3767" s="964" t="str">
        <f t="shared" si="292"/>
        <v/>
      </c>
      <c r="L3767" s="964" t="str">
        <f t="shared" si="292"/>
        <v/>
      </c>
      <c r="M3767" s="964" t="str">
        <f t="shared" si="292"/>
        <v/>
      </c>
      <c r="N3767" s="964" t="str">
        <f t="shared" si="292"/>
        <v/>
      </c>
      <c r="O3767" s="964" t="str">
        <f t="shared" si="292"/>
        <v/>
      </c>
      <c r="P3767" s="964" t="str">
        <f t="shared" si="292"/>
        <v/>
      </c>
      <c r="Q3767" s="962" t="str">
        <f t="shared" si="292"/>
        <v/>
      </c>
      <c r="R3767" s="843"/>
    </row>
    <row r="3768" spans="2:18" s="842" customFormat="1" ht="12.4" customHeight="1">
      <c r="B3768" s="968" t="s">
        <v>1474</v>
      </c>
      <c r="C3768" s="959"/>
      <c r="D3768" s="969" t="s">
        <v>2886</v>
      </c>
      <c r="E3768" s="961" t="s">
        <v>387</v>
      </c>
      <c r="F3768" s="970">
        <v>26.900000000000002</v>
      </c>
      <c r="G3768" s="970">
        <v>5.94</v>
      </c>
      <c r="H3768" s="962">
        <f t="shared" si="289"/>
        <v>159.79</v>
      </c>
      <c r="I3768" s="963">
        <f t="shared" si="292"/>
        <v>0</v>
      </c>
      <c r="J3768" s="964">
        <f t="shared" si="292"/>
        <v>0</v>
      </c>
      <c r="K3768" s="964">
        <f t="shared" si="292"/>
        <v>0</v>
      </c>
      <c r="L3768" s="964">
        <f t="shared" si="292"/>
        <v>0</v>
      </c>
      <c r="M3768" s="964">
        <f t="shared" si="292"/>
        <v>159.79</v>
      </c>
      <c r="N3768" s="964">
        <f t="shared" si="292"/>
        <v>0</v>
      </c>
      <c r="O3768" s="964">
        <f t="shared" si="292"/>
        <v>0</v>
      </c>
      <c r="P3768" s="964">
        <f t="shared" si="292"/>
        <v>0</v>
      </c>
      <c r="Q3768" s="962">
        <f t="shared" si="292"/>
        <v>0</v>
      </c>
      <c r="R3768" s="843"/>
    </row>
    <row r="3769" spans="2:18" s="842" customFormat="1" ht="12.4" customHeight="1">
      <c r="B3769" s="968" t="s">
        <v>1475</v>
      </c>
      <c r="C3769" s="959"/>
      <c r="D3769" s="969" t="s">
        <v>2887</v>
      </c>
      <c r="E3769" s="961" t="s">
        <v>41</v>
      </c>
      <c r="F3769" s="970">
        <v>2</v>
      </c>
      <c r="G3769" s="970">
        <v>71.760000000000005</v>
      </c>
      <c r="H3769" s="962">
        <f t="shared" si="289"/>
        <v>143.52000000000001</v>
      </c>
      <c r="I3769" s="963">
        <f t="shared" si="292"/>
        <v>0</v>
      </c>
      <c r="J3769" s="964">
        <f t="shared" si="292"/>
        <v>0</v>
      </c>
      <c r="K3769" s="964">
        <f t="shared" si="292"/>
        <v>0</v>
      </c>
      <c r="L3769" s="964">
        <f t="shared" si="292"/>
        <v>0</v>
      </c>
      <c r="M3769" s="964">
        <f t="shared" si="292"/>
        <v>143.52000000000001</v>
      </c>
      <c r="N3769" s="964">
        <f t="shared" si="292"/>
        <v>0</v>
      </c>
      <c r="O3769" s="964">
        <f t="shared" si="292"/>
        <v>0</v>
      </c>
      <c r="P3769" s="964">
        <f t="shared" si="292"/>
        <v>0</v>
      </c>
      <c r="Q3769" s="962">
        <f t="shared" si="292"/>
        <v>0</v>
      </c>
      <c r="R3769" s="843"/>
    </row>
    <row r="3770" spans="2:18" s="842" customFormat="1" ht="12.4" customHeight="1">
      <c r="B3770" s="974" t="s">
        <v>1476</v>
      </c>
      <c r="C3770" s="959"/>
      <c r="D3770" s="975" t="s">
        <v>2888</v>
      </c>
      <c r="E3770" s="961"/>
      <c r="F3770" s="961"/>
      <c r="G3770" s="961"/>
      <c r="H3770" s="962" t="str">
        <f t="shared" si="289"/>
        <v/>
      </c>
      <c r="I3770" s="963" t="str">
        <f t="shared" si="292"/>
        <v/>
      </c>
      <c r="J3770" s="964" t="str">
        <f t="shared" si="292"/>
        <v/>
      </c>
      <c r="K3770" s="964" t="str">
        <f t="shared" si="292"/>
        <v/>
      </c>
      <c r="L3770" s="964" t="str">
        <f t="shared" si="292"/>
        <v/>
      </c>
      <c r="M3770" s="964" t="str">
        <f t="shared" si="292"/>
        <v/>
      </c>
      <c r="N3770" s="964" t="str">
        <f t="shared" si="292"/>
        <v/>
      </c>
      <c r="O3770" s="964" t="str">
        <f t="shared" si="292"/>
        <v/>
      </c>
      <c r="P3770" s="964" t="str">
        <f t="shared" si="292"/>
        <v/>
      </c>
      <c r="Q3770" s="962" t="str">
        <f t="shared" si="292"/>
        <v/>
      </c>
      <c r="R3770" s="843"/>
    </row>
    <row r="3771" spans="2:18" s="842" customFormat="1" ht="12.4" customHeight="1">
      <c r="B3771" s="968" t="s">
        <v>1477</v>
      </c>
      <c r="C3771" s="959"/>
      <c r="D3771" s="969" t="s">
        <v>2889</v>
      </c>
      <c r="E3771" s="961" t="s">
        <v>51</v>
      </c>
      <c r="F3771" s="970">
        <v>8.4</v>
      </c>
      <c r="G3771" s="970">
        <v>2.5100000000000002</v>
      </c>
      <c r="H3771" s="962">
        <f t="shared" si="289"/>
        <v>21.08</v>
      </c>
      <c r="I3771" s="963">
        <f t="shared" si="292"/>
        <v>0</v>
      </c>
      <c r="J3771" s="964">
        <f t="shared" si="292"/>
        <v>0</v>
      </c>
      <c r="K3771" s="964">
        <f t="shared" si="292"/>
        <v>0</v>
      </c>
      <c r="L3771" s="964">
        <f t="shared" si="292"/>
        <v>0</v>
      </c>
      <c r="M3771" s="964">
        <f t="shared" si="292"/>
        <v>21.08</v>
      </c>
      <c r="N3771" s="964">
        <f t="shared" si="292"/>
        <v>0</v>
      </c>
      <c r="O3771" s="964">
        <f t="shared" si="292"/>
        <v>0</v>
      </c>
      <c r="P3771" s="964">
        <f t="shared" si="292"/>
        <v>0</v>
      </c>
      <c r="Q3771" s="962">
        <f t="shared" si="292"/>
        <v>0</v>
      </c>
      <c r="R3771" s="843"/>
    </row>
    <row r="3772" spans="2:18" s="842" customFormat="1" ht="12.4" customHeight="1">
      <c r="B3772" s="972" t="s">
        <v>1478</v>
      </c>
      <c r="C3772" s="959"/>
      <c r="D3772" s="973" t="s">
        <v>2890</v>
      </c>
      <c r="E3772" s="961"/>
      <c r="F3772" s="961"/>
      <c r="G3772" s="961"/>
      <c r="H3772" s="962" t="str">
        <f t="shared" si="289"/>
        <v/>
      </c>
      <c r="I3772" s="963" t="str">
        <f t="shared" si="292"/>
        <v/>
      </c>
      <c r="J3772" s="964" t="str">
        <f t="shared" si="292"/>
        <v/>
      </c>
      <c r="K3772" s="964" t="str">
        <f t="shared" si="292"/>
        <v/>
      </c>
      <c r="L3772" s="964" t="str">
        <f t="shared" si="292"/>
        <v/>
      </c>
      <c r="M3772" s="964" t="str">
        <f t="shared" si="292"/>
        <v/>
      </c>
      <c r="N3772" s="964" t="str">
        <f t="shared" si="292"/>
        <v/>
      </c>
      <c r="O3772" s="964" t="str">
        <f t="shared" si="292"/>
        <v/>
      </c>
      <c r="P3772" s="964" t="str">
        <f t="shared" si="292"/>
        <v/>
      </c>
      <c r="Q3772" s="962" t="str">
        <f t="shared" si="292"/>
        <v/>
      </c>
      <c r="R3772" s="843"/>
    </row>
    <row r="3773" spans="2:18" s="842" customFormat="1" ht="12.4" customHeight="1">
      <c r="B3773" s="974" t="s">
        <v>1479</v>
      </c>
      <c r="C3773" s="959"/>
      <c r="D3773" s="975" t="s">
        <v>54</v>
      </c>
      <c r="E3773" s="961"/>
      <c r="F3773" s="961"/>
      <c r="G3773" s="961"/>
      <c r="H3773" s="962" t="str">
        <f t="shared" si="289"/>
        <v/>
      </c>
      <c r="I3773" s="963" t="str">
        <f t="shared" si="292"/>
        <v/>
      </c>
      <c r="J3773" s="964" t="str">
        <f t="shared" si="292"/>
        <v/>
      </c>
      <c r="K3773" s="964" t="str">
        <f t="shared" si="292"/>
        <v/>
      </c>
      <c r="L3773" s="964" t="str">
        <f t="shared" si="292"/>
        <v/>
      </c>
      <c r="M3773" s="964" t="str">
        <f t="shared" si="292"/>
        <v/>
      </c>
      <c r="N3773" s="964" t="str">
        <f t="shared" si="292"/>
        <v/>
      </c>
      <c r="O3773" s="964" t="str">
        <f t="shared" si="292"/>
        <v/>
      </c>
      <c r="P3773" s="964" t="str">
        <f t="shared" si="292"/>
        <v/>
      </c>
      <c r="Q3773" s="962" t="str">
        <f t="shared" si="292"/>
        <v/>
      </c>
      <c r="R3773" s="843"/>
    </row>
    <row r="3774" spans="2:18" s="842" customFormat="1" ht="12.4" customHeight="1">
      <c r="B3774" s="968" t="s">
        <v>1480</v>
      </c>
      <c r="C3774" s="959"/>
      <c r="D3774" s="969" t="s">
        <v>2884</v>
      </c>
      <c r="E3774" s="961" t="s">
        <v>386</v>
      </c>
      <c r="F3774" s="970">
        <v>3.06</v>
      </c>
      <c r="G3774" s="970">
        <v>31.35</v>
      </c>
      <c r="H3774" s="962">
        <f t="shared" si="289"/>
        <v>95.93</v>
      </c>
      <c r="I3774" s="963">
        <f t="shared" si="292"/>
        <v>0</v>
      </c>
      <c r="J3774" s="964">
        <f t="shared" si="292"/>
        <v>0</v>
      </c>
      <c r="K3774" s="964">
        <f t="shared" si="292"/>
        <v>0</v>
      </c>
      <c r="L3774" s="964">
        <f t="shared" si="292"/>
        <v>0</v>
      </c>
      <c r="M3774" s="964">
        <f t="shared" si="292"/>
        <v>95.93</v>
      </c>
      <c r="N3774" s="964">
        <f t="shared" si="292"/>
        <v>0</v>
      </c>
      <c r="O3774" s="964">
        <f t="shared" si="292"/>
        <v>0</v>
      </c>
      <c r="P3774" s="964">
        <f t="shared" si="292"/>
        <v>0</v>
      </c>
      <c r="Q3774" s="962">
        <f t="shared" si="292"/>
        <v>0</v>
      </c>
      <c r="R3774" s="843"/>
    </row>
    <row r="3775" spans="2:18" s="842" customFormat="1" ht="12.4" customHeight="1">
      <c r="B3775" s="968" t="s">
        <v>1481</v>
      </c>
      <c r="C3775" s="959"/>
      <c r="D3775" s="969" t="s">
        <v>376</v>
      </c>
      <c r="E3775" s="961" t="s">
        <v>386</v>
      </c>
      <c r="F3775" s="970">
        <v>0.61</v>
      </c>
      <c r="G3775" s="970">
        <v>17.45</v>
      </c>
      <c r="H3775" s="962">
        <f t="shared" si="289"/>
        <v>10.64</v>
      </c>
      <c r="I3775" s="963">
        <f t="shared" ref="I3775:Q3790" si="293">+IF($E3775="","",I7665)</f>
        <v>0</v>
      </c>
      <c r="J3775" s="964">
        <f t="shared" si="293"/>
        <v>0</v>
      </c>
      <c r="K3775" s="964">
        <f t="shared" si="293"/>
        <v>0</v>
      </c>
      <c r="L3775" s="964">
        <f t="shared" si="293"/>
        <v>0</v>
      </c>
      <c r="M3775" s="964">
        <f t="shared" si="293"/>
        <v>10.64</v>
      </c>
      <c r="N3775" s="964">
        <f t="shared" si="293"/>
        <v>0</v>
      </c>
      <c r="O3775" s="964">
        <f t="shared" si="293"/>
        <v>0</v>
      </c>
      <c r="P3775" s="964">
        <f t="shared" si="293"/>
        <v>0</v>
      </c>
      <c r="Q3775" s="962">
        <f t="shared" si="293"/>
        <v>0</v>
      </c>
      <c r="R3775" s="843"/>
    </row>
    <row r="3776" spans="2:18" s="842" customFormat="1" ht="12.4" customHeight="1">
      <c r="B3776" s="968" t="s">
        <v>1482</v>
      </c>
      <c r="C3776" s="959"/>
      <c r="D3776" s="969" t="s">
        <v>2788</v>
      </c>
      <c r="E3776" s="961" t="s">
        <v>386</v>
      </c>
      <c r="F3776" s="970">
        <v>3.22</v>
      </c>
      <c r="G3776" s="970">
        <v>15.38</v>
      </c>
      <c r="H3776" s="962">
        <f t="shared" si="289"/>
        <v>49.52</v>
      </c>
      <c r="I3776" s="963">
        <f t="shared" si="293"/>
        <v>0</v>
      </c>
      <c r="J3776" s="964">
        <f t="shared" si="293"/>
        <v>0</v>
      </c>
      <c r="K3776" s="964">
        <f t="shared" si="293"/>
        <v>0</v>
      </c>
      <c r="L3776" s="964">
        <f t="shared" si="293"/>
        <v>0</v>
      </c>
      <c r="M3776" s="964">
        <f t="shared" si="293"/>
        <v>49.52</v>
      </c>
      <c r="N3776" s="964">
        <f t="shared" si="293"/>
        <v>0</v>
      </c>
      <c r="O3776" s="964">
        <f t="shared" si="293"/>
        <v>0</v>
      </c>
      <c r="P3776" s="964">
        <f t="shared" si="293"/>
        <v>0</v>
      </c>
      <c r="Q3776" s="962">
        <f t="shared" si="293"/>
        <v>0</v>
      </c>
      <c r="R3776" s="843"/>
    </row>
    <row r="3777" spans="2:18" s="842" customFormat="1" ht="12.4" customHeight="1">
      <c r="B3777" s="974" t="s">
        <v>1483</v>
      </c>
      <c r="C3777" s="959"/>
      <c r="D3777" s="975" t="s">
        <v>2891</v>
      </c>
      <c r="E3777" s="961"/>
      <c r="F3777" s="961"/>
      <c r="G3777" s="961"/>
      <c r="H3777" s="962" t="str">
        <f t="shared" si="289"/>
        <v/>
      </c>
      <c r="I3777" s="963" t="str">
        <f t="shared" si="293"/>
        <v/>
      </c>
      <c r="J3777" s="964" t="str">
        <f t="shared" si="293"/>
        <v/>
      </c>
      <c r="K3777" s="964" t="str">
        <f t="shared" si="293"/>
        <v/>
      </c>
      <c r="L3777" s="964" t="str">
        <f t="shared" si="293"/>
        <v/>
      </c>
      <c r="M3777" s="964" t="str">
        <f t="shared" si="293"/>
        <v/>
      </c>
      <c r="N3777" s="964" t="str">
        <f t="shared" si="293"/>
        <v/>
      </c>
      <c r="O3777" s="964" t="str">
        <f t="shared" si="293"/>
        <v/>
      </c>
      <c r="P3777" s="964" t="str">
        <f t="shared" si="293"/>
        <v/>
      </c>
      <c r="Q3777" s="962" t="str">
        <f t="shared" si="293"/>
        <v/>
      </c>
      <c r="R3777" s="843"/>
    </row>
    <row r="3778" spans="2:18" s="842" customFormat="1" ht="12.4" customHeight="1">
      <c r="B3778" s="968" t="s">
        <v>1484</v>
      </c>
      <c r="C3778" s="959"/>
      <c r="D3778" s="969" t="s">
        <v>2892</v>
      </c>
      <c r="E3778" s="961" t="s">
        <v>386</v>
      </c>
      <c r="F3778" s="970">
        <v>0.79</v>
      </c>
      <c r="G3778" s="970">
        <v>49.07</v>
      </c>
      <c r="H3778" s="962">
        <f t="shared" si="289"/>
        <v>38.770000000000003</v>
      </c>
      <c r="I3778" s="963">
        <f t="shared" si="293"/>
        <v>0</v>
      </c>
      <c r="J3778" s="964">
        <f t="shared" si="293"/>
        <v>0</v>
      </c>
      <c r="K3778" s="964">
        <f t="shared" si="293"/>
        <v>0</v>
      </c>
      <c r="L3778" s="964">
        <f t="shared" si="293"/>
        <v>0</v>
      </c>
      <c r="M3778" s="964">
        <f t="shared" si="293"/>
        <v>38.770000000000003</v>
      </c>
      <c r="N3778" s="964">
        <f t="shared" si="293"/>
        <v>0</v>
      </c>
      <c r="O3778" s="964">
        <f t="shared" si="293"/>
        <v>0</v>
      </c>
      <c r="P3778" s="964">
        <f t="shared" si="293"/>
        <v>0</v>
      </c>
      <c r="Q3778" s="962">
        <f t="shared" si="293"/>
        <v>0</v>
      </c>
      <c r="R3778" s="843"/>
    </row>
    <row r="3779" spans="2:18" s="842" customFormat="1" ht="12.4" customHeight="1">
      <c r="B3779" s="968" t="s">
        <v>1485</v>
      </c>
      <c r="C3779" s="959"/>
      <c r="D3779" s="969" t="s">
        <v>2893</v>
      </c>
      <c r="E3779" s="961" t="s">
        <v>386</v>
      </c>
      <c r="F3779" s="970">
        <v>0.79</v>
      </c>
      <c r="G3779" s="970">
        <v>49.07</v>
      </c>
      <c r="H3779" s="962">
        <f t="shared" si="289"/>
        <v>38.770000000000003</v>
      </c>
      <c r="I3779" s="963">
        <f t="shared" si="293"/>
        <v>0</v>
      </c>
      <c r="J3779" s="964">
        <f t="shared" si="293"/>
        <v>0</v>
      </c>
      <c r="K3779" s="964">
        <f t="shared" si="293"/>
        <v>0</v>
      </c>
      <c r="L3779" s="964">
        <f t="shared" si="293"/>
        <v>0</v>
      </c>
      <c r="M3779" s="964">
        <f t="shared" si="293"/>
        <v>38.770000000000003</v>
      </c>
      <c r="N3779" s="964">
        <f t="shared" si="293"/>
        <v>0</v>
      </c>
      <c r="O3779" s="964">
        <f t="shared" si="293"/>
        <v>0</v>
      </c>
      <c r="P3779" s="964">
        <f t="shared" si="293"/>
        <v>0</v>
      </c>
      <c r="Q3779" s="962">
        <f t="shared" si="293"/>
        <v>0</v>
      </c>
      <c r="R3779" s="843"/>
    </row>
    <row r="3780" spans="2:18" s="842" customFormat="1" ht="12.4" customHeight="1">
      <c r="B3780" s="968" t="s">
        <v>1486</v>
      </c>
      <c r="C3780" s="959"/>
      <c r="D3780" s="969" t="s">
        <v>2894</v>
      </c>
      <c r="E3780" s="961" t="s">
        <v>386</v>
      </c>
      <c r="F3780" s="970">
        <v>0.94000000000000006</v>
      </c>
      <c r="G3780" s="970">
        <v>49.07</v>
      </c>
      <c r="H3780" s="962">
        <f t="shared" si="289"/>
        <v>46.13</v>
      </c>
      <c r="I3780" s="963">
        <f t="shared" si="293"/>
        <v>0</v>
      </c>
      <c r="J3780" s="964">
        <f t="shared" si="293"/>
        <v>0</v>
      </c>
      <c r="K3780" s="964">
        <f t="shared" si="293"/>
        <v>0</v>
      </c>
      <c r="L3780" s="964">
        <f t="shared" si="293"/>
        <v>0</v>
      </c>
      <c r="M3780" s="964">
        <f t="shared" si="293"/>
        <v>46.13</v>
      </c>
      <c r="N3780" s="964">
        <f t="shared" si="293"/>
        <v>0</v>
      </c>
      <c r="O3780" s="964">
        <f t="shared" si="293"/>
        <v>0</v>
      </c>
      <c r="P3780" s="964">
        <f t="shared" si="293"/>
        <v>0</v>
      </c>
      <c r="Q3780" s="962">
        <f t="shared" si="293"/>
        <v>0</v>
      </c>
      <c r="R3780" s="843"/>
    </row>
    <row r="3781" spans="2:18" s="842" customFormat="1" ht="12.4" customHeight="1">
      <c r="B3781" s="974" t="s">
        <v>1487</v>
      </c>
      <c r="C3781" s="959"/>
      <c r="D3781" s="975" t="s">
        <v>2888</v>
      </c>
      <c r="E3781" s="961"/>
      <c r="F3781" s="961"/>
      <c r="G3781" s="961"/>
      <c r="H3781" s="962" t="str">
        <f t="shared" si="289"/>
        <v/>
      </c>
      <c r="I3781" s="963" t="str">
        <f t="shared" si="293"/>
        <v/>
      </c>
      <c r="J3781" s="964" t="str">
        <f t="shared" si="293"/>
        <v/>
      </c>
      <c r="K3781" s="964" t="str">
        <f t="shared" si="293"/>
        <v/>
      </c>
      <c r="L3781" s="964" t="str">
        <f t="shared" si="293"/>
        <v/>
      </c>
      <c r="M3781" s="964" t="str">
        <f t="shared" si="293"/>
        <v/>
      </c>
      <c r="N3781" s="964" t="str">
        <f t="shared" si="293"/>
        <v/>
      </c>
      <c r="O3781" s="964" t="str">
        <f t="shared" si="293"/>
        <v/>
      </c>
      <c r="P3781" s="964" t="str">
        <f t="shared" si="293"/>
        <v/>
      </c>
      <c r="Q3781" s="962" t="str">
        <f t="shared" si="293"/>
        <v/>
      </c>
      <c r="R3781" s="843"/>
    </row>
    <row r="3782" spans="2:18" s="842" customFormat="1" ht="12.4" customHeight="1">
      <c r="B3782" s="968" t="s">
        <v>1488</v>
      </c>
      <c r="C3782" s="959"/>
      <c r="D3782" s="969" t="s">
        <v>2889</v>
      </c>
      <c r="E3782" s="961" t="s">
        <v>51</v>
      </c>
      <c r="F3782" s="970">
        <v>2.65</v>
      </c>
      <c r="G3782" s="970">
        <v>2.5100000000000002</v>
      </c>
      <c r="H3782" s="962">
        <f t="shared" si="289"/>
        <v>6.65</v>
      </c>
      <c r="I3782" s="963">
        <f t="shared" si="293"/>
        <v>0</v>
      </c>
      <c r="J3782" s="964">
        <f t="shared" si="293"/>
        <v>0</v>
      </c>
      <c r="K3782" s="964">
        <f t="shared" si="293"/>
        <v>0</v>
      </c>
      <c r="L3782" s="964">
        <f t="shared" si="293"/>
        <v>0</v>
      </c>
      <c r="M3782" s="964">
        <f t="shared" si="293"/>
        <v>6.65</v>
      </c>
      <c r="N3782" s="964">
        <f t="shared" si="293"/>
        <v>0</v>
      </c>
      <c r="O3782" s="964">
        <f t="shared" si="293"/>
        <v>0</v>
      </c>
      <c r="P3782" s="964">
        <f t="shared" si="293"/>
        <v>0</v>
      </c>
      <c r="Q3782" s="962">
        <f t="shared" si="293"/>
        <v>0</v>
      </c>
      <c r="R3782" s="843"/>
    </row>
    <row r="3783" spans="2:18" s="842" customFormat="1" ht="12.4" customHeight="1">
      <c r="B3783" s="966" t="s">
        <v>1489</v>
      </c>
      <c r="C3783" s="959"/>
      <c r="D3783" s="967" t="s">
        <v>3022</v>
      </c>
      <c r="E3783" s="961"/>
      <c r="F3783" s="961"/>
      <c r="G3783" s="961"/>
      <c r="H3783" s="962" t="str">
        <f t="shared" si="289"/>
        <v/>
      </c>
      <c r="I3783" s="963" t="str">
        <f t="shared" si="293"/>
        <v/>
      </c>
      <c r="J3783" s="964" t="str">
        <f t="shared" si="293"/>
        <v/>
      </c>
      <c r="K3783" s="964" t="str">
        <f t="shared" si="293"/>
        <v/>
      </c>
      <c r="L3783" s="964" t="str">
        <f t="shared" si="293"/>
        <v/>
      </c>
      <c r="M3783" s="964" t="str">
        <f t="shared" si="293"/>
        <v/>
      </c>
      <c r="N3783" s="964" t="str">
        <f t="shared" si="293"/>
        <v/>
      </c>
      <c r="O3783" s="964" t="str">
        <f t="shared" si="293"/>
        <v/>
      </c>
      <c r="P3783" s="964" t="str">
        <f t="shared" si="293"/>
        <v/>
      </c>
      <c r="Q3783" s="962" t="str">
        <f t="shared" si="293"/>
        <v/>
      </c>
      <c r="R3783" s="843"/>
    </row>
    <row r="3784" spans="2:18" s="842" customFormat="1" ht="12.4" customHeight="1">
      <c r="B3784" s="972" t="s">
        <v>1490</v>
      </c>
      <c r="C3784" s="959"/>
      <c r="D3784" s="973" t="s">
        <v>2855</v>
      </c>
      <c r="E3784" s="961"/>
      <c r="F3784" s="961"/>
      <c r="G3784" s="961"/>
      <c r="H3784" s="962" t="str">
        <f t="shared" si="289"/>
        <v/>
      </c>
      <c r="I3784" s="963" t="str">
        <f t="shared" si="293"/>
        <v/>
      </c>
      <c r="J3784" s="964" t="str">
        <f t="shared" si="293"/>
        <v/>
      </c>
      <c r="K3784" s="964" t="str">
        <f t="shared" si="293"/>
        <v/>
      </c>
      <c r="L3784" s="964" t="str">
        <f t="shared" si="293"/>
        <v/>
      </c>
      <c r="M3784" s="964" t="str">
        <f t="shared" si="293"/>
        <v/>
      </c>
      <c r="N3784" s="964" t="str">
        <f t="shared" si="293"/>
        <v/>
      </c>
      <c r="O3784" s="964" t="str">
        <f t="shared" si="293"/>
        <v/>
      </c>
      <c r="P3784" s="964" t="str">
        <f t="shared" si="293"/>
        <v/>
      </c>
      <c r="Q3784" s="962" t="str">
        <f t="shared" si="293"/>
        <v/>
      </c>
      <c r="R3784" s="843"/>
    </row>
    <row r="3785" spans="2:18" s="842" customFormat="1" ht="12.4" customHeight="1">
      <c r="B3785" s="974" t="s">
        <v>1491</v>
      </c>
      <c r="C3785" s="959"/>
      <c r="D3785" s="975" t="s">
        <v>52</v>
      </c>
      <c r="E3785" s="961"/>
      <c r="F3785" s="961"/>
      <c r="G3785" s="961"/>
      <c r="H3785" s="962" t="str">
        <f t="shared" ref="H3785:H3848" si="294">+IF(E3785="","",ROUND(F3785*G3785,2))</f>
        <v/>
      </c>
      <c r="I3785" s="963" t="str">
        <f t="shared" si="293"/>
        <v/>
      </c>
      <c r="J3785" s="964" t="str">
        <f t="shared" si="293"/>
        <v/>
      </c>
      <c r="K3785" s="964" t="str">
        <f t="shared" si="293"/>
        <v/>
      </c>
      <c r="L3785" s="964" t="str">
        <f t="shared" si="293"/>
        <v/>
      </c>
      <c r="M3785" s="964" t="str">
        <f t="shared" si="293"/>
        <v/>
      </c>
      <c r="N3785" s="964" t="str">
        <f t="shared" si="293"/>
        <v/>
      </c>
      <c r="O3785" s="964" t="str">
        <f t="shared" si="293"/>
        <v/>
      </c>
      <c r="P3785" s="964" t="str">
        <f t="shared" si="293"/>
        <v/>
      </c>
      <c r="Q3785" s="962" t="str">
        <f t="shared" si="293"/>
        <v/>
      </c>
      <c r="R3785" s="843"/>
    </row>
    <row r="3786" spans="2:18" s="842" customFormat="1" ht="12.4" customHeight="1">
      <c r="B3786" s="968" t="s">
        <v>1492</v>
      </c>
      <c r="C3786" s="959"/>
      <c r="D3786" s="969" t="s">
        <v>333</v>
      </c>
      <c r="E3786" s="961" t="s">
        <v>385</v>
      </c>
      <c r="F3786" s="970">
        <v>9.85</v>
      </c>
      <c r="G3786" s="970">
        <v>3.5300000000000002</v>
      </c>
      <c r="H3786" s="962">
        <f t="shared" si="294"/>
        <v>34.770000000000003</v>
      </c>
      <c r="I3786" s="963">
        <f t="shared" si="293"/>
        <v>0</v>
      </c>
      <c r="J3786" s="964">
        <f t="shared" si="293"/>
        <v>0</v>
      </c>
      <c r="K3786" s="964">
        <f t="shared" si="293"/>
        <v>0</v>
      </c>
      <c r="L3786" s="964">
        <f t="shared" si="293"/>
        <v>0</v>
      </c>
      <c r="M3786" s="964">
        <f t="shared" si="293"/>
        <v>34.770000000000003</v>
      </c>
      <c r="N3786" s="964">
        <f t="shared" si="293"/>
        <v>0</v>
      </c>
      <c r="O3786" s="964">
        <f t="shared" si="293"/>
        <v>0</v>
      </c>
      <c r="P3786" s="964">
        <f t="shared" si="293"/>
        <v>0</v>
      </c>
      <c r="Q3786" s="962">
        <f t="shared" si="293"/>
        <v>0</v>
      </c>
      <c r="R3786" s="843"/>
    </row>
    <row r="3787" spans="2:18" s="842" customFormat="1" ht="12.4" customHeight="1">
      <c r="B3787" s="968" t="s">
        <v>1493</v>
      </c>
      <c r="C3787" s="959"/>
      <c r="D3787" s="969" t="s">
        <v>334</v>
      </c>
      <c r="E3787" s="961" t="s">
        <v>385</v>
      </c>
      <c r="F3787" s="970">
        <v>9.85</v>
      </c>
      <c r="G3787" s="970">
        <v>1.22</v>
      </c>
      <c r="H3787" s="962">
        <f t="shared" si="294"/>
        <v>12.02</v>
      </c>
      <c r="I3787" s="963">
        <f t="shared" si="293"/>
        <v>0</v>
      </c>
      <c r="J3787" s="964">
        <f t="shared" si="293"/>
        <v>0</v>
      </c>
      <c r="K3787" s="964">
        <f t="shared" si="293"/>
        <v>0</v>
      </c>
      <c r="L3787" s="964">
        <f t="shared" si="293"/>
        <v>0</v>
      </c>
      <c r="M3787" s="964">
        <f t="shared" si="293"/>
        <v>12.02</v>
      </c>
      <c r="N3787" s="964">
        <f t="shared" si="293"/>
        <v>0</v>
      </c>
      <c r="O3787" s="964">
        <f t="shared" si="293"/>
        <v>0</v>
      </c>
      <c r="P3787" s="964">
        <f t="shared" si="293"/>
        <v>0</v>
      </c>
      <c r="Q3787" s="962">
        <f t="shared" si="293"/>
        <v>0</v>
      </c>
      <c r="R3787" s="843"/>
    </row>
    <row r="3788" spans="2:18" s="842" customFormat="1" ht="12.4" customHeight="1">
      <c r="B3788" s="974" t="s">
        <v>1494</v>
      </c>
      <c r="C3788" s="959"/>
      <c r="D3788" s="975" t="s">
        <v>54</v>
      </c>
      <c r="E3788" s="961"/>
      <c r="F3788" s="961"/>
      <c r="G3788" s="961"/>
      <c r="H3788" s="962" t="str">
        <f t="shared" si="294"/>
        <v/>
      </c>
      <c r="I3788" s="963" t="str">
        <f t="shared" si="293"/>
        <v/>
      </c>
      <c r="J3788" s="964" t="str">
        <f t="shared" si="293"/>
        <v/>
      </c>
      <c r="K3788" s="964" t="str">
        <f t="shared" si="293"/>
        <v/>
      </c>
      <c r="L3788" s="964" t="str">
        <f t="shared" si="293"/>
        <v/>
      </c>
      <c r="M3788" s="964" t="str">
        <f t="shared" si="293"/>
        <v/>
      </c>
      <c r="N3788" s="964" t="str">
        <f t="shared" si="293"/>
        <v/>
      </c>
      <c r="O3788" s="964" t="str">
        <f t="shared" si="293"/>
        <v/>
      </c>
      <c r="P3788" s="964" t="str">
        <f t="shared" si="293"/>
        <v/>
      </c>
      <c r="Q3788" s="962" t="str">
        <f t="shared" si="293"/>
        <v/>
      </c>
      <c r="R3788" s="843"/>
    </row>
    <row r="3789" spans="2:18" s="842" customFormat="1" ht="12.4" customHeight="1">
      <c r="B3789" s="968" t="s">
        <v>1495</v>
      </c>
      <c r="C3789" s="959"/>
      <c r="D3789" s="969" t="s">
        <v>365</v>
      </c>
      <c r="E3789" s="961" t="s">
        <v>386</v>
      </c>
      <c r="F3789" s="970">
        <v>3.5300000000000002</v>
      </c>
      <c r="G3789" s="970">
        <v>30.76</v>
      </c>
      <c r="H3789" s="962">
        <f t="shared" si="294"/>
        <v>108.58</v>
      </c>
      <c r="I3789" s="963">
        <f t="shared" si="293"/>
        <v>0</v>
      </c>
      <c r="J3789" s="964">
        <f t="shared" si="293"/>
        <v>0</v>
      </c>
      <c r="K3789" s="964">
        <f t="shared" si="293"/>
        <v>0</v>
      </c>
      <c r="L3789" s="964">
        <f t="shared" si="293"/>
        <v>0</v>
      </c>
      <c r="M3789" s="964">
        <f t="shared" si="293"/>
        <v>108.58</v>
      </c>
      <c r="N3789" s="964">
        <f t="shared" si="293"/>
        <v>0</v>
      </c>
      <c r="O3789" s="964">
        <f t="shared" si="293"/>
        <v>0</v>
      </c>
      <c r="P3789" s="964">
        <f t="shared" si="293"/>
        <v>0</v>
      </c>
      <c r="Q3789" s="962">
        <f t="shared" si="293"/>
        <v>0</v>
      </c>
      <c r="R3789" s="843"/>
    </row>
    <row r="3790" spans="2:18" s="842" customFormat="1" ht="12.4" customHeight="1">
      <c r="B3790" s="968" t="s">
        <v>1496</v>
      </c>
      <c r="C3790" s="959"/>
      <c r="D3790" s="969" t="s">
        <v>2697</v>
      </c>
      <c r="E3790" s="961" t="s">
        <v>385</v>
      </c>
      <c r="F3790" s="970">
        <v>9.85</v>
      </c>
      <c r="G3790" s="970">
        <v>3.44</v>
      </c>
      <c r="H3790" s="962">
        <f t="shared" si="294"/>
        <v>33.880000000000003</v>
      </c>
      <c r="I3790" s="963">
        <f t="shared" si="293"/>
        <v>0</v>
      </c>
      <c r="J3790" s="964">
        <f t="shared" si="293"/>
        <v>0</v>
      </c>
      <c r="K3790" s="964">
        <f t="shared" si="293"/>
        <v>0</v>
      </c>
      <c r="L3790" s="964">
        <f t="shared" si="293"/>
        <v>0</v>
      </c>
      <c r="M3790" s="964">
        <f t="shared" si="293"/>
        <v>33.880000000000003</v>
      </c>
      <c r="N3790" s="964">
        <f t="shared" si="293"/>
        <v>0</v>
      </c>
      <c r="O3790" s="964">
        <f t="shared" si="293"/>
        <v>0</v>
      </c>
      <c r="P3790" s="964">
        <f t="shared" si="293"/>
        <v>0</v>
      </c>
      <c r="Q3790" s="962">
        <f t="shared" si="293"/>
        <v>0</v>
      </c>
      <c r="R3790" s="843"/>
    </row>
    <row r="3791" spans="2:18" s="842" customFormat="1" ht="12.4" customHeight="1">
      <c r="B3791" s="968" t="s">
        <v>1497</v>
      </c>
      <c r="C3791" s="959"/>
      <c r="D3791" s="969" t="s">
        <v>2699</v>
      </c>
      <c r="E3791" s="961" t="s">
        <v>51</v>
      </c>
      <c r="F3791" s="970">
        <v>8.1300000000000008</v>
      </c>
      <c r="G3791" s="970">
        <v>6.98</v>
      </c>
      <c r="H3791" s="962">
        <f t="shared" si="294"/>
        <v>56.75</v>
      </c>
      <c r="I3791" s="963">
        <f t="shared" ref="I3791:Q3806" si="295">+IF($E3791="","",I7681)</f>
        <v>0</v>
      </c>
      <c r="J3791" s="964">
        <f t="shared" si="295"/>
        <v>0</v>
      </c>
      <c r="K3791" s="964">
        <f t="shared" si="295"/>
        <v>0</v>
      </c>
      <c r="L3791" s="964">
        <f t="shared" si="295"/>
        <v>0</v>
      </c>
      <c r="M3791" s="964">
        <f t="shared" si="295"/>
        <v>56.75</v>
      </c>
      <c r="N3791" s="964">
        <f t="shared" si="295"/>
        <v>0</v>
      </c>
      <c r="O3791" s="964">
        <f t="shared" si="295"/>
        <v>0</v>
      </c>
      <c r="P3791" s="964">
        <f t="shared" si="295"/>
        <v>0</v>
      </c>
      <c r="Q3791" s="962">
        <f t="shared" si="295"/>
        <v>0</v>
      </c>
      <c r="R3791" s="843"/>
    </row>
    <row r="3792" spans="2:18" s="842" customFormat="1" ht="12.4" customHeight="1">
      <c r="B3792" s="968" t="s">
        <v>1498</v>
      </c>
      <c r="C3792" s="959"/>
      <c r="D3792" s="969" t="s">
        <v>2856</v>
      </c>
      <c r="E3792" s="961" t="s">
        <v>51</v>
      </c>
      <c r="F3792" s="970">
        <v>2.37</v>
      </c>
      <c r="G3792" s="970">
        <v>10.77</v>
      </c>
      <c r="H3792" s="962">
        <f t="shared" si="294"/>
        <v>25.52</v>
      </c>
      <c r="I3792" s="963">
        <f t="shared" si="295"/>
        <v>0</v>
      </c>
      <c r="J3792" s="964">
        <f t="shared" si="295"/>
        <v>0</v>
      </c>
      <c r="K3792" s="964">
        <f t="shared" si="295"/>
        <v>0</v>
      </c>
      <c r="L3792" s="964">
        <f t="shared" si="295"/>
        <v>0</v>
      </c>
      <c r="M3792" s="964">
        <f t="shared" si="295"/>
        <v>25.52</v>
      </c>
      <c r="N3792" s="964">
        <f t="shared" si="295"/>
        <v>0</v>
      </c>
      <c r="O3792" s="964">
        <f t="shared" si="295"/>
        <v>0</v>
      </c>
      <c r="P3792" s="964">
        <f t="shared" si="295"/>
        <v>0</v>
      </c>
      <c r="Q3792" s="962">
        <f t="shared" si="295"/>
        <v>0</v>
      </c>
      <c r="R3792" s="843"/>
    </row>
    <row r="3793" spans="2:18" s="842" customFormat="1" ht="12.4" customHeight="1">
      <c r="B3793" s="968" t="s">
        <v>1499</v>
      </c>
      <c r="C3793" s="959"/>
      <c r="D3793" s="969" t="s">
        <v>2849</v>
      </c>
      <c r="E3793" s="961" t="s">
        <v>386</v>
      </c>
      <c r="F3793" s="970">
        <v>0.81</v>
      </c>
      <c r="G3793" s="970">
        <v>30.76</v>
      </c>
      <c r="H3793" s="962">
        <f t="shared" si="294"/>
        <v>24.92</v>
      </c>
      <c r="I3793" s="963">
        <f t="shared" si="295"/>
        <v>0</v>
      </c>
      <c r="J3793" s="964">
        <f t="shared" si="295"/>
        <v>0</v>
      </c>
      <c r="K3793" s="964">
        <f t="shared" si="295"/>
        <v>0</v>
      </c>
      <c r="L3793" s="964">
        <f t="shared" si="295"/>
        <v>0</v>
      </c>
      <c r="M3793" s="964">
        <f t="shared" si="295"/>
        <v>24.92</v>
      </c>
      <c r="N3793" s="964">
        <f t="shared" si="295"/>
        <v>0</v>
      </c>
      <c r="O3793" s="964">
        <f t="shared" si="295"/>
        <v>0</v>
      </c>
      <c r="P3793" s="964">
        <f t="shared" si="295"/>
        <v>0</v>
      </c>
      <c r="Q3793" s="962">
        <f t="shared" si="295"/>
        <v>0</v>
      </c>
      <c r="R3793" s="843"/>
    </row>
    <row r="3794" spans="2:18" s="842" customFormat="1" ht="12.4" customHeight="1">
      <c r="B3794" s="968" t="s">
        <v>1500</v>
      </c>
      <c r="C3794" s="959"/>
      <c r="D3794" s="969" t="s">
        <v>2857</v>
      </c>
      <c r="E3794" s="961" t="s">
        <v>3030</v>
      </c>
      <c r="F3794" s="970">
        <v>1.8</v>
      </c>
      <c r="G3794" s="970">
        <v>20.51</v>
      </c>
      <c r="H3794" s="962">
        <f t="shared" si="294"/>
        <v>36.92</v>
      </c>
      <c r="I3794" s="963">
        <f t="shared" si="295"/>
        <v>0</v>
      </c>
      <c r="J3794" s="964">
        <f t="shared" si="295"/>
        <v>0</v>
      </c>
      <c r="K3794" s="964">
        <f t="shared" si="295"/>
        <v>0</v>
      </c>
      <c r="L3794" s="964">
        <f t="shared" si="295"/>
        <v>0</v>
      </c>
      <c r="M3794" s="964">
        <f t="shared" si="295"/>
        <v>36.92</v>
      </c>
      <c r="N3794" s="964">
        <f t="shared" si="295"/>
        <v>0</v>
      </c>
      <c r="O3794" s="964">
        <f t="shared" si="295"/>
        <v>0</v>
      </c>
      <c r="P3794" s="964">
        <f t="shared" si="295"/>
        <v>0</v>
      </c>
      <c r="Q3794" s="962">
        <f t="shared" si="295"/>
        <v>0</v>
      </c>
      <c r="R3794" s="843"/>
    </row>
    <row r="3795" spans="2:18" s="842" customFormat="1" ht="12.4" customHeight="1">
      <c r="B3795" s="968" t="s">
        <v>1501</v>
      </c>
      <c r="C3795" s="959"/>
      <c r="D3795" s="969" t="s">
        <v>2788</v>
      </c>
      <c r="E3795" s="961" t="s">
        <v>386</v>
      </c>
      <c r="F3795" s="970">
        <v>3.42</v>
      </c>
      <c r="G3795" s="970">
        <v>15.38</v>
      </c>
      <c r="H3795" s="962">
        <f t="shared" si="294"/>
        <v>52.6</v>
      </c>
      <c r="I3795" s="963">
        <f t="shared" si="295"/>
        <v>0</v>
      </c>
      <c r="J3795" s="964">
        <f t="shared" si="295"/>
        <v>0</v>
      </c>
      <c r="K3795" s="964">
        <f t="shared" si="295"/>
        <v>0</v>
      </c>
      <c r="L3795" s="964">
        <f t="shared" si="295"/>
        <v>0</v>
      </c>
      <c r="M3795" s="964">
        <f t="shared" si="295"/>
        <v>52.6</v>
      </c>
      <c r="N3795" s="964">
        <f t="shared" si="295"/>
        <v>0</v>
      </c>
      <c r="O3795" s="964">
        <f t="shared" si="295"/>
        <v>0</v>
      </c>
      <c r="P3795" s="964">
        <f t="shared" si="295"/>
        <v>0</v>
      </c>
      <c r="Q3795" s="962">
        <f t="shared" si="295"/>
        <v>0</v>
      </c>
      <c r="R3795" s="843"/>
    </row>
    <row r="3796" spans="2:18" s="842" customFormat="1" ht="12.4" customHeight="1">
      <c r="B3796" s="974" t="s">
        <v>1502</v>
      </c>
      <c r="C3796" s="959"/>
      <c r="D3796" s="975" t="s">
        <v>2700</v>
      </c>
      <c r="E3796" s="961"/>
      <c r="F3796" s="961"/>
      <c r="G3796" s="961"/>
      <c r="H3796" s="962" t="str">
        <f t="shared" si="294"/>
        <v/>
      </c>
      <c r="I3796" s="963" t="str">
        <f t="shared" si="295"/>
        <v/>
      </c>
      <c r="J3796" s="964" t="str">
        <f t="shared" si="295"/>
        <v/>
      </c>
      <c r="K3796" s="964" t="str">
        <f t="shared" si="295"/>
        <v/>
      </c>
      <c r="L3796" s="964" t="str">
        <f t="shared" si="295"/>
        <v/>
      </c>
      <c r="M3796" s="964" t="str">
        <f t="shared" si="295"/>
        <v/>
      </c>
      <c r="N3796" s="964" t="str">
        <f t="shared" si="295"/>
        <v/>
      </c>
      <c r="O3796" s="964" t="str">
        <f t="shared" si="295"/>
        <v/>
      </c>
      <c r="P3796" s="964" t="str">
        <f t="shared" si="295"/>
        <v/>
      </c>
      <c r="Q3796" s="962" t="str">
        <f t="shared" si="295"/>
        <v/>
      </c>
      <c r="R3796" s="843"/>
    </row>
    <row r="3797" spans="2:18" s="842" customFormat="1" ht="12.4" customHeight="1">
      <c r="B3797" s="976" t="s">
        <v>1503</v>
      </c>
      <c r="C3797" s="959"/>
      <c r="D3797" s="977" t="s">
        <v>2858</v>
      </c>
      <c r="E3797" s="961"/>
      <c r="F3797" s="961"/>
      <c r="G3797" s="961"/>
      <c r="H3797" s="962" t="str">
        <f t="shared" si="294"/>
        <v/>
      </c>
      <c r="I3797" s="963" t="str">
        <f t="shared" si="295"/>
        <v/>
      </c>
      <c r="J3797" s="964" t="str">
        <f t="shared" si="295"/>
        <v/>
      </c>
      <c r="K3797" s="964" t="str">
        <f t="shared" si="295"/>
        <v/>
      </c>
      <c r="L3797" s="964" t="str">
        <f t="shared" si="295"/>
        <v/>
      </c>
      <c r="M3797" s="964" t="str">
        <f t="shared" si="295"/>
        <v/>
      </c>
      <c r="N3797" s="964" t="str">
        <f t="shared" si="295"/>
        <v/>
      </c>
      <c r="O3797" s="964" t="str">
        <f t="shared" si="295"/>
        <v/>
      </c>
      <c r="P3797" s="964" t="str">
        <f t="shared" si="295"/>
        <v/>
      </c>
      <c r="Q3797" s="962" t="str">
        <f t="shared" si="295"/>
        <v/>
      </c>
      <c r="R3797" s="843"/>
    </row>
    <row r="3798" spans="2:18" s="842" customFormat="1" ht="12.4" customHeight="1">
      <c r="B3798" s="968" t="s">
        <v>1504</v>
      </c>
      <c r="C3798" s="959"/>
      <c r="D3798" s="969" t="s">
        <v>2859</v>
      </c>
      <c r="E3798" s="961" t="s">
        <v>386</v>
      </c>
      <c r="F3798" s="970">
        <v>1.22</v>
      </c>
      <c r="G3798" s="970">
        <v>172.29</v>
      </c>
      <c r="H3798" s="962">
        <f t="shared" si="294"/>
        <v>210.19</v>
      </c>
      <c r="I3798" s="963">
        <f t="shared" si="295"/>
        <v>0</v>
      </c>
      <c r="J3798" s="964">
        <f t="shared" si="295"/>
        <v>0</v>
      </c>
      <c r="K3798" s="964">
        <f t="shared" si="295"/>
        <v>0</v>
      </c>
      <c r="L3798" s="964">
        <f t="shared" si="295"/>
        <v>0</v>
      </c>
      <c r="M3798" s="964">
        <f t="shared" si="295"/>
        <v>210.19</v>
      </c>
      <c r="N3798" s="964">
        <f t="shared" si="295"/>
        <v>0</v>
      </c>
      <c r="O3798" s="964">
        <f t="shared" si="295"/>
        <v>0</v>
      </c>
      <c r="P3798" s="964">
        <f t="shared" si="295"/>
        <v>0</v>
      </c>
      <c r="Q3798" s="962">
        <f t="shared" si="295"/>
        <v>0</v>
      </c>
      <c r="R3798" s="843"/>
    </row>
    <row r="3799" spans="2:18" s="842" customFormat="1" ht="12.4" customHeight="1">
      <c r="B3799" s="976" t="s">
        <v>1505</v>
      </c>
      <c r="C3799" s="959"/>
      <c r="D3799" s="977" t="s">
        <v>2860</v>
      </c>
      <c r="E3799" s="961"/>
      <c r="F3799" s="961"/>
      <c r="G3799" s="961"/>
      <c r="H3799" s="962" t="str">
        <f t="shared" si="294"/>
        <v/>
      </c>
      <c r="I3799" s="963" t="str">
        <f t="shared" si="295"/>
        <v/>
      </c>
      <c r="J3799" s="964" t="str">
        <f t="shared" si="295"/>
        <v/>
      </c>
      <c r="K3799" s="964" t="str">
        <f t="shared" si="295"/>
        <v/>
      </c>
      <c r="L3799" s="964" t="str">
        <f t="shared" si="295"/>
        <v/>
      </c>
      <c r="M3799" s="964" t="str">
        <f t="shared" si="295"/>
        <v/>
      </c>
      <c r="N3799" s="964" t="str">
        <f t="shared" si="295"/>
        <v/>
      </c>
      <c r="O3799" s="964" t="str">
        <f t="shared" si="295"/>
        <v/>
      </c>
      <c r="P3799" s="964" t="str">
        <f t="shared" si="295"/>
        <v/>
      </c>
      <c r="Q3799" s="962" t="str">
        <f t="shared" si="295"/>
        <v/>
      </c>
      <c r="R3799" s="843"/>
    </row>
    <row r="3800" spans="2:18" s="842" customFormat="1" ht="12.4" customHeight="1">
      <c r="B3800" s="968" t="s">
        <v>1506</v>
      </c>
      <c r="C3800" s="959"/>
      <c r="D3800" s="969" t="s">
        <v>2861</v>
      </c>
      <c r="E3800" s="961" t="s">
        <v>3030</v>
      </c>
      <c r="F3800" s="970">
        <v>0.23</v>
      </c>
      <c r="G3800" s="970">
        <v>278.26</v>
      </c>
      <c r="H3800" s="962">
        <f t="shared" si="294"/>
        <v>64</v>
      </c>
      <c r="I3800" s="963">
        <f t="shared" si="295"/>
        <v>0</v>
      </c>
      <c r="J3800" s="964">
        <f t="shared" si="295"/>
        <v>0</v>
      </c>
      <c r="K3800" s="964">
        <f t="shared" si="295"/>
        <v>0</v>
      </c>
      <c r="L3800" s="964">
        <f t="shared" si="295"/>
        <v>0</v>
      </c>
      <c r="M3800" s="964">
        <f t="shared" si="295"/>
        <v>64</v>
      </c>
      <c r="N3800" s="964">
        <f t="shared" si="295"/>
        <v>0</v>
      </c>
      <c r="O3800" s="964">
        <f t="shared" si="295"/>
        <v>0</v>
      </c>
      <c r="P3800" s="964">
        <f t="shared" si="295"/>
        <v>0</v>
      </c>
      <c r="Q3800" s="962">
        <f t="shared" si="295"/>
        <v>0</v>
      </c>
      <c r="R3800" s="843"/>
    </row>
    <row r="3801" spans="2:18" s="842" customFormat="1" ht="12.4" customHeight="1">
      <c r="B3801" s="968" t="s">
        <v>1507</v>
      </c>
      <c r="C3801" s="959"/>
      <c r="D3801" s="969" t="s">
        <v>2713</v>
      </c>
      <c r="E3801" s="961" t="s">
        <v>51</v>
      </c>
      <c r="F3801" s="970">
        <v>3.33</v>
      </c>
      <c r="G3801" s="970">
        <v>47.49</v>
      </c>
      <c r="H3801" s="962">
        <f t="shared" si="294"/>
        <v>158.13999999999999</v>
      </c>
      <c r="I3801" s="963">
        <f t="shared" si="295"/>
        <v>0</v>
      </c>
      <c r="J3801" s="964">
        <f t="shared" si="295"/>
        <v>0</v>
      </c>
      <c r="K3801" s="964">
        <f t="shared" si="295"/>
        <v>0</v>
      </c>
      <c r="L3801" s="964">
        <f t="shared" si="295"/>
        <v>0</v>
      </c>
      <c r="M3801" s="964">
        <f t="shared" si="295"/>
        <v>158.13999999999999</v>
      </c>
      <c r="N3801" s="964">
        <f t="shared" si="295"/>
        <v>0</v>
      </c>
      <c r="O3801" s="964">
        <f t="shared" si="295"/>
        <v>0</v>
      </c>
      <c r="P3801" s="964">
        <f t="shared" si="295"/>
        <v>0</v>
      </c>
      <c r="Q3801" s="962">
        <f t="shared" si="295"/>
        <v>0</v>
      </c>
      <c r="R3801" s="843"/>
    </row>
    <row r="3802" spans="2:18" s="842" customFormat="1" ht="12.4" customHeight="1">
      <c r="B3802" s="974" t="s">
        <v>1514</v>
      </c>
      <c r="C3802" s="959"/>
      <c r="D3802" s="975" t="s">
        <v>2775</v>
      </c>
      <c r="E3802" s="961"/>
      <c r="F3802" s="961"/>
      <c r="G3802" s="961"/>
      <c r="H3802" s="962" t="str">
        <f t="shared" si="294"/>
        <v/>
      </c>
      <c r="I3802" s="963" t="str">
        <f t="shared" si="295"/>
        <v/>
      </c>
      <c r="J3802" s="964" t="str">
        <f t="shared" si="295"/>
        <v/>
      </c>
      <c r="K3802" s="964" t="str">
        <f t="shared" si="295"/>
        <v/>
      </c>
      <c r="L3802" s="964" t="str">
        <f t="shared" si="295"/>
        <v/>
      </c>
      <c r="M3802" s="964" t="str">
        <f t="shared" si="295"/>
        <v/>
      </c>
      <c r="N3802" s="964" t="str">
        <f t="shared" si="295"/>
        <v/>
      </c>
      <c r="O3802" s="964" t="str">
        <f t="shared" si="295"/>
        <v/>
      </c>
      <c r="P3802" s="964" t="str">
        <f t="shared" si="295"/>
        <v/>
      </c>
      <c r="Q3802" s="962" t="str">
        <f t="shared" si="295"/>
        <v/>
      </c>
      <c r="R3802" s="843"/>
    </row>
    <row r="3803" spans="2:18" s="842" customFormat="1" ht="12.4" customHeight="1">
      <c r="B3803" s="976" t="s">
        <v>1515</v>
      </c>
      <c r="C3803" s="959"/>
      <c r="D3803" s="977" t="s">
        <v>56</v>
      </c>
      <c r="E3803" s="961"/>
      <c r="F3803" s="961"/>
      <c r="G3803" s="961"/>
      <c r="H3803" s="962" t="str">
        <f t="shared" si="294"/>
        <v/>
      </c>
      <c r="I3803" s="963" t="str">
        <f t="shared" si="295"/>
        <v/>
      </c>
      <c r="J3803" s="964" t="str">
        <f t="shared" si="295"/>
        <v/>
      </c>
      <c r="K3803" s="964" t="str">
        <f t="shared" si="295"/>
        <v/>
      </c>
      <c r="L3803" s="964" t="str">
        <f t="shared" si="295"/>
        <v/>
      </c>
      <c r="M3803" s="964" t="str">
        <f t="shared" si="295"/>
        <v/>
      </c>
      <c r="N3803" s="964" t="str">
        <f t="shared" si="295"/>
        <v/>
      </c>
      <c r="O3803" s="964" t="str">
        <f t="shared" si="295"/>
        <v/>
      </c>
      <c r="P3803" s="964" t="str">
        <f t="shared" si="295"/>
        <v/>
      </c>
      <c r="Q3803" s="962" t="str">
        <f t="shared" si="295"/>
        <v/>
      </c>
      <c r="R3803" s="843"/>
    </row>
    <row r="3804" spans="2:18" s="842" customFormat="1" ht="12.4" customHeight="1">
      <c r="B3804" s="968" t="s">
        <v>1516</v>
      </c>
      <c r="C3804" s="959"/>
      <c r="D3804" s="969" t="s">
        <v>360</v>
      </c>
      <c r="E3804" s="961" t="s">
        <v>386</v>
      </c>
      <c r="F3804" s="970">
        <v>0.2</v>
      </c>
      <c r="G3804" s="970">
        <v>412.08</v>
      </c>
      <c r="H3804" s="962">
        <f t="shared" si="294"/>
        <v>82.42</v>
      </c>
      <c r="I3804" s="963">
        <f t="shared" si="295"/>
        <v>0</v>
      </c>
      <c r="J3804" s="964">
        <f t="shared" si="295"/>
        <v>0</v>
      </c>
      <c r="K3804" s="964">
        <f t="shared" si="295"/>
        <v>0</v>
      </c>
      <c r="L3804" s="964">
        <f t="shared" si="295"/>
        <v>0</v>
      </c>
      <c r="M3804" s="964">
        <f t="shared" si="295"/>
        <v>82.42</v>
      </c>
      <c r="N3804" s="964">
        <f t="shared" si="295"/>
        <v>0</v>
      </c>
      <c r="O3804" s="964">
        <f t="shared" si="295"/>
        <v>0</v>
      </c>
      <c r="P3804" s="964">
        <f t="shared" si="295"/>
        <v>0</v>
      </c>
      <c r="Q3804" s="962">
        <f t="shared" si="295"/>
        <v>0</v>
      </c>
      <c r="R3804" s="843"/>
    </row>
    <row r="3805" spans="2:18" s="842" customFormat="1" ht="12.4" customHeight="1">
      <c r="B3805" s="968" t="s">
        <v>1517</v>
      </c>
      <c r="C3805" s="959"/>
      <c r="D3805" s="969" t="s">
        <v>2862</v>
      </c>
      <c r="E3805" s="961" t="s">
        <v>51</v>
      </c>
      <c r="F3805" s="970">
        <v>2.97</v>
      </c>
      <c r="G3805" s="970">
        <v>52.84</v>
      </c>
      <c r="H3805" s="962">
        <f t="shared" si="294"/>
        <v>156.93</v>
      </c>
      <c r="I3805" s="963">
        <f t="shared" si="295"/>
        <v>0</v>
      </c>
      <c r="J3805" s="964">
        <f t="shared" si="295"/>
        <v>0</v>
      </c>
      <c r="K3805" s="964">
        <f t="shared" si="295"/>
        <v>0</v>
      </c>
      <c r="L3805" s="964">
        <f t="shared" si="295"/>
        <v>0</v>
      </c>
      <c r="M3805" s="964">
        <f t="shared" si="295"/>
        <v>156.93</v>
      </c>
      <c r="N3805" s="964">
        <f t="shared" si="295"/>
        <v>0</v>
      </c>
      <c r="O3805" s="964">
        <f t="shared" si="295"/>
        <v>0</v>
      </c>
      <c r="P3805" s="964">
        <f t="shared" si="295"/>
        <v>0</v>
      </c>
      <c r="Q3805" s="962">
        <f t="shared" si="295"/>
        <v>0</v>
      </c>
      <c r="R3805" s="843"/>
    </row>
    <row r="3806" spans="2:18" s="842" customFormat="1" ht="12.4" customHeight="1">
      <c r="B3806" s="968" t="s">
        <v>1518</v>
      </c>
      <c r="C3806" s="959"/>
      <c r="D3806" s="969" t="s">
        <v>2702</v>
      </c>
      <c r="E3806" s="961" t="s">
        <v>55</v>
      </c>
      <c r="F3806" s="970">
        <v>62.29</v>
      </c>
      <c r="G3806" s="970">
        <v>4.2</v>
      </c>
      <c r="H3806" s="962">
        <f t="shared" si="294"/>
        <v>261.62</v>
      </c>
      <c r="I3806" s="963">
        <f t="shared" si="295"/>
        <v>0</v>
      </c>
      <c r="J3806" s="964">
        <f t="shared" si="295"/>
        <v>0</v>
      </c>
      <c r="K3806" s="964">
        <f t="shared" si="295"/>
        <v>0</v>
      </c>
      <c r="L3806" s="964">
        <f t="shared" si="295"/>
        <v>0</v>
      </c>
      <c r="M3806" s="964">
        <f t="shared" si="295"/>
        <v>261.62</v>
      </c>
      <c r="N3806" s="964">
        <f t="shared" si="295"/>
        <v>0</v>
      </c>
      <c r="O3806" s="964">
        <f t="shared" si="295"/>
        <v>0</v>
      </c>
      <c r="P3806" s="964">
        <f t="shared" si="295"/>
        <v>0</v>
      </c>
      <c r="Q3806" s="962">
        <f t="shared" si="295"/>
        <v>0</v>
      </c>
      <c r="R3806" s="843"/>
    </row>
    <row r="3807" spans="2:18" s="842" customFormat="1" ht="12.4" customHeight="1">
      <c r="B3807" s="976" t="s">
        <v>1519</v>
      </c>
      <c r="C3807" s="959"/>
      <c r="D3807" s="977" t="s">
        <v>57</v>
      </c>
      <c r="E3807" s="961"/>
      <c r="F3807" s="961"/>
      <c r="G3807" s="961"/>
      <c r="H3807" s="962" t="str">
        <f t="shared" si="294"/>
        <v/>
      </c>
      <c r="I3807" s="963" t="str">
        <f t="shared" ref="I3807:Q3822" si="296">+IF($E3807="","",I7697)</f>
        <v/>
      </c>
      <c r="J3807" s="964" t="str">
        <f t="shared" si="296"/>
        <v/>
      </c>
      <c r="K3807" s="964" t="str">
        <f t="shared" si="296"/>
        <v/>
      </c>
      <c r="L3807" s="964" t="str">
        <f t="shared" si="296"/>
        <v/>
      </c>
      <c r="M3807" s="964" t="str">
        <f t="shared" si="296"/>
        <v/>
      </c>
      <c r="N3807" s="964" t="str">
        <f t="shared" si="296"/>
        <v/>
      </c>
      <c r="O3807" s="964" t="str">
        <f t="shared" si="296"/>
        <v/>
      </c>
      <c r="P3807" s="964" t="str">
        <f t="shared" si="296"/>
        <v/>
      </c>
      <c r="Q3807" s="962" t="str">
        <f t="shared" si="296"/>
        <v/>
      </c>
      <c r="R3807" s="843"/>
    </row>
    <row r="3808" spans="2:18" s="842" customFormat="1" ht="12.4" customHeight="1">
      <c r="B3808" s="968" t="s">
        <v>1520</v>
      </c>
      <c r="C3808" s="959"/>
      <c r="D3808" s="969" t="s">
        <v>361</v>
      </c>
      <c r="E3808" s="961" t="s">
        <v>386</v>
      </c>
      <c r="F3808" s="970">
        <v>0.16</v>
      </c>
      <c r="G3808" s="970">
        <v>312.82</v>
      </c>
      <c r="H3808" s="962">
        <f t="shared" si="294"/>
        <v>50.05</v>
      </c>
      <c r="I3808" s="963">
        <f t="shared" si="296"/>
        <v>0</v>
      </c>
      <c r="J3808" s="964">
        <f t="shared" si="296"/>
        <v>0</v>
      </c>
      <c r="K3808" s="964">
        <f t="shared" si="296"/>
        <v>0</v>
      </c>
      <c r="L3808" s="964">
        <f t="shared" si="296"/>
        <v>0</v>
      </c>
      <c r="M3808" s="964">
        <f t="shared" si="296"/>
        <v>50.05</v>
      </c>
      <c r="N3808" s="964">
        <f t="shared" si="296"/>
        <v>0</v>
      </c>
      <c r="O3808" s="964">
        <f t="shared" si="296"/>
        <v>0</v>
      </c>
      <c r="P3808" s="964">
        <f t="shared" si="296"/>
        <v>0</v>
      </c>
      <c r="Q3808" s="962">
        <f t="shared" si="296"/>
        <v>0</v>
      </c>
      <c r="R3808" s="843"/>
    </row>
    <row r="3809" spans="2:18" s="842" customFormat="1" ht="12.4" customHeight="1">
      <c r="B3809" s="968" t="s">
        <v>1521</v>
      </c>
      <c r="C3809" s="959"/>
      <c r="D3809" s="969" t="s">
        <v>2863</v>
      </c>
      <c r="E3809" s="961" t="s">
        <v>385</v>
      </c>
      <c r="F3809" s="970">
        <v>2.33</v>
      </c>
      <c r="G3809" s="970">
        <v>50.4</v>
      </c>
      <c r="H3809" s="962">
        <f t="shared" si="294"/>
        <v>117.43</v>
      </c>
      <c r="I3809" s="963">
        <f t="shared" si="296"/>
        <v>0</v>
      </c>
      <c r="J3809" s="964">
        <f t="shared" si="296"/>
        <v>0</v>
      </c>
      <c r="K3809" s="964">
        <f t="shared" si="296"/>
        <v>0</v>
      </c>
      <c r="L3809" s="964">
        <f t="shared" si="296"/>
        <v>0</v>
      </c>
      <c r="M3809" s="964">
        <f t="shared" si="296"/>
        <v>117.43</v>
      </c>
      <c r="N3809" s="964">
        <f t="shared" si="296"/>
        <v>0</v>
      </c>
      <c r="O3809" s="964">
        <f t="shared" si="296"/>
        <v>0</v>
      </c>
      <c r="P3809" s="964">
        <f t="shared" si="296"/>
        <v>0</v>
      </c>
      <c r="Q3809" s="962">
        <f t="shared" si="296"/>
        <v>0</v>
      </c>
      <c r="R3809" s="843"/>
    </row>
    <row r="3810" spans="2:18" s="842" customFormat="1" ht="12.4" customHeight="1">
      <c r="B3810" s="968" t="s">
        <v>1522</v>
      </c>
      <c r="C3810" s="959"/>
      <c r="D3810" s="969" t="s">
        <v>2702</v>
      </c>
      <c r="E3810" s="961" t="s">
        <v>55</v>
      </c>
      <c r="F3810" s="970">
        <v>49.25</v>
      </c>
      <c r="G3810" s="970">
        <v>4.2</v>
      </c>
      <c r="H3810" s="962">
        <f t="shared" si="294"/>
        <v>206.85</v>
      </c>
      <c r="I3810" s="963">
        <f t="shared" si="296"/>
        <v>0</v>
      </c>
      <c r="J3810" s="964">
        <f t="shared" si="296"/>
        <v>0</v>
      </c>
      <c r="K3810" s="964">
        <f t="shared" si="296"/>
        <v>0</v>
      </c>
      <c r="L3810" s="964">
        <f t="shared" si="296"/>
        <v>0</v>
      </c>
      <c r="M3810" s="964">
        <f t="shared" si="296"/>
        <v>206.85</v>
      </c>
      <c r="N3810" s="964">
        <f t="shared" si="296"/>
        <v>0</v>
      </c>
      <c r="O3810" s="964">
        <f t="shared" si="296"/>
        <v>0</v>
      </c>
      <c r="P3810" s="964">
        <f t="shared" si="296"/>
        <v>0</v>
      </c>
      <c r="Q3810" s="962">
        <f t="shared" si="296"/>
        <v>0</v>
      </c>
      <c r="R3810" s="843"/>
    </row>
    <row r="3811" spans="2:18" s="842" customFormat="1" ht="12.4" customHeight="1">
      <c r="B3811" s="972" t="s">
        <v>1531</v>
      </c>
      <c r="C3811" s="959"/>
      <c r="D3811" s="973" t="s">
        <v>2864</v>
      </c>
      <c r="E3811" s="961"/>
      <c r="F3811" s="961"/>
      <c r="G3811" s="961"/>
      <c r="H3811" s="962" t="str">
        <f t="shared" si="294"/>
        <v/>
      </c>
      <c r="I3811" s="963" t="str">
        <f t="shared" si="296"/>
        <v/>
      </c>
      <c r="J3811" s="964" t="str">
        <f t="shared" si="296"/>
        <v/>
      </c>
      <c r="K3811" s="964" t="str">
        <f t="shared" si="296"/>
        <v/>
      </c>
      <c r="L3811" s="964" t="str">
        <f t="shared" si="296"/>
        <v/>
      </c>
      <c r="M3811" s="964" t="str">
        <f t="shared" si="296"/>
        <v/>
      </c>
      <c r="N3811" s="964" t="str">
        <f t="shared" si="296"/>
        <v/>
      </c>
      <c r="O3811" s="964" t="str">
        <f t="shared" si="296"/>
        <v/>
      </c>
      <c r="P3811" s="964" t="str">
        <f t="shared" si="296"/>
        <v/>
      </c>
      <c r="Q3811" s="962" t="str">
        <f t="shared" si="296"/>
        <v/>
      </c>
      <c r="R3811" s="843"/>
    </row>
    <row r="3812" spans="2:18" s="842" customFormat="1" ht="12.4" customHeight="1">
      <c r="B3812" s="974" t="s">
        <v>1532</v>
      </c>
      <c r="C3812" s="959"/>
      <c r="D3812" s="975" t="s">
        <v>362</v>
      </c>
      <c r="E3812" s="961"/>
      <c r="F3812" s="961"/>
      <c r="G3812" s="961"/>
      <c r="H3812" s="962" t="str">
        <f t="shared" si="294"/>
        <v/>
      </c>
      <c r="I3812" s="963" t="str">
        <f t="shared" si="296"/>
        <v/>
      </c>
      <c r="J3812" s="964" t="str">
        <f t="shared" si="296"/>
        <v/>
      </c>
      <c r="K3812" s="964" t="str">
        <f t="shared" si="296"/>
        <v/>
      </c>
      <c r="L3812" s="964" t="str">
        <f t="shared" si="296"/>
        <v/>
      </c>
      <c r="M3812" s="964" t="str">
        <f t="shared" si="296"/>
        <v/>
      </c>
      <c r="N3812" s="964" t="str">
        <f t="shared" si="296"/>
        <v/>
      </c>
      <c r="O3812" s="964" t="str">
        <f t="shared" si="296"/>
        <v/>
      </c>
      <c r="P3812" s="964" t="str">
        <f t="shared" si="296"/>
        <v/>
      </c>
      <c r="Q3812" s="962" t="str">
        <f t="shared" si="296"/>
        <v/>
      </c>
      <c r="R3812" s="843"/>
    </row>
    <row r="3813" spans="2:18" s="842" customFormat="1" ht="12.4" customHeight="1">
      <c r="B3813" s="968" t="s">
        <v>1533</v>
      </c>
      <c r="C3813" s="959"/>
      <c r="D3813" s="969" t="s">
        <v>2865</v>
      </c>
      <c r="E3813" s="961" t="s">
        <v>51</v>
      </c>
      <c r="F3813" s="970">
        <v>11.19</v>
      </c>
      <c r="G3813" s="970">
        <v>75.290000000000006</v>
      </c>
      <c r="H3813" s="962">
        <f t="shared" si="294"/>
        <v>842.5</v>
      </c>
      <c r="I3813" s="963">
        <f t="shared" si="296"/>
        <v>0</v>
      </c>
      <c r="J3813" s="964">
        <f t="shared" si="296"/>
        <v>0</v>
      </c>
      <c r="K3813" s="964">
        <f t="shared" si="296"/>
        <v>0</v>
      </c>
      <c r="L3813" s="964">
        <f t="shared" si="296"/>
        <v>0</v>
      </c>
      <c r="M3813" s="964">
        <f t="shared" si="296"/>
        <v>842.5</v>
      </c>
      <c r="N3813" s="964">
        <f t="shared" si="296"/>
        <v>0</v>
      </c>
      <c r="O3813" s="964">
        <f t="shared" si="296"/>
        <v>0</v>
      </c>
      <c r="P3813" s="964">
        <f t="shared" si="296"/>
        <v>0</v>
      </c>
      <c r="Q3813" s="962">
        <f t="shared" si="296"/>
        <v>0</v>
      </c>
      <c r="R3813" s="843"/>
    </row>
    <row r="3814" spans="2:18" s="842" customFormat="1" ht="12.4" customHeight="1">
      <c r="B3814" s="974" t="s">
        <v>1534</v>
      </c>
      <c r="C3814" s="959"/>
      <c r="D3814" s="975" t="s">
        <v>2866</v>
      </c>
      <c r="E3814" s="961"/>
      <c r="F3814" s="961"/>
      <c r="G3814" s="961"/>
      <c r="H3814" s="962" t="str">
        <f t="shared" si="294"/>
        <v/>
      </c>
      <c r="I3814" s="963" t="str">
        <f t="shared" si="296"/>
        <v/>
      </c>
      <c r="J3814" s="964" t="str">
        <f t="shared" si="296"/>
        <v/>
      </c>
      <c r="K3814" s="964" t="str">
        <f t="shared" si="296"/>
        <v/>
      </c>
      <c r="L3814" s="964" t="str">
        <f t="shared" si="296"/>
        <v/>
      </c>
      <c r="M3814" s="964" t="str">
        <f t="shared" si="296"/>
        <v/>
      </c>
      <c r="N3814" s="964" t="str">
        <f t="shared" si="296"/>
        <v/>
      </c>
      <c r="O3814" s="964" t="str">
        <f t="shared" si="296"/>
        <v/>
      </c>
      <c r="P3814" s="964" t="str">
        <f t="shared" si="296"/>
        <v/>
      </c>
      <c r="Q3814" s="962" t="str">
        <f t="shared" si="296"/>
        <v/>
      </c>
      <c r="R3814" s="843"/>
    </row>
    <row r="3815" spans="2:18" s="842" customFormat="1" ht="12.4" customHeight="1">
      <c r="B3815" s="968" t="s">
        <v>1535</v>
      </c>
      <c r="C3815" s="959"/>
      <c r="D3815" s="969" t="s">
        <v>2867</v>
      </c>
      <c r="E3815" s="961" t="s">
        <v>51</v>
      </c>
      <c r="F3815" s="970">
        <v>19.100000000000001</v>
      </c>
      <c r="G3815" s="970">
        <v>28.400000000000002</v>
      </c>
      <c r="H3815" s="962">
        <f t="shared" si="294"/>
        <v>542.44000000000005</v>
      </c>
      <c r="I3815" s="963">
        <f t="shared" si="296"/>
        <v>0</v>
      </c>
      <c r="J3815" s="964">
        <f t="shared" si="296"/>
        <v>0</v>
      </c>
      <c r="K3815" s="964">
        <f t="shared" si="296"/>
        <v>0</v>
      </c>
      <c r="L3815" s="964">
        <f t="shared" si="296"/>
        <v>0</v>
      </c>
      <c r="M3815" s="964">
        <f t="shared" si="296"/>
        <v>542.44000000000005</v>
      </c>
      <c r="N3815" s="964">
        <f t="shared" si="296"/>
        <v>0</v>
      </c>
      <c r="O3815" s="964">
        <f t="shared" si="296"/>
        <v>0</v>
      </c>
      <c r="P3815" s="964">
        <f t="shared" si="296"/>
        <v>0</v>
      </c>
      <c r="Q3815" s="962">
        <f t="shared" si="296"/>
        <v>0</v>
      </c>
      <c r="R3815" s="843"/>
    </row>
    <row r="3816" spans="2:18" s="842" customFormat="1" ht="12.4" customHeight="1">
      <c r="B3816" s="968" t="s">
        <v>1536</v>
      </c>
      <c r="C3816" s="959"/>
      <c r="D3816" s="969" t="s">
        <v>2868</v>
      </c>
      <c r="E3816" s="961" t="s">
        <v>387</v>
      </c>
      <c r="F3816" s="970">
        <v>3.35</v>
      </c>
      <c r="G3816" s="970">
        <v>26.18</v>
      </c>
      <c r="H3816" s="962">
        <f t="shared" si="294"/>
        <v>87.7</v>
      </c>
      <c r="I3816" s="963">
        <f t="shared" si="296"/>
        <v>0</v>
      </c>
      <c r="J3816" s="964">
        <f t="shared" si="296"/>
        <v>0</v>
      </c>
      <c r="K3816" s="964">
        <f t="shared" si="296"/>
        <v>0</v>
      </c>
      <c r="L3816" s="964">
        <f t="shared" si="296"/>
        <v>0</v>
      </c>
      <c r="M3816" s="964">
        <f t="shared" si="296"/>
        <v>87.7</v>
      </c>
      <c r="N3816" s="964">
        <f t="shared" si="296"/>
        <v>0</v>
      </c>
      <c r="O3816" s="964">
        <f t="shared" si="296"/>
        <v>0</v>
      </c>
      <c r="P3816" s="964">
        <f t="shared" si="296"/>
        <v>0</v>
      </c>
      <c r="Q3816" s="962">
        <f t="shared" si="296"/>
        <v>0</v>
      </c>
      <c r="R3816" s="843"/>
    </row>
    <row r="3817" spans="2:18" s="842" customFormat="1" ht="12.4" customHeight="1">
      <c r="B3817" s="968" t="s">
        <v>1537</v>
      </c>
      <c r="C3817" s="959"/>
      <c r="D3817" s="969" t="s">
        <v>2869</v>
      </c>
      <c r="E3817" s="961" t="s">
        <v>41</v>
      </c>
      <c r="F3817" s="970">
        <v>1</v>
      </c>
      <c r="G3817" s="970">
        <v>343.01</v>
      </c>
      <c r="H3817" s="962">
        <f t="shared" si="294"/>
        <v>343.01</v>
      </c>
      <c r="I3817" s="963">
        <f t="shared" si="296"/>
        <v>0</v>
      </c>
      <c r="J3817" s="964">
        <f t="shared" si="296"/>
        <v>0</v>
      </c>
      <c r="K3817" s="964">
        <f t="shared" si="296"/>
        <v>0</v>
      </c>
      <c r="L3817" s="964">
        <f t="shared" si="296"/>
        <v>0</v>
      </c>
      <c r="M3817" s="964">
        <f t="shared" si="296"/>
        <v>343.01</v>
      </c>
      <c r="N3817" s="964">
        <f t="shared" si="296"/>
        <v>0</v>
      </c>
      <c r="O3817" s="964">
        <f t="shared" si="296"/>
        <v>0</v>
      </c>
      <c r="P3817" s="964">
        <f t="shared" si="296"/>
        <v>0</v>
      </c>
      <c r="Q3817" s="962">
        <f t="shared" si="296"/>
        <v>0</v>
      </c>
      <c r="R3817" s="843"/>
    </row>
    <row r="3818" spans="2:18" s="842" customFormat="1" ht="12.4" customHeight="1">
      <c r="B3818" s="974" t="s">
        <v>1538</v>
      </c>
      <c r="C3818" s="959"/>
      <c r="D3818" s="975" t="s">
        <v>2870</v>
      </c>
      <c r="E3818" s="961"/>
      <c r="F3818" s="961"/>
      <c r="G3818" s="961"/>
      <c r="H3818" s="962" t="str">
        <f t="shared" si="294"/>
        <v/>
      </c>
      <c r="I3818" s="963" t="str">
        <f t="shared" si="296"/>
        <v/>
      </c>
      <c r="J3818" s="964" t="str">
        <f t="shared" si="296"/>
        <v/>
      </c>
      <c r="K3818" s="964" t="str">
        <f t="shared" si="296"/>
        <v/>
      </c>
      <c r="L3818" s="964" t="str">
        <f t="shared" si="296"/>
        <v/>
      </c>
      <c r="M3818" s="964" t="str">
        <f t="shared" si="296"/>
        <v/>
      </c>
      <c r="N3818" s="964" t="str">
        <f t="shared" si="296"/>
        <v/>
      </c>
      <c r="O3818" s="964" t="str">
        <f t="shared" si="296"/>
        <v/>
      </c>
      <c r="P3818" s="964" t="str">
        <f t="shared" si="296"/>
        <v/>
      </c>
      <c r="Q3818" s="962" t="str">
        <f t="shared" si="296"/>
        <v/>
      </c>
      <c r="R3818" s="843"/>
    </row>
    <row r="3819" spans="2:18" s="842" customFormat="1" ht="12.4" customHeight="1">
      <c r="B3819" s="968" t="s">
        <v>1539</v>
      </c>
      <c r="C3819" s="959"/>
      <c r="D3819" s="969" t="s">
        <v>2871</v>
      </c>
      <c r="E3819" s="961" t="s">
        <v>51</v>
      </c>
      <c r="F3819" s="970">
        <v>7.13</v>
      </c>
      <c r="G3819" s="970">
        <v>15.26</v>
      </c>
      <c r="H3819" s="962">
        <f t="shared" si="294"/>
        <v>108.8</v>
      </c>
      <c r="I3819" s="963">
        <f t="shared" si="296"/>
        <v>0</v>
      </c>
      <c r="J3819" s="964">
        <f t="shared" si="296"/>
        <v>0</v>
      </c>
      <c r="K3819" s="964">
        <f t="shared" si="296"/>
        <v>0</v>
      </c>
      <c r="L3819" s="964">
        <f t="shared" si="296"/>
        <v>0</v>
      </c>
      <c r="M3819" s="964">
        <f t="shared" si="296"/>
        <v>8.16</v>
      </c>
      <c r="N3819" s="964">
        <f t="shared" si="296"/>
        <v>100.64</v>
      </c>
      <c r="O3819" s="964">
        <f t="shared" si="296"/>
        <v>0</v>
      </c>
      <c r="P3819" s="964">
        <f t="shared" si="296"/>
        <v>0</v>
      </c>
      <c r="Q3819" s="962">
        <f t="shared" si="296"/>
        <v>0</v>
      </c>
      <c r="R3819" s="843"/>
    </row>
    <row r="3820" spans="2:18" s="842" customFormat="1" ht="12.4" customHeight="1">
      <c r="B3820" s="968" t="s">
        <v>1540</v>
      </c>
      <c r="C3820" s="959"/>
      <c r="D3820" s="969" t="s">
        <v>2872</v>
      </c>
      <c r="E3820" s="961" t="s">
        <v>51</v>
      </c>
      <c r="F3820" s="970">
        <v>2.84</v>
      </c>
      <c r="G3820" s="970">
        <v>27.37</v>
      </c>
      <c r="H3820" s="962">
        <f t="shared" si="294"/>
        <v>77.73</v>
      </c>
      <c r="I3820" s="963">
        <f t="shared" si="296"/>
        <v>0</v>
      </c>
      <c r="J3820" s="964">
        <f t="shared" si="296"/>
        <v>0</v>
      </c>
      <c r="K3820" s="964">
        <f t="shared" si="296"/>
        <v>0</v>
      </c>
      <c r="L3820" s="964">
        <f t="shared" si="296"/>
        <v>0</v>
      </c>
      <c r="M3820" s="964">
        <f t="shared" si="296"/>
        <v>5.83</v>
      </c>
      <c r="N3820" s="964">
        <f t="shared" si="296"/>
        <v>71.900000000000006</v>
      </c>
      <c r="O3820" s="964">
        <f t="shared" si="296"/>
        <v>0</v>
      </c>
      <c r="P3820" s="964">
        <f t="shared" si="296"/>
        <v>0</v>
      </c>
      <c r="Q3820" s="962">
        <f t="shared" si="296"/>
        <v>0</v>
      </c>
      <c r="R3820" s="843"/>
    </row>
    <row r="3821" spans="2:18" s="842" customFormat="1" ht="12.4" customHeight="1">
      <c r="B3821" s="968" t="s">
        <v>1541</v>
      </c>
      <c r="C3821" s="959"/>
      <c r="D3821" s="969" t="s">
        <v>2873</v>
      </c>
      <c r="E3821" s="961" t="s">
        <v>51</v>
      </c>
      <c r="F3821" s="970">
        <v>3.71</v>
      </c>
      <c r="G3821" s="970">
        <v>27.37</v>
      </c>
      <c r="H3821" s="962">
        <f t="shared" si="294"/>
        <v>101.54</v>
      </c>
      <c r="I3821" s="963">
        <f t="shared" si="296"/>
        <v>0</v>
      </c>
      <c r="J3821" s="964">
        <f t="shared" si="296"/>
        <v>0</v>
      </c>
      <c r="K3821" s="964">
        <f t="shared" si="296"/>
        <v>0</v>
      </c>
      <c r="L3821" s="964">
        <f t="shared" si="296"/>
        <v>0</v>
      </c>
      <c r="M3821" s="964">
        <f t="shared" si="296"/>
        <v>7.62</v>
      </c>
      <c r="N3821" s="964">
        <f t="shared" si="296"/>
        <v>93.92</v>
      </c>
      <c r="O3821" s="964">
        <f t="shared" si="296"/>
        <v>0</v>
      </c>
      <c r="P3821" s="964">
        <f t="shared" si="296"/>
        <v>0</v>
      </c>
      <c r="Q3821" s="962">
        <f t="shared" si="296"/>
        <v>0</v>
      </c>
      <c r="R3821" s="843"/>
    </row>
    <row r="3822" spans="2:18" s="842" customFormat="1" ht="12.4" customHeight="1">
      <c r="B3822" s="968" t="s">
        <v>1542</v>
      </c>
      <c r="C3822" s="959"/>
      <c r="D3822" s="969" t="s">
        <v>2874</v>
      </c>
      <c r="E3822" s="961" t="s">
        <v>50</v>
      </c>
      <c r="F3822" s="970">
        <v>4.45</v>
      </c>
      <c r="G3822" s="970">
        <v>12.950000000000001</v>
      </c>
      <c r="H3822" s="962">
        <f t="shared" si="294"/>
        <v>57.63</v>
      </c>
      <c r="I3822" s="963">
        <f t="shared" si="296"/>
        <v>0</v>
      </c>
      <c r="J3822" s="964">
        <f t="shared" si="296"/>
        <v>0</v>
      </c>
      <c r="K3822" s="964">
        <f t="shared" si="296"/>
        <v>0</v>
      </c>
      <c r="L3822" s="964">
        <f t="shared" si="296"/>
        <v>0</v>
      </c>
      <c r="M3822" s="964">
        <f t="shared" si="296"/>
        <v>0</v>
      </c>
      <c r="N3822" s="964">
        <f t="shared" si="296"/>
        <v>57.63</v>
      </c>
      <c r="O3822" s="964">
        <f t="shared" si="296"/>
        <v>0</v>
      </c>
      <c r="P3822" s="964">
        <f t="shared" si="296"/>
        <v>0</v>
      </c>
      <c r="Q3822" s="962">
        <f t="shared" si="296"/>
        <v>0</v>
      </c>
      <c r="R3822" s="843"/>
    </row>
    <row r="3823" spans="2:18" s="842" customFormat="1" ht="12.4" customHeight="1">
      <c r="B3823" s="974" t="s">
        <v>1543</v>
      </c>
      <c r="C3823" s="959"/>
      <c r="D3823" s="975" t="s">
        <v>62</v>
      </c>
      <c r="E3823" s="961"/>
      <c r="F3823" s="961"/>
      <c r="G3823" s="961"/>
      <c r="H3823" s="962" t="str">
        <f t="shared" si="294"/>
        <v/>
      </c>
      <c r="I3823" s="963" t="str">
        <f t="shared" ref="I3823:Q3838" si="297">+IF($E3823="","",I7713)</f>
        <v/>
      </c>
      <c r="J3823" s="964" t="str">
        <f t="shared" si="297"/>
        <v/>
      </c>
      <c r="K3823" s="964" t="str">
        <f t="shared" si="297"/>
        <v/>
      </c>
      <c r="L3823" s="964" t="str">
        <f t="shared" si="297"/>
        <v/>
      </c>
      <c r="M3823" s="964" t="str">
        <f t="shared" si="297"/>
        <v/>
      </c>
      <c r="N3823" s="964" t="str">
        <f t="shared" si="297"/>
        <v/>
      </c>
      <c r="O3823" s="964" t="str">
        <f t="shared" si="297"/>
        <v/>
      </c>
      <c r="P3823" s="964" t="str">
        <f t="shared" si="297"/>
        <v/>
      </c>
      <c r="Q3823" s="962" t="str">
        <f t="shared" si="297"/>
        <v/>
      </c>
      <c r="R3823" s="843"/>
    </row>
    <row r="3824" spans="2:18" s="842" customFormat="1" ht="12.4" customHeight="1">
      <c r="B3824" s="968" t="s">
        <v>1544</v>
      </c>
      <c r="C3824" s="959"/>
      <c r="D3824" s="969" t="s">
        <v>373</v>
      </c>
      <c r="E3824" s="961" t="s">
        <v>51</v>
      </c>
      <c r="F3824" s="970">
        <v>5.69</v>
      </c>
      <c r="G3824" s="970">
        <v>41.38</v>
      </c>
      <c r="H3824" s="962">
        <f t="shared" si="294"/>
        <v>235.45</v>
      </c>
      <c r="I3824" s="963">
        <f t="shared" si="297"/>
        <v>0</v>
      </c>
      <c r="J3824" s="964">
        <f t="shared" si="297"/>
        <v>0</v>
      </c>
      <c r="K3824" s="964">
        <f t="shared" si="297"/>
        <v>0</v>
      </c>
      <c r="L3824" s="964">
        <f t="shared" si="297"/>
        <v>0</v>
      </c>
      <c r="M3824" s="964">
        <f t="shared" si="297"/>
        <v>0</v>
      </c>
      <c r="N3824" s="964">
        <f t="shared" si="297"/>
        <v>235.45</v>
      </c>
      <c r="O3824" s="964">
        <f t="shared" si="297"/>
        <v>0</v>
      </c>
      <c r="P3824" s="964">
        <f t="shared" si="297"/>
        <v>0</v>
      </c>
      <c r="Q3824" s="962">
        <f t="shared" si="297"/>
        <v>0</v>
      </c>
      <c r="R3824" s="843"/>
    </row>
    <row r="3825" spans="2:18" s="842" customFormat="1" ht="12.4" customHeight="1">
      <c r="B3825" s="968" t="s">
        <v>1545</v>
      </c>
      <c r="C3825" s="959"/>
      <c r="D3825" s="969" t="s">
        <v>372</v>
      </c>
      <c r="E3825" s="961" t="s">
        <v>51</v>
      </c>
      <c r="F3825" s="970">
        <v>2.37</v>
      </c>
      <c r="G3825" s="970">
        <v>36</v>
      </c>
      <c r="H3825" s="962">
        <f t="shared" si="294"/>
        <v>85.32</v>
      </c>
      <c r="I3825" s="963">
        <f t="shared" si="297"/>
        <v>0</v>
      </c>
      <c r="J3825" s="964">
        <f t="shared" si="297"/>
        <v>0</v>
      </c>
      <c r="K3825" s="964">
        <f t="shared" si="297"/>
        <v>0</v>
      </c>
      <c r="L3825" s="964">
        <f t="shared" si="297"/>
        <v>0</v>
      </c>
      <c r="M3825" s="964">
        <f t="shared" si="297"/>
        <v>0</v>
      </c>
      <c r="N3825" s="964">
        <f t="shared" si="297"/>
        <v>85.32</v>
      </c>
      <c r="O3825" s="964">
        <f t="shared" si="297"/>
        <v>0</v>
      </c>
      <c r="P3825" s="964">
        <f t="shared" si="297"/>
        <v>0</v>
      </c>
      <c r="Q3825" s="962">
        <f t="shared" si="297"/>
        <v>0</v>
      </c>
      <c r="R3825" s="843"/>
    </row>
    <row r="3826" spans="2:18" s="842" customFormat="1" ht="12.4" customHeight="1">
      <c r="B3826" s="974" t="s">
        <v>1546</v>
      </c>
      <c r="C3826" s="959"/>
      <c r="D3826" s="975" t="s">
        <v>63</v>
      </c>
      <c r="E3826" s="961"/>
      <c r="F3826" s="961"/>
      <c r="G3826" s="961"/>
      <c r="H3826" s="962" t="str">
        <f t="shared" si="294"/>
        <v/>
      </c>
      <c r="I3826" s="963" t="str">
        <f t="shared" si="297"/>
        <v/>
      </c>
      <c r="J3826" s="964" t="str">
        <f t="shared" si="297"/>
        <v/>
      </c>
      <c r="K3826" s="964" t="str">
        <f t="shared" si="297"/>
        <v/>
      </c>
      <c r="L3826" s="964" t="str">
        <f t="shared" si="297"/>
        <v/>
      </c>
      <c r="M3826" s="964" t="str">
        <f t="shared" si="297"/>
        <v/>
      </c>
      <c r="N3826" s="964" t="str">
        <f t="shared" si="297"/>
        <v/>
      </c>
      <c r="O3826" s="964" t="str">
        <f t="shared" si="297"/>
        <v/>
      </c>
      <c r="P3826" s="964" t="str">
        <f t="shared" si="297"/>
        <v/>
      </c>
      <c r="Q3826" s="962" t="str">
        <f t="shared" si="297"/>
        <v/>
      </c>
      <c r="R3826" s="843"/>
    </row>
    <row r="3827" spans="2:18" s="842" customFormat="1" ht="12.4" customHeight="1">
      <c r="B3827" s="968" t="s">
        <v>1547</v>
      </c>
      <c r="C3827" s="959"/>
      <c r="D3827" s="969" t="s">
        <v>2875</v>
      </c>
      <c r="E3827" s="961" t="s">
        <v>41</v>
      </c>
      <c r="F3827" s="970">
        <v>1</v>
      </c>
      <c r="G3827" s="970">
        <v>245.66</v>
      </c>
      <c r="H3827" s="962">
        <f t="shared" si="294"/>
        <v>245.66</v>
      </c>
      <c r="I3827" s="963">
        <f t="shared" si="297"/>
        <v>0</v>
      </c>
      <c r="J3827" s="964">
        <f t="shared" si="297"/>
        <v>0</v>
      </c>
      <c r="K3827" s="964">
        <f t="shared" si="297"/>
        <v>0</v>
      </c>
      <c r="L3827" s="964">
        <f t="shared" si="297"/>
        <v>0</v>
      </c>
      <c r="M3827" s="964">
        <f t="shared" si="297"/>
        <v>0</v>
      </c>
      <c r="N3827" s="964">
        <f t="shared" si="297"/>
        <v>245.66</v>
      </c>
      <c r="O3827" s="964">
        <f t="shared" si="297"/>
        <v>0</v>
      </c>
      <c r="P3827" s="964">
        <f t="shared" si="297"/>
        <v>0</v>
      </c>
      <c r="Q3827" s="962">
        <f t="shared" si="297"/>
        <v>0</v>
      </c>
      <c r="R3827" s="843"/>
    </row>
    <row r="3828" spans="2:18" s="842" customFormat="1" ht="12.4" customHeight="1">
      <c r="B3828" s="968" t="s">
        <v>2620</v>
      </c>
      <c r="C3828" s="959"/>
      <c r="D3828" s="969" t="s">
        <v>2876</v>
      </c>
      <c r="E3828" s="961" t="s">
        <v>41</v>
      </c>
      <c r="F3828" s="970">
        <v>1</v>
      </c>
      <c r="G3828" s="970">
        <v>83.43</v>
      </c>
      <c r="H3828" s="962">
        <f t="shared" si="294"/>
        <v>83.43</v>
      </c>
      <c r="I3828" s="963">
        <f t="shared" si="297"/>
        <v>0</v>
      </c>
      <c r="J3828" s="964">
        <f t="shared" si="297"/>
        <v>0</v>
      </c>
      <c r="K3828" s="964">
        <f t="shared" si="297"/>
        <v>0</v>
      </c>
      <c r="L3828" s="964">
        <f t="shared" si="297"/>
        <v>0</v>
      </c>
      <c r="M3828" s="964">
        <f t="shared" si="297"/>
        <v>0</v>
      </c>
      <c r="N3828" s="964">
        <f t="shared" si="297"/>
        <v>83.43</v>
      </c>
      <c r="O3828" s="964">
        <f t="shared" si="297"/>
        <v>0</v>
      </c>
      <c r="P3828" s="964">
        <f t="shared" si="297"/>
        <v>0</v>
      </c>
      <c r="Q3828" s="962">
        <f t="shared" si="297"/>
        <v>0</v>
      </c>
      <c r="R3828" s="843"/>
    </row>
    <row r="3829" spans="2:18" s="842" customFormat="1" ht="12.4" customHeight="1">
      <c r="B3829" s="974" t="s">
        <v>1548</v>
      </c>
      <c r="C3829" s="959"/>
      <c r="D3829" s="975" t="s">
        <v>64</v>
      </c>
      <c r="E3829" s="961"/>
      <c r="F3829" s="961"/>
      <c r="G3829" s="961"/>
      <c r="H3829" s="962" t="str">
        <f t="shared" si="294"/>
        <v/>
      </c>
      <c r="I3829" s="963" t="str">
        <f t="shared" si="297"/>
        <v/>
      </c>
      <c r="J3829" s="964" t="str">
        <f t="shared" si="297"/>
        <v/>
      </c>
      <c r="K3829" s="964" t="str">
        <f t="shared" si="297"/>
        <v/>
      </c>
      <c r="L3829" s="964" t="str">
        <f t="shared" si="297"/>
        <v/>
      </c>
      <c r="M3829" s="964" t="str">
        <f t="shared" si="297"/>
        <v/>
      </c>
      <c r="N3829" s="964" t="str">
        <f t="shared" si="297"/>
        <v/>
      </c>
      <c r="O3829" s="964" t="str">
        <f t="shared" si="297"/>
        <v/>
      </c>
      <c r="P3829" s="964" t="str">
        <f t="shared" si="297"/>
        <v/>
      </c>
      <c r="Q3829" s="962" t="str">
        <f t="shared" si="297"/>
        <v/>
      </c>
      <c r="R3829" s="843"/>
    </row>
    <row r="3830" spans="2:18" s="842" customFormat="1" ht="12.4" customHeight="1">
      <c r="B3830" s="968" t="s">
        <v>1549</v>
      </c>
      <c r="C3830" s="959"/>
      <c r="D3830" s="969" t="s">
        <v>2877</v>
      </c>
      <c r="E3830" s="961" t="s">
        <v>385</v>
      </c>
      <c r="F3830" s="970">
        <v>14.34</v>
      </c>
      <c r="G3830" s="970">
        <v>9.2900000000000009</v>
      </c>
      <c r="H3830" s="962">
        <f t="shared" si="294"/>
        <v>133.22</v>
      </c>
      <c r="I3830" s="963">
        <f t="shared" si="297"/>
        <v>0</v>
      </c>
      <c r="J3830" s="964">
        <f t="shared" si="297"/>
        <v>0</v>
      </c>
      <c r="K3830" s="964">
        <f t="shared" si="297"/>
        <v>0</v>
      </c>
      <c r="L3830" s="964">
        <f t="shared" si="297"/>
        <v>0</v>
      </c>
      <c r="M3830" s="964">
        <f t="shared" si="297"/>
        <v>0</v>
      </c>
      <c r="N3830" s="964">
        <f t="shared" si="297"/>
        <v>133.22</v>
      </c>
      <c r="O3830" s="964">
        <f t="shared" si="297"/>
        <v>0</v>
      </c>
      <c r="P3830" s="964">
        <f t="shared" si="297"/>
        <v>0</v>
      </c>
      <c r="Q3830" s="962">
        <f t="shared" si="297"/>
        <v>0</v>
      </c>
      <c r="R3830" s="843"/>
    </row>
    <row r="3831" spans="2:18" s="842" customFormat="1" ht="12.4" customHeight="1">
      <c r="B3831" s="972" t="s">
        <v>1550</v>
      </c>
      <c r="C3831" s="959"/>
      <c r="D3831" s="973" t="s">
        <v>66</v>
      </c>
      <c r="E3831" s="961"/>
      <c r="F3831" s="961"/>
      <c r="G3831" s="961"/>
      <c r="H3831" s="962" t="str">
        <f t="shared" si="294"/>
        <v/>
      </c>
      <c r="I3831" s="963" t="str">
        <f t="shared" si="297"/>
        <v/>
      </c>
      <c r="J3831" s="964" t="str">
        <f t="shared" si="297"/>
        <v/>
      </c>
      <c r="K3831" s="964" t="str">
        <f t="shared" si="297"/>
        <v/>
      </c>
      <c r="L3831" s="964" t="str">
        <f t="shared" si="297"/>
        <v/>
      </c>
      <c r="M3831" s="964" t="str">
        <f t="shared" si="297"/>
        <v/>
      </c>
      <c r="N3831" s="964" t="str">
        <f t="shared" si="297"/>
        <v/>
      </c>
      <c r="O3831" s="964" t="str">
        <f t="shared" si="297"/>
        <v/>
      </c>
      <c r="P3831" s="964" t="str">
        <f t="shared" si="297"/>
        <v/>
      </c>
      <c r="Q3831" s="962" t="str">
        <f t="shared" si="297"/>
        <v/>
      </c>
      <c r="R3831" s="843"/>
    </row>
    <row r="3832" spans="2:18" s="842" customFormat="1" ht="12.4" customHeight="1">
      <c r="B3832" s="974" t="s">
        <v>1551</v>
      </c>
      <c r="C3832" s="959"/>
      <c r="D3832" s="975" t="s">
        <v>2878</v>
      </c>
      <c r="E3832" s="961"/>
      <c r="F3832" s="961"/>
      <c r="G3832" s="961"/>
      <c r="H3832" s="962" t="str">
        <f t="shared" si="294"/>
        <v/>
      </c>
      <c r="I3832" s="963" t="str">
        <f t="shared" si="297"/>
        <v/>
      </c>
      <c r="J3832" s="964" t="str">
        <f t="shared" si="297"/>
        <v/>
      </c>
      <c r="K3832" s="964" t="str">
        <f t="shared" si="297"/>
        <v/>
      </c>
      <c r="L3832" s="964" t="str">
        <f t="shared" si="297"/>
        <v/>
      </c>
      <c r="M3832" s="964" t="str">
        <f t="shared" si="297"/>
        <v/>
      </c>
      <c r="N3832" s="964" t="str">
        <f t="shared" si="297"/>
        <v/>
      </c>
      <c r="O3832" s="964" t="str">
        <f t="shared" si="297"/>
        <v/>
      </c>
      <c r="P3832" s="964" t="str">
        <f t="shared" si="297"/>
        <v/>
      </c>
      <c r="Q3832" s="962" t="str">
        <f t="shared" si="297"/>
        <v/>
      </c>
      <c r="R3832" s="843"/>
    </row>
    <row r="3833" spans="2:18" s="842" customFormat="1" ht="12.4" customHeight="1">
      <c r="B3833" s="968" t="s">
        <v>1552</v>
      </c>
      <c r="C3833" s="959"/>
      <c r="D3833" s="969" t="s">
        <v>2879</v>
      </c>
      <c r="E3833" s="961" t="s">
        <v>41</v>
      </c>
      <c r="F3833" s="970">
        <v>1</v>
      </c>
      <c r="G3833" s="970">
        <v>203.06</v>
      </c>
      <c r="H3833" s="962">
        <f t="shared" si="294"/>
        <v>203.06</v>
      </c>
      <c r="I3833" s="963">
        <f t="shared" si="297"/>
        <v>0</v>
      </c>
      <c r="J3833" s="964">
        <f t="shared" si="297"/>
        <v>0</v>
      </c>
      <c r="K3833" s="964">
        <f t="shared" si="297"/>
        <v>0</v>
      </c>
      <c r="L3833" s="964">
        <f t="shared" si="297"/>
        <v>0</v>
      </c>
      <c r="M3833" s="964">
        <f t="shared" si="297"/>
        <v>203.06</v>
      </c>
      <c r="N3833" s="964">
        <f t="shared" si="297"/>
        <v>0</v>
      </c>
      <c r="O3833" s="964">
        <f t="shared" si="297"/>
        <v>0</v>
      </c>
      <c r="P3833" s="964">
        <f t="shared" si="297"/>
        <v>0</v>
      </c>
      <c r="Q3833" s="962">
        <f t="shared" si="297"/>
        <v>0</v>
      </c>
      <c r="R3833" s="843"/>
    </row>
    <row r="3834" spans="2:18" s="842" customFormat="1" ht="12.4" customHeight="1">
      <c r="B3834" s="974" t="s">
        <v>1555</v>
      </c>
      <c r="C3834" s="959"/>
      <c r="D3834" s="975" t="s">
        <v>67</v>
      </c>
      <c r="E3834" s="961"/>
      <c r="F3834" s="961"/>
      <c r="G3834" s="961"/>
      <c r="H3834" s="962" t="str">
        <f t="shared" si="294"/>
        <v/>
      </c>
      <c r="I3834" s="963" t="str">
        <f t="shared" si="297"/>
        <v/>
      </c>
      <c r="J3834" s="964" t="str">
        <f t="shared" si="297"/>
        <v/>
      </c>
      <c r="K3834" s="964" t="str">
        <f t="shared" si="297"/>
        <v/>
      </c>
      <c r="L3834" s="964" t="str">
        <f t="shared" si="297"/>
        <v/>
      </c>
      <c r="M3834" s="964" t="str">
        <f t="shared" si="297"/>
        <v/>
      </c>
      <c r="N3834" s="964" t="str">
        <f t="shared" si="297"/>
        <v/>
      </c>
      <c r="O3834" s="964" t="str">
        <f t="shared" si="297"/>
        <v/>
      </c>
      <c r="P3834" s="964" t="str">
        <f t="shared" si="297"/>
        <v/>
      </c>
      <c r="Q3834" s="962" t="str">
        <f t="shared" si="297"/>
        <v/>
      </c>
      <c r="R3834" s="843"/>
    </row>
    <row r="3835" spans="2:18" s="842" customFormat="1" ht="12.4" customHeight="1">
      <c r="B3835" s="968" t="s">
        <v>1556</v>
      </c>
      <c r="C3835" s="959"/>
      <c r="D3835" s="969" t="s">
        <v>374</v>
      </c>
      <c r="E3835" s="961" t="s">
        <v>41</v>
      </c>
      <c r="F3835" s="970">
        <v>1</v>
      </c>
      <c r="G3835" s="970">
        <v>515.61</v>
      </c>
      <c r="H3835" s="962">
        <f t="shared" si="294"/>
        <v>515.61</v>
      </c>
      <c r="I3835" s="963">
        <f t="shared" si="297"/>
        <v>0</v>
      </c>
      <c r="J3835" s="964">
        <f t="shared" si="297"/>
        <v>0</v>
      </c>
      <c r="K3835" s="964">
        <f t="shared" si="297"/>
        <v>0</v>
      </c>
      <c r="L3835" s="964">
        <f t="shared" si="297"/>
        <v>0</v>
      </c>
      <c r="M3835" s="964">
        <f t="shared" si="297"/>
        <v>0</v>
      </c>
      <c r="N3835" s="964">
        <f t="shared" si="297"/>
        <v>515.61</v>
      </c>
      <c r="O3835" s="964">
        <f t="shared" si="297"/>
        <v>0</v>
      </c>
      <c r="P3835" s="964">
        <f t="shared" si="297"/>
        <v>0</v>
      </c>
      <c r="Q3835" s="962">
        <f t="shared" si="297"/>
        <v>0</v>
      </c>
      <c r="R3835" s="843"/>
    </row>
    <row r="3836" spans="2:18" s="842" customFormat="1" ht="12.4" customHeight="1">
      <c r="B3836" s="974" t="s">
        <v>1557</v>
      </c>
      <c r="C3836" s="959"/>
      <c r="D3836" s="975" t="s">
        <v>389</v>
      </c>
      <c r="E3836" s="961"/>
      <c r="F3836" s="961"/>
      <c r="G3836" s="961"/>
      <c r="H3836" s="962" t="str">
        <f t="shared" si="294"/>
        <v/>
      </c>
      <c r="I3836" s="963" t="str">
        <f t="shared" si="297"/>
        <v/>
      </c>
      <c r="J3836" s="964" t="str">
        <f t="shared" si="297"/>
        <v/>
      </c>
      <c r="K3836" s="964" t="str">
        <f t="shared" si="297"/>
        <v/>
      </c>
      <c r="L3836" s="964" t="str">
        <f t="shared" si="297"/>
        <v/>
      </c>
      <c r="M3836" s="964" t="str">
        <f t="shared" si="297"/>
        <v/>
      </c>
      <c r="N3836" s="964" t="str">
        <f t="shared" si="297"/>
        <v/>
      </c>
      <c r="O3836" s="964" t="str">
        <f t="shared" si="297"/>
        <v/>
      </c>
      <c r="P3836" s="964" t="str">
        <f t="shared" si="297"/>
        <v/>
      </c>
      <c r="Q3836" s="962" t="str">
        <f t="shared" si="297"/>
        <v/>
      </c>
      <c r="R3836" s="843"/>
    </row>
    <row r="3837" spans="2:18" s="842" customFormat="1" ht="12.4" customHeight="1">
      <c r="B3837" s="968" t="s">
        <v>1558</v>
      </c>
      <c r="C3837" s="959"/>
      <c r="D3837" s="969" t="s">
        <v>390</v>
      </c>
      <c r="E3837" s="961" t="s">
        <v>41</v>
      </c>
      <c r="F3837" s="970">
        <v>1</v>
      </c>
      <c r="G3837" s="970">
        <v>40.230000000000004</v>
      </c>
      <c r="H3837" s="962">
        <f t="shared" si="294"/>
        <v>40.229999999999997</v>
      </c>
      <c r="I3837" s="963">
        <f t="shared" si="297"/>
        <v>0</v>
      </c>
      <c r="J3837" s="964">
        <f t="shared" si="297"/>
        <v>0</v>
      </c>
      <c r="K3837" s="964">
        <f t="shared" si="297"/>
        <v>0</v>
      </c>
      <c r="L3837" s="964">
        <f t="shared" si="297"/>
        <v>0</v>
      </c>
      <c r="M3837" s="964">
        <f t="shared" si="297"/>
        <v>40.229999999999997</v>
      </c>
      <c r="N3837" s="964">
        <f t="shared" si="297"/>
        <v>0</v>
      </c>
      <c r="O3837" s="964">
        <f t="shared" si="297"/>
        <v>0</v>
      </c>
      <c r="P3837" s="964">
        <f t="shared" si="297"/>
        <v>0</v>
      </c>
      <c r="Q3837" s="962">
        <f t="shared" si="297"/>
        <v>0</v>
      </c>
      <c r="R3837" s="843"/>
    </row>
    <row r="3838" spans="2:18" s="842" customFormat="1" ht="12.4" customHeight="1">
      <c r="B3838" s="972" t="s">
        <v>1559</v>
      </c>
      <c r="C3838" s="959"/>
      <c r="D3838" s="973" t="s">
        <v>84</v>
      </c>
      <c r="E3838" s="961"/>
      <c r="F3838" s="961"/>
      <c r="G3838" s="961"/>
      <c r="H3838" s="962" t="str">
        <f t="shared" si="294"/>
        <v/>
      </c>
      <c r="I3838" s="963" t="str">
        <f t="shared" si="297"/>
        <v/>
      </c>
      <c r="J3838" s="964" t="str">
        <f t="shared" si="297"/>
        <v/>
      </c>
      <c r="K3838" s="964" t="str">
        <f t="shared" si="297"/>
        <v/>
      </c>
      <c r="L3838" s="964" t="str">
        <f t="shared" si="297"/>
        <v/>
      </c>
      <c r="M3838" s="964" t="str">
        <f t="shared" si="297"/>
        <v/>
      </c>
      <c r="N3838" s="964" t="str">
        <f t="shared" si="297"/>
        <v/>
      </c>
      <c r="O3838" s="964" t="str">
        <f t="shared" si="297"/>
        <v/>
      </c>
      <c r="P3838" s="964" t="str">
        <f t="shared" si="297"/>
        <v/>
      </c>
      <c r="Q3838" s="962" t="str">
        <f t="shared" si="297"/>
        <v/>
      </c>
      <c r="R3838" s="843"/>
    </row>
    <row r="3839" spans="2:18" s="842" customFormat="1" ht="12.4" customHeight="1">
      <c r="B3839" s="968" t="s">
        <v>1560</v>
      </c>
      <c r="C3839" s="959"/>
      <c r="D3839" s="969" t="s">
        <v>2880</v>
      </c>
      <c r="E3839" s="961" t="s">
        <v>68</v>
      </c>
      <c r="F3839" s="970">
        <v>1</v>
      </c>
      <c r="G3839" s="970">
        <v>115.08</v>
      </c>
      <c r="H3839" s="962">
        <f t="shared" si="294"/>
        <v>115.08</v>
      </c>
      <c r="I3839" s="963">
        <f t="shared" ref="I3839:Q3854" si="298">+IF($E3839="","",I7729)</f>
        <v>0</v>
      </c>
      <c r="J3839" s="964">
        <f t="shared" si="298"/>
        <v>0</v>
      </c>
      <c r="K3839" s="964">
        <f t="shared" si="298"/>
        <v>0</v>
      </c>
      <c r="L3839" s="964">
        <f t="shared" si="298"/>
        <v>0</v>
      </c>
      <c r="M3839" s="964">
        <f t="shared" si="298"/>
        <v>115.08</v>
      </c>
      <c r="N3839" s="964">
        <f t="shared" si="298"/>
        <v>0</v>
      </c>
      <c r="O3839" s="964">
        <f t="shared" si="298"/>
        <v>0</v>
      </c>
      <c r="P3839" s="964">
        <f t="shared" si="298"/>
        <v>0</v>
      </c>
      <c r="Q3839" s="962">
        <f t="shared" si="298"/>
        <v>0</v>
      </c>
      <c r="R3839" s="843"/>
    </row>
    <row r="3840" spans="2:18" s="842" customFormat="1" ht="12.4" customHeight="1">
      <c r="B3840" s="972" t="s">
        <v>1561</v>
      </c>
      <c r="C3840" s="959"/>
      <c r="D3840" s="973" t="s">
        <v>2881</v>
      </c>
      <c r="E3840" s="961"/>
      <c r="F3840" s="961"/>
      <c r="G3840" s="961"/>
      <c r="H3840" s="962" t="str">
        <f t="shared" si="294"/>
        <v/>
      </c>
      <c r="I3840" s="963" t="str">
        <f t="shared" si="298"/>
        <v/>
      </c>
      <c r="J3840" s="964" t="str">
        <f t="shared" si="298"/>
        <v/>
      </c>
      <c r="K3840" s="964" t="str">
        <f t="shared" si="298"/>
        <v/>
      </c>
      <c r="L3840" s="964" t="str">
        <f t="shared" si="298"/>
        <v/>
      </c>
      <c r="M3840" s="964" t="str">
        <f t="shared" si="298"/>
        <v/>
      </c>
      <c r="N3840" s="964" t="str">
        <f t="shared" si="298"/>
        <v/>
      </c>
      <c r="O3840" s="964" t="str">
        <f t="shared" si="298"/>
        <v/>
      </c>
      <c r="P3840" s="964" t="str">
        <f t="shared" si="298"/>
        <v/>
      </c>
      <c r="Q3840" s="962" t="str">
        <f t="shared" si="298"/>
        <v/>
      </c>
      <c r="R3840" s="843"/>
    </row>
    <row r="3841" spans="2:18" s="842" customFormat="1" ht="12.4" customHeight="1">
      <c r="B3841" s="968" t="s">
        <v>1562</v>
      </c>
      <c r="C3841" s="959"/>
      <c r="D3841" s="969" t="s">
        <v>365</v>
      </c>
      <c r="E3841" s="961" t="s">
        <v>386</v>
      </c>
      <c r="F3841" s="970">
        <v>2.19</v>
      </c>
      <c r="G3841" s="970">
        <v>30.76</v>
      </c>
      <c r="H3841" s="962">
        <f t="shared" si="294"/>
        <v>67.36</v>
      </c>
      <c r="I3841" s="963">
        <f t="shared" si="298"/>
        <v>0</v>
      </c>
      <c r="J3841" s="964">
        <f t="shared" si="298"/>
        <v>0</v>
      </c>
      <c r="K3841" s="964">
        <f t="shared" si="298"/>
        <v>0</v>
      </c>
      <c r="L3841" s="964">
        <f t="shared" si="298"/>
        <v>0</v>
      </c>
      <c r="M3841" s="964">
        <f t="shared" si="298"/>
        <v>0</v>
      </c>
      <c r="N3841" s="964">
        <f t="shared" si="298"/>
        <v>67.36</v>
      </c>
      <c r="O3841" s="964">
        <f t="shared" si="298"/>
        <v>0</v>
      </c>
      <c r="P3841" s="964">
        <f t="shared" si="298"/>
        <v>0</v>
      </c>
      <c r="Q3841" s="962">
        <f t="shared" si="298"/>
        <v>0</v>
      </c>
      <c r="R3841" s="843"/>
    </row>
    <row r="3842" spans="2:18" s="842" customFormat="1" ht="12.4" customHeight="1">
      <c r="B3842" s="968" t="s">
        <v>1566</v>
      </c>
      <c r="C3842" s="959"/>
      <c r="D3842" s="969" t="s">
        <v>2882</v>
      </c>
      <c r="E3842" s="961" t="s">
        <v>41</v>
      </c>
      <c r="F3842" s="970">
        <v>1</v>
      </c>
      <c r="G3842" s="970">
        <v>614.78</v>
      </c>
      <c r="H3842" s="962">
        <f t="shared" si="294"/>
        <v>614.78</v>
      </c>
      <c r="I3842" s="963">
        <f t="shared" si="298"/>
        <v>0</v>
      </c>
      <c r="J3842" s="964">
        <f t="shared" si="298"/>
        <v>0</v>
      </c>
      <c r="K3842" s="964">
        <f t="shared" si="298"/>
        <v>0</v>
      </c>
      <c r="L3842" s="964">
        <f t="shared" si="298"/>
        <v>0</v>
      </c>
      <c r="M3842" s="964">
        <f t="shared" si="298"/>
        <v>0</v>
      </c>
      <c r="N3842" s="964">
        <f t="shared" si="298"/>
        <v>614.78</v>
      </c>
      <c r="O3842" s="964">
        <f t="shared" si="298"/>
        <v>0</v>
      </c>
      <c r="P3842" s="964">
        <f t="shared" si="298"/>
        <v>0</v>
      </c>
      <c r="Q3842" s="962">
        <f t="shared" si="298"/>
        <v>0</v>
      </c>
      <c r="R3842" s="843"/>
    </row>
    <row r="3843" spans="2:18" s="842" customFormat="1" ht="12.4" customHeight="1">
      <c r="B3843" s="972" t="s">
        <v>2621</v>
      </c>
      <c r="C3843" s="959"/>
      <c r="D3843" s="973" t="s">
        <v>2883</v>
      </c>
      <c r="E3843" s="961"/>
      <c r="F3843" s="961"/>
      <c r="G3843" s="961"/>
      <c r="H3843" s="962" t="str">
        <f t="shared" si="294"/>
        <v/>
      </c>
      <c r="I3843" s="963" t="str">
        <f t="shared" si="298"/>
        <v/>
      </c>
      <c r="J3843" s="964" t="str">
        <f t="shared" si="298"/>
        <v/>
      </c>
      <c r="K3843" s="964" t="str">
        <f t="shared" si="298"/>
        <v/>
      </c>
      <c r="L3843" s="964" t="str">
        <f t="shared" si="298"/>
        <v/>
      </c>
      <c r="M3843" s="964" t="str">
        <f t="shared" si="298"/>
        <v/>
      </c>
      <c r="N3843" s="964" t="str">
        <f t="shared" si="298"/>
        <v/>
      </c>
      <c r="O3843" s="964" t="str">
        <f t="shared" si="298"/>
        <v/>
      </c>
      <c r="P3843" s="964" t="str">
        <f t="shared" si="298"/>
        <v/>
      </c>
      <c r="Q3843" s="962" t="str">
        <f t="shared" si="298"/>
        <v/>
      </c>
      <c r="R3843" s="843"/>
    </row>
    <row r="3844" spans="2:18" s="842" customFormat="1" ht="12.4" customHeight="1">
      <c r="B3844" s="974" t="s">
        <v>2622</v>
      </c>
      <c r="C3844" s="959"/>
      <c r="D3844" s="975" t="s">
        <v>54</v>
      </c>
      <c r="E3844" s="961"/>
      <c r="F3844" s="961"/>
      <c r="G3844" s="961"/>
      <c r="H3844" s="962" t="str">
        <f t="shared" si="294"/>
        <v/>
      </c>
      <c r="I3844" s="963" t="str">
        <f t="shared" si="298"/>
        <v/>
      </c>
      <c r="J3844" s="964" t="str">
        <f t="shared" si="298"/>
        <v/>
      </c>
      <c r="K3844" s="964" t="str">
        <f t="shared" si="298"/>
        <v/>
      </c>
      <c r="L3844" s="964" t="str">
        <f t="shared" si="298"/>
        <v/>
      </c>
      <c r="M3844" s="964" t="str">
        <f t="shared" si="298"/>
        <v/>
      </c>
      <c r="N3844" s="964" t="str">
        <f t="shared" si="298"/>
        <v/>
      </c>
      <c r="O3844" s="964" t="str">
        <f t="shared" si="298"/>
        <v/>
      </c>
      <c r="P3844" s="964" t="str">
        <f t="shared" si="298"/>
        <v/>
      </c>
      <c r="Q3844" s="962" t="str">
        <f t="shared" si="298"/>
        <v/>
      </c>
      <c r="R3844" s="843"/>
    </row>
    <row r="3845" spans="2:18" s="842" customFormat="1" ht="12.4" customHeight="1">
      <c r="B3845" s="968" t="s">
        <v>2623</v>
      </c>
      <c r="C3845" s="959"/>
      <c r="D3845" s="969" t="s">
        <v>365</v>
      </c>
      <c r="E3845" s="961" t="s">
        <v>386</v>
      </c>
      <c r="F3845" s="970">
        <v>0.57000000000000006</v>
      </c>
      <c r="G3845" s="970">
        <v>30.76</v>
      </c>
      <c r="H3845" s="962">
        <f t="shared" si="294"/>
        <v>17.53</v>
      </c>
      <c r="I3845" s="963">
        <f t="shared" si="298"/>
        <v>0</v>
      </c>
      <c r="J3845" s="964">
        <f t="shared" si="298"/>
        <v>0</v>
      </c>
      <c r="K3845" s="964">
        <f t="shared" si="298"/>
        <v>0</v>
      </c>
      <c r="L3845" s="964">
        <f t="shared" si="298"/>
        <v>0</v>
      </c>
      <c r="M3845" s="964">
        <f t="shared" si="298"/>
        <v>0</v>
      </c>
      <c r="N3845" s="964">
        <f t="shared" si="298"/>
        <v>17.53</v>
      </c>
      <c r="O3845" s="964">
        <f t="shared" si="298"/>
        <v>0</v>
      </c>
      <c r="P3845" s="964">
        <f t="shared" si="298"/>
        <v>0</v>
      </c>
      <c r="Q3845" s="962">
        <f t="shared" si="298"/>
        <v>0</v>
      </c>
      <c r="R3845" s="843"/>
    </row>
    <row r="3846" spans="2:18" s="842" customFormat="1" ht="12.4" customHeight="1">
      <c r="B3846" s="974" t="s">
        <v>2624</v>
      </c>
      <c r="C3846" s="959"/>
      <c r="D3846" s="975" t="s">
        <v>2775</v>
      </c>
      <c r="E3846" s="961"/>
      <c r="F3846" s="961"/>
      <c r="G3846" s="961"/>
      <c r="H3846" s="962" t="str">
        <f t="shared" si="294"/>
        <v/>
      </c>
      <c r="I3846" s="963" t="str">
        <f t="shared" si="298"/>
        <v/>
      </c>
      <c r="J3846" s="964" t="str">
        <f t="shared" si="298"/>
        <v/>
      </c>
      <c r="K3846" s="964" t="str">
        <f t="shared" si="298"/>
        <v/>
      </c>
      <c r="L3846" s="964" t="str">
        <f t="shared" si="298"/>
        <v/>
      </c>
      <c r="M3846" s="964" t="str">
        <f t="shared" si="298"/>
        <v/>
      </c>
      <c r="N3846" s="964" t="str">
        <f t="shared" si="298"/>
        <v/>
      </c>
      <c r="O3846" s="964" t="str">
        <f t="shared" si="298"/>
        <v/>
      </c>
      <c r="P3846" s="964" t="str">
        <f t="shared" si="298"/>
        <v/>
      </c>
      <c r="Q3846" s="962" t="str">
        <f t="shared" si="298"/>
        <v/>
      </c>
      <c r="R3846" s="843"/>
    </row>
    <row r="3847" spans="2:18" s="842" customFormat="1" ht="12.4" customHeight="1">
      <c r="B3847" s="968" t="s">
        <v>2625</v>
      </c>
      <c r="C3847" s="959"/>
      <c r="D3847" s="969" t="s">
        <v>342</v>
      </c>
      <c r="E3847" s="961" t="s">
        <v>51</v>
      </c>
      <c r="F3847" s="970">
        <v>3.27</v>
      </c>
      <c r="G3847" s="970">
        <v>43.65</v>
      </c>
      <c r="H3847" s="962">
        <f t="shared" si="294"/>
        <v>142.74</v>
      </c>
      <c r="I3847" s="963">
        <f t="shared" si="298"/>
        <v>0</v>
      </c>
      <c r="J3847" s="964">
        <f t="shared" si="298"/>
        <v>0</v>
      </c>
      <c r="K3847" s="964">
        <f t="shared" si="298"/>
        <v>0</v>
      </c>
      <c r="L3847" s="964">
        <f t="shared" si="298"/>
        <v>0</v>
      </c>
      <c r="M3847" s="964">
        <f t="shared" si="298"/>
        <v>0</v>
      </c>
      <c r="N3847" s="964">
        <f t="shared" si="298"/>
        <v>142.74</v>
      </c>
      <c r="O3847" s="964">
        <f t="shared" si="298"/>
        <v>0</v>
      </c>
      <c r="P3847" s="964">
        <f t="shared" si="298"/>
        <v>0</v>
      </c>
      <c r="Q3847" s="962">
        <f t="shared" si="298"/>
        <v>0</v>
      </c>
      <c r="R3847" s="843"/>
    </row>
    <row r="3848" spans="2:18" s="842" customFormat="1" ht="12.4" customHeight="1">
      <c r="B3848" s="968" t="s">
        <v>2626</v>
      </c>
      <c r="C3848" s="959"/>
      <c r="D3848" s="969" t="s">
        <v>366</v>
      </c>
      <c r="E3848" s="961" t="s">
        <v>386</v>
      </c>
      <c r="F3848" s="970">
        <v>0.37</v>
      </c>
      <c r="G3848" s="970">
        <v>256.57</v>
      </c>
      <c r="H3848" s="962">
        <f t="shared" si="294"/>
        <v>94.93</v>
      </c>
      <c r="I3848" s="963">
        <f t="shared" si="298"/>
        <v>0</v>
      </c>
      <c r="J3848" s="964">
        <f t="shared" si="298"/>
        <v>0</v>
      </c>
      <c r="K3848" s="964">
        <f t="shared" si="298"/>
        <v>0</v>
      </c>
      <c r="L3848" s="964">
        <f t="shared" si="298"/>
        <v>0</v>
      </c>
      <c r="M3848" s="964">
        <f t="shared" si="298"/>
        <v>0</v>
      </c>
      <c r="N3848" s="964">
        <f t="shared" si="298"/>
        <v>94.93</v>
      </c>
      <c r="O3848" s="964">
        <f t="shared" si="298"/>
        <v>0</v>
      </c>
      <c r="P3848" s="964">
        <f t="shared" si="298"/>
        <v>0</v>
      </c>
      <c r="Q3848" s="962">
        <f t="shared" si="298"/>
        <v>0</v>
      </c>
      <c r="R3848" s="843"/>
    </row>
    <row r="3849" spans="2:18" s="842" customFormat="1" ht="12.4" customHeight="1">
      <c r="B3849" s="968" t="s">
        <v>2627</v>
      </c>
      <c r="C3849" s="959"/>
      <c r="D3849" s="969" t="s">
        <v>341</v>
      </c>
      <c r="E3849" s="961" t="s">
        <v>55</v>
      </c>
      <c r="F3849" s="970">
        <v>9.09</v>
      </c>
      <c r="G3849" s="970">
        <v>4.2</v>
      </c>
      <c r="H3849" s="962">
        <f t="shared" ref="H3849:H3885" si="299">+IF(E3849="","",ROUND(F3849*G3849,2))</f>
        <v>38.18</v>
      </c>
      <c r="I3849" s="963">
        <f t="shared" si="298"/>
        <v>0</v>
      </c>
      <c r="J3849" s="964">
        <f t="shared" si="298"/>
        <v>0</v>
      </c>
      <c r="K3849" s="964">
        <f t="shared" si="298"/>
        <v>0</v>
      </c>
      <c r="L3849" s="964">
        <f t="shared" si="298"/>
        <v>0</v>
      </c>
      <c r="M3849" s="964">
        <f t="shared" si="298"/>
        <v>0</v>
      </c>
      <c r="N3849" s="964">
        <f t="shared" si="298"/>
        <v>38.18</v>
      </c>
      <c r="O3849" s="964">
        <f t="shared" si="298"/>
        <v>0</v>
      </c>
      <c r="P3849" s="964">
        <f t="shared" si="298"/>
        <v>0</v>
      </c>
      <c r="Q3849" s="962">
        <f t="shared" si="298"/>
        <v>0</v>
      </c>
      <c r="R3849" s="843"/>
    </row>
    <row r="3850" spans="2:18" s="842" customFormat="1" ht="12.4" customHeight="1">
      <c r="B3850" s="972" t="s">
        <v>2628</v>
      </c>
      <c r="C3850" s="959"/>
      <c r="D3850" s="973" t="s">
        <v>375</v>
      </c>
      <c r="E3850" s="961"/>
      <c r="F3850" s="961"/>
      <c r="G3850" s="961"/>
      <c r="H3850" s="962" t="str">
        <f t="shared" si="299"/>
        <v/>
      </c>
      <c r="I3850" s="963" t="str">
        <f t="shared" si="298"/>
        <v/>
      </c>
      <c r="J3850" s="964" t="str">
        <f t="shared" si="298"/>
        <v/>
      </c>
      <c r="K3850" s="964" t="str">
        <f t="shared" si="298"/>
        <v/>
      </c>
      <c r="L3850" s="964" t="str">
        <f t="shared" si="298"/>
        <v/>
      </c>
      <c r="M3850" s="964" t="str">
        <f t="shared" si="298"/>
        <v/>
      </c>
      <c r="N3850" s="964" t="str">
        <f t="shared" si="298"/>
        <v/>
      </c>
      <c r="O3850" s="964" t="str">
        <f t="shared" si="298"/>
        <v/>
      </c>
      <c r="P3850" s="964" t="str">
        <f t="shared" si="298"/>
        <v/>
      </c>
      <c r="Q3850" s="962" t="str">
        <f t="shared" si="298"/>
        <v/>
      </c>
      <c r="R3850" s="843"/>
    </row>
    <row r="3851" spans="2:18" s="842" customFormat="1" ht="12.4" customHeight="1">
      <c r="B3851" s="974" t="s">
        <v>2629</v>
      </c>
      <c r="C3851" s="959"/>
      <c r="D3851" s="975" t="s">
        <v>54</v>
      </c>
      <c r="E3851" s="961"/>
      <c r="F3851" s="961"/>
      <c r="G3851" s="961"/>
      <c r="H3851" s="962" t="str">
        <f t="shared" si="299"/>
        <v/>
      </c>
      <c r="I3851" s="963" t="str">
        <f t="shared" si="298"/>
        <v/>
      </c>
      <c r="J3851" s="964" t="str">
        <f t="shared" si="298"/>
        <v/>
      </c>
      <c r="K3851" s="964" t="str">
        <f t="shared" si="298"/>
        <v/>
      </c>
      <c r="L3851" s="964" t="str">
        <f t="shared" si="298"/>
        <v/>
      </c>
      <c r="M3851" s="964" t="str">
        <f t="shared" si="298"/>
        <v/>
      </c>
      <c r="N3851" s="964" t="str">
        <f t="shared" si="298"/>
        <v/>
      </c>
      <c r="O3851" s="964" t="str">
        <f t="shared" si="298"/>
        <v/>
      </c>
      <c r="P3851" s="964" t="str">
        <f t="shared" si="298"/>
        <v/>
      </c>
      <c r="Q3851" s="962" t="str">
        <f t="shared" si="298"/>
        <v/>
      </c>
      <c r="R3851" s="843"/>
    </row>
    <row r="3852" spans="2:18" s="842" customFormat="1" ht="12.4" customHeight="1">
      <c r="B3852" s="968" t="s">
        <v>2630</v>
      </c>
      <c r="C3852" s="959"/>
      <c r="D3852" s="969" t="s">
        <v>2884</v>
      </c>
      <c r="E3852" s="961" t="s">
        <v>386</v>
      </c>
      <c r="F3852" s="970">
        <v>2.73</v>
      </c>
      <c r="G3852" s="970">
        <v>31.35</v>
      </c>
      <c r="H3852" s="962">
        <f t="shared" si="299"/>
        <v>85.59</v>
      </c>
      <c r="I3852" s="963">
        <f t="shared" si="298"/>
        <v>0</v>
      </c>
      <c r="J3852" s="964">
        <f t="shared" si="298"/>
        <v>0</v>
      </c>
      <c r="K3852" s="964">
        <f t="shared" si="298"/>
        <v>0</v>
      </c>
      <c r="L3852" s="964">
        <f t="shared" si="298"/>
        <v>0</v>
      </c>
      <c r="M3852" s="964">
        <f t="shared" si="298"/>
        <v>0</v>
      </c>
      <c r="N3852" s="964">
        <f t="shared" si="298"/>
        <v>85.59</v>
      </c>
      <c r="O3852" s="964">
        <f t="shared" si="298"/>
        <v>0</v>
      </c>
      <c r="P3852" s="964">
        <f t="shared" si="298"/>
        <v>0</v>
      </c>
      <c r="Q3852" s="962">
        <f t="shared" si="298"/>
        <v>0</v>
      </c>
      <c r="R3852" s="843"/>
    </row>
    <row r="3853" spans="2:18" s="842" customFormat="1" ht="12.4" customHeight="1">
      <c r="B3853" s="968" t="s">
        <v>2631</v>
      </c>
      <c r="C3853" s="959"/>
      <c r="D3853" s="969" t="s">
        <v>376</v>
      </c>
      <c r="E3853" s="961" t="s">
        <v>386</v>
      </c>
      <c r="F3853" s="970">
        <v>0.67</v>
      </c>
      <c r="G3853" s="970">
        <v>17.45</v>
      </c>
      <c r="H3853" s="962">
        <f t="shared" si="299"/>
        <v>11.69</v>
      </c>
      <c r="I3853" s="963">
        <f t="shared" si="298"/>
        <v>0</v>
      </c>
      <c r="J3853" s="964">
        <f t="shared" si="298"/>
        <v>0</v>
      </c>
      <c r="K3853" s="964">
        <f t="shared" si="298"/>
        <v>0</v>
      </c>
      <c r="L3853" s="964">
        <f t="shared" si="298"/>
        <v>0</v>
      </c>
      <c r="M3853" s="964">
        <f t="shared" si="298"/>
        <v>0</v>
      </c>
      <c r="N3853" s="964">
        <f t="shared" si="298"/>
        <v>11.69</v>
      </c>
      <c r="O3853" s="964">
        <f t="shared" si="298"/>
        <v>0</v>
      </c>
      <c r="P3853" s="964">
        <f t="shared" si="298"/>
        <v>0</v>
      </c>
      <c r="Q3853" s="962">
        <f t="shared" si="298"/>
        <v>0</v>
      </c>
      <c r="R3853" s="843"/>
    </row>
    <row r="3854" spans="2:18" s="842" customFormat="1" ht="12.4" customHeight="1">
      <c r="B3854" s="968" t="s">
        <v>2632</v>
      </c>
      <c r="C3854" s="959"/>
      <c r="D3854" s="969" t="s">
        <v>2788</v>
      </c>
      <c r="E3854" s="961" t="s">
        <v>386</v>
      </c>
      <c r="F3854" s="970">
        <v>2.06</v>
      </c>
      <c r="G3854" s="970">
        <v>15.38</v>
      </c>
      <c r="H3854" s="962">
        <f t="shared" si="299"/>
        <v>31.68</v>
      </c>
      <c r="I3854" s="963">
        <f t="shared" si="298"/>
        <v>0</v>
      </c>
      <c r="J3854" s="964">
        <f t="shared" si="298"/>
        <v>0</v>
      </c>
      <c r="K3854" s="964">
        <f t="shared" si="298"/>
        <v>0</v>
      </c>
      <c r="L3854" s="964">
        <f t="shared" si="298"/>
        <v>0</v>
      </c>
      <c r="M3854" s="964">
        <f t="shared" si="298"/>
        <v>0</v>
      </c>
      <c r="N3854" s="964">
        <f t="shared" si="298"/>
        <v>31.68</v>
      </c>
      <c r="O3854" s="964">
        <f t="shared" si="298"/>
        <v>0</v>
      </c>
      <c r="P3854" s="964">
        <f t="shared" si="298"/>
        <v>0</v>
      </c>
      <c r="Q3854" s="962">
        <f t="shared" si="298"/>
        <v>0</v>
      </c>
      <c r="R3854" s="843"/>
    </row>
    <row r="3855" spans="2:18" s="842" customFormat="1" ht="12.4" customHeight="1">
      <c r="B3855" s="974" t="s">
        <v>2633</v>
      </c>
      <c r="C3855" s="959"/>
      <c r="D3855" s="975" t="s">
        <v>2885</v>
      </c>
      <c r="E3855" s="961"/>
      <c r="F3855" s="961"/>
      <c r="G3855" s="961"/>
      <c r="H3855" s="962" t="str">
        <f t="shared" si="299"/>
        <v/>
      </c>
      <c r="I3855" s="963" t="str">
        <f t="shared" ref="I3855:Q3870" si="300">+IF($E3855="","",I7745)</f>
        <v/>
      </c>
      <c r="J3855" s="964" t="str">
        <f t="shared" si="300"/>
        <v/>
      </c>
      <c r="K3855" s="964" t="str">
        <f t="shared" si="300"/>
        <v/>
      </c>
      <c r="L3855" s="964" t="str">
        <f t="shared" si="300"/>
        <v/>
      </c>
      <c r="M3855" s="964" t="str">
        <f t="shared" si="300"/>
        <v/>
      </c>
      <c r="N3855" s="964" t="str">
        <f t="shared" si="300"/>
        <v/>
      </c>
      <c r="O3855" s="964" t="str">
        <f t="shared" si="300"/>
        <v/>
      </c>
      <c r="P3855" s="964" t="str">
        <f t="shared" si="300"/>
        <v/>
      </c>
      <c r="Q3855" s="962" t="str">
        <f t="shared" si="300"/>
        <v/>
      </c>
      <c r="R3855" s="843"/>
    </row>
    <row r="3856" spans="2:18" s="842" customFormat="1" ht="12.4" customHeight="1">
      <c r="B3856" s="968" t="s">
        <v>2634</v>
      </c>
      <c r="C3856" s="959"/>
      <c r="D3856" s="969" t="s">
        <v>377</v>
      </c>
      <c r="E3856" s="961" t="s">
        <v>386</v>
      </c>
      <c r="F3856" s="970">
        <v>1.43</v>
      </c>
      <c r="G3856" s="970">
        <v>52.01</v>
      </c>
      <c r="H3856" s="962">
        <f t="shared" si="299"/>
        <v>74.37</v>
      </c>
      <c r="I3856" s="963">
        <f t="shared" si="300"/>
        <v>0</v>
      </c>
      <c r="J3856" s="964">
        <f t="shared" si="300"/>
        <v>0</v>
      </c>
      <c r="K3856" s="964">
        <f t="shared" si="300"/>
        <v>0</v>
      </c>
      <c r="L3856" s="964">
        <f t="shared" si="300"/>
        <v>0</v>
      </c>
      <c r="M3856" s="964">
        <f t="shared" si="300"/>
        <v>0</v>
      </c>
      <c r="N3856" s="964">
        <f t="shared" si="300"/>
        <v>74.37</v>
      </c>
      <c r="O3856" s="964">
        <f t="shared" si="300"/>
        <v>0</v>
      </c>
      <c r="P3856" s="964">
        <f t="shared" si="300"/>
        <v>0</v>
      </c>
      <c r="Q3856" s="962">
        <f t="shared" si="300"/>
        <v>0</v>
      </c>
      <c r="R3856" s="843"/>
    </row>
    <row r="3857" spans="2:18" s="842" customFormat="1" ht="12.4" customHeight="1">
      <c r="B3857" s="968" t="s">
        <v>2635</v>
      </c>
      <c r="C3857" s="959"/>
      <c r="D3857" s="969" t="s">
        <v>378</v>
      </c>
      <c r="E3857" s="961" t="s">
        <v>386</v>
      </c>
      <c r="F3857" s="970">
        <v>0.63</v>
      </c>
      <c r="G3857" s="970">
        <v>52.01</v>
      </c>
      <c r="H3857" s="962">
        <f t="shared" si="299"/>
        <v>32.770000000000003</v>
      </c>
      <c r="I3857" s="963">
        <f t="shared" si="300"/>
        <v>0</v>
      </c>
      <c r="J3857" s="964">
        <f t="shared" si="300"/>
        <v>0</v>
      </c>
      <c r="K3857" s="964">
        <f t="shared" si="300"/>
        <v>0</v>
      </c>
      <c r="L3857" s="964">
        <f t="shared" si="300"/>
        <v>0</v>
      </c>
      <c r="M3857" s="964">
        <f t="shared" si="300"/>
        <v>0</v>
      </c>
      <c r="N3857" s="964">
        <f t="shared" si="300"/>
        <v>32.770000000000003</v>
      </c>
      <c r="O3857" s="964">
        <f t="shared" si="300"/>
        <v>0</v>
      </c>
      <c r="P3857" s="964">
        <f t="shared" si="300"/>
        <v>0</v>
      </c>
      <c r="Q3857" s="962">
        <f t="shared" si="300"/>
        <v>0</v>
      </c>
      <c r="R3857" s="843"/>
    </row>
    <row r="3858" spans="2:18" s="842" customFormat="1" ht="12.4" customHeight="1">
      <c r="B3858" s="974" t="s">
        <v>2636</v>
      </c>
      <c r="C3858" s="959"/>
      <c r="D3858" s="975" t="s">
        <v>353</v>
      </c>
      <c r="E3858" s="961"/>
      <c r="F3858" s="961"/>
      <c r="G3858" s="961"/>
      <c r="H3858" s="962" t="str">
        <f t="shared" si="299"/>
        <v/>
      </c>
      <c r="I3858" s="963" t="str">
        <f t="shared" si="300"/>
        <v/>
      </c>
      <c r="J3858" s="964" t="str">
        <f t="shared" si="300"/>
        <v/>
      </c>
      <c r="K3858" s="964" t="str">
        <f t="shared" si="300"/>
        <v/>
      </c>
      <c r="L3858" s="964" t="str">
        <f t="shared" si="300"/>
        <v/>
      </c>
      <c r="M3858" s="964" t="str">
        <f t="shared" si="300"/>
        <v/>
      </c>
      <c r="N3858" s="964" t="str">
        <f t="shared" si="300"/>
        <v/>
      </c>
      <c r="O3858" s="964" t="str">
        <f t="shared" si="300"/>
        <v/>
      </c>
      <c r="P3858" s="964" t="str">
        <f t="shared" si="300"/>
        <v/>
      </c>
      <c r="Q3858" s="962" t="str">
        <f t="shared" si="300"/>
        <v/>
      </c>
      <c r="R3858" s="843"/>
    </row>
    <row r="3859" spans="2:18" s="842" customFormat="1" ht="12.4" customHeight="1">
      <c r="B3859" s="968" t="s">
        <v>2637</v>
      </c>
      <c r="C3859" s="959"/>
      <c r="D3859" s="969" t="s">
        <v>2886</v>
      </c>
      <c r="E3859" s="961" t="s">
        <v>387</v>
      </c>
      <c r="F3859" s="970">
        <v>13.450000000000001</v>
      </c>
      <c r="G3859" s="970">
        <v>5.94</v>
      </c>
      <c r="H3859" s="962">
        <f t="shared" si="299"/>
        <v>79.89</v>
      </c>
      <c r="I3859" s="963">
        <f t="shared" si="300"/>
        <v>0</v>
      </c>
      <c r="J3859" s="964">
        <f t="shared" si="300"/>
        <v>0</v>
      </c>
      <c r="K3859" s="964">
        <f t="shared" si="300"/>
        <v>0</v>
      </c>
      <c r="L3859" s="964">
        <f t="shared" si="300"/>
        <v>0</v>
      </c>
      <c r="M3859" s="964">
        <f t="shared" si="300"/>
        <v>0</v>
      </c>
      <c r="N3859" s="964">
        <f t="shared" si="300"/>
        <v>79.89</v>
      </c>
      <c r="O3859" s="964">
        <f t="shared" si="300"/>
        <v>0</v>
      </c>
      <c r="P3859" s="964">
        <f t="shared" si="300"/>
        <v>0</v>
      </c>
      <c r="Q3859" s="962">
        <f t="shared" si="300"/>
        <v>0</v>
      </c>
      <c r="R3859" s="843"/>
    </row>
    <row r="3860" spans="2:18" s="842" customFormat="1" ht="12.4" customHeight="1">
      <c r="B3860" s="968" t="s">
        <v>2638</v>
      </c>
      <c r="C3860" s="959"/>
      <c r="D3860" s="969" t="s">
        <v>2887</v>
      </c>
      <c r="E3860" s="961" t="s">
        <v>41</v>
      </c>
      <c r="F3860" s="970">
        <v>1</v>
      </c>
      <c r="G3860" s="970">
        <v>71.760000000000005</v>
      </c>
      <c r="H3860" s="962">
        <f t="shared" si="299"/>
        <v>71.760000000000005</v>
      </c>
      <c r="I3860" s="963">
        <f t="shared" si="300"/>
        <v>0</v>
      </c>
      <c r="J3860" s="964">
        <f t="shared" si="300"/>
        <v>0</v>
      </c>
      <c r="K3860" s="964">
        <f t="shared" si="300"/>
        <v>0</v>
      </c>
      <c r="L3860" s="964">
        <f t="shared" si="300"/>
        <v>0</v>
      </c>
      <c r="M3860" s="964">
        <f t="shared" si="300"/>
        <v>0</v>
      </c>
      <c r="N3860" s="964">
        <f t="shared" si="300"/>
        <v>71.760000000000005</v>
      </c>
      <c r="O3860" s="964">
        <f t="shared" si="300"/>
        <v>0</v>
      </c>
      <c r="P3860" s="964">
        <f t="shared" si="300"/>
        <v>0</v>
      </c>
      <c r="Q3860" s="962">
        <f t="shared" si="300"/>
        <v>0</v>
      </c>
      <c r="R3860" s="843"/>
    </row>
    <row r="3861" spans="2:18" s="842" customFormat="1" ht="12.4" customHeight="1">
      <c r="B3861" s="974" t="s">
        <v>2639</v>
      </c>
      <c r="C3861" s="959"/>
      <c r="D3861" s="975" t="s">
        <v>2888</v>
      </c>
      <c r="E3861" s="961"/>
      <c r="F3861" s="961"/>
      <c r="G3861" s="961"/>
      <c r="H3861" s="962" t="str">
        <f t="shared" si="299"/>
        <v/>
      </c>
      <c r="I3861" s="963" t="str">
        <f t="shared" si="300"/>
        <v/>
      </c>
      <c r="J3861" s="964" t="str">
        <f t="shared" si="300"/>
        <v/>
      </c>
      <c r="K3861" s="964" t="str">
        <f t="shared" si="300"/>
        <v/>
      </c>
      <c r="L3861" s="964" t="str">
        <f t="shared" si="300"/>
        <v/>
      </c>
      <c r="M3861" s="964" t="str">
        <f t="shared" si="300"/>
        <v/>
      </c>
      <c r="N3861" s="964" t="str">
        <f t="shared" si="300"/>
        <v/>
      </c>
      <c r="O3861" s="964" t="str">
        <f t="shared" si="300"/>
        <v/>
      </c>
      <c r="P3861" s="964" t="str">
        <f t="shared" si="300"/>
        <v/>
      </c>
      <c r="Q3861" s="962" t="str">
        <f t="shared" si="300"/>
        <v/>
      </c>
      <c r="R3861" s="843"/>
    </row>
    <row r="3862" spans="2:18" s="842" customFormat="1" ht="12.4" customHeight="1">
      <c r="B3862" s="968" t="s">
        <v>2640</v>
      </c>
      <c r="C3862" s="959"/>
      <c r="D3862" s="969" t="s">
        <v>2889</v>
      </c>
      <c r="E3862" s="961" t="s">
        <v>51</v>
      </c>
      <c r="F3862" s="970">
        <v>4.2</v>
      </c>
      <c r="G3862" s="970">
        <v>2.5100000000000002</v>
      </c>
      <c r="H3862" s="962">
        <f t="shared" si="299"/>
        <v>10.54</v>
      </c>
      <c r="I3862" s="963">
        <f t="shared" si="300"/>
        <v>0</v>
      </c>
      <c r="J3862" s="964">
        <f t="shared" si="300"/>
        <v>0</v>
      </c>
      <c r="K3862" s="964">
        <f t="shared" si="300"/>
        <v>0</v>
      </c>
      <c r="L3862" s="964">
        <f t="shared" si="300"/>
        <v>0</v>
      </c>
      <c r="M3862" s="964">
        <f t="shared" si="300"/>
        <v>0</v>
      </c>
      <c r="N3862" s="964">
        <f t="shared" si="300"/>
        <v>10.54</v>
      </c>
      <c r="O3862" s="964">
        <f t="shared" si="300"/>
        <v>0</v>
      </c>
      <c r="P3862" s="964">
        <f t="shared" si="300"/>
        <v>0</v>
      </c>
      <c r="Q3862" s="962">
        <f t="shared" si="300"/>
        <v>0</v>
      </c>
      <c r="R3862" s="843"/>
    </row>
    <row r="3863" spans="2:18" s="842" customFormat="1" ht="12.4" customHeight="1">
      <c r="B3863" s="972" t="s">
        <v>2641</v>
      </c>
      <c r="C3863" s="959"/>
      <c r="D3863" s="973" t="s">
        <v>2890</v>
      </c>
      <c r="E3863" s="961"/>
      <c r="F3863" s="961"/>
      <c r="G3863" s="961"/>
      <c r="H3863" s="962" t="str">
        <f t="shared" si="299"/>
        <v/>
      </c>
      <c r="I3863" s="963" t="str">
        <f t="shared" si="300"/>
        <v/>
      </c>
      <c r="J3863" s="964" t="str">
        <f t="shared" si="300"/>
        <v/>
      </c>
      <c r="K3863" s="964" t="str">
        <f t="shared" si="300"/>
        <v/>
      </c>
      <c r="L3863" s="964" t="str">
        <f t="shared" si="300"/>
        <v/>
      </c>
      <c r="M3863" s="964" t="str">
        <f t="shared" si="300"/>
        <v/>
      </c>
      <c r="N3863" s="964" t="str">
        <f t="shared" si="300"/>
        <v/>
      </c>
      <c r="O3863" s="964" t="str">
        <f t="shared" si="300"/>
        <v/>
      </c>
      <c r="P3863" s="964" t="str">
        <f t="shared" si="300"/>
        <v/>
      </c>
      <c r="Q3863" s="962" t="str">
        <f t="shared" si="300"/>
        <v/>
      </c>
      <c r="R3863" s="843"/>
    </row>
    <row r="3864" spans="2:18" s="842" customFormat="1" ht="12.4" customHeight="1">
      <c r="B3864" s="974" t="s">
        <v>2642</v>
      </c>
      <c r="C3864" s="959"/>
      <c r="D3864" s="975" t="s">
        <v>54</v>
      </c>
      <c r="E3864" s="961"/>
      <c r="F3864" s="961"/>
      <c r="G3864" s="961"/>
      <c r="H3864" s="962" t="str">
        <f t="shared" si="299"/>
        <v/>
      </c>
      <c r="I3864" s="963" t="str">
        <f t="shared" si="300"/>
        <v/>
      </c>
      <c r="J3864" s="964" t="str">
        <f t="shared" si="300"/>
        <v/>
      </c>
      <c r="K3864" s="964" t="str">
        <f t="shared" si="300"/>
        <v/>
      </c>
      <c r="L3864" s="964" t="str">
        <f t="shared" si="300"/>
        <v/>
      </c>
      <c r="M3864" s="964" t="str">
        <f t="shared" si="300"/>
        <v/>
      </c>
      <c r="N3864" s="964" t="str">
        <f t="shared" si="300"/>
        <v/>
      </c>
      <c r="O3864" s="964" t="str">
        <f t="shared" si="300"/>
        <v/>
      </c>
      <c r="P3864" s="964" t="str">
        <f t="shared" si="300"/>
        <v/>
      </c>
      <c r="Q3864" s="962" t="str">
        <f t="shared" si="300"/>
        <v/>
      </c>
      <c r="R3864" s="843"/>
    </row>
    <row r="3865" spans="2:18" s="842" customFormat="1" ht="12.4" customHeight="1">
      <c r="B3865" s="968" t="s">
        <v>2643</v>
      </c>
      <c r="C3865" s="959"/>
      <c r="D3865" s="969" t="s">
        <v>2884</v>
      </c>
      <c r="E3865" s="961" t="s">
        <v>386</v>
      </c>
      <c r="F3865" s="970">
        <v>1.53</v>
      </c>
      <c r="G3865" s="970">
        <v>31.35</v>
      </c>
      <c r="H3865" s="962">
        <f t="shared" si="299"/>
        <v>47.97</v>
      </c>
      <c r="I3865" s="963">
        <f t="shared" si="300"/>
        <v>0</v>
      </c>
      <c r="J3865" s="964">
        <f t="shared" si="300"/>
        <v>0</v>
      </c>
      <c r="K3865" s="964">
        <f t="shared" si="300"/>
        <v>0</v>
      </c>
      <c r="L3865" s="964">
        <f t="shared" si="300"/>
        <v>0</v>
      </c>
      <c r="M3865" s="964">
        <f t="shared" si="300"/>
        <v>0</v>
      </c>
      <c r="N3865" s="964">
        <f t="shared" si="300"/>
        <v>47.97</v>
      </c>
      <c r="O3865" s="964">
        <f t="shared" si="300"/>
        <v>0</v>
      </c>
      <c r="P3865" s="964">
        <f t="shared" si="300"/>
        <v>0</v>
      </c>
      <c r="Q3865" s="962">
        <f t="shared" si="300"/>
        <v>0</v>
      </c>
      <c r="R3865" s="843"/>
    </row>
    <row r="3866" spans="2:18" s="842" customFormat="1" ht="12.4" customHeight="1">
      <c r="B3866" s="968" t="s">
        <v>2644</v>
      </c>
      <c r="C3866" s="959"/>
      <c r="D3866" s="969" t="s">
        <v>376</v>
      </c>
      <c r="E3866" s="961" t="s">
        <v>386</v>
      </c>
      <c r="F3866" s="970">
        <v>0.31</v>
      </c>
      <c r="G3866" s="970">
        <v>17.45</v>
      </c>
      <c r="H3866" s="962">
        <f t="shared" si="299"/>
        <v>5.41</v>
      </c>
      <c r="I3866" s="963">
        <f t="shared" si="300"/>
        <v>0</v>
      </c>
      <c r="J3866" s="964">
        <f t="shared" si="300"/>
        <v>0</v>
      </c>
      <c r="K3866" s="964">
        <f t="shared" si="300"/>
        <v>0</v>
      </c>
      <c r="L3866" s="964">
        <f t="shared" si="300"/>
        <v>0</v>
      </c>
      <c r="M3866" s="964">
        <f t="shared" si="300"/>
        <v>0</v>
      </c>
      <c r="N3866" s="964">
        <f t="shared" si="300"/>
        <v>5.41</v>
      </c>
      <c r="O3866" s="964">
        <f t="shared" si="300"/>
        <v>0</v>
      </c>
      <c r="P3866" s="964">
        <f t="shared" si="300"/>
        <v>0</v>
      </c>
      <c r="Q3866" s="962">
        <f t="shared" si="300"/>
        <v>0</v>
      </c>
      <c r="R3866" s="843"/>
    </row>
    <row r="3867" spans="2:18" s="842" customFormat="1" ht="12.4" customHeight="1">
      <c r="B3867" s="968" t="s">
        <v>2645</v>
      </c>
      <c r="C3867" s="959"/>
      <c r="D3867" s="969" t="s">
        <v>2788</v>
      </c>
      <c r="E3867" s="961" t="s">
        <v>386</v>
      </c>
      <c r="F3867" s="970">
        <v>1.61</v>
      </c>
      <c r="G3867" s="970">
        <v>15.38</v>
      </c>
      <c r="H3867" s="962">
        <f t="shared" si="299"/>
        <v>24.76</v>
      </c>
      <c r="I3867" s="963">
        <f t="shared" si="300"/>
        <v>0</v>
      </c>
      <c r="J3867" s="964">
        <f t="shared" si="300"/>
        <v>0</v>
      </c>
      <c r="K3867" s="964">
        <f t="shared" si="300"/>
        <v>0</v>
      </c>
      <c r="L3867" s="964">
        <f t="shared" si="300"/>
        <v>0</v>
      </c>
      <c r="M3867" s="964">
        <f t="shared" si="300"/>
        <v>0</v>
      </c>
      <c r="N3867" s="964">
        <f t="shared" si="300"/>
        <v>24.76</v>
      </c>
      <c r="O3867" s="964">
        <f t="shared" si="300"/>
        <v>0</v>
      </c>
      <c r="P3867" s="964">
        <f t="shared" si="300"/>
        <v>0</v>
      </c>
      <c r="Q3867" s="962">
        <f t="shared" si="300"/>
        <v>0</v>
      </c>
      <c r="R3867" s="843"/>
    </row>
    <row r="3868" spans="2:18" s="842" customFormat="1" ht="12.4" customHeight="1">
      <c r="B3868" s="974" t="s">
        <v>2646</v>
      </c>
      <c r="C3868" s="959"/>
      <c r="D3868" s="975" t="s">
        <v>2891</v>
      </c>
      <c r="E3868" s="961"/>
      <c r="F3868" s="961"/>
      <c r="G3868" s="961"/>
      <c r="H3868" s="962" t="str">
        <f t="shared" si="299"/>
        <v/>
      </c>
      <c r="I3868" s="963" t="str">
        <f t="shared" si="300"/>
        <v/>
      </c>
      <c r="J3868" s="964" t="str">
        <f t="shared" si="300"/>
        <v/>
      </c>
      <c r="K3868" s="964" t="str">
        <f t="shared" si="300"/>
        <v/>
      </c>
      <c r="L3868" s="964" t="str">
        <f t="shared" si="300"/>
        <v/>
      </c>
      <c r="M3868" s="964" t="str">
        <f t="shared" si="300"/>
        <v/>
      </c>
      <c r="N3868" s="964" t="str">
        <f t="shared" si="300"/>
        <v/>
      </c>
      <c r="O3868" s="964" t="str">
        <f t="shared" si="300"/>
        <v/>
      </c>
      <c r="P3868" s="964" t="str">
        <f t="shared" si="300"/>
        <v/>
      </c>
      <c r="Q3868" s="962" t="str">
        <f t="shared" si="300"/>
        <v/>
      </c>
      <c r="R3868" s="843"/>
    </row>
    <row r="3869" spans="2:18" s="842" customFormat="1" ht="12.4" customHeight="1">
      <c r="B3869" s="968" t="s">
        <v>2647</v>
      </c>
      <c r="C3869" s="959"/>
      <c r="D3869" s="969" t="s">
        <v>2892</v>
      </c>
      <c r="E3869" s="961" t="s">
        <v>386</v>
      </c>
      <c r="F3869" s="970">
        <v>0.39</v>
      </c>
      <c r="G3869" s="970">
        <v>49.07</v>
      </c>
      <c r="H3869" s="962">
        <f t="shared" si="299"/>
        <v>19.14</v>
      </c>
      <c r="I3869" s="963">
        <f t="shared" si="300"/>
        <v>0</v>
      </c>
      <c r="J3869" s="964">
        <f t="shared" si="300"/>
        <v>0</v>
      </c>
      <c r="K3869" s="964">
        <f t="shared" si="300"/>
        <v>0</v>
      </c>
      <c r="L3869" s="964">
        <f t="shared" si="300"/>
        <v>0</v>
      </c>
      <c r="M3869" s="964">
        <f t="shared" si="300"/>
        <v>0</v>
      </c>
      <c r="N3869" s="964">
        <f t="shared" si="300"/>
        <v>19.14</v>
      </c>
      <c r="O3869" s="964">
        <f t="shared" si="300"/>
        <v>0</v>
      </c>
      <c r="P3869" s="964">
        <f t="shared" si="300"/>
        <v>0</v>
      </c>
      <c r="Q3869" s="962">
        <f t="shared" si="300"/>
        <v>0</v>
      </c>
      <c r="R3869" s="843"/>
    </row>
    <row r="3870" spans="2:18" s="842" customFormat="1" ht="12.4" customHeight="1">
      <c r="B3870" s="968" t="s">
        <v>2648</v>
      </c>
      <c r="C3870" s="959"/>
      <c r="D3870" s="969" t="s">
        <v>2893</v>
      </c>
      <c r="E3870" s="961" t="s">
        <v>386</v>
      </c>
      <c r="F3870" s="970">
        <v>0.39</v>
      </c>
      <c r="G3870" s="970">
        <v>49.07</v>
      </c>
      <c r="H3870" s="962">
        <f t="shared" si="299"/>
        <v>19.14</v>
      </c>
      <c r="I3870" s="963">
        <f t="shared" si="300"/>
        <v>0</v>
      </c>
      <c r="J3870" s="964">
        <f t="shared" si="300"/>
        <v>0</v>
      </c>
      <c r="K3870" s="964">
        <f t="shared" si="300"/>
        <v>0</v>
      </c>
      <c r="L3870" s="964">
        <f t="shared" si="300"/>
        <v>0</v>
      </c>
      <c r="M3870" s="964">
        <f t="shared" si="300"/>
        <v>0</v>
      </c>
      <c r="N3870" s="964">
        <f t="shared" si="300"/>
        <v>19.14</v>
      </c>
      <c r="O3870" s="964">
        <f t="shared" si="300"/>
        <v>0</v>
      </c>
      <c r="P3870" s="964">
        <f t="shared" si="300"/>
        <v>0</v>
      </c>
      <c r="Q3870" s="962">
        <f t="shared" si="300"/>
        <v>0</v>
      </c>
      <c r="R3870" s="843"/>
    </row>
    <row r="3871" spans="2:18" s="842" customFormat="1" ht="12.4" customHeight="1">
      <c r="B3871" s="968" t="s">
        <v>2649</v>
      </c>
      <c r="C3871" s="959"/>
      <c r="D3871" s="969" t="s">
        <v>2894</v>
      </c>
      <c r="E3871" s="961" t="s">
        <v>386</v>
      </c>
      <c r="F3871" s="970">
        <v>0.47000000000000003</v>
      </c>
      <c r="G3871" s="970">
        <v>49.07</v>
      </c>
      <c r="H3871" s="962">
        <f t="shared" si="299"/>
        <v>23.06</v>
      </c>
      <c r="I3871" s="963">
        <f t="shared" ref="I3871:Q3885" si="301">+IF($E3871="","",I7761)</f>
        <v>0</v>
      </c>
      <c r="J3871" s="964">
        <f t="shared" si="301"/>
        <v>0</v>
      </c>
      <c r="K3871" s="964">
        <f t="shared" si="301"/>
        <v>0</v>
      </c>
      <c r="L3871" s="964">
        <f t="shared" si="301"/>
        <v>0</v>
      </c>
      <c r="M3871" s="964">
        <f t="shared" si="301"/>
        <v>0</v>
      </c>
      <c r="N3871" s="964">
        <f t="shared" si="301"/>
        <v>23.06</v>
      </c>
      <c r="O3871" s="964">
        <f t="shared" si="301"/>
        <v>0</v>
      </c>
      <c r="P3871" s="964">
        <f t="shared" si="301"/>
        <v>0</v>
      </c>
      <c r="Q3871" s="962">
        <f t="shared" si="301"/>
        <v>0</v>
      </c>
      <c r="R3871" s="843"/>
    </row>
    <row r="3872" spans="2:18" s="842" customFormat="1" ht="12.4" customHeight="1">
      <c r="B3872" s="983" t="s">
        <v>2650</v>
      </c>
      <c r="C3872" s="959"/>
      <c r="D3872" s="975" t="s">
        <v>2888</v>
      </c>
      <c r="E3872" s="961"/>
      <c r="F3872" s="961"/>
      <c r="G3872" s="961"/>
      <c r="H3872" s="962" t="str">
        <f t="shared" si="299"/>
        <v/>
      </c>
      <c r="I3872" s="963" t="str">
        <f t="shared" si="301"/>
        <v/>
      </c>
      <c r="J3872" s="964" t="str">
        <f t="shared" si="301"/>
        <v/>
      </c>
      <c r="K3872" s="964" t="str">
        <f t="shared" si="301"/>
        <v/>
      </c>
      <c r="L3872" s="964" t="str">
        <f t="shared" si="301"/>
        <v/>
      </c>
      <c r="M3872" s="964" t="str">
        <f t="shared" si="301"/>
        <v/>
      </c>
      <c r="N3872" s="964" t="str">
        <f t="shared" si="301"/>
        <v/>
      </c>
      <c r="O3872" s="964" t="str">
        <f t="shared" si="301"/>
        <v/>
      </c>
      <c r="P3872" s="964" t="str">
        <f t="shared" si="301"/>
        <v/>
      </c>
      <c r="Q3872" s="962" t="str">
        <f t="shared" si="301"/>
        <v/>
      </c>
      <c r="R3872" s="843"/>
    </row>
    <row r="3873" spans="2:19" s="842" customFormat="1" ht="12.4" customHeight="1">
      <c r="B3873" s="968" t="s">
        <v>2651</v>
      </c>
      <c r="C3873" s="959"/>
      <c r="D3873" s="969" t="s">
        <v>2889</v>
      </c>
      <c r="E3873" s="961" t="s">
        <v>51</v>
      </c>
      <c r="F3873" s="970">
        <v>1.33</v>
      </c>
      <c r="G3873" s="970">
        <v>2.5100000000000002</v>
      </c>
      <c r="H3873" s="962">
        <f t="shared" si="299"/>
        <v>3.34</v>
      </c>
      <c r="I3873" s="963">
        <f t="shared" si="301"/>
        <v>0</v>
      </c>
      <c r="J3873" s="964">
        <f t="shared" si="301"/>
        <v>0</v>
      </c>
      <c r="K3873" s="964">
        <f t="shared" si="301"/>
        <v>0</v>
      </c>
      <c r="L3873" s="964">
        <f t="shared" si="301"/>
        <v>0</v>
      </c>
      <c r="M3873" s="964">
        <f t="shared" si="301"/>
        <v>0</v>
      </c>
      <c r="N3873" s="964">
        <f t="shared" si="301"/>
        <v>3.34</v>
      </c>
      <c r="O3873" s="964">
        <f t="shared" si="301"/>
        <v>0</v>
      </c>
      <c r="P3873" s="964">
        <f t="shared" si="301"/>
        <v>0</v>
      </c>
      <c r="Q3873" s="962">
        <f t="shared" si="301"/>
        <v>0</v>
      </c>
      <c r="R3873" s="843"/>
    </row>
    <row r="3874" spans="2:19" s="842" customFormat="1" ht="12.4" customHeight="1">
      <c r="B3874" s="958" t="s">
        <v>128</v>
      </c>
      <c r="C3874" s="959"/>
      <c r="D3874" s="960" t="s">
        <v>65</v>
      </c>
      <c r="E3874" s="961"/>
      <c r="F3874" s="961"/>
      <c r="G3874" s="961"/>
      <c r="H3874" s="962" t="str">
        <f t="shared" si="299"/>
        <v/>
      </c>
      <c r="I3874" s="963" t="str">
        <f t="shared" si="301"/>
        <v/>
      </c>
      <c r="J3874" s="964" t="str">
        <f t="shared" si="301"/>
        <v/>
      </c>
      <c r="K3874" s="964" t="str">
        <f t="shared" si="301"/>
        <v/>
      </c>
      <c r="L3874" s="964" t="str">
        <f t="shared" si="301"/>
        <v/>
      </c>
      <c r="M3874" s="964" t="str">
        <f t="shared" si="301"/>
        <v/>
      </c>
      <c r="N3874" s="964" t="str">
        <f t="shared" si="301"/>
        <v/>
      </c>
      <c r="O3874" s="964" t="str">
        <f t="shared" si="301"/>
        <v/>
      </c>
      <c r="P3874" s="964" t="str">
        <f t="shared" si="301"/>
        <v/>
      </c>
      <c r="Q3874" s="962" t="str">
        <f t="shared" si="301"/>
        <v/>
      </c>
      <c r="R3874" s="843"/>
    </row>
    <row r="3875" spans="2:19" s="842" customFormat="1" ht="12.4" customHeight="1">
      <c r="B3875" s="966" t="s">
        <v>1663</v>
      </c>
      <c r="C3875" s="959"/>
      <c r="D3875" s="967" t="s">
        <v>380</v>
      </c>
      <c r="E3875" s="961"/>
      <c r="F3875" s="961"/>
      <c r="G3875" s="961"/>
      <c r="H3875" s="962" t="str">
        <f t="shared" si="299"/>
        <v/>
      </c>
      <c r="I3875" s="963" t="str">
        <f t="shared" si="301"/>
        <v/>
      </c>
      <c r="J3875" s="964" t="str">
        <f t="shared" si="301"/>
        <v/>
      </c>
      <c r="K3875" s="964" t="str">
        <f t="shared" si="301"/>
        <v/>
      </c>
      <c r="L3875" s="964" t="str">
        <f t="shared" si="301"/>
        <v/>
      </c>
      <c r="M3875" s="964" t="str">
        <f t="shared" si="301"/>
        <v/>
      </c>
      <c r="N3875" s="964" t="str">
        <f t="shared" si="301"/>
        <v/>
      </c>
      <c r="O3875" s="964" t="str">
        <f t="shared" si="301"/>
        <v/>
      </c>
      <c r="P3875" s="964" t="str">
        <f t="shared" si="301"/>
        <v/>
      </c>
      <c r="Q3875" s="962" t="str">
        <f t="shared" si="301"/>
        <v/>
      </c>
      <c r="R3875" s="843"/>
    </row>
    <row r="3876" spans="2:19" s="842" customFormat="1" ht="12.4" customHeight="1">
      <c r="B3876" s="968" t="s">
        <v>1664</v>
      </c>
      <c r="C3876" s="959"/>
      <c r="D3876" s="969" t="s">
        <v>2917</v>
      </c>
      <c r="E3876" s="961" t="s">
        <v>388</v>
      </c>
      <c r="F3876" s="970">
        <v>1</v>
      </c>
      <c r="G3876" s="970">
        <v>5600</v>
      </c>
      <c r="H3876" s="962">
        <f t="shared" si="299"/>
        <v>5600</v>
      </c>
      <c r="I3876" s="963">
        <f t="shared" si="301"/>
        <v>0</v>
      </c>
      <c r="J3876" s="964">
        <f t="shared" si="301"/>
        <v>0</v>
      </c>
      <c r="K3876" s="964">
        <f t="shared" si="301"/>
        <v>0</v>
      </c>
      <c r="L3876" s="964">
        <f t="shared" si="301"/>
        <v>0</v>
      </c>
      <c r="M3876" s="964">
        <f t="shared" si="301"/>
        <v>0</v>
      </c>
      <c r="N3876" s="964">
        <f t="shared" si="301"/>
        <v>0</v>
      </c>
      <c r="O3876" s="964">
        <f t="shared" si="301"/>
        <v>0</v>
      </c>
      <c r="P3876" s="964">
        <f t="shared" si="301"/>
        <v>0</v>
      </c>
      <c r="Q3876" s="962">
        <f t="shared" si="301"/>
        <v>5600</v>
      </c>
      <c r="R3876" s="843"/>
    </row>
    <row r="3877" spans="2:19" s="842" customFormat="1" ht="12.4" customHeight="1">
      <c r="B3877" s="968" t="s">
        <v>1665</v>
      </c>
      <c r="C3877" s="959"/>
      <c r="D3877" s="969" t="s">
        <v>2918</v>
      </c>
      <c r="E3877" s="961" t="s">
        <v>53</v>
      </c>
      <c r="F3877" s="970">
        <v>1</v>
      </c>
      <c r="G3877" s="970">
        <v>1000</v>
      </c>
      <c r="H3877" s="962">
        <f t="shared" si="299"/>
        <v>1000</v>
      </c>
      <c r="I3877" s="963">
        <f t="shared" si="301"/>
        <v>0</v>
      </c>
      <c r="J3877" s="964">
        <f t="shared" si="301"/>
        <v>0</v>
      </c>
      <c r="K3877" s="964">
        <f t="shared" si="301"/>
        <v>25.14</v>
      </c>
      <c r="L3877" s="964">
        <f t="shared" si="301"/>
        <v>187.89</v>
      </c>
      <c r="M3877" s="964">
        <f t="shared" si="301"/>
        <v>194.15</v>
      </c>
      <c r="N3877" s="964">
        <f t="shared" si="301"/>
        <v>187.89</v>
      </c>
      <c r="O3877" s="964">
        <f t="shared" si="301"/>
        <v>194.15</v>
      </c>
      <c r="P3877" s="964">
        <f t="shared" si="301"/>
        <v>194.15</v>
      </c>
      <c r="Q3877" s="962">
        <f t="shared" si="301"/>
        <v>16.61</v>
      </c>
      <c r="R3877" s="843"/>
    </row>
    <row r="3878" spans="2:19" s="842" customFormat="1" ht="12.4" customHeight="1">
      <c r="B3878" s="968" t="s">
        <v>1666</v>
      </c>
      <c r="C3878" s="959"/>
      <c r="D3878" s="969" t="s">
        <v>2919</v>
      </c>
      <c r="E3878" s="961" t="s">
        <v>53</v>
      </c>
      <c r="F3878" s="970">
        <v>1</v>
      </c>
      <c r="G3878" s="970">
        <v>1200</v>
      </c>
      <c r="H3878" s="962">
        <f t="shared" si="299"/>
        <v>1200</v>
      </c>
      <c r="I3878" s="963">
        <f t="shared" si="301"/>
        <v>0</v>
      </c>
      <c r="J3878" s="964">
        <f t="shared" si="301"/>
        <v>0</v>
      </c>
      <c r="K3878" s="964">
        <f t="shared" si="301"/>
        <v>1200</v>
      </c>
      <c r="L3878" s="964">
        <f t="shared" si="301"/>
        <v>0</v>
      </c>
      <c r="M3878" s="964">
        <f t="shared" si="301"/>
        <v>0</v>
      </c>
      <c r="N3878" s="964">
        <f t="shared" si="301"/>
        <v>0</v>
      </c>
      <c r="O3878" s="964">
        <f t="shared" si="301"/>
        <v>0</v>
      </c>
      <c r="P3878" s="964">
        <f t="shared" si="301"/>
        <v>0</v>
      </c>
      <c r="Q3878" s="962">
        <f t="shared" si="301"/>
        <v>0</v>
      </c>
      <c r="R3878" s="843"/>
    </row>
    <row r="3879" spans="2:19" s="842" customFormat="1" ht="12.4" customHeight="1">
      <c r="B3879" s="966" t="s">
        <v>1667</v>
      </c>
      <c r="C3879" s="959"/>
      <c r="D3879" s="967" t="s">
        <v>379</v>
      </c>
      <c r="E3879" s="961"/>
      <c r="F3879" s="961"/>
      <c r="G3879" s="961"/>
      <c r="H3879" s="962" t="str">
        <f t="shared" si="299"/>
        <v/>
      </c>
      <c r="I3879" s="963" t="str">
        <f t="shared" si="301"/>
        <v/>
      </c>
      <c r="J3879" s="964" t="str">
        <f t="shared" si="301"/>
        <v/>
      </c>
      <c r="K3879" s="964" t="str">
        <f t="shared" si="301"/>
        <v/>
      </c>
      <c r="L3879" s="964" t="str">
        <f t="shared" si="301"/>
        <v/>
      </c>
      <c r="M3879" s="964" t="str">
        <f t="shared" si="301"/>
        <v/>
      </c>
      <c r="N3879" s="964" t="str">
        <f t="shared" si="301"/>
        <v/>
      </c>
      <c r="O3879" s="964" t="str">
        <f t="shared" si="301"/>
        <v/>
      </c>
      <c r="P3879" s="964" t="str">
        <f t="shared" si="301"/>
        <v/>
      </c>
      <c r="Q3879" s="962" t="str">
        <f t="shared" si="301"/>
        <v/>
      </c>
      <c r="R3879" s="843"/>
    </row>
    <row r="3880" spans="2:19" s="842" customFormat="1" ht="12.4" customHeight="1">
      <c r="B3880" s="968" t="s">
        <v>1668</v>
      </c>
      <c r="C3880" s="959"/>
      <c r="D3880" s="969" t="s">
        <v>3023</v>
      </c>
      <c r="E3880" s="961" t="s">
        <v>388</v>
      </c>
      <c r="F3880" s="970">
        <v>1</v>
      </c>
      <c r="G3880" s="970">
        <v>9551.7199999999993</v>
      </c>
      <c r="H3880" s="962">
        <f t="shared" si="299"/>
        <v>9551.7199999999993</v>
      </c>
      <c r="I3880" s="963">
        <f t="shared" si="301"/>
        <v>0</v>
      </c>
      <c r="J3880" s="964">
        <f t="shared" si="301"/>
        <v>0</v>
      </c>
      <c r="K3880" s="964">
        <f t="shared" si="301"/>
        <v>603.82000000000005</v>
      </c>
      <c r="L3880" s="964">
        <f t="shared" si="301"/>
        <v>8947.9</v>
      </c>
      <c r="M3880" s="964">
        <f t="shared" si="301"/>
        <v>0</v>
      </c>
      <c r="N3880" s="964">
        <f t="shared" si="301"/>
        <v>0</v>
      </c>
      <c r="O3880" s="964">
        <f t="shared" si="301"/>
        <v>0</v>
      </c>
      <c r="P3880" s="964">
        <f t="shared" si="301"/>
        <v>0</v>
      </c>
      <c r="Q3880" s="962">
        <f t="shared" si="301"/>
        <v>0</v>
      </c>
      <c r="R3880" s="843"/>
    </row>
    <row r="3881" spans="2:19" s="842" customFormat="1" ht="12.4" customHeight="1">
      <c r="B3881" s="968" t="s">
        <v>1669</v>
      </c>
      <c r="C3881" s="959"/>
      <c r="D3881" s="969" t="s">
        <v>3024</v>
      </c>
      <c r="E3881" s="961" t="s">
        <v>388</v>
      </c>
      <c r="F3881" s="970">
        <v>1</v>
      </c>
      <c r="G3881" s="970">
        <v>17200</v>
      </c>
      <c r="H3881" s="962">
        <f t="shared" si="299"/>
        <v>17200</v>
      </c>
      <c r="I3881" s="963">
        <f t="shared" si="301"/>
        <v>0</v>
      </c>
      <c r="J3881" s="964">
        <f t="shared" si="301"/>
        <v>0</v>
      </c>
      <c r="K3881" s="964">
        <f t="shared" si="301"/>
        <v>0</v>
      </c>
      <c r="L3881" s="964">
        <f t="shared" si="301"/>
        <v>13483.41</v>
      </c>
      <c r="M3881" s="964">
        <f t="shared" si="301"/>
        <v>3716.59</v>
      </c>
      <c r="N3881" s="964">
        <f t="shared" si="301"/>
        <v>0</v>
      </c>
      <c r="O3881" s="964">
        <f t="shared" si="301"/>
        <v>0</v>
      </c>
      <c r="P3881" s="964">
        <f t="shared" si="301"/>
        <v>0</v>
      </c>
      <c r="Q3881" s="962">
        <f t="shared" si="301"/>
        <v>0</v>
      </c>
      <c r="R3881" s="843"/>
    </row>
    <row r="3882" spans="2:19" s="842" customFormat="1" ht="12.4" customHeight="1">
      <c r="B3882" s="966" t="s">
        <v>1670</v>
      </c>
      <c r="C3882" s="959"/>
      <c r="D3882" s="967" t="s">
        <v>381</v>
      </c>
      <c r="E3882" s="961"/>
      <c r="F3882" s="961"/>
      <c r="G3882" s="961"/>
      <c r="H3882" s="962" t="str">
        <f t="shared" si="299"/>
        <v/>
      </c>
      <c r="I3882" s="963" t="str">
        <f t="shared" si="301"/>
        <v/>
      </c>
      <c r="J3882" s="964" t="str">
        <f t="shared" si="301"/>
        <v/>
      </c>
      <c r="K3882" s="964" t="str">
        <f t="shared" si="301"/>
        <v/>
      </c>
      <c r="L3882" s="964" t="str">
        <f t="shared" si="301"/>
        <v/>
      </c>
      <c r="M3882" s="964" t="str">
        <f t="shared" si="301"/>
        <v/>
      </c>
      <c r="N3882" s="964" t="str">
        <f t="shared" si="301"/>
        <v/>
      </c>
      <c r="O3882" s="964" t="str">
        <f t="shared" si="301"/>
        <v/>
      </c>
      <c r="P3882" s="964" t="str">
        <f t="shared" si="301"/>
        <v/>
      </c>
      <c r="Q3882" s="962" t="str">
        <f t="shared" si="301"/>
        <v/>
      </c>
      <c r="R3882" s="843"/>
    </row>
    <row r="3883" spans="2:19" s="842" customFormat="1" ht="12.4" customHeight="1">
      <c r="B3883" s="968" t="s">
        <v>1671</v>
      </c>
      <c r="C3883" s="959"/>
      <c r="D3883" s="969" t="s">
        <v>3025</v>
      </c>
      <c r="E3883" s="961" t="s">
        <v>53</v>
      </c>
      <c r="F3883" s="970">
        <v>1</v>
      </c>
      <c r="G3883" s="970">
        <v>2500</v>
      </c>
      <c r="H3883" s="962">
        <f t="shared" si="299"/>
        <v>2500</v>
      </c>
      <c r="I3883" s="963">
        <f t="shared" si="301"/>
        <v>0</v>
      </c>
      <c r="J3883" s="964">
        <f t="shared" si="301"/>
        <v>0</v>
      </c>
      <c r="K3883" s="964">
        <f t="shared" si="301"/>
        <v>0</v>
      </c>
      <c r="L3883" s="964">
        <f t="shared" si="301"/>
        <v>0</v>
      </c>
      <c r="M3883" s="964">
        <f t="shared" si="301"/>
        <v>503.13</v>
      </c>
      <c r="N3883" s="964">
        <f t="shared" si="301"/>
        <v>626.29999999999995</v>
      </c>
      <c r="O3883" s="964">
        <f t="shared" si="301"/>
        <v>647.17999999999995</v>
      </c>
      <c r="P3883" s="964">
        <f t="shared" si="301"/>
        <v>647.17999999999995</v>
      </c>
      <c r="Q3883" s="962">
        <f t="shared" si="301"/>
        <v>76.22</v>
      </c>
      <c r="R3883" s="843"/>
    </row>
    <row r="3884" spans="2:19" s="842" customFormat="1" ht="12.4" customHeight="1">
      <c r="B3884" s="968" t="s">
        <v>1672</v>
      </c>
      <c r="C3884" s="959"/>
      <c r="D3884" s="969" t="s">
        <v>3026</v>
      </c>
      <c r="E3884" s="961" t="s">
        <v>53</v>
      </c>
      <c r="F3884" s="970">
        <v>1</v>
      </c>
      <c r="G3884" s="970">
        <v>6000</v>
      </c>
      <c r="H3884" s="962">
        <f t="shared" si="299"/>
        <v>6000</v>
      </c>
      <c r="I3884" s="963">
        <f t="shared" si="301"/>
        <v>0</v>
      </c>
      <c r="J3884" s="964">
        <f t="shared" si="301"/>
        <v>0</v>
      </c>
      <c r="K3884" s="964">
        <f t="shared" si="301"/>
        <v>0</v>
      </c>
      <c r="L3884" s="964">
        <f t="shared" si="301"/>
        <v>0</v>
      </c>
      <c r="M3884" s="964">
        <f t="shared" si="301"/>
        <v>1207.5</v>
      </c>
      <c r="N3884" s="964">
        <f t="shared" si="301"/>
        <v>1503.13</v>
      </c>
      <c r="O3884" s="964">
        <f t="shared" si="301"/>
        <v>1553.23</v>
      </c>
      <c r="P3884" s="964">
        <f t="shared" si="301"/>
        <v>1553.23</v>
      </c>
      <c r="Q3884" s="962">
        <f t="shared" si="301"/>
        <v>182.92</v>
      </c>
      <c r="R3884" s="843"/>
    </row>
    <row r="3885" spans="2:19" s="842" customFormat="1" ht="12.4" customHeight="1">
      <c r="B3885" s="984" t="s">
        <v>1673</v>
      </c>
      <c r="C3885" s="985"/>
      <c r="D3885" s="986" t="s">
        <v>3027</v>
      </c>
      <c r="E3885" s="987" t="s">
        <v>53</v>
      </c>
      <c r="F3885" s="988">
        <v>1</v>
      </c>
      <c r="G3885" s="988">
        <v>10500</v>
      </c>
      <c r="H3885" s="989">
        <f t="shared" si="299"/>
        <v>10500</v>
      </c>
      <c r="I3885" s="990">
        <f t="shared" si="301"/>
        <v>0</v>
      </c>
      <c r="J3885" s="991">
        <f t="shared" si="301"/>
        <v>0</v>
      </c>
      <c r="K3885" s="991">
        <f t="shared" si="301"/>
        <v>0</v>
      </c>
      <c r="L3885" s="991">
        <f t="shared" si="301"/>
        <v>0</v>
      </c>
      <c r="M3885" s="991">
        <f t="shared" si="301"/>
        <v>2113.13</v>
      </c>
      <c r="N3885" s="991">
        <f t="shared" si="301"/>
        <v>2630.47</v>
      </c>
      <c r="O3885" s="991">
        <f t="shared" si="301"/>
        <v>2718.15</v>
      </c>
      <c r="P3885" s="991">
        <f t="shared" si="301"/>
        <v>2718.15</v>
      </c>
      <c r="Q3885" s="989">
        <f t="shared" si="301"/>
        <v>320.10000000000002</v>
      </c>
      <c r="R3885" s="843"/>
    </row>
    <row r="3886" spans="2:19" ht="12.4" customHeight="1" thickBot="1">
      <c r="B3886" s="1003"/>
      <c r="C3886" s="1004"/>
      <c r="D3886" s="1005"/>
      <c r="E3886" s="1006"/>
      <c r="F3886" s="1007"/>
      <c r="G3886" s="1007"/>
      <c r="H3886" s="1008"/>
      <c r="I3886" s="1009"/>
      <c r="J3886" s="1010"/>
      <c r="K3886" s="1010"/>
      <c r="L3886" s="1010"/>
      <c r="M3886" s="1010"/>
      <c r="N3886" s="1010"/>
      <c r="O3886" s="1010"/>
      <c r="P3886" s="1011"/>
      <c r="Q3886" s="1012"/>
    </row>
    <row r="3887" spans="2:19" ht="12.4" customHeight="1" thickBot="1">
      <c r="B3887" s="1013"/>
      <c r="C3887" s="1014"/>
      <c r="D3887" s="1014"/>
      <c r="E3887" s="1015"/>
      <c r="F3887" s="1014"/>
      <c r="G3887" s="1014"/>
      <c r="H3887" s="1016"/>
      <c r="I3887" s="1014"/>
      <c r="J3887" s="1014"/>
      <c r="K3887" s="1014"/>
      <c r="L3887" s="1014"/>
      <c r="M3887" s="1014"/>
      <c r="N3887" s="1014"/>
      <c r="O3887" s="1014"/>
      <c r="P3887" s="1014"/>
      <c r="Q3887" s="1017"/>
    </row>
    <row r="3888" spans="2:19" s="825" customFormat="1" ht="12.4" customHeight="1">
      <c r="B3888" s="1018"/>
      <c r="C3888" s="1019"/>
      <c r="D3888" s="1020" t="s">
        <v>3052</v>
      </c>
      <c r="E3888" s="1021"/>
      <c r="F3888" s="1022"/>
      <c r="G3888" s="1023"/>
      <c r="H3888" s="1024">
        <f>SUM(H12:H3886)</f>
        <v>6606578.2499999767</v>
      </c>
      <c r="I3888" s="1025">
        <f>SUM(I12:I3886)-0.00555555801838636</f>
        <v>32782.644444441976</v>
      </c>
      <c r="J3888" s="1025">
        <f>SUM(J12:J3886)-0.00555555801838636</f>
        <v>478549.9944444421</v>
      </c>
      <c r="K3888" s="1025">
        <f t="shared" ref="K3888:P3888" si="302">SUM(K12:K3886)-0.00555555801838636</f>
        <v>705925.51444444235</v>
      </c>
      <c r="L3888" s="1025">
        <f t="shared" si="302"/>
        <v>1500198.8044444406</v>
      </c>
      <c r="M3888" s="1025">
        <f t="shared" si="302"/>
        <v>1462467.5644444413</v>
      </c>
      <c r="N3888" s="1025">
        <f t="shared" si="302"/>
        <v>957589.00444444199</v>
      </c>
      <c r="O3888" s="1025">
        <f t="shared" si="302"/>
        <v>756940.29444444238</v>
      </c>
      <c r="P3888" s="1025">
        <f t="shared" si="302"/>
        <v>557433.92444444227</v>
      </c>
      <c r="Q3888" s="1024">
        <f>SUM(Q12:Q3886)-0.00555555801838636</f>
        <v>154690.50444444205</v>
      </c>
      <c r="S3888" s="845">
        <f>SUM(I3888:Q3888)</f>
        <v>6606578.2499999776</v>
      </c>
    </row>
    <row r="3889" spans="2:19" s="825" customFormat="1" ht="12.4" customHeight="1">
      <c r="B3889" s="1026"/>
      <c r="C3889" s="1027"/>
      <c r="D3889" s="1028" t="s">
        <v>3053</v>
      </c>
      <c r="E3889" s="1029"/>
      <c r="F3889" s="1030"/>
      <c r="G3889" s="1031"/>
      <c r="H3889" s="1032">
        <f>H3888*0.09</f>
        <v>594592.04249999789</v>
      </c>
      <c r="I3889" s="1033">
        <f>I3888*0.09</f>
        <v>2950.4379999997777</v>
      </c>
      <c r="J3889" s="1033">
        <f>J3888*0.09</f>
        <v>43069.499499999787</v>
      </c>
      <c r="K3889" s="1033">
        <f t="shared" ref="K3889:Q3889" si="303">K3888*0.09</f>
        <v>63533.296299999813</v>
      </c>
      <c r="L3889" s="1033">
        <f t="shared" si="303"/>
        <v>135017.89239999966</v>
      </c>
      <c r="M3889" s="1033">
        <f t="shared" si="303"/>
        <v>131622.08079999971</v>
      </c>
      <c r="N3889" s="1033">
        <f t="shared" si="303"/>
        <v>86183.010399999781</v>
      </c>
      <c r="O3889" s="1033">
        <f t="shared" si="303"/>
        <v>68124.626499999809</v>
      </c>
      <c r="P3889" s="1033">
        <f t="shared" si="303"/>
        <v>50169.053199999806</v>
      </c>
      <c r="Q3889" s="1034">
        <f t="shared" si="303"/>
        <v>13922.145399999785</v>
      </c>
      <c r="S3889" s="846">
        <f>+(S3888-H3888)/9</f>
        <v>1.034802860683865E-10</v>
      </c>
    </row>
    <row r="3890" spans="2:19" s="825" customFormat="1" ht="12.4" customHeight="1">
      <c r="B3890" s="1026"/>
      <c r="C3890" s="1027"/>
      <c r="D3890" s="1028" t="s">
        <v>3054</v>
      </c>
      <c r="E3890" s="1029"/>
      <c r="F3890" s="1030"/>
      <c r="G3890" s="1031"/>
      <c r="H3890" s="1032">
        <f>+H3888*0.05</f>
        <v>330328.91249999887</v>
      </c>
      <c r="I3890" s="1033">
        <f>I3888*0.05</f>
        <v>1639.1322222220988</v>
      </c>
      <c r="J3890" s="1033">
        <f>J3888*0.05</f>
        <v>23927.499722222106</v>
      </c>
      <c r="K3890" s="1033">
        <f t="shared" ref="K3890:Q3890" si="304">K3888*0.05</f>
        <v>35296.275722222119</v>
      </c>
      <c r="L3890" s="1033">
        <f t="shared" si="304"/>
        <v>75009.940222222038</v>
      </c>
      <c r="M3890" s="1033">
        <f t="shared" si="304"/>
        <v>73123.378222222076</v>
      </c>
      <c r="N3890" s="1033">
        <f t="shared" si="304"/>
        <v>47879.450222222105</v>
      </c>
      <c r="O3890" s="1033">
        <f t="shared" si="304"/>
        <v>37847.01472222212</v>
      </c>
      <c r="P3890" s="1033">
        <f t="shared" si="304"/>
        <v>27871.696222222115</v>
      </c>
      <c r="Q3890" s="1035">
        <f t="shared" si="304"/>
        <v>7734.5252222221025</v>
      </c>
      <c r="S3890" s="846">
        <v>5.555558018386364E-3</v>
      </c>
    </row>
    <row r="3891" spans="2:19" s="825" customFormat="1" ht="12.4" customHeight="1">
      <c r="B3891" s="1036"/>
      <c r="C3891" s="1037"/>
      <c r="D3891" s="1038" t="s">
        <v>106</v>
      </c>
      <c r="E3891" s="1039"/>
      <c r="F3891" s="1040"/>
      <c r="G3891" s="1041"/>
      <c r="H3891" s="1042">
        <f t="shared" ref="H3891:Q3891" si="305">SUM(H3888:H3890)</f>
        <v>7531499.2049999731</v>
      </c>
      <c r="I3891" s="1043">
        <f t="shared" si="305"/>
        <v>37372.214666663851</v>
      </c>
      <c r="J3891" s="1043">
        <f t="shared" si="305"/>
        <v>545546.993666664</v>
      </c>
      <c r="K3891" s="1043">
        <f t="shared" si="305"/>
        <v>804755.08646666433</v>
      </c>
      <c r="L3891" s="1043">
        <f t="shared" si="305"/>
        <v>1710226.6370666625</v>
      </c>
      <c r="M3891" s="1043">
        <f t="shared" si="305"/>
        <v>1667213.023466663</v>
      </c>
      <c r="N3891" s="1043">
        <f t="shared" si="305"/>
        <v>1091651.4650666639</v>
      </c>
      <c r="O3891" s="1043">
        <f t="shared" si="305"/>
        <v>862911.93566666427</v>
      </c>
      <c r="P3891" s="1043">
        <f t="shared" si="305"/>
        <v>635474.67386666418</v>
      </c>
      <c r="Q3891" s="1044">
        <f t="shared" si="305"/>
        <v>176347.17506666394</v>
      </c>
      <c r="S3891" s="830"/>
    </row>
    <row r="3892" spans="2:19" s="825" customFormat="1" ht="12.4" customHeight="1">
      <c r="B3892" s="1045"/>
      <c r="C3892" s="1046"/>
      <c r="D3892" s="1047" t="s">
        <v>3055</v>
      </c>
      <c r="E3892" s="1048"/>
      <c r="F3892" s="1049"/>
      <c r="G3892" s="1050"/>
      <c r="H3892" s="1051">
        <f>H3891*0.18</f>
        <v>1355669.8568999951</v>
      </c>
      <c r="I3892" s="1052">
        <f>+I3891*0.18</f>
        <v>6726.9986399994932</v>
      </c>
      <c r="J3892" s="1052">
        <f t="shared" ref="J3892:P3892" si="306">+J3891*0.18</f>
        <v>98198.458859999519</v>
      </c>
      <c r="K3892" s="1052">
        <f t="shared" si="306"/>
        <v>144855.91556399959</v>
      </c>
      <c r="L3892" s="1052">
        <f t="shared" si="306"/>
        <v>307840.79467199923</v>
      </c>
      <c r="M3892" s="1052">
        <f t="shared" si="306"/>
        <v>300098.3442239993</v>
      </c>
      <c r="N3892" s="1052">
        <f t="shared" si="306"/>
        <v>196497.26371199949</v>
      </c>
      <c r="O3892" s="1052">
        <f t="shared" si="306"/>
        <v>155324.14841999958</v>
      </c>
      <c r="P3892" s="1052">
        <f t="shared" si="306"/>
        <v>114385.44129599955</v>
      </c>
      <c r="Q3892" s="1035">
        <f>+Q3891*0.18</f>
        <v>31742.491511999509</v>
      </c>
      <c r="S3892" s="830"/>
    </row>
    <row r="3893" spans="2:19" s="825" customFormat="1" ht="12.4" customHeight="1">
      <c r="B3893" s="1026"/>
      <c r="C3893" s="1027"/>
      <c r="D3893" s="1053" t="s">
        <v>308</v>
      </c>
      <c r="E3893" s="1054"/>
      <c r="F3893" s="1055"/>
      <c r="G3893" s="1056"/>
      <c r="H3893" s="1057">
        <f>SUM(H3891:H3892)</f>
        <v>8887169.0618999675</v>
      </c>
      <c r="I3893" s="1058">
        <f>SUM(I3891:I3892)</f>
        <v>44099.213306663347</v>
      </c>
      <c r="J3893" s="1058">
        <f t="shared" ref="J3893:P3893" si="307">SUM(J3891:J3892)</f>
        <v>643745.45252666355</v>
      </c>
      <c r="K3893" s="1058">
        <f t="shared" si="307"/>
        <v>949611.00203066389</v>
      </c>
      <c r="L3893" s="1058">
        <f t="shared" si="307"/>
        <v>2018067.4317386618</v>
      </c>
      <c r="M3893" s="1058">
        <f t="shared" si="307"/>
        <v>1967311.3676906624</v>
      </c>
      <c r="N3893" s="1058">
        <f t="shared" si="307"/>
        <v>1288148.7287786633</v>
      </c>
      <c r="O3893" s="1058">
        <f t="shared" si="307"/>
        <v>1018236.0840866638</v>
      </c>
      <c r="P3893" s="1058">
        <f t="shared" si="307"/>
        <v>749860.11516266374</v>
      </c>
      <c r="Q3893" s="1059">
        <f>SUM(Q3891:Q3892)-0.003</f>
        <v>208089.66357866346</v>
      </c>
      <c r="S3893" s="847">
        <f>SUM(I3893:Q3893)</f>
        <v>8887169.0588999689</v>
      </c>
    </row>
    <row r="3894" spans="2:19" s="825" customFormat="1" ht="12.4" customHeight="1">
      <c r="B3894" s="1060"/>
      <c r="C3894" s="1061"/>
      <c r="D3894" s="1062" t="s">
        <v>3056</v>
      </c>
      <c r="E3894" s="1063"/>
      <c r="F3894" s="1064"/>
      <c r="G3894" s="1065"/>
      <c r="H3894" s="1066"/>
      <c r="I3894" s="1067">
        <f>+I3893/$H$3893</f>
        <v>4.9621215709421285E-3</v>
      </c>
      <c r="J3894" s="1067">
        <f>+J3893/$H$3893</f>
        <v>7.2435378245076246E-2</v>
      </c>
      <c r="K3894" s="1067">
        <f t="shared" ref="K3894:P3894" si="308">+K3893/$H$3893</f>
        <v>0.10685191149358519</v>
      </c>
      <c r="L3894" s="1067">
        <f t="shared" si="308"/>
        <v>0.22707652095764497</v>
      </c>
      <c r="M3894" s="1067">
        <f t="shared" si="308"/>
        <v>0.22136535875351912</v>
      </c>
      <c r="N3894" s="1067">
        <f t="shared" si="308"/>
        <v>0.1449447759805835</v>
      </c>
      <c r="O3894" s="1067">
        <f t="shared" si="308"/>
        <v>0.1145737272459378</v>
      </c>
      <c r="P3894" s="1067">
        <f t="shared" si="308"/>
        <v>8.4375587989810652E-2</v>
      </c>
      <c r="Q3894" s="1068">
        <f>+Q3893/$H$3893</f>
        <v>2.3414617425335266E-2</v>
      </c>
      <c r="S3894" s="848">
        <f>+H3893-S3893</f>
        <v>2.9999986290931702E-3</v>
      </c>
    </row>
    <row r="3895" spans="2:19" s="825" customFormat="1" ht="12.4" customHeight="1" thickBot="1">
      <c r="B3895" s="1069"/>
      <c r="C3895" s="1070"/>
      <c r="D3895" s="1071" t="s">
        <v>3057</v>
      </c>
      <c r="E3895" s="1072"/>
      <c r="F3895" s="1073"/>
      <c r="G3895" s="1074"/>
      <c r="H3895" s="1075"/>
      <c r="I3895" s="1076">
        <f>+I3894</f>
        <v>4.9621215709421285E-3</v>
      </c>
      <c r="J3895" s="1077">
        <f>+J3894+I3895</f>
        <v>7.7397499816018372E-2</v>
      </c>
      <c r="K3895" s="1077">
        <f t="shared" ref="K3895:Q3895" si="309">+K3894+J3895</f>
        <v>0.18424941130960357</v>
      </c>
      <c r="L3895" s="1077">
        <f t="shared" si="309"/>
        <v>0.41132593226724856</v>
      </c>
      <c r="M3895" s="1077">
        <f t="shared" si="309"/>
        <v>0.63269129102076771</v>
      </c>
      <c r="N3895" s="1077">
        <f t="shared" si="309"/>
        <v>0.77763606700135124</v>
      </c>
      <c r="O3895" s="1077">
        <f t="shared" si="309"/>
        <v>0.89220979424728908</v>
      </c>
      <c r="P3895" s="1077">
        <f t="shared" si="309"/>
        <v>0.97658538223709979</v>
      </c>
      <c r="Q3895" s="1078">
        <f t="shared" si="309"/>
        <v>0.99999999966243502</v>
      </c>
      <c r="S3895" s="830">
        <f>+S3894/2</f>
        <v>1.4999993145465851E-3</v>
      </c>
    </row>
    <row r="3896" spans="2:19" ht="6.6" customHeight="1">
      <c r="S3896" s="817">
        <v>5.0000001210719347E-3</v>
      </c>
    </row>
    <row r="3898" spans="2:19">
      <c r="I3898" s="850">
        <f>+[1]Parciales!B4</f>
        <v>4.9621223743007798E-3</v>
      </c>
      <c r="J3898" s="850">
        <f>+[1]Parciales!C4</f>
        <v>7.2435378537782577E-2</v>
      </c>
      <c r="K3898" s="850">
        <f>+[1]Parciales!D4</f>
        <v>0.10685191152581967</v>
      </c>
      <c r="L3898" s="850">
        <f>+[1]Parciales!E4</f>
        <v>0.22707652007999365</v>
      </c>
      <c r="M3898" s="850">
        <f>+[1]Parciales!F4</f>
        <v>0.22136535791909109</v>
      </c>
      <c r="N3898" s="850">
        <f>+[1]Parciales!G4</f>
        <v>0.14494477572452297</v>
      </c>
      <c r="O3898" s="850">
        <f>+[1]Parciales!H4</f>
        <v>0.11457372721973191</v>
      </c>
      <c r="P3898" s="850">
        <f>+[1]Parciales!I4</f>
        <v>8.4375588192150866E-2</v>
      </c>
      <c r="Q3898" s="850">
        <f>+[1]Parciales!J4</f>
        <v>2.341461842660671E-2</v>
      </c>
    </row>
    <row r="3900" spans="2:19" s="851" customFormat="1" ht="12.75">
      <c r="E3900" s="852"/>
      <c r="I3900" s="853">
        <v>32782.65</v>
      </c>
      <c r="J3900" s="853">
        <v>478550</v>
      </c>
      <c r="K3900" s="853">
        <v>705925.52</v>
      </c>
      <c r="L3900" s="853">
        <v>1500198.81</v>
      </c>
      <c r="M3900" s="853">
        <v>1462467.57</v>
      </c>
      <c r="N3900" s="853">
        <v>957589.01</v>
      </c>
      <c r="O3900" s="853">
        <v>756940.3</v>
      </c>
      <c r="P3900" s="853">
        <v>557433.93000000005</v>
      </c>
      <c r="Q3900" s="853">
        <v>154690.51</v>
      </c>
    </row>
    <row r="3901" spans="2:19" s="857" customFormat="1">
      <c r="B3901" s="854" t="s">
        <v>3028</v>
      </c>
      <c r="C3901" s="854"/>
      <c r="D3901" s="855"/>
      <c r="E3901" s="856"/>
      <c r="F3901" s="855"/>
      <c r="G3901" s="855"/>
      <c r="I3901" s="858">
        <v>12961.72</v>
      </c>
      <c r="J3901" s="858">
        <v>148597.22</v>
      </c>
      <c r="K3901" s="858">
        <v>454075.04</v>
      </c>
      <c r="L3901" s="858">
        <v>788327.24</v>
      </c>
      <c r="M3901" s="858">
        <v>655360.92000000004</v>
      </c>
      <c r="N3901" s="858">
        <v>325614.81</v>
      </c>
      <c r="O3901" s="858">
        <v>352147.85</v>
      </c>
      <c r="P3901" s="858">
        <v>209245.16</v>
      </c>
      <c r="Q3901" s="858">
        <v>45133.98</v>
      </c>
    </row>
    <row r="3902" spans="2:19" s="861" customFormat="1">
      <c r="B3902" s="859" t="s">
        <v>125</v>
      </c>
      <c r="C3902" s="860" t="s">
        <v>2652</v>
      </c>
      <c r="E3902" s="862"/>
      <c r="I3902" s="863">
        <v>10737.9</v>
      </c>
      <c r="J3902" s="863">
        <v>9774.68</v>
      </c>
      <c r="K3902" s="863">
        <v>829.79</v>
      </c>
      <c r="L3902" s="863">
        <v>803.02</v>
      </c>
      <c r="M3902" s="863">
        <v>829.79</v>
      </c>
      <c r="N3902" s="863">
        <v>803.02</v>
      </c>
      <c r="O3902" s="863">
        <v>829.79</v>
      </c>
      <c r="P3902" s="863">
        <v>829.79</v>
      </c>
      <c r="Q3902" s="863">
        <v>258</v>
      </c>
    </row>
    <row r="3903" spans="2:19">
      <c r="B3903" s="864" t="s">
        <v>418</v>
      </c>
      <c r="C3903" s="865" t="s">
        <v>2653</v>
      </c>
      <c r="I3903" s="866">
        <v>4196.7299999999996</v>
      </c>
      <c r="J3903" s="866">
        <v>1062.93</v>
      </c>
      <c r="K3903" s="866"/>
      <c r="L3903" s="866"/>
      <c r="M3903" s="866"/>
      <c r="N3903" s="866"/>
      <c r="O3903" s="866"/>
      <c r="P3903" s="866"/>
      <c r="Q3903" s="866"/>
    </row>
    <row r="3904" spans="2:19">
      <c r="B3904" s="867" t="s">
        <v>419</v>
      </c>
      <c r="C3904" s="867" t="s">
        <v>327</v>
      </c>
      <c r="I3904" s="866">
        <v>359.66</v>
      </c>
      <c r="J3904" s="866"/>
      <c r="K3904" s="866"/>
      <c r="L3904" s="866"/>
      <c r="M3904" s="866"/>
      <c r="N3904" s="866"/>
      <c r="O3904" s="866"/>
      <c r="P3904" s="866"/>
      <c r="Q3904" s="866"/>
    </row>
    <row r="3905" spans="2:17">
      <c r="B3905" s="867" t="s">
        <v>420</v>
      </c>
      <c r="C3905" s="867" t="s">
        <v>328</v>
      </c>
      <c r="I3905" s="866">
        <v>2400</v>
      </c>
      <c r="J3905" s="866"/>
      <c r="K3905" s="866"/>
      <c r="L3905" s="866"/>
      <c r="M3905" s="866"/>
      <c r="N3905" s="866"/>
      <c r="O3905" s="866"/>
      <c r="P3905" s="866"/>
      <c r="Q3905" s="866"/>
    </row>
    <row r="3906" spans="2:17" s="868" customFormat="1" ht="12.75">
      <c r="B3906" s="867" t="s">
        <v>421</v>
      </c>
      <c r="C3906" s="867" t="s">
        <v>2654</v>
      </c>
      <c r="E3906" s="869"/>
      <c r="I3906" s="870">
        <v>1437.07</v>
      </c>
      <c r="J3906" s="870">
        <v>1062.93</v>
      </c>
      <c r="K3906" s="870"/>
      <c r="L3906" s="870"/>
      <c r="M3906" s="870"/>
      <c r="N3906" s="870"/>
      <c r="O3906" s="870"/>
      <c r="P3906" s="870"/>
      <c r="Q3906" s="870"/>
    </row>
    <row r="3907" spans="2:17">
      <c r="B3907" s="864" t="s">
        <v>422</v>
      </c>
      <c r="C3907" s="865" t="s">
        <v>2655</v>
      </c>
      <c r="I3907" s="866">
        <v>4335.3</v>
      </c>
      <c r="J3907" s="866">
        <v>7560.12</v>
      </c>
      <c r="K3907" s="866"/>
      <c r="L3907" s="866"/>
      <c r="M3907" s="866"/>
      <c r="N3907" s="866"/>
      <c r="O3907" s="866"/>
      <c r="P3907" s="866"/>
      <c r="Q3907" s="866"/>
    </row>
    <row r="3908" spans="2:17">
      <c r="B3908" s="867" t="s">
        <v>423</v>
      </c>
      <c r="C3908" s="867" t="s">
        <v>329</v>
      </c>
      <c r="I3908" s="866">
        <v>1000</v>
      </c>
      <c r="J3908" s="866"/>
      <c r="K3908" s="866"/>
      <c r="L3908" s="866"/>
      <c r="M3908" s="866"/>
      <c r="N3908" s="866"/>
      <c r="O3908" s="866"/>
      <c r="P3908" s="866"/>
      <c r="Q3908" s="866"/>
    </row>
    <row r="3909" spans="2:17">
      <c r="B3909" s="867" t="s">
        <v>424</v>
      </c>
      <c r="C3909" s="867" t="s">
        <v>330</v>
      </c>
      <c r="I3909" s="866">
        <v>3335.3</v>
      </c>
      <c r="J3909" s="866">
        <v>7560.12</v>
      </c>
      <c r="K3909" s="866"/>
      <c r="L3909" s="866"/>
      <c r="M3909" s="866"/>
      <c r="N3909" s="866"/>
      <c r="O3909" s="866"/>
      <c r="P3909" s="866"/>
      <c r="Q3909" s="866"/>
    </row>
    <row r="3910" spans="2:17">
      <c r="B3910" s="864" t="s">
        <v>425</v>
      </c>
      <c r="C3910" s="865" t="s">
        <v>2656</v>
      </c>
      <c r="I3910" s="866">
        <v>213.49</v>
      </c>
      <c r="J3910" s="866">
        <v>813.01</v>
      </c>
      <c r="K3910" s="866">
        <v>511.09</v>
      </c>
      <c r="L3910" s="866">
        <v>494.6</v>
      </c>
      <c r="M3910" s="866">
        <v>511.09</v>
      </c>
      <c r="N3910" s="866">
        <v>494.6</v>
      </c>
      <c r="O3910" s="866">
        <v>511.09</v>
      </c>
      <c r="P3910" s="866">
        <v>511.09</v>
      </c>
      <c r="Q3910" s="866">
        <v>158.91</v>
      </c>
    </row>
    <row r="3911" spans="2:17">
      <c r="B3911" s="867" t="s">
        <v>426</v>
      </c>
      <c r="C3911" s="867" t="s">
        <v>331</v>
      </c>
      <c r="I3911" s="866">
        <v>102.09</v>
      </c>
      <c r="J3911" s="866">
        <v>430.1</v>
      </c>
      <c r="K3911" s="866">
        <v>459.77</v>
      </c>
      <c r="L3911" s="866">
        <v>444.93</v>
      </c>
      <c r="M3911" s="866">
        <v>459.77</v>
      </c>
      <c r="N3911" s="866">
        <v>444.93</v>
      </c>
      <c r="O3911" s="866">
        <v>459.77</v>
      </c>
      <c r="P3911" s="866">
        <v>459.77</v>
      </c>
      <c r="Q3911" s="866">
        <v>142.94999999999999</v>
      </c>
    </row>
    <row r="3912" spans="2:17">
      <c r="B3912" s="867" t="s">
        <v>427</v>
      </c>
      <c r="C3912" s="867" t="s">
        <v>2657</v>
      </c>
      <c r="I3912" s="866">
        <v>11.4</v>
      </c>
      <c r="J3912" s="866">
        <v>48.01</v>
      </c>
      <c r="K3912" s="866">
        <v>51.32</v>
      </c>
      <c r="L3912" s="866">
        <v>49.67</v>
      </c>
      <c r="M3912" s="866">
        <v>51.32</v>
      </c>
      <c r="N3912" s="866">
        <v>49.67</v>
      </c>
      <c r="O3912" s="866">
        <v>51.32</v>
      </c>
      <c r="P3912" s="866">
        <v>51.32</v>
      </c>
      <c r="Q3912" s="866">
        <v>15.96</v>
      </c>
    </row>
    <row r="3913" spans="2:17">
      <c r="B3913" s="867" t="s">
        <v>428</v>
      </c>
      <c r="C3913" s="871" t="s">
        <v>332</v>
      </c>
      <c r="I3913" s="866">
        <v>100</v>
      </c>
      <c r="J3913" s="866">
        <v>334.9</v>
      </c>
      <c r="K3913" s="866"/>
      <c r="L3913" s="866"/>
      <c r="M3913" s="866"/>
      <c r="N3913" s="866"/>
      <c r="O3913" s="866"/>
      <c r="P3913" s="866"/>
      <c r="Q3913" s="866"/>
    </row>
    <row r="3914" spans="2:17" s="868" customFormat="1" ht="12.75">
      <c r="B3914" s="864" t="s">
        <v>429</v>
      </c>
      <c r="C3914" s="865" t="s">
        <v>2658</v>
      </c>
      <c r="E3914" s="869"/>
      <c r="I3914" s="870">
        <v>1992.38</v>
      </c>
      <c r="J3914" s="870">
        <v>338.62</v>
      </c>
      <c r="K3914" s="870">
        <v>318.7</v>
      </c>
      <c r="L3914" s="870">
        <v>308.42</v>
      </c>
      <c r="M3914" s="870">
        <v>318.7</v>
      </c>
      <c r="N3914" s="870">
        <v>308.42</v>
      </c>
      <c r="O3914" s="870">
        <v>318.7</v>
      </c>
      <c r="P3914" s="870">
        <v>318.7</v>
      </c>
      <c r="Q3914" s="870">
        <v>99.09</v>
      </c>
    </row>
    <row r="3915" spans="2:17">
      <c r="B3915" s="867" t="s">
        <v>430</v>
      </c>
      <c r="C3915" s="867" t="s">
        <v>2659</v>
      </c>
      <c r="I3915" s="866">
        <v>1992.38</v>
      </c>
      <c r="J3915" s="866">
        <v>41.53</v>
      </c>
      <c r="K3915" s="866"/>
      <c r="L3915" s="866"/>
      <c r="M3915" s="866"/>
      <c r="N3915" s="866"/>
      <c r="O3915" s="866"/>
      <c r="P3915" s="866"/>
      <c r="Q3915" s="866"/>
    </row>
    <row r="3916" spans="2:17">
      <c r="B3916" s="867" t="s">
        <v>431</v>
      </c>
      <c r="C3916" s="867" t="s">
        <v>2660</v>
      </c>
      <c r="I3916" s="866"/>
      <c r="J3916" s="866">
        <v>297.08999999999997</v>
      </c>
      <c r="K3916" s="866">
        <v>318.7</v>
      </c>
      <c r="L3916" s="866">
        <v>308.42</v>
      </c>
      <c r="M3916" s="866">
        <v>318.7</v>
      </c>
      <c r="N3916" s="866">
        <v>308.42</v>
      </c>
      <c r="O3916" s="866">
        <v>318.7</v>
      </c>
      <c r="P3916" s="866">
        <v>318.7</v>
      </c>
      <c r="Q3916" s="866">
        <v>99.09</v>
      </c>
    </row>
    <row r="3917" spans="2:17">
      <c r="B3917" s="859" t="s">
        <v>126</v>
      </c>
      <c r="C3917" s="860" t="s">
        <v>2661</v>
      </c>
      <c r="I3917" s="866"/>
      <c r="J3917" s="866"/>
      <c r="K3917" s="866">
        <v>1091.81</v>
      </c>
      <c r="L3917" s="866">
        <v>58560.38</v>
      </c>
      <c r="M3917" s="866">
        <v>157726.19</v>
      </c>
      <c r="N3917" s="866">
        <v>169285.18</v>
      </c>
      <c r="O3917" s="866">
        <v>233700.44</v>
      </c>
      <c r="P3917" s="866">
        <v>163886.66</v>
      </c>
      <c r="Q3917" s="866">
        <v>25455.65</v>
      </c>
    </row>
    <row r="3918" spans="2:17">
      <c r="B3918" s="864" t="s">
        <v>432</v>
      </c>
      <c r="C3918" s="872" t="s">
        <v>2662</v>
      </c>
      <c r="I3918" s="866"/>
      <c r="J3918" s="866"/>
      <c r="K3918" s="866">
        <v>1090.03</v>
      </c>
      <c r="L3918" s="866">
        <v>13047.02</v>
      </c>
      <c r="M3918" s="866">
        <v>39213.040000000001</v>
      </c>
      <c r="N3918" s="866">
        <v>72299.88</v>
      </c>
      <c r="O3918" s="866">
        <v>49354.01</v>
      </c>
      <c r="P3918" s="866">
        <v>38758.089999999997</v>
      </c>
      <c r="Q3918" s="866">
        <v>2514.9299999999998</v>
      </c>
    </row>
    <row r="3919" spans="2:17">
      <c r="B3919" s="873" t="s">
        <v>433</v>
      </c>
      <c r="C3919" s="874" t="s">
        <v>2663</v>
      </c>
      <c r="I3919" s="866"/>
      <c r="J3919" s="866"/>
      <c r="K3919" s="866">
        <v>1090.03</v>
      </c>
      <c r="L3919" s="866">
        <v>9775.2199999999993</v>
      </c>
      <c r="M3919" s="866">
        <v>8198.6299999999992</v>
      </c>
      <c r="N3919" s="866"/>
      <c r="O3919" s="866"/>
      <c r="P3919" s="866"/>
      <c r="Q3919" s="866"/>
    </row>
    <row r="3920" spans="2:17">
      <c r="B3920" s="875" t="s">
        <v>434</v>
      </c>
      <c r="C3920" s="876" t="s">
        <v>52</v>
      </c>
      <c r="I3920" s="866"/>
      <c r="J3920" s="866"/>
      <c r="K3920" s="866">
        <v>33.6</v>
      </c>
      <c r="L3920" s="866"/>
      <c r="M3920" s="866"/>
      <c r="N3920" s="866"/>
      <c r="O3920" s="866"/>
      <c r="P3920" s="866"/>
      <c r="Q3920" s="866"/>
    </row>
    <row r="3921" spans="2:17">
      <c r="B3921" s="867" t="s">
        <v>435</v>
      </c>
      <c r="C3921" s="867" t="s">
        <v>334</v>
      </c>
      <c r="I3921" s="866"/>
      <c r="J3921" s="866"/>
      <c r="K3921" s="866">
        <v>33.6</v>
      </c>
      <c r="L3921" s="866"/>
      <c r="M3921" s="866"/>
      <c r="N3921" s="866"/>
      <c r="O3921" s="866"/>
      <c r="P3921" s="866"/>
      <c r="Q3921" s="866"/>
    </row>
    <row r="3922" spans="2:17" s="868" customFormat="1" ht="12.75">
      <c r="B3922" s="875" t="s">
        <v>436</v>
      </c>
      <c r="C3922" s="876" t="s">
        <v>54</v>
      </c>
      <c r="E3922" s="869"/>
      <c r="I3922" s="870"/>
      <c r="J3922" s="870"/>
      <c r="K3922" s="870">
        <v>259.43</v>
      </c>
      <c r="L3922" s="870">
        <v>218.56</v>
      </c>
      <c r="M3922" s="870"/>
      <c r="N3922" s="870"/>
      <c r="O3922" s="870"/>
      <c r="P3922" s="870"/>
      <c r="Q3922" s="870"/>
    </row>
    <row r="3923" spans="2:17">
      <c r="B3923" s="867" t="s">
        <v>437</v>
      </c>
      <c r="C3923" s="867" t="s">
        <v>365</v>
      </c>
      <c r="I3923" s="866"/>
      <c r="J3923" s="866"/>
      <c r="K3923" s="866">
        <v>141.5</v>
      </c>
      <c r="L3923" s="866"/>
      <c r="M3923" s="866"/>
      <c r="N3923" s="866"/>
      <c r="O3923" s="866"/>
      <c r="P3923" s="866"/>
      <c r="Q3923" s="866"/>
    </row>
    <row r="3924" spans="2:17">
      <c r="B3924" s="867" t="s">
        <v>438</v>
      </c>
      <c r="C3924" s="867" t="s">
        <v>336</v>
      </c>
      <c r="I3924" s="866"/>
      <c r="J3924" s="866"/>
      <c r="K3924" s="866">
        <v>117.93</v>
      </c>
      <c r="L3924" s="866"/>
      <c r="M3924" s="866"/>
      <c r="N3924" s="866"/>
      <c r="O3924" s="866"/>
      <c r="P3924" s="866"/>
      <c r="Q3924" s="866"/>
    </row>
    <row r="3925" spans="2:17">
      <c r="B3925" s="867" t="s">
        <v>439</v>
      </c>
      <c r="C3925" s="867" t="s">
        <v>2664</v>
      </c>
      <c r="I3925" s="866"/>
      <c r="J3925" s="866"/>
      <c r="K3925" s="866"/>
      <c r="L3925" s="866">
        <v>218.56</v>
      </c>
      <c r="M3925" s="866"/>
      <c r="N3925" s="866"/>
      <c r="O3925" s="866"/>
      <c r="P3925" s="866"/>
      <c r="Q3925" s="866"/>
    </row>
    <row r="3926" spans="2:17">
      <c r="B3926" s="875" t="s">
        <v>440</v>
      </c>
      <c r="C3926" s="876" t="s">
        <v>338</v>
      </c>
      <c r="I3926" s="866"/>
      <c r="J3926" s="866"/>
      <c r="K3926" s="866">
        <v>137.72999999999999</v>
      </c>
      <c r="L3926" s="866">
        <v>416.93</v>
      </c>
      <c r="M3926" s="866"/>
      <c r="N3926" s="866"/>
      <c r="O3926" s="866"/>
      <c r="P3926" s="866"/>
      <c r="Q3926" s="866"/>
    </row>
    <row r="3927" spans="2:17">
      <c r="B3927" s="867" t="s">
        <v>441</v>
      </c>
      <c r="C3927" s="867" t="s">
        <v>2665</v>
      </c>
      <c r="I3927" s="866"/>
      <c r="J3927" s="866"/>
      <c r="K3927" s="866">
        <v>127.95</v>
      </c>
      <c r="L3927" s="866"/>
      <c r="M3927" s="866"/>
      <c r="N3927" s="866"/>
      <c r="O3927" s="866"/>
      <c r="P3927" s="866"/>
      <c r="Q3927" s="866"/>
    </row>
    <row r="3928" spans="2:17">
      <c r="B3928" s="867" t="s">
        <v>442</v>
      </c>
      <c r="C3928" s="867" t="s">
        <v>2666</v>
      </c>
      <c r="I3928" s="866"/>
      <c r="J3928" s="866"/>
      <c r="K3928" s="866">
        <v>9.7799999999999994</v>
      </c>
      <c r="L3928" s="866">
        <v>416.93</v>
      </c>
      <c r="M3928" s="866"/>
      <c r="N3928" s="866"/>
      <c r="O3928" s="866"/>
      <c r="P3928" s="866"/>
      <c r="Q3928" s="866"/>
    </row>
    <row r="3929" spans="2:17" s="868" customFormat="1" ht="12.75">
      <c r="B3929" s="875" t="s">
        <v>443</v>
      </c>
      <c r="C3929" s="876" t="s">
        <v>340</v>
      </c>
      <c r="E3929" s="869"/>
      <c r="I3929" s="870"/>
      <c r="J3929" s="870"/>
      <c r="K3929" s="870">
        <v>659.27</v>
      </c>
      <c r="L3929" s="870">
        <v>2922.5</v>
      </c>
      <c r="M3929" s="870"/>
      <c r="N3929" s="870"/>
      <c r="O3929" s="870"/>
      <c r="P3929" s="870"/>
      <c r="Q3929" s="870"/>
    </row>
    <row r="3930" spans="2:17">
      <c r="B3930" s="867" t="s">
        <v>444</v>
      </c>
      <c r="C3930" s="867" t="s">
        <v>2667</v>
      </c>
      <c r="I3930" s="866"/>
      <c r="J3930" s="866"/>
      <c r="K3930" s="866"/>
      <c r="L3930" s="866">
        <v>1362.58</v>
      </c>
      <c r="M3930" s="866"/>
      <c r="N3930" s="866"/>
      <c r="O3930" s="866"/>
      <c r="P3930" s="866"/>
      <c r="Q3930" s="866"/>
    </row>
    <row r="3931" spans="2:17">
      <c r="B3931" s="867" t="s">
        <v>445</v>
      </c>
      <c r="C3931" s="867" t="s">
        <v>2668</v>
      </c>
      <c r="I3931" s="866"/>
      <c r="J3931" s="866"/>
      <c r="K3931" s="866"/>
      <c r="L3931" s="866">
        <v>304.24</v>
      </c>
      <c r="M3931" s="866"/>
      <c r="N3931" s="866"/>
      <c r="O3931" s="866"/>
      <c r="P3931" s="866"/>
      <c r="Q3931" s="866"/>
    </row>
    <row r="3932" spans="2:17">
      <c r="B3932" s="867" t="s">
        <v>446</v>
      </c>
      <c r="C3932" s="867" t="s">
        <v>2669</v>
      </c>
      <c r="I3932" s="866"/>
      <c r="J3932" s="866"/>
      <c r="K3932" s="866"/>
      <c r="L3932" s="866">
        <v>1133.96</v>
      </c>
      <c r="M3932" s="866"/>
      <c r="N3932" s="866"/>
      <c r="O3932" s="866"/>
      <c r="P3932" s="866"/>
      <c r="Q3932" s="866"/>
    </row>
    <row r="3933" spans="2:17">
      <c r="B3933" s="867" t="s">
        <v>447</v>
      </c>
      <c r="C3933" s="867" t="s">
        <v>2670</v>
      </c>
      <c r="I3933" s="866"/>
      <c r="J3933" s="866"/>
      <c r="K3933" s="866"/>
      <c r="L3933" s="866">
        <v>121.72</v>
      </c>
      <c r="M3933" s="866"/>
      <c r="N3933" s="866"/>
      <c r="O3933" s="866"/>
      <c r="P3933" s="866"/>
      <c r="Q3933" s="866"/>
    </row>
    <row r="3934" spans="2:17">
      <c r="B3934" s="867" t="s">
        <v>448</v>
      </c>
      <c r="C3934" s="867" t="s">
        <v>341</v>
      </c>
      <c r="I3934" s="866"/>
      <c r="J3934" s="866"/>
      <c r="K3934" s="866">
        <v>659.27</v>
      </c>
      <c r="L3934" s="866"/>
      <c r="M3934" s="866"/>
      <c r="N3934" s="866"/>
      <c r="O3934" s="866"/>
      <c r="P3934" s="866"/>
      <c r="Q3934" s="866"/>
    </row>
    <row r="3935" spans="2:17">
      <c r="B3935" s="875" t="s">
        <v>449</v>
      </c>
      <c r="C3935" s="876" t="s">
        <v>343</v>
      </c>
      <c r="I3935" s="866"/>
      <c r="J3935" s="866"/>
      <c r="K3935" s="866"/>
      <c r="L3935" s="866">
        <v>564.23</v>
      </c>
      <c r="M3935" s="866"/>
      <c r="N3935" s="866"/>
      <c r="O3935" s="866"/>
      <c r="P3935" s="866"/>
      <c r="Q3935" s="866"/>
    </row>
    <row r="3936" spans="2:17">
      <c r="B3936" s="867" t="s">
        <v>450</v>
      </c>
      <c r="C3936" s="867" t="s">
        <v>2671</v>
      </c>
      <c r="I3936" s="866"/>
      <c r="J3936" s="866"/>
      <c r="K3936" s="866"/>
      <c r="L3936" s="866">
        <v>450.24</v>
      </c>
      <c r="M3936" s="866"/>
      <c r="N3936" s="866"/>
      <c r="O3936" s="866"/>
      <c r="P3936" s="866"/>
      <c r="Q3936" s="866"/>
    </row>
    <row r="3937" spans="2:17">
      <c r="B3937" s="867" t="s">
        <v>451</v>
      </c>
      <c r="C3937" s="867" t="s">
        <v>2672</v>
      </c>
      <c r="I3937" s="866"/>
      <c r="J3937" s="866"/>
      <c r="K3937" s="866"/>
      <c r="L3937" s="866">
        <v>93.17</v>
      </c>
      <c r="M3937" s="866"/>
      <c r="N3937" s="866"/>
      <c r="O3937" s="866"/>
      <c r="P3937" s="866"/>
      <c r="Q3937" s="866"/>
    </row>
    <row r="3938" spans="2:17">
      <c r="B3938" s="867" t="s">
        <v>452</v>
      </c>
      <c r="C3938" s="867" t="s">
        <v>2673</v>
      </c>
      <c r="I3938" s="866"/>
      <c r="J3938" s="866"/>
      <c r="K3938" s="866"/>
      <c r="L3938" s="866">
        <v>20.82</v>
      </c>
      <c r="M3938" s="866"/>
      <c r="N3938" s="866"/>
      <c r="O3938" s="866"/>
      <c r="P3938" s="866"/>
      <c r="Q3938" s="866"/>
    </row>
    <row r="3939" spans="2:17">
      <c r="B3939" s="875" t="s">
        <v>453</v>
      </c>
      <c r="C3939" s="876" t="s">
        <v>345</v>
      </c>
      <c r="I3939" s="866"/>
      <c r="J3939" s="866"/>
      <c r="K3939" s="866"/>
      <c r="L3939" s="866">
        <v>251.68</v>
      </c>
      <c r="M3939" s="866"/>
      <c r="N3939" s="866"/>
      <c r="O3939" s="866"/>
      <c r="P3939" s="866"/>
      <c r="Q3939" s="866"/>
    </row>
    <row r="3940" spans="2:17" s="868" customFormat="1" ht="12.75">
      <c r="B3940" s="867" t="s">
        <v>454</v>
      </c>
      <c r="C3940" s="867" t="s">
        <v>2674</v>
      </c>
      <c r="E3940" s="869"/>
      <c r="I3940" s="870"/>
      <c r="J3940" s="870"/>
      <c r="K3940" s="870"/>
      <c r="L3940" s="870">
        <v>109.85</v>
      </c>
      <c r="M3940" s="870"/>
      <c r="N3940" s="870"/>
      <c r="O3940" s="870"/>
      <c r="P3940" s="870"/>
      <c r="Q3940" s="870"/>
    </row>
    <row r="3941" spans="2:17" s="877" customFormat="1" ht="12.75">
      <c r="B3941" s="867" t="s">
        <v>455</v>
      </c>
      <c r="C3941" s="867" t="s">
        <v>352</v>
      </c>
      <c r="E3941" s="878"/>
      <c r="I3941" s="879"/>
      <c r="J3941" s="879"/>
      <c r="K3941" s="879"/>
      <c r="L3941" s="879">
        <v>72.28</v>
      </c>
      <c r="M3941" s="879"/>
      <c r="N3941" s="879"/>
      <c r="O3941" s="879"/>
      <c r="P3941" s="879"/>
      <c r="Q3941" s="879"/>
    </row>
    <row r="3942" spans="2:17">
      <c r="B3942" s="867" t="s">
        <v>456</v>
      </c>
      <c r="C3942" s="867" t="s">
        <v>346</v>
      </c>
      <c r="I3942" s="866"/>
      <c r="J3942" s="866"/>
      <c r="K3942" s="866"/>
      <c r="L3942" s="866">
        <v>65.47</v>
      </c>
      <c r="M3942" s="866"/>
      <c r="N3942" s="866"/>
      <c r="O3942" s="866"/>
      <c r="P3942" s="866"/>
      <c r="Q3942" s="866"/>
    </row>
    <row r="3943" spans="2:17">
      <c r="B3943" s="867" t="s">
        <v>457</v>
      </c>
      <c r="C3943" s="867" t="s">
        <v>2675</v>
      </c>
      <c r="I3943" s="866"/>
      <c r="J3943" s="866"/>
      <c r="K3943" s="866"/>
      <c r="L3943" s="866">
        <v>4.08</v>
      </c>
      <c r="M3943" s="866"/>
      <c r="N3943" s="866"/>
      <c r="O3943" s="866"/>
      <c r="P3943" s="866"/>
      <c r="Q3943" s="866"/>
    </row>
    <row r="3944" spans="2:17">
      <c r="B3944" s="875" t="s">
        <v>458</v>
      </c>
      <c r="C3944" s="876" t="s">
        <v>2676</v>
      </c>
      <c r="I3944" s="866"/>
      <c r="J3944" s="866"/>
      <c r="K3944" s="866"/>
      <c r="L3944" s="866">
        <v>10.77</v>
      </c>
      <c r="M3944" s="866"/>
      <c r="N3944" s="866"/>
      <c r="O3944" s="866"/>
      <c r="P3944" s="866"/>
      <c r="Q3944" s="866"/>
    </row>
    <row r="3945" spans="2:17">
      <c r="B3945" s="867" t="s">
        <v>459</v>
      </c>
      <c r="C3945" s="867" t="s">
        <v>2677</v>
      </c>
      <c r="I3945" s="866"/>
      <c r="J3945" s="866"/>
      <c r="K3945" s="866"/>
      <c r="L3945" s="866">
        <v>10.77</v>
      </c>
      <c r="M3945" s="866"/>
      <c r="N3945" s="866"/>
      <c r="O3945" s="866"/>
      <c r="P3945" s="866"/>
      <c r="Q3945" s="866"/>
    </row>
    <row r="3946" spans="2:17">
      <c r="B3946" s="875" t="s">
        <v>460</v>
      </c>
      <c r="C3946" s="876" t="s">
        <v>344</v>
      </c>
      <c r="I3946" s="866"/>
      <c r="J3946" s="866"/>
      <c r="K3946" s="866"/>
      <c r="L3946" s="866">
        <v>119.32</v>
      </c>
      <c r="M3946" s="866"/>
      <c r="N3946" s="866"/>
      <c r="O3946" s="866"/>
      <c r="P3946" s="866"/>
      <c r="Q3946" s="866"/>
    </row>
    <row r="3947" spans="2:17">
      <c r="B3947" s="867" t="s">
        <v>461</v>
      </c>
      <c r="C3947" s="867" t="s">
        <v>2678</v>
      </c>
      <c r="I3947" s="866"/>
      <c r="J3947" s="866"/>
      <c r="K3947" s="866"/>
      <c r="L3947" s="866">
        <v>119.32</v>
      </c>
      <c r="M3947" s="866"/>
      <c r="N3947" s="866"/>
      <c r="O3947" s="866"/>
      <c r="P3947" s="866"/>
      <c r="Q3947" s="866"/>
    </row>
    <row r="3948" spans="2:17">
      <c r="B3948" s="875" t="s">
        <v>462</v>
      </c>
      <c r="C3948" s="876" t="s">
        <v>2679</v>
      </c>
      <c r="I3948" s="866"/>
      <c r="J3948" s="866"/>
      <c r="K3948" s="866"/>
      <c r="L3948" s="866"/>
      <c r="M3948" s="866">
        <v>142.36000000000001</v>
      </c>
      <c r="N3948" s="866"/>
      <c r="O3948" s="866"/>
      <c r="P3948" s="866"/>
      <c r="Q3948" s="866"/>
    </row>
    <row r="3949" spans="2:17" s="868" customFormat="1" ht="12.75">
      <c r="B3949" s="867" t="s">
        <v>463</v>
      </c>
      <c r="C3949" s="867" t="s">
        <v>2680</v>
      </c>
      <c r="E3949" s="869"/>
      <c r="I3949" s="870"/>
      <c r="J3949" s="870"/>
      <c r="K3949" s="870"/>
      <c r="L3949" s="870"/>
      <c r="M3949" s="870">
        <v>142.36000000000001</v>
      </c>
      <c r="N3949" s="870"/>
      <c r="O3949" s="870"/>
      <c r="P3949" s="870"/>
      <c r="Q3949" s="870"/>
    </row>
    <row r="3950" spans="2:17">
      <c r="B3950" s="875" t="s">
        <v>464</v>
      </c>
      <c r="C3950" s="876" t="s">
        <v>2681</v>
      </c>
      <c r="I3950" s="866"/>
      <c r="J3950" s="866"/>
      <c r="K3950" s="866"/>
      <c r="L3950" s="866">
        <v>873.92</v>
      </c>
      <c r="M3950" s="866"/>
      <c r="N3950" s="866"/>
      <c r="O3950" s="866"/>
      <c r="P3950" s="866"/>
      <c r="Q3950" s="866"/>
    </row>
    <row r="3951" spans="2:17">
      <c r="B3951" s="867" t="s">
        <v>465</v>
      </c>
      <c r="C3951" s="867" t="s">
        <v>347</v>
      </c>
      <c r="I3951" s="866"/>
      <c r="J3951" s="866"/>
      <c r="K3951" s="866"/>
      <c r="L3951" s="866">
        <v>657.28</v>
      </c>
      <c r="M3951" s="866"/>
      <c r="N3951" s="866"/>
      <c r="O3951" s="866"/>
      <c r="P3951" s="866"/>
      <c r="Q3951" s="866"/>
    </row>
    <row r="3952" spans="2:17" s="868" customFormat="1" ht="12.75">
      <c r="B3952" s="867" t="s">
        <v>466</v>
      </c>
      <c r="C3952" s="867" t="s">
        <v>348</v>
      </c>
      <c r="E3952" s="869"/>
      <c r="I3952" s="870"/>
      <c r="J3952" s="870"/>
      <c r="K3952" s="870"/>
      <c r="L3952" s="870">
        <v>216.64</v>
      </c>
      <c r="M3952" s="870"/>
      <c r="N3952" s="870"/>
      <c r="O3952" s="870"/>
      <c r="P3952" s="870"/>
      <c r="Q3952" s="870"/>
    </row>
    <row r="3953" spans="2:17">
      <c r="B3953" s="875" t="s">
        <v>467</v>
      </c>
      <c r="C3953" s="876" t="s">
        <v>58</v>
      </c>
      <c r="I3953" s="866"/>
      <c r="J3953" s="866"/>
      <c r="K3953" s="866"/>
      <c r="L3953" s="866">
        <v>349.04</v>
      </c>
      <c r="M3953" s="866"/>
      <c r="N3953" s="866"/>
      <c r="O3953" s="866"/>
      <c r="P3953" s="866"/>
      <c r="Q3953" s="866"/>
    </row>
    <row r="3954" spans="2:17">
      <c r="B3954" s="867" t="s">
        <v>468</v>
      </c>
      <c r="C3954" s="867" t="s">
        <v>2682</v>
      </c>
      <c r="I3954" s="866"/>
      <c r="J3954" s="866"/>
      <c r="K3954" s="866"/>
      <c r="L3954" s="866">
        <v>349.04</v>
      </c>
      <c r="M3954" s="866"/>
      <c r="N3954" s="866"/>
      <c r="O3954" s="866"/>
      <c r="P3954" s="866"/>
      <c r="Q3954" s="866"/>
    </row>
    <row r="3955" spans="2:17">
      <c r="B3955" s="875" t="s">
        <v>469</v>
      </c>
      <c r="C3955" s="876" t="s">
        <v>2683</v>
      </c>
      <c r="I3955" s="866"/>
      <c r="J3955" s="866"/>
      <c r="K3955" s="866"/>
      <c r="L3955" s="866">
        <v>4048.27</v>
      </c>
      <c r="M3955" s="866">
        <v>6550.48</v>
      </c>
      <c r="N3955" s="866"/>
      <c r="O3955" s="866"/>
      <c r="P3955" s="866"/>
      <c r="Q3955" s="866"/>
    </row>
    <row r="3956" spans="2:17">
      <c r="B3956" s="867" t="s">
        <v>470</v>
      </c>
      <c r="C3956" s="867" t="s">
        <v>334</v>
      </c>
      <c r="I3956" s="866"/>
      <c r="J3956" s="866"/>
      <c r="K3956" s="866"/>
      <c r="L3956" s="866">
        <v>33.6</v>
      </c>
      <c r="M3956" s="866"/>
      <c r="N3956" s="866"/>
      <c r="O3956" s="866"/>
      <c r="P3956" s="866"/>
      <c r="Q3956" s="866"/>
    </row>
    <row r="3957" spans="2:17">
      <c r="B3957" s="867" t="s">
        <v>471</v>
      </c>
      <c r="C3957" s="867" t="s">
        <v>365</v>
      </c>
      <c r="I3957" s="866"/>
      <c r="J3957" s="866"/>
      <c r="K3957" s="866"/>
      <c r="L3957" s="866">
        <v>85.51</v>
      </c>
      <c r="M3957" s="866"/>
      <c r="N3957" s="866"/>
      <c r="O3957" s="866"/>
      <c r="P3957" s="866"/>
      <c r="Q3957" s="866"/>
    </row>
    <row r="3958" spans="2:17">
      <c r="B3958" s="867" t="s">
        <v>472</v>
      </c>
      <c r="C3958" s="867" t="s">
        <v>336</v>
      </c>
      <c r="I3958" s="880"/>
      <c r="J3958" s="880"/>
      <c r="K3958" s="880"/>
      <c r="L3958" s="880">
        <v>142.54</v>
      </c>
      <c r="M3958" s="880"/>
      <c r="N3958" s="880"/>
      <c r="O3958" s="880"/>
      <c r="P3958" s="880"/>
      <c r="Q3958" s="880"/>
    </row>
    <row r="3959" spans="2:17">
      <c r="B3959" s="867" t="s">
        <v>473</v>
      </c>
      <c r="C3959" s="867" t="s">
        <v>2684</v>
      </c>
      <c r="I3959" s="880"/>
      <c r="J3959" s="880"/>
      <c r="K3959" s="880"/>
      <c r="L3959" s="880">
        <v>1095.96</v>
      </c>
      <c r="M3959" s="880"/>
      <c r="N3959" s="880"/>
      <c r="O3959" s="880"/>
      <c r="P3959" s="880"/>
      <c r="Q3959" s="880"/>
    </row>
    <row r="3960" spans="2:17">
      <c r="B3960" s="867" t="s">
        <v>474</v>
      </c>
      <c r="C3960" s="867" t="s">
        <v>2685</v>
      </c>
      <c r="I3960" s="880"/>
      <c r="J3960" s="880"/>
      <c r="K3960" s="880"/>
      <c r="L3960" s="880">
        <v>1954.26</v>
      </c>
      <c r="M3960" s="880"/>
      <c r="N3960" s="880"/>
      <c r="O3960" s="880"/>
      <c r="P3960" s="880"/>
      <c r="Q3960" s="880"/>
    </row>
    <row r="3961" spans="2:17">
      <c r="B3961" s="867" t="s">
        <v>475</v>
      </c>
      <c r="C3961" s="867" t="s">
        <v>349</v>
      </c>
      <c r="I3961" s="880"/>
      <c r="J3961" s="880"/>
      <c r="K3961" s="880"/>
      <c r="L3961" s="880">
        <v>444.16</v>
      </c>
      <c r="M3961" s="880"/>
      <c r="N3961" s="880"/>
      <c r="O3961" s="880"/>
      <c r="P3961" s="880"/>
      <c r="Q3961" s="880"/>
    </row>
    <row r="3962" spans="2:17">
      <c r="B3962" s="867" t="s">
        <v>476</v>
      </c>
      <c r="C3962" s="871" t="s">
        <v>2686</v>
      </c>
      <c r="I3962" s="880"/>
      <c r="J3962" s="880"/>
      <c r="K3962" s="880"/>
      <c r="L3962" s="880">
        <v>292.24</v>
      </c>
      <c r="M3962" s="880">
        <v>6550.48</v>
      </c>
      <c r="N3962" s="880"/>
      <c r="O3962" s="880"/>
      <c r="P3962" s="880"/>
      <c r="Q3962" s="880"/>
    </row>
    <row r="3963" spans="2:17">
      <c r="B3963" s="875" t="s">
        <v>477</v>
      </c>
      <c r="C3963" s="876" t="s">
        <v>64</v>
      </c>
      <c r="I3963" s="880"/>
      <c r="J3963" s="880"/>
      <c r="K3963" s="880"/>
      <c r="L3963" s="880"/>
      <c r="M3963" s="880">
        <v>1505.79</v>
      </c>
      <c r="N3963" s="880"/>
      <c r="O3963" s="880"/>
      <c r="P3963" s="880"/>
      <c r="Q3963" s="880"/>
    </row>
    <row r="3964" spans="2:17">
      <c r="B3964" s="867" t="s">
        <v>478</v>
      </c>
      <c r="C3964" s="867" t="s">
        <v>350</v>
      </c>
      <c r="I3964" s="880"/>
      <c r="J3964" s="880"/>
      <c r="K3964" s="880"/>
      <c r="L3964" s="880"/>
      <c r="M3964" s="880">
        <v>94.56</v>
      </c>
      <c r="N3964" s="880"/>
      <c r="O3964" s="880"/>
      <c r="P3964" s="880"/>
      <c r="Q3964" s="880"/>
    </row>
    <row r="3965" spans="2:17">
      <c r="B3965" s="867" t="s">
        <v>479</v>
      </c>
      <c r="C3965" s="867" t="s">
        <v>351</v>
      </c>
      <c r="I3965" s="880"/>
      <c r="J3965" s="880"/>
      <c r="K3965" s="880"/>
      <c r="L3965" s="880"/>
      <c r="M3965" s="880">
        <v>144.18</v>
      </c>
      <c r="N3965" s="880"/>
      <c r="O3965" s="880"/>
      <c r="P3965" s="880"/>
      <c r="Q3965" s="880"/>
    </row>
    <row r="3966" spans="2:17">
      <c r="B3966" s="867" t="s">
        <v>480</v>
      </c>
      <c r="C3966" s="867" t="s">
        <v>2687</v>
      </c>
      <c r="I3966" s="880"/>
      <c r="J3966" s="880"/>
      <c r="K3966" s="880"/>
      <c r="L3966" s="880"/>
      <c r="M3966" s="880">
        <v>1267.05</v>
      </c>
      <c r="N3966" s="880"/>
      <c r="O3966" s="880"/>
      <c r="P3966" s="880"/>
      <c r="Q3966" s="880"/>
    </row>
    <row r="3967" spans="2:17">
      <c r="B3967" s="873" t="s">
        <v>481</v>
      </c>
      <c r="C3967" s="874" t="s">
        <v>2688</v>
      </c>
      <c r="I3967" s="880"/>
      <c r="J3967" s="880"/>
      <c r="K3967" s="880"/>
      <c r="L3967" s="880">
        <v>2998.31</v>
      </c>
      <c r="M3967" s="880"/>
      <c r="N3967" s="880"/>
      <c r="O3967" s="880"/>
      <c r="P3967" s="880"/>
      <c r="Q3967" s="880"/>
    </row>
    <row r="3968" spans="2:17">
      <c r="B3968" s="875" t="s">
        <v>482</v>
      </c>
      <c r="C3968" s="876" t="s">
        <v>52</v>
      </c>
      <c r="I3968" s="880"/>
      <c r="J3968" s="880"/>
      <c r="K3968" s="880"/>
      <c r="L3968" s="880">
        <v>65.3</v>
      </c>
      <c r="M3968" s="880"/>
      <c r="N3968" s="880"/>
      <c r="O3968" s="880"/>
      <c r="P3968" s="880"/>
      <c r="Q3968" s="880"/>
    </row>
    <row r="3969" spans="2:17">
      <c r="B3969" s="867" t="s">
        <v>483</v>
      </c>
      <c r="C3969" s="867" t="s">
        <v>2689</v>
      </c>
      <c r="I3969" s="880"/>
      <c r="J3969" s="880"/>
      <c r="K3969" s="880"/>
      <c r="L3969" s="880">
        <v>65.3</v>
      </c>
      <c r="M3969" s="880"/>
      <c r="N3969" s="880"/>
      <c r="O3969" s="880"/>
      <c r="P3969" s="880"/>
      <c r="Q3969" s="880"/>
    </row>
    <row r="3970" spans="2:17">
      <c r="B3970" s="875" t="s">
        <v>484</v>
      </c>
      <c r="C3970" s="876" t="s">
        <v>54</v>
      </c>
      <c r="I3970" s="880"/>
      <c r="J3970" s="880"/>
      <c r="K3970" s="880"/>
      <c r="L3970" s="880">
        <v>2202.62</v>
      </c>
      <c r="M3970" s="880"/>
      <c r="N3970" s="880"/>
      <c r="O3970" s="880"/>
      <c r="P3970" s="880"/>
      <c r="Q3970" s="880"/>
    </row>
    <row r="3971" spans="2:17">
      <c r="B3971" s="867" t="s">
        <v>485</v>
      </c>
      <c r="C3971" s="867" t="s">
        <v>2690</v>
      </c>
      <c r="I3971" s="880"/>
      <c r="J3971" s="880"/>
      <c r="K3971" s="880"/>
      <c r="L3971" s="880">
        <v>918.81</v>
      </c>
      <c r="M3971" s="880"/>
      <c r="N3971" s="880"/>
      <c r="O3971" s="880"/>
      <c r="P3971" s="880"/>
      <c r="Q3971" s="880"/>
    </row>
    <row r="3972" spans="2:17">
      <c r="B3972" s="867" t="s">
        <v>486</v>
      </c>
      <c r="C3972" s="867" t="s">
        <v>2691</v>
      </c>
      <c r="I3972" s="880"/>
      <c r="J3972" s="880"/>
      <c r="K3972" s="880"/>
      <c r="L3972" s="880">
        <v>191.22</v>
      </c>
      <c r="M3972" s="880"/>
      <c r="N3972" s="880"/>
      <c r="O3972" s="880"/>
      <c r="P3972" s="880"/>
      <c r="Q3972" s="880"/>
    </row>
    <row r="3973" spans="2:17">
      <c r="B3973" s="867" t="s">
        <v>487</v>
      </c>
      <c r="C3973" s="867" t="s">
        <v>354</v>
      </c>
      <c r="I3973" s="880"/>
      <c r="J3973" s="880"/>
      <c r="K3973" s="880"/>
      <c r="L3973" s="880">
        <v>403.9</v>
      </c>
      <c r="M3973" s="880"/>
      <c r="N3973" s="880"/>
      <c r="O3973" s="880"/>
      <c r="P3973" s="880"/>
      <c r="Q3973" s="880"/>
    </row>
    <row r="3974" spans="2:17">
      <c r="B3974" s="867" t="s">
        <v>488</v>
      </c>
      <c r="C3974" s="867" t="s">
        <v>2692</v>
      </c>
      <c r="I3974" s="881"/>
      <c r="J3974" s="881"/>
      <c r="K3974" s="881"/>
      <c r="L3974" s="881">
        <v>229.47</v>
      </c>
      <c r="M3974" s="881"/>
      <c r="N3974" s="881"/>
      <c r="O3974" s="881"/>
      <c r="P3974" s="881"/>
      <c r="Q3974" s="882"/>
    </row>
    <row r="3975" spans="2:17">
      <c r="B3975" s="867" t="s">
        <v>489</v>
      </c>
      <c r="C3975" s="867" t="s">
        <v>2693</v>
      </c>
      <c r="I3975" s="881"/>
      <c r="J3975" s="881"/>
      <c r="K3975" s="881"/>
      <c r="L3975" s="881">
        <v>459.22</v>
      </c>
      <c r="M3975" s="881"/>
      <c r="N3975" s="881"/>
      <c r="O3975" s="881"/>
      <c r="P3975" s="881"/>
      <c r="Q3975" s="882"/>
    </row>
    <row r="3976" spans="2:17">
      <c r="B3976" s="875" t="s">
        <v>490</v>
      </c>
      <c r="C3976" s="876" t="s">
        <v>355</v>
      </c>
      <c r="I3976" s="881"/>
      <c r="J3976" s="881"/>
      <c r="K3976" s="881"/>
      <c r="L3976" s="881">
        <v>730.39</v>
      </c>
      <c r="M3976" s="881"/>
      <c r="N3976" s="881"/>
      <c r="O3976" s="881"/>
      <c r="P3976" s="881"/>
      <c r="Q3976" s="882"/>
    </row>
    <row r="3977" spans="2:17">
      <c r="B3977" s="867" t="s">
        <v>491</v>
      </c>
      <c r="C3977" s="867" t="s">
        <v>2694</v>
      </c>
      <c r="I3977" s="881"/>
      <c r="J3977" s="881"/>
      <c r="K3977" s="881"/>
      <c r="L3977" s="881">
        <v>631.51</v>
      </c>
      <c r="M3977" s="881"/>
      <c r="N3977" s="881"/>
      <c r="O3977" s="881"/>
      <c r="P3977" s="881"/>
      <c r="Q3977" s="882"/>
    </row>
    <row r="3978" spans="2:17">
      <c r="B3978" s="867" t="s">
        <v>492</v>
      </c>
      <c r="C3978" s="867" t="s">
        <v>356</v>
      </c>
      <c r="I3978" s="881"/>
      <c r="J3978" s="881"/>
      <c r="K3978" s="881"/>
      <c r="L3978" s="881">
        <v>98.88</v>
      </c>
      <c r="M3978" s="881"/>
      <c r="N3978" s="881"/>
      <c r="O3978" s="881"/>
      <c r="P3978" s="881"/>
      <c r="Q3978" s="882"/>
    </row>
    <row r="3979" spans="2:17">
      <c r="B3979" s="873" t="s">
        <v>493</v>
      </c>
      <c r="C3979" s="874" t="s">
        <v>2695</v>
      </c>
      <c r="I3979" s="881"/>
      <c r="J3979" s="881"/>
      <c r="K3979" s="881"/>
      <c r="L3979" s="881">
        <v>1.07</v>
      </c>
      <c r="M3979" s="881">
        <v>4170.7700000000004</v>
      </c>
      <c r="N3979" s="881">
        <v>9932.9599999999991</v>
      </c>
      <c r="O3979" s="881"/>
      <c r="P3979" s="881"/>
      <c r="Q3979" s="882"/>
    </row>
    <row r="3980" spans="2:17">
      <c r="B3980" s="875" t="s">
        <v>494</v>
      </c>
      <c r="C3980" s="876" t="s">
        <v>52</v>
      </c>
      <c r="I3980" s="881"/>
      <c r="J3980" s="881"/>
      <c r="K3980" s="881"/>
      <c r="L3980" s="881">
        <v>1.07</v>
      </c>
      <c r="M3980" s="881">
        <v>11.43</v>
      </c>
      <c r="N3980" s="881"/>
      <c r="O3980" s="881"/>
      <c r="P3980" s="881"/>
      <c r="Q3980" s="882"/>
    </row>
    <row r="3981" spans="2:17">
      <c r="B3981" s="867" t="s">
        <v>495</v>
      </c>
      <c r="C3981" s="867" t="s">
        <v>334</v>
      </c>
      <c r="I3981" s="881"/>
      <c r="J3981" s="881"/>
      <c r="K3981" s="881"/>
      <c r="L3981" s="881">
        <v>1.07</v>
      </c>
      <c r="M3981" s="881">
        <v>11.43</v>
      </c>
      <c r="N3981" s="881"/>
      <c r="O3981" s="881"/>
      <c r="P3981" s="881"/>
      <c r="Q3981" s="882"/>
    </row>
    <row r="3982" spans="2:17">
      <c r="B3982" s="875" t="s">
        <v>496</v>
      </c>
      <c r="C3982" s="876" t="s">
        <v>54</v>
      </c>
      <c r="I3982" s="881"/>
      <c r="J3982" s="881"/>
      <c r="K3982" s="881"/>
      <c r="L3982" s="881"/>
      <c r="M3982" s="881">
        <v>318</v>
      </c>
      <c r="N3982" s="881"/>
      <c r="O3982" s="881"/>
      <c r="P3982" s="881"/>
      <c r="Q3982" s="882"/>
    </row>
    <row r="3983" spans="2:17">
      <c r="B3983" s="867" t="s">
        <v>497</v>
      </c>
      <c r="C3983" s="867" t="s">
        <v>2696</v>
      </c>
      <c r="I3983" s="881"/>
      <c r="J3983" s="881"/>
      <c r="K3983" s="881"/>
      <c r="L3983" s="881"/>
      <c r="M3983" s="881">
        <v>102.43</v>
      </c>
      <c r="N3983" s="881"/>
      <c r="O3983" s="881"/>
      <c r="P3983" s="881"/>
      <c r="Q3983" s="882"/>
    </row>
    <row r="3984" spans="2:17">
      <c r="B3984" s="867" t="s">
        <v>498</v>
      </c>
      <c r="C3984" s="867" t="s">
        <v>336</v>
      </c>
      <c r="I3984" s="881"/>
      <c r="J3984" s="881"/>
      <c r="K3984" s="881"/>
      <c r="L3984" s="881"/>
      <c r="M3984" s="881">
        <v>85.32</v>
      </c>
      <c r="N3984" s="881"/>
      <c r="O3984" s="881"/>
      <c r="P3984" s="881"/>
      <c r="Q3984" s="882"/>
    </row>
    <row r="3985" spans="2:17">
      <c r="B3985" s="867" t="s">
        <v>499</v>
      </c>
      <c r="C3985" s="867" t="s">
        <v>2697</v>
      </c>
      <c r="I3985" s="881"/>
      <c r="J3985" s="881"/>
      <c r="K3985" s="881"/>
      <c r="L3985" s="881"/>
      <c r="M3985" s="881">
        <v>23.66</v>
      </c>
      <c r="N3985" s="881"/>
      <c r="O3985" s="881"/>
      <c r="P3985" s="881"/>
      <c r="Q3985" s="882"/>
    </row>
    <row r="3986" spans="2:17">
      <c r="B3986" s="867" t="s">
        <v>500</v>
      </c>
      <c r="C3986" s="867" t="s">
        <v>2698</v>
      </c>
      <c r="I3986" s="881"/>
      <c r="J3986" s="881"/>
      <c r="K3986" s="881"/>
      <c r="L3986" s="881"/>
      <c r="M3986" s="881">
        <v>53.98</v>
      </c>
      <c r="N3986" s="881"/>
      <c r="O3986" s="881"/>
      <c r="P3986" s="881"/>
      <c r="Q3986" s="882"/>
    </row>
    <row r="3987" spans="2:17">
      <c r="B3987" s="867" t="s">
        <v>501</v>
      </c>
      <c r="C3987" s="867" t="s">
        <v>2699</v>
      </c>
      <c r="I3987" s="881"/>
      <c r="J3987" s="881"/>
      <c r="K3987" s="881"/>
      <c r="L3987" s="881"/>
      <c r="M3987" s="881">
        <v>52.61</v>
      </c>
      <c r="N3987" s="881"/>
      <c r="O3987" s="881"/>
      <c r="P3987" s="881"/>
      <c r="Q3987" s="882"/>
    </row>
    <row r="3988" spans="2:17">
      <c r="B3988" s="875" t="s">
        <v>502</v>
      </c>
      <c r="C3988" s="876" t="s">
        <v>2700</v>
      </c>
      <c r="I3988" s="881"/>
      <c r="J3988" s="881"/>
      <c r="K3988" s="881"/>
      <c r="L3988" s="881"/>
      <c r="M3988" s="881">
        <v>14.46</v>
      </c>
      <c r="N3988" s="881">
        <v>15.85</v>
      </c>
      <c r="O3988" s="881"/>
      <c r="P3988" s="881"/>
      <c r="Q3988" s="882"/>
    </row>
    <row r="3989" spans="2:17">
      <c r="B3989" s="867" t="s">
        <v>503</v>
      </c>
      <c r="C3989" s="867" t="s">
        <v>339</v>
      </c>
      <c r="L3989" s="881"/>
      <c r="M3989" s="881">
        <v>14.46</v>
      </c>
      <c r="Q3989" s="882"/>
    </row>
    <row r="3990" spans="2:17">
      <c r="B3990" s="867" t="s">
        <v>504</v>
      </c>
      <c r="C3990" s="867" t="s">
        <v>358</v>
      </c>
      <c r="I3990" s="881"/>
      <c r="J3990" s="881"/>
      <c r="K3990" s="881"/>
      <c r="L3990" s="881"/>
      <c r="M3990" s="881"/>
      <c r="N3990" s="881">
        <v>15.85</v>
      </c>
      <c r="O3990" s="881"/>
      <c r="P3990" s="881"/>
      <c r="Q3990" s="881"/>
    </row>
    <row r="3991" spans="2:17">
      <c r="B3991" s="875" t="s">
        <v>505</v>
      </c>
      <c r="C3991" s="876" t="s">
        <v>340</v>
      </c>
      <c r="I3991" s="881"/>
      <c r="J3991" s="881"/>
      <c r="K3991" s="881"/>
      <c r="L3991" s="881"/>
      <c r="M3991" s="881">
        <v>3388.55</v>
      </c>
      <c r="N3991" s="881"/>
      <c r="O3991" s="881"/>
      <c r="P3991" s="881"/>
      <c r="Q3991" s="881"/>
    </row>
    <row r="3992" spans="2:17">
      <c r="B3992" s="867" t="s">
        <v>506</v>
      </c>
      <c r="C3992" s="867" t="s">
        <v>342</v>
      </c>
      <c r="L3992" s="881"/>
      <c r="M3992" s="881">
        <v>1311.25</v>
      </c>
      <c r="Q3992" s="881"/>
    </row>
    <row r="3993" spans="2:17">
      <c r="B3993" s="867" t="s">
        <v>507</v>
      </c>
      <c r="C3993" s="867" t="s">
        <v>2701</v>
      </c>
      <c r="L3993" s="881"/>
      <c r="M3993" s="881">
        <v>1341</v>
      </c>
      <c r="Q3993" s="882"/>
    </row>
    <row r="3994" spans="2:17">
      <c r="B3994" s="867" t="s">
        <v>508</v>
      </c>
      <c r="C3994" s="867" t="s">
        <v>2702</v>
      </c>
      <c r="L3994" s="881"/>
      <c r="M3994" s="881">
        <v>736.3</v>
      </c>
      <c r="Q3994" s="881"/>
    </row>
    <row r="3995" spans="2:17">
      <c r="B3995" s="875" t="s">
        <v>509</v>
      </c>
      <c r="C3995" s="876" t="s">
        <v>343</v>
      </c>
      <c r="M3995" s="881"/>
      <c r="N3995" s="881">
        <v>1136.8900000000001</v>
      </c>
      <c r="Q3995" s="881"/>
    </row>
    <row r="3996" spans="2:17">
      <c r="B3996" s="867" t="s">
        <v>510</v>
      </c>
      <c r="C3996" s="867" t="s">
        <v>2671</v>
      </c>
      <c r="M3996" s="881"/>
      <c r="N3996" s="881">
        <v>535.62</v>
      </c>
      <c r="Q3996" s="881"/>
    </row>
    <row r="3997" spans="2:17">
      <c r="B3997" s="867" t="s">
        <v>511</v>
      </c>
      <c r="C3997" s="867" t="s">
        <v>2703</v>
      </c>
      <c r="I3997" s="881"/>
      <c r="J3997" s="881"/>
      <c r="K3997" s="881"/>
      <c r="L3997" s="881"/>
      <c r="M3997" s="881"/>
      <c r="N3997" s="881">
        <v>502.65</v>
      </c>
      <c r="O3997" s="881"/>
      <c r="P3997" s="881"/>
      <c r="Q3997" s="881"/>
    </row>
    <row r="3998" spans="2:17">
      <c r="B3998" s="867" t="s">
        <v>512</v>
      </c>
      <c r="C3998" s="867" t="s">
        <v>2673</v>
      </c>
      <c r="I3998" s="881"/>
      <c r="J3998" s="881"/>
      <c r="K3998" s="881"/>
      <c r="L3998" s="881"/>
      <c r="M3998" s="881"/>
      <c r="N3998" s="881">
        <v>98.62</v>
      </c>
      <c r="O3998" s="881"/>
      <c r="P3998" s="881"/>
      <c r="Q3998" s="881"/>
    </row>
    <row r="3999" spans="2:17">
      <c r="B3999" s="875" t="s">
        <v>513</v>
      </c>
      <c r="C3999" s="876" t="s">
        <v>58</v>
      </c>
      <c r="I3999" s="881"/>
      <c r="J3999" s="881"/>
      <c r="K3999" s="881"/>
      <c r="L3999" s="881"/>
      <c r="M3999" s="881">
        <v>33.72</v>
      </c>
      <c r="N3999" s="881">
        <v>197.13</v>
      </c>
      <c r="O3999" s="881"/>
      <c r="P3999" s="881"/>
      <c r="Q3999" s="881"/>
    </row>
    <row r="4000" spans="2:17">
      <c r="B4000" s="867" t="s">
        <v>514</v>
      </c>
      <c r="C4000" s="867" t="s">
        <v>2704</v>
      </c>
      <c r="I4000" s="881"/>
      <c r="J4000" s="881"/>
      <c r="K4000" s="881"/>
      <c r="L4000" s="881"/>
      <c r="M4000" s="881">
        <v>33.72</v>
      </c>
      <c r="N4000" s="881"/>
      <c r="O4000" s="881"/>
      <c r="P4000" s="881"/>
      <c r="Q4000" s="881"/>
    </row>
    <row r="4001" spans="2:17">
      <c r="B4001" s="867" t="s">
        <v>515</v>
      </c>
      <c r="C4001" s="867" t="s">
        <v>2705</v>
      </c>
      <c r="I4001" s="881"/>
      <c r="J4001" s="881"/>
      <c r="K4001" s="881"/>
      <c r="L4001" s="881"/>
      <c r="M4001" s="881"/>
      <c r="N4001" s="881">
        <v>197.13</v>
      </c>
      <c r="O4001" s="881"/>
      <c r="P4001" s="881"/>
    </row>
    <row r="4002" spans="2:17">
      <c r="B4002" s="875" t="s">
        <v>516</v>
      </c>
      <c r="C4002" s="876" t="s">
        <v>2706</v>
      </c>
      <c r="I4002" s="881"/>
      <c r="J4002" s="881"/>
      <c r="K4002" s="881"/>
      <c r="L4002" s="881"/>
      <c r="M4002" s="881">
        <v>241.02</v>
      </c>
      <c r="N4002" s="881"/>
      <c r="O4002" s="881"/>
      <c r="P4002" s="881"/>
    </row>
    <row r="4003" spans="2:17">
      <c r="B4003" s="867" t="s">
        <v>517</v>
      </c>
      <c r="C4003" s="867" t="s">
        <v>2707</v>
      </c>
      <c r="I4003" s="881"/>
      <c r="J4003" s="881"/>
      <c r="K4003" s="881"/>
      <c r="L4003" s="881"/>
      <c r="M4003" s="881">
        <v>241.02</v>
      </c>
      <c r="N4003" s="881"/>
      <c r="O4003" s="881"/>
      <c r="P4003" s="881"/>
      <c r="Q4003" s="881"/>
    </row>
    <row r="4004" spans="2:17">
      <c r="B4004" s="875" t="s">
        <v>518</v>
      </c>
      <c r="C4004" s="876" t="s">
        <v>359</v>
      </c>
      <c r="I4004" s="881"/>
      <c r="J4004" s="881"/>
      <c r="K4004" s="881"/>
      <c r="L4004" s="881"/>
      <c r="M4004" s="881">
        <v>163.59</v>
      </c>
      <c r="N4004" s="881">
        <v>374.22</v>
      </c>
      <c r="O4004" s="881"/>
      <c r="P4004" s="881"/>
      <c r="Q4004" s="881"/>
    </row>
    <row r="4005" spans="2:17">
      <c r="B4005" s="867" t="s">
        <v>519</v>
      </c>
      <c r="C4005" s="867" t="s">
        <v>2708</v>
      </c>
      <c r="I4005" s="881"/>
      <c r="J4005" s="881"/>
      <c r="K4005" s="881"/>
      <c r="L4005" s="881"/>
      <c r="M4005" s="881"/>
      <c r="N4005" s="881">
        <v>216.11</v>
      </c>
      <c r="O4005" s="881"/>
      <c r="P4005" s="881"/>
      <c r="Q4005" s="881"/>
    </row>
    <row r="4006" spans="2:17">
      <c r="B4006" s="867" t="s">
        <v>520</v>
      </c>
      <c r="C4006" s="871" t="s">
        <v>2709</v>
      </c>
      <c r="I4006" s="881"/>
      <c r="J4006" s="881"/>
      <c r="K4006" s="881"/>
      <c r="L4006" s="881"/>
      <c r="M4006" s="881"/>
      <c r="N4006" s="881">
        <v>158.11000000000001</v>
      </c>
      <c r="O4006" s="881"/>
      <c r="P4006" s="881"/>
      <c r="Q4006" s="881"/>
    </row>
    <row r="4007" spans="2:17">
      <c r="B4007" s="867" t="s">
        <v>521</v>
      </c>
      <c r="C4007" s="867" t="s">
        <v>2710</v>
      </c>
      <c r="I4007" s="881"/>
      <c r="J4007" s="881"/>
      <c r="K4007" s="881"/>
      <c r="L4007" s="881"/>
      <c r="M4007" s="881">
        <v>163.59</v>
      </c>
      <c r="N4007" s="881"/>
      <c r="O4007" s="881"/>
      <c r="P4007" s="881"/>
      <c r="Q4007" s="881"/>
    </row>
    <row r="4008" spans="2:17">
      <c r="B4008" s="875" t="s">
        <v>522</v>
      </c>
      <c r="C4008" s="876" t="s">
        <v>64</v>
      </c>
      <c r="I4008" s="881"/>
      <c r="J4008" s="881"/>
      <c r="K4008" s="881"/>
      <c r="L4008" s="881"/>
      <c r="M4008" s="881"/>
      <c r="N4008" s="881">
        <v>269.41000000000003</v>
      </c>
      <c r="O4008" s="881"/>
      <c r="P4008" s="881"/>
      <c r="Q4008" s="881"/>
    </row>
    <row r="4009" spans="2:17">
      <c r="B4009" s="867" t="s">
        <v>523</v>
      </c>
      <c r="C4009" s="867" t="s">
        <v>2711</v>
      </c>
      <c r="I4009" s="881"/>
      <c r="J4009" s="881"/>
      <c r="K4009" s="881"/>
      <c r="L4009" s="881"/>
      <c r="M4009" s="881"/>
      <c r="N4009" s="881">
        <v>254.66</v>
      </c>
      <c r="O4009" s="881"/>
      <c r="P4009" s="881"/>
      <c r="Q4009" s="881"/>
    </row>
    <row r="4010" spans="2:17">
      <c r="B4010" s="867" t="s">
        <v>524</v>
      </c>
      <c r="C4010" s="867" t="s">
        <v>351</v>
      </c>
      <c r="I4010" s="881"/>
      <c r="J4010" s="881"/>
      <c r="K4010" s="881"/>
      <c r="L4010" s="881"/>
      <c r="M4010" s="881"/>
      <c r="N4010" s="881">
        <v>14.75</v>
      </c>
      <c r="O4010" s="881"/>
      <c r="P4010" s="881"/>
      <c r="Q4010" s="881"/>
    </row>
    <row r="4011" spans="2:17">
      <c r="B4011" s="875" t="s">
        <v>525</v>
      </c>
      <c r="C4011" s="876" t="s">
        <v>2712</v>
      </c>
      <c r="I4011" s="881"/>
      <c r="J4011" s="881"/>
      <c r="K4011" s="881"/>
      <c r="L4011" s="881"/>
      <c r="M4011" s="881"/>
      <c r="N4011" s="881">
        <v>7939.46</v>
      </c>
      <c r="O4011" s="881"/>
      <c r="P4011" s="881"/>
      <c r="Q4011" s="881"/>
    </row>
    <row r="4012" spans="2:17">
      <c r="B4012" s="883" t="s">
        <v>526</v>
      </c>
      <c r="C4012" s="884" t="s">
        <v>52</v>
      </c>
      <c r="I4012" s="881"/>
      <c r="J4012" s="881"/>
      <c r="K4012" s="881"/>
      <c r="L4012" s="881"/>
      <c r="M4012" s="881"/>
      <c r="N4012" s="881">
        <v>31.5</v>
      </c>
      <c r="O4012" s="881"/>
      <c r="P4012" s="881"/>
      <c r="Q4012" s="881"/>
    </row>
    <row r="4013" spans="2:17">
      <c r="B4013" s="867" t="s">
        <v>527</v>
      </c>
      <c r="C4013" s="867" t="s">
        <v>334</v>
      </c>
      <c r="I4013" s="881"/>
      <c r="J4013" s="881"/>
      <c r="K4013" s="881"/>
      <c r="L4013" s="881"/>
      <c r="M4013" s="881"/>
      <c r="N4013" s="881">
        <v>31.5</v>
      </c>
      <c r="O4013" s="881"/>
      <c r="P4013" s="881"/>
      <c r="Q4013" s="881"/>
    </row>
    <row r="4014" spans="2:17">
      <c r="B4014" s="883" t="s">
        <v>528</v>
      </c>
      <c r="C4014" s="884" t="s">
        <v>54</v>
      </c>
      <c r="I4014" s="881"/>
      <c r="J4014" s="881"/>
      <c r="K4014" s="881"/>
      <c r="L4014" s="881"/>
      <c r="M4014" s="881"/>
      <c r="N4014" s="881">
        <v>95.98</v>
      </c>
      <c r="O4014" s="881"/>
      <c r="P4014" s="881"/>
      <c r="Q4014" s="881"/>
    </row>
    <row r="4015" spans="2:17">
      <c r="B4015" s="867" t="s">
        <v>529</v>
      </c>
      <c r="C4015" s="867" t="s">
        <v>2696</v>
      </c>
      <c r="I4015" s="881"/>
      <c r="J4015" s="881"/>
      <c r="K4015" s="881"/>
      <c r="L4015" s="881"/>
      <c r="M4015" s="881"/>
      <c r="N4015" s="881">
        <v>52.29</v>
      </c>
      <c r="O4015" s="881"/>
      <c r="P4015" s="881"/>
      <c r="Q4015" s="881"/>
    </row>
    <row r="4016" spans="2:17">
      <c r="B4016" s="867" t="s">
        <v>530</v>
      </c>
      <c r="C4016" s="867" t="s">
        <v>336</v>
      </c>
      <c r="I4016" s="881"/>
      <c r="J4016" s="881"/>
      <c r="K4016" s="881"/>
      <c r="L4016" s="881"/>
      <c r="M4016" s="881"/>
      <c r="N4016" s="881">
        <v>43.69</v>
      </c>
      <c r="O4016" s="881"/>
      <c r="P4016" s="881"/>
      <c r="Q4016" s="881"/>
    </row>
    <row r="4017" spans="2:17">
      <c r="B4017" s="883" t="s">
        <v>531</v>
      </c>
      <c r="C4017" s="884" t="s">
        <v>2700</v>
      </c>
      <c r="I4017" s="881"/>
      <c r="J4017" s="881"/>
      <c r="K4017" s="881"/>
      <c r="L4017" s="881"/>
      <c r="M4017" s="881"/>
      <c r="N4017" s="881">
        <v>1133.56</v>
      </c>
      <c r="O4017" s="881"/>
      <c r="P4017" s="881"/>
      <c r="Q4017" s="881"/>
    </row>
    <row r="4018" spans="2:17">
      <c r="B4018" s="867" t="s">
        <v>532</v>
      </c>
      <c r="C4018" s="867" t="s">
        <v>2713</v>
      </c>
      <c r="I4018" s="881"/>
      <c r="J4018" s="881"/>
      <c r="K4018" s="881"/>
      <c r="L4018" s="881"/>
      <c r="M4018" s="881"/>
      <c r="N4018" s="881">
        <v>468.84</v>
      </c>
      <c r="O4018" s="881"/>
      <c r="P4018" s="881"/>
      <c r="Q4018" s="882"/>
    </row>
    <row r="4019" spans="2:17">
      <c r="B4019" s="867" t="s">
        <v>533</v>
      </c>
      <c r="C4019" s="867" t="s">
        <v>2714</v>
      </c>
      <c r="M4019" s="881"/>
      <c r="N4019" s="881">
        <v>664.72</v>
      </c>
      <c r="Q4019" s="882"/>
    </row>
    <row r="4020" spans="2:17">
      <c r="B4020" s="883" t="s">
        <v>534</v>
      </c>
      <c r="C4020" s="884" t="s">
        <v>359</v>
      </c>
      <c r="M4020" s="881"/>
      <c r="N4020" s="881">
        <v>6144.35</v>
      </c>
      <c r="Q4020" s="882"/>
    </row>
    <row r="4021" spans="2:17">
      <c r="B4021" s="867" t="s">
        <v>535</v>
      </c>
      <c r="C4021" s="867" t="s">
        <v>2685</v>
      </c>
      <c r="M4021" s="881"/>
      <c r="N4021" s="881">
        <v>1302.8399999999999</v>
      </c>
      <c r="Q4021" s="881"/>
    </row>
    <row r="4022" spans="2:17">
      <c r="B4022" s="867" t="s">
        <v>536</v>
      </c>
      <c r="C4022" s="867" t="s">
        <v>2715</v>
      </c>
      <c r="I4022" s="881"/>
      <c r="J4022" s="881"/>
      <c r="K4022" s="881"/>
      <c r="L4022" s="881"/>
      <c r="M4022" s="881"/>
      <c r="N4022" s="881">
        <v>2666.28</v>
      </c>
      <c r="O4022" s="881"/>
      <c r="P4022" s="881"/>
      <c r="Q4022" s="881"/>
    </row>
    <row r="4023" spans="2:17">
      <c r="B4023" s="867" t="s">
        <v>537</v>
      </c>
      <c r="C4023" s="867" t="s">
        <v>2716</v>
      </c>
      <c r="I4023" s="881"/>
      <c r="J4023" s="881"/>
      <c r="K4023" s="881"/>
      <c r="L4023" s="881"/>
      <c r="M4023" s="881"/>
      <c r="N4023" s="881">
        <v>1657.18</v>
      </c>
      <c r="O4023" s="881"/>
      <c r="P4023" s="881"/>
      <c r="Q4023" s="881"/>
    </row>
    <row r="4024" spans="2:17">
      <c r="B4024" s="867" t="s">
        <v>538</v>
      </c>
      <c r="C4024" s="867" t="s">
        <v>349</v>
      </c>
      <c r="N4024" s="881">
        <v>305.36</v>
      </c>
      <c r="Q4024" s="881"/>
    </row>
    <row r="4025" spans="2:17">
      <c r="B4025" s="867" t="s">
        <v>539</v>
      </c>
      <c r="C4025" s="871" t="s">
        <v>2717</v>
      </c>
      <c r="N4025" s="881">
        <v>212.69</v>
      </c>
      <c r="Q4025" s="881"/>
    </row>
    <row r="4026" spans="2:17">
      <c r="B4026" s="883" t="s">
        <v>540</v>
      </c>
      <c r="C4026" s="884" t="s">
        <v>2718</v>
      </c>
      <c r="N4026" s="881">
        <v>534.07000000000005</v>
      </c>
      <c r="Q4026" s="881"/>
    </row>
    <row r="4027" spans="2:17">
      <c r="B4027" s="867" t="s">
        <v>541</v>
      </c>
      <c r="C4027" s="867" t="s">
        <v>2719</v>
      </c>
      <c r="N4027" s="881">
        <v>534.07000000000005</v>
      </c>
      <c r="Q4027" s="881"/>
    </row>
    <row r="4028" spans="2:17">
      <c r="B4028" s="873" t="s">
        <v>542</v>
      </c>
      <c r="C4028" s="874" t="s">
        <v>2720</v>
      </c>
      <c r="M4028" s="881"/>
      <c r="N4028" s="881">
        <v>3914.22</v>
      </c>
      <c r="Q4028" s="881"/>
    </row>
    <row r="4029" spans="2:17">
      <c r="B4029" s="875" t="s">
        <v>543</v>
      </c>
      <c r="C4029" s="876" t="s">
        <v>359</v>
      </c>
      <c r="I4029" s="881"/>
      <c r="J4029" s="881"/>
      <c r="K4029" s="881"/>
      <c r="L4029" s="881"/>
      <c r="M4029" s="881"/>
      <c r="N4029" s="881">
        <v>2647.98</v>
      </c>
      <c r="O4029" s="881"/>
      <c r="P4029" s="881"/>
      <c r="Q4029" s="881"/>
    </row>
    <row r="4030" spans="2:17">
      <c r="B4030" s="867" t="s">
        <v>544</v>
      </c>
      <c r="C4030" s="867" t="s">
        <v>2721</v>
      </c>
      <c r="I4030" s="881"/>
      <c r="J4030" s="881"/>
      <c r="K4030" s="881"/>
      <c r="L4030" s="881"/>
      <c r="M4030" s="881"/>
      <c r="N4030" s="881">
        <v>345.33</v>
      </c>
      <c r="O4030" s="881"/>
      <c r="P4030" s="881"/>
      <c r="Q4030" s="881"/>
    </row>
    <row r="4031" spans="2:17">
      <c r="B4031" s="867" t="s">
        <v>545</v>
      </c>
      <c r="C4031" s="867" t="s">
        <v>2722</v>
      </c>
      <c r="I4031" s="881"/>
      <c r="J4031" s="881"/>
      <c r="K4031" s="881"/>
      <c r="L4031" s="881"/>
      <c r="M4031" s="881"/>
      <c r="N4031" s="881">
        <v>1286.6199999999999</v>
      </c>
      <c r="O4031" s="881"/>
      <c r="P4031" s="881"/>
      <c r="Q4031" s="881"/>
    </row>
    <row r="4032" spans="2:17">
      <c r="B4032" s="867" t="s">
        <v>546</v>
      </c>
      <c r="C4032" s="867" t="s">
        <v>2723</v>
      </c>
      <c r="I4032" s="881"/>
      <c r="J4032" s="881"/>
      <c r="K4032" s="881"/>
      <c r="L4032" s="881"/>
      <c r="M4032" s="881"/>
      <c r="N4032" s="881">
        <v>684.88</v>
      </c>
      <c r="O4032" s="881"/>
      <c r="P4032" s="881"/>
      <c r="Q4032" s="881"/>
    </row>
    <row r="4033" spans="2:17">
      <c r="B4033" s="867" t="s">
        <v>547</v>
      </c>
      <c r="C4033" s="867" t="s">
        <v>2724</v>
      </c>
      <c r="I4033" s="881"/>
      <c r="J4033" s="881"/>
      <c r="K4033" s="881"/>
      <c r="L4033" s="881"/>
      <c r="M4033" s="881"/>
      <c r="N4033" s="881">
        <v>331.15</v>
      </c>
      <c r="O4033" s="881"/>
      <c r="P4033" s="881"/>
      <c r="Q4033" s="881"/>
    </row>
    <row r="4034" spans="2:17">
      <c r="B4034" s="875" t="s">
        <v>548</v>
      </c>
      <c r="C4034" s="876" t="s">
        <v>2725</v>
      </c>
      <c r="I4034" s="881"/>
      <c r="J4034" s="881"/>
      <c r="K4034" s="881"/>
      <c r="L4034" s="881"/>
      <c r="M4034" s="881"/>
      <c r="N4034" s="881">
        <v>1266.24</v>
      </c>
      <c r="O4034" s="881"/>
      <c r="P4034" s="881"/>
      <c r="Q4034" s="881"/>
    </row>
    <row r="4035" spans="2:17">
      <c r="B4035" s="867" t="s">
        <v>549</v>
      </c>
      <c r="C4035" s="871" t="s">
        <v>2726</v>
      </c>
      <c r="I4035" s="881"/>
      <c r="J4035" s="881"/>
      <c r="K4035" s="881"/>
      <c r="L4035" s="881"/>
      <c r="M4035" s="881"/>
      <c r="N4035" s="881">
        <v>715.03</v>
      </c>
      <c r="O4035" s="881"/>
      <c r="P4035" s="881"/>
      <c r="Q4035" s="881"/>
    </row>
    <row r="4036" spans="2:17">
      <c r="B4036" s="867" t="s">
        <v>550</v>
      </c>
      <c r="C4036" s="867" t="s">
        <v>2727</v>
      </c>
      <c r="N4036" s="881">
        <v>551.21</v>
      </c>
      <c r="Q4036" s="881"/>
    </row>
    <row r="4037" spans="2:17">
      <c r="B4037" s="873" t="s">
        <v>551</v>
      </c>
      <c r="C4037" s="874" t="s">
        <v>2728</v>
      </c>
      <c r="I4037" s="881"/>
      <c r="J4037" s="881"/>
      <c r="K4037" s="881"/>
      <c r="L4037" s="881"/>
      <c r="M4037" s="881">
        <v>1397.17</v>
      </c>
      <c r="N4037" s="881">
        <v>1254.3499999999999</v>
      </c>
      <c r="O4037" s="881"/>
      <c r="P4037" s="881"/>
      <c r="Q4037" s="881"/>
    </row>
    <row r="4038" spans="2:17">
      <c r="B4038" s="875" t="s">
        <v>552</v>
      </c>
      <c r="C4038" s="876" t="s">
        <v>52</v>
      </c>
      <c r="I4038" s="881"/>
      <c r="J4038" s="881"/>
      <c r="K4038" s="881"/>
      <c r="L4038" s="881"/>
      <c r="M4038" s="881">
        <v>1.97</v>
      </c>
      <c r="N4038" s="881"/>
      <c r="O4038" s="881"/>
      <c r="P4038" s="881"/>
      <c r="Q4038" s="881"/>
    </row>
    <row r="4039" spans="2:17">
      <c r="B4039" s="867" t="s">
        <v>553</v>
      </c>
      <c r="C4039" s="867" t="s">
        <v>334</v>
      </c>
      <c r="M4039" s="881">
        <v>1.97</v>
      </c>
      <c r="Q4039" s="881"/>
    </row>
    <row r="4040" spans="2:17">
      <c r="B4040" s="875" t="s">
        <v>554</v>
      </c>
      <c r="C4040" s="876" t="s">
        <v>54</v>
      </c>
      <c r="I4040" s="881"/>
      <c r="J4040" s="881"/>
      <c r="K4040" s="881"/>
      <c r="L4040" s="881"/>
      <c r="M4040" s="881">
        <v>156.55000000000001</v>
      </c>
      <c r="N4040" s="881"/>
      <c r="O4040" s="881"/>
      <c r="P4040" s="881"/>
      <c r="Q4040" s="881"/>
    </row>
    <row r="4041" spans="2:17">
      <c r="B4041" s="867" t="s">
        <v>555</v>
      </c>
      <c r="C4041" s="867" t="s">
        <v>365</v>
      </c>
      <c r="I4041" s="881"/>
      <c r="J4041" s="881"/>
      <c r="K4041" s="881"/>
      <c r="L4041" s="881"/>
      <c r="M4041" s="881">
        <v>43.37</v>
      </c>
      <c r="N4041" s="881"/>
      <c r="O4041" s="881"/>
      <c r="P4041" s="881"/>
      <c r="Q4041" s="881"/>
    </row>
    <row r="4042" spans="2:17">
      <c r="B4042" s="867" t="s">
        <v>556</v>
      </c>
      <c r="C4042" s="867" t="s">
        <v>2729</v>
      </c>
      <c r="I4042" s="881"/>
      <c r="J4042" s="881"/>
      <c r="K4042" s="881"/>
      <c r="L4042" s="881"/>
      <c r="M4042" s="881">
        <v>77.08</v>
      </c>
      <c r="N4042" s="881"/>
      <c r="O4042" s="881"/>
      <c r="P4042" s="881"/>
      <c r="Q4042" s="881"/>
    </row>
    <row r="4043" spans="2:17">
      <c r="B4043" s="867" t="s">
        <v>557</v>
      </c>
      <c r="C4043" s="867" t="s">
        <v>336</v>
      </c>
      <c r="I4043" s="881"/>
      <c r="J4043" s="881"/>
      <c r="K4043" s="881"/>
      <c r="L4043" s="881"/>
      <c r="M4043" s="881">
        <v>36.1</v>
      </c>
      <c r="N4043" s="881"/>
      <c r="O4043" s="881"/>
      <c r="P4043" s="881"/>
      <c r="Q4043" s="881"/>
    </row>
    <row r="4044" spans="2:17">
      <c r="B4044" s="875" t="s">
        <v>558</v>
      </c>
      <c r="C4044" s="876" t="s">
        <v>340</v>
      </c>
      <c r="I4044" s="881"/>
      <c r="J4044" s="881"/>
      <c r="K4044" s="881"/>
      <c r="L4044" s="881"/>
      <c r="M4044" s="881">
        <v>1075.06</v>
      </c>
      <c r="N4044" s="881"/>
      <c r="O4044" s="881"/>
      <c r="P4044" s="881"/>
      <c r="Q4044" s="881"/>
    </row>
    <row r="4045" spans="2:17">
      <c r="B4045" s="867" t="s">
        <v>559</v>
      </c>
      <c r="C4045" s="867" t="s">
        <v>2669</v>
      </c>
      <c r="I4045" s="881"/>
      <c r="J4045" s="881"/>
      <c r="K4045" s="881"/>
      <c r="L4045" s="881"/>
      <c r="M4045" s="881">
        <v>231.53</v>
      </c>
      <c r="N4045" s="881"/>
      <c r="O4045" s="881"/>
      <c r="P4045" s="881"/>
      <c r="Q4045" s="881"/>
    </row>
    <row r="4046" spans="2:17">
      <c r="B4046" s="867" t="s">
        <v>560</v>
      </c>
      <c r="C4046" s="867" t="s">
        <v>2730</v>
      </c>
      <c r="I4046" s="881"/>
      <c r="J4046" s="881"/>
      <c r="K4046" s="881"/>
      <c r="L4046" s="881"/>
      <c r="M4046" s="881">
        <v>247.4</v>
      </c>
      <c r="N4046" s="881"/>
      <c r="O4046" s="881"/>
      <c r="P4046" s="881"/>
      <c r="Q4046" s="881"/>
    </row>
    <row r="4047" spans="2:17">
      <c r="B4047" s="867" t="s">
        <v>561</v>
      </c>
      <c r="C4047" s="867" t="s">
        <v>2670</v>
      </c>
      <c r="M4047" s="881">
        <v>66.72</v>
      </c>
      <c r="Q4047" s="881"/>
    </row>
    <row r="4048" spans="2:17">
      <c r="B4048" s="867" t="s">
        <v>562</v>
      </c>
      <c r="C4048" s="867" t="s">
        <v>2731</v>
      </c>
      <c r="I4048" s="881"/>
      <c r="J4048" s="881"/>
      <c r="K4048" s="881"/>
      <c r="L4048" s="881"/>
      <c r="M4048" s="881">
        <v>494.8</v>
      </c>
      <c r="N4048" s="881"/>
      <c r="O4048" s="881"/>
      <c r="P4048" s="881"/>
      <c r="Q4048" s="881"/>
    </row>
    <row r="4049" spans="2:17">
      <c r="B4049" s="867" t="s">
        <v>563</v>
      </c>
      <c r="C4049" s="867" t="s">
        <v>341</v>
      </c>
      <c r="I4049" s="881"/>
      <c r="J4049" s="881"/>
      <c r="K4049" s="881"/>
      <c r="L4049" s="881"/>
      <c r="M4049" s="881">
        <v>34.61</v>
      </c>
      <c r="N4049" s="881"/>
      <c r="O4049" s="881"/>
      <c r="P4049" s="881"/>
      <c r="Q4049" s="881"/>
    </row>
    <row r="4050" spans="2:17">
      <c r="B4050" s="875" t="s">
        <v>564</v>
      </c>
      <c r="C4050" s="876" t="s">
        <v>343</v>
      </c>
      <c r="M4050" s="881"/>
      <c r="N4050" s="881">
        <v>130.28</v>
      </c>
    </row>
    <row r="4051" spans="2:17">
      <c r="B4051" s="867" t="s">
        <v>565</v>
      </c>
      <c r="C4051" s="867" t="s">
        <v>2732</v>
      </c>
      <c r="M4051" s="881"/>
      <c r="N4051" s="881">
        <v>130.28</v>
      </c>
    </row>
    <row r="4052" spans="2:17">
      <c r="B4052" s="875" t="s">
        <v>566</v>
      </c>
      <c r="C4052" s="876" t="s">
        <v>64</v>
      </c>
      <c r="M4052" s="881"/>
      <c r="N4052" s="881">
        <v>81.41</v>
      </c>
    </row>
    <row r="4053" spans="2:17">
      <c r="B4053" s="867" t="s">
        <v>567</v>
      </c>
      <c r="C4053" s="867" t="s">
        <v>2733</v>
      </c>
      <c r="N4053" s="881">
        <v>66.66</v>
      </c>
    </row>
    <row r="4054" spans="2:17">
      <c r="B4054" s="867" t="s">
        <v>568</v>
      </c>
      <c r="C4054" s="867" t="s">
        <v>351</v>
      </c>
      <c r="M4054" s="881"/>
      <c r="N4054" s="881">
        <v>14.75</v>
      </c>
    </row>
    <row r="4055" spans="2:17">
      <c r="B4055" s="875" t="s">
        <v>569</v>
      </c>
      <c r="C4055" s="876" t="s">
        <v>344</v>
      </c>
      <c r="N4055" s="881">
        <v>1042.6600000000001</v>
      </c>
    </row>
    <row r="4056" spans="2:17">
      <c r="B4056" s="867" t="s">
        <v>570</v>
      </c>
      <c r="C4056" s="871" t="s">
        <v>2734</v>
      </c>
      <c r="N4056" s="881">
        <v>1042.6600000000001</v>
      </c>
    </row>
    <row r="4057" spans="2:17">
      <c r="B4057" s="875" t="s">
        <v>571</v>
      </c>
      <c r="C4057" s="876" t="s">
        <v>2681</v>
      </c>
      <c r="M4057" s="881">
        <v>163.59</v>
      </c>
    </row>
    <row r="4058" spans="2:17">
      <c r="B4058" s="867" t="s">
        <v>572</v>
      </c>
      <c r="C4058" s="867" t="s">
        <v>2710</v>
      </c>
      <c r="M4058" s="881">
        <v>163.59</v>
      </c>
    </row>
    <row r="4059" spans="2:17">
      <c r="B4059" s="873" t="s">
        <v>573</v>
      </c>
      <c r="C4059" s="874" t="s">
        <v>2735</v>
      </c>
      <c r="M4059" s="881"/>
      <c r="N4059" s="881">
        <v>54016.82</v>
      </c>
      <c r="O4059" s="881">
        <v>49354.01</v>
      </c>
      <c r="P4059" s="881">
        <v>36109.15</v>
      </c>
    </row>
    <row r="4060" spans="2:17">
      <c r="B4060" s="875" t="s">
        <v>574</v>
      </c>
      <c r="C4060" s="876" t="s">
        <v>52</v>
      </c>
      <c r="M4060" s="881"/>
      <c r="N4060" s="881">
        <v>2349.69</v>
      </c>
    </row>
    <row r="4061" spans="2:17">
      <c r="B4061" s="867" t="s">
        <v>575</v>
      </c>
      <c r="C4061" s="867" t="s">
        <v>2689</v>
      </c>
      <c r="M4061" s="881"/>
      <c r="N4061" s="881">
        <v>2349.69</v>
      </c>
    </row>
    <row r="4062" spans="2:17">
      <c r="B4062" s="875" t="s">
        <v>576</v>
      </c>
      <c r="C4062" s="876" t="s">
        <v>54</v>
      </c>
      <c r="M4062" s="881"/>
      <c r="N4062" s="881">
        <v>51667.13</v>
      </c>
      <c r="O4062" s="881">
        <v>25548.29</v>
      </c>
      <c r="P4062" s="881">
        <v>31813.57</v>
      </c>
    </row>
    <row r="4063" spans="2:17">
      <c r="B4063" s="867" t="s">
        <v>577</v>
      </c>
      <c r="C4063" s="867" t="s">
        <v>2690</v>
      </c>
      <c r="M4063" s="881"/>
      <c r="N4063" s="881">
        <v>21641.439999999999</v>
      </c>
    </row>
    <row r="4064" spans="2:17">
      <c r="B4064" s="867" t="s">
        <v>578</v>
      </c>
      <c r="C4064" s="867" t="s">
        <v>2736</v>
      </c>
      <c r="M4064" s="881"/>
      <c r="N4064" s="881">
        <v>2629.25</v>
      </c>
    </row>
    <row r="4065" spans="2:16">
      <c r="B4065" s="867" t="s">
        <v>579</v>
      </c>
      <c r="C4065" s="867" t="s">
        <v>2737</v>
      </c>
      <c r="M4065" s="881"/>
      <c r="N4065" s="881">
        <v>23898.32</v>
      </c>
      <c r="O4065" s="881">
        <v>6368.68</v>
      </c>
    </row>
    <row r="4066" spans="2:16">
      <c r="B4066" s="867" t="s">
        <v>580</v>
      </c>
      <c r="C4066" s="867" t="s">
        <v>2691</v>
      </c>
      <c r="N4066" s="881">
        <v>2767.22</v>
      </c>
      <c r="O4066" s="881">
        <v>2010.72</v>
      </c>
    </row>
    <row r="4067" spans="2:16">
      <c r="B4067" s="867" t="s">
        <v>581</v>
      </c>
      <c r="C4067" s="867" t="s">
        <v>2738</v>
      </c>
      <c r="N4067" s="881">
        <v>730.9</v>
      </c>
      <c r="O4067" s="881">
        <v>1793.06</v>
      </c>
    </row>
    <row r="4068" spans="2:16">
      <c r="B4068" s="867" t="s">
        <v>582</v>
      </c>
      <c r="C4068" s="867" t="s">
        <v>354</v>
      </c>
      <c r="N4068" s="881"/>
      <c r="O4068" s="881">
        <v>10091.93</v>
      </c>
    </row>
    <row r="4069" spans="2:16">
      <c r="B4069" s="867" t="s">
        <v>583</v>
      </c>
      <c r="C4069" s="867" t="s">
        <v>2739</v>
      </c>
      <c r="N4069" s="881"/>
      <c r="O4069" s="881">
        <v>5283.9</v>
      </c>
      <c r="P4069" s="881"/>
    </row>
    <row r="4070" spans="2:16">
      <c r="B4070" s="867" t="s">
        <v>584</v>
      </c>
      <c r="C4070" s="867" t="s">
        <v>2692</v>
      </c>
      <c r="O4070" s="881"/>
      <c r="P4070" s="881">
        <v>5735.51</v>
      </c>
    </row>
    <row r="4071" spans="2:16">
      <c r="B4071" s="867" t="s">
        <v>585</v>
      </c>
      <c r="C4071" s="867" t="s">
        <v>2740</v>
      </c>
      <c r="O4071" s="881"/>
      <c r="P4071" s="881">
        <v>8655.34</v>
      </c>
    </row>
    <row r="4072" spans="2:16">
      <c r="B4072" s="867" t="s">
        <v>586</v>
      </c>
      <c r="C4072" s="867" t="s">
        <v>2693</v>
      </c>
      <c r="O4072" s="881"/>
      <c r="P4072" s="881">
        <v>11471.71</v>
      </c>
    </row>
    <row r="4073" spans="2:16">
      <c r="B4073" s="867" t="s">
        <v>587</v>
      </c>
      <c r="C4073" s="867" t="s">
        <v>2741</v>
      </c>
      <c r="O4073" s="881"/>
      <c r="P4073" s="881">
        <v>2163.2199999999998</v>
      </c>
    </row>
    <row r="4074" spans="2:16">
      <c r="B4074" s="867" t="s">
        <v>588</v>
      </c>
      <c r="C4074" s="867" t="s">
        <v>2742</v>
      </c>
      <c r="O4074" s="881"/>
      <c r="P4074" s="881">
        <v>3787.79</v>
      </c>
    </row>
    <row r="4075" spans="2:16">
      <c r="B4075" s="875" t="s">
        <v>589</v>
      </c>
      <c r="C4075" s="876" t="s">
        <v>355</v>
      </c>
      <c r="O4075" s="881">
        <v>22980.42</v>
      </c>
      <c r="P4075" s="881">
        <v>4223.5</v>
      </c>
    </row>
    <row r="4076" spans="2:16">
      <c r="B4076" s="867" t="s">
        <v>590</v>
      </c>
      <c r="C4076" s="867" t="s">
        <v>2743</v>
      </c>
      <c r="O4076" s="881">
        <v>385.45</v>
      </c>
      <c r="P4076" s="881"/>
    </row>
    <row r="4077" spans="2:16">
      <c r="B4077" s="867" t="s">
        <v>591</v>
      </c>
      <c r="C4077" s="867" t="s">
        <v>2744</v>
      </c>
      <c r="O4077" s="881">
        <v>5032.3</v>
      </c>
      <c r="P4077" s="881"/>
    </row>
    <row r="4078" spans="2:16">
      <c r="B4078" s="867" t="s">
        <v>592</v>
      </c>
      <c r="C4078" s="867" t="s">
        <v>2745</v>
      </c>
      <c r="O4078" s="881">
        <v>2806.98</v>
      </c>
      <c r="P4078" s="881"/>
    </row>
    <row r="4079" spans="2:16">
      <c r="B4079" s="867" t="s">
        <v>593</v>
      </c>
      <c r="C4079" s="867" t="s">
        <v>2746</v>
      </c>
      <c r="O4079" s="881">
        <v>2960.55</v>
      </c>
      <c r="P4079" s="881"/>
    </row>
    <row r="4080" spans="2:16">
      <c r="B4080" s="867" t="s">
        <v>594</v>
      </c>
      <c r="C4080" s="867" t="s">
        <v>2694</v>
      </c>
      <c r="O4080" s="881">
        <v>809.69</v>
      </c>
      <c r="P4080" s="881"/>
    </row>
    <row r="4081" spans="2:16">
      <c r="B4081" s="867" t="s">
        <v>595</v>
      </c>
      <c r="C4081" s="867" t="s">
        <v>2747</v>
      </c>
      <c r="O4081" s="881">
        <v>3366.89</v>
      </c>
      <c r="P4081" s="881"/>
    </row>
    <row r="4082" spans="2:16">
      <c r="B4082" s="867" t="s">
        <v>596</v>
      </c>
      <c r="C4082" s="867" t="s">
        <v>2748</v>
      </c>
      <c r="O4082" s="881">
        <v>7618.56</v>
      </c>
      <c r="P4082" s="881">
        <v>665.4</v>
      </c>
    </row>
    <row r="4083" spans="2:16">
      <c r="B4083" s="867" t="s">
        <v>597</v>
      </c>
      <c r="C4083" s="867" t="s">
        <v>356</v>
      </c>
      <c r="O4083" s="881"/>
      <c r="P4083" s="881">
        <v>3558.1</v>
      </c>
    </row>
    <row r="4084" spans="2:16">
      <c r="B4084" s="875" t="s">
        <v>598</v>
      </c>
      <c r="C4084" s="876" t="s">
        <v>2749</v>
      </c>
      <c r="O4084" s="881">
        <v>825.3</v>
      </c>
      <c r="P4084" s="881">
        <v>72.08</v>
      </c>
    </row>
    <row r="4085" spans="2:16">
      <c r="B4085" s="867" t="s">
        <v>599</v>
      </c>
      <c r="C4085" s="867" t="s">
        <v>2750</v>
      </c>
      <c r="O4085" s="881">
        <v>825.3</v>
      </c>
      <c r="P4085" s="881">
        <v>72.08</v>
      </c>
    </row>
    <row r="4086" spans="2:16">
      <c r="B4086" s="873" t="s">
        <v>600</v>
      </c>
      <c r="C4086" s="874" t="s">
        <v>2751</v>
      </c>
      <c r="M4086" s="881"/>
      <c r="N4086" s="881">
        <v>3181.53</v>
      </c>
    </row>
    <row r="4087" spans="2:16">
      <c r="B4087" s="875" t="s">
        <v>601</v>
      </c>
      <c r="C4087" s="876" t="s">
        <v>52</v>
      </c>
      <c r="M4087" s="881"/>
      <c r="N4087" s="881">
        <v>2.31</v>
      </c>
    </row>
    <row r="4088" spans="2:16">
      <c r="B4088" s="867" t="s">
        <v>602</v>
      </c>
      <c r="C4088" s="867" t="s">
        <v>334</v>
      </c>
      <c r="M4088" s="881"/>
      <c r="N4088" s="881">
        <v>2.31</v>
      </c>
    </row>
    <row r="4089" spans="2:16">
      <c r="B4089" s="875" t="s">
        <v>603</v>
      </c>
      <c r="C4089" s="876" t="s">
        <v>54</v>
      </c>
      <c r="M4089" s="881"/>
      <c r="N4089" s="881">
        <v>86.31</v>
      </c>
    </row>
    <row r="4090" spans="2:16">
      <c r="B4090" s="867" t="s">
        <v>604</v>
      </c>
      <c r="C4090" s="867" t="s">
        <v>365</v>
      </c>
      <c r="M4090" s="881"/>
      <c r="N4090" s="881">
        <v>43.99</v>
      </c>
    </row>
    <row r="4091" spans="2:16">
      <c r="B4091" s="867" t="s">
        <v>605</v>
      </c>
      <c r="C4091" s="867" t="s">
        <v>336</v>
      </c>
      <c r="M4091" s="881"/>
      <c r="N4091" s="881">
        <v>36.71</v>
      </c>
    </row>
    <row r="4092" spans="2:16">
      <c r="B4092" s="867" t="s">
        <v>606</v>
      </c>
      <c r="C4092" s="867" t="s">
        <v>2752</v>
      </c>
      <c r="M4092" s="881"/>
      <c r="N4092" s="881">
        <v>5.61</v>
      </c>
    </row>
    <row r="4093" spans="2:16">
      <c r="B4093" s="875" t="s">
        <v>607</v>
      </c>
      <c r="C4093" s="876" t="s">
        <v>340</v>
      </c>
      <c r="M4093" s="881"/>
      <c r="N4093" s="881">
        <v>1024.6099999999999</v>
      </c>
    </row>
    <row r="4094" spans="2:16">
      <c r="B4094" s="867" t="s">
        <v>608</v>
      </c>
      <c r="C4094" s="867" t="s">
        <v>342</v>
      </c>
      <c r="M4094" s="881"/>
      <c r="N4094" s="881">
        <v>499.79</v>
      </c>
    </row>
    <row r="4095" spans="2:16">
      <c r="B4095" s="867" t="s">
        <v>609</v>
      </c>
      <c r="C4095" s="867" t="s">
        <v>364</v>
      </c>
      <c r="M4095" s="881"/>
      <c r="N4095" s="881">
        <v>341.62</v>
      </c>
    </row>
    <row r="4096" spans="2:16">
      <c r="B4096" s="867" t="s">
        <v>610</v>
      </c>
      <c r="C4096" s="867" t="s">
        <v>2702</v>
      </c>
      <c r="M4096" s="881"/>
      <c r="N4096" s="881">
        <v>183.2</v>
      </c>
    </row>
    <row r="4097" spans="2:17">
      <c r="B4097" s="875" t="s">
        <v>611</v>
      </c>
      <c r="C4097" s="876" t="s">
        <v>343</v>
      </c>
      <c r="N4097" s="881">
        <v>317.82</v>
      </c>
      <c r="Q4097" s="882"/>
    </row>
    <row r="4098" spans="2:17">
      <c r="B4098" s="867" t="s">
        <v>612</v>
      </c>
      <c r="C4098" s="867" t="s">
        <v>2671</v>
      </c>
      <c r="N4098" s="881">
        <v>136.55000000000001</v>
      </c>
    </row>
    <row r="4099" spans="2:17">
      <c r="B4099" s="867" t="s">
        <v>613</v>
      </c>
      <c r="C4099" s="867" t="s">
        <v>2703</v>
      </c>
      <c r="N4099" s="881">
        <v>181.27</v>
      </c>
    </row>
    <row r="4100" spans="2:17">
      <c r="B4100" s="875" t="s">
        <v>614</v>
      </c>
      <c r="C4100" s="876" t="s">
        <v>2676</v>
      </c>
      <c r="N4100" s="881">
        <v>7.18</v>
      </c>
    </row>
    <row r="4101" spans="2:17">
      <c r="B4101" s="867" t="s">
        <v>615</v>
      </c>
      <c r="C4101" s="867" t="s">
        <v>2677</v>
      </c>
      <c r="N4101" s="881">
        <v>7.18</v>
      </c>
    </row>
    <row r="4102" spans="2:17">
      <c r="B4102" s="875" t="s">
        <v>616</v>
      </c>
      <c r="C4102" s="876" t="s">
        <v>344</v>
      </c>
      <c r="N4102" s="881">
        <v>220.31</v>
      </c>
    </row>
    <row r="4103" spans="2:17">
      <c r="B4103" s="867" t="s">
        <v>617</v>
      </c>
      <c r="C4103" s="867" t="s">
        <v>2753</v>
      </c>
      <c r="N4103" s="881">
        <v>220.31</v>
      </c>
    </row>
    <row r="4104" spans="2:17">
      <c r="B4104" s="875" t="s">
        <v>618</v>
      </c>
      <c r="C4104" s="876" t="s">
        <v>2679</v>
      </c>
      <c r="N4104" s="881">
        <v>71.180000000000007</v>
      </c>
    </row>
    <row r="4105" spans="2:17">
      <c r="B4105" s="867" t="s">
        <v>619</v>
      </c>
      <c r="C4105" s="867" t="s">
        <v>2680</v>
      </c>
      <c r="N4105" s="881">
        <v>71.180000000000007</v>
      </c>
    </row>
    <row r="4106" spans="2:17">
      <c r="B4106" s="875" t="s">
        <v>620</v>
      </c>
      <c r="C4106" s="876" t="s">
        <v>2754</v>
      </c>
      <c r="M4106" s="881"/>
      <c r="N4106" s="881">
        <v>1018.37</v>
      </c>
      <c r="Q4106" s="882"/>
    </row>
    <row r="4107" spans="2:17">
      <c r="B4107" s="867" t="s">
        <v>621</v>
      </c>
      <c r="C4107" s="867" t="s">
        <v>334</v>
      </c>
      <c r="M4107" s="881"/>
      <c r="N4107" s="881">
        <v>8.1</v>
      </c>
      <c r="Q4107" s="882"/>
    </row>
    <row r="4108" spans="2:17">
      <c r="B4108" s="867" t="s">
        <v>622</v>
      </c>
      <c r="C4108" s="867" t="s">
        <v>365</v>
      </c>
      <c r="M4108" s="881"/>
      <c r="N4108" s="881">
        <v>27.07</v>
      </c>
      <c r="Q4108" s="882"/>
    </row>
    <row r="4109" spans="2:17">
      <c r="B4109" s="867" t="s">
        <v>623</v>
      </c>
      <c r="C4109" s="867" t="s">
        <v>336</v>
      </c>
      <c r="M4109" s="881"/>
      <c r="N4109" s="881">
        <v>22.56</v>
      </c>
    </row>
    <row r="4110" spans="2:17">
      <c r="B4110" s="867" t="s">
        <v>624</v>
      </c>
      <c r="C4110" s="867" t="s">
        <v>2755</v>
      </c>
      <c r="M4110" s="881"/>
      <c r="N4110" s="881">
        <v>243.71</v>
      </c>
    </row>
    <row r="4111" spans="2:17">
      <c r="B4111" s="867" t="s">
        <v>625</v>
      </c>
      <c r="C4111" s="867" t="s">
        <v>2756</v>
      </c>
      <c r="M4111" s="881"/>
      <c r="N4111" s="881">
        <v>267.41000000000003</v>
      </c>
    </row>
    <row r="4112" spans="2:17">
      <c r="B4112" s="867" t="s">
        <v>626</v>
      </c>
      <c r="C4112" s="867" t="s">
        <v>349</v>
      </c>
      <c r="M4112" s="881"/>
      <c r="N4112" s="881">
        <v>274.48</v>
      </c>
    </row>
    <row r="4113" spans="2:17">
      <c r="B4113" s="867" t="s">
        <v>627</v>
      </c>
      <c r="C4113" s="867" t="s">
        <v>2757</v>
      </c>
      <c r="M4113" s="881"/>
      <c r="N4113" s="881">
        <v>175.04</v>
      </c>
    </row>
    <row r="4114" spans="2:17">
      <c r="B4114" s="875" t="s">
        <v>628</v>
      </c>
      <c r="C4114" s="876" t="s">
        <v>2681</v>
      </c>
      <c r="M4114" s="881"/>
      <c r="N4114" s="881">
        <v>270.17</v>
      </c>
    </row>
    <row r="4115" spans="2:17">
      <c r="B4115" s="867" t="s">
        <v>629</v>
      </c>
      <c r="C4115" s="867" t="s">
        <v>2758</v>
      </c>
      <c r="M4115" s="881"/>
      <c r="N4115" s="881">
        <v>162.58000000000001</v>
      </c>
    </row>
    <row r="4116" spans="2:17">
      <c r="B4116" s="867" t="s">
        <v>630</v>
      </c>
      <c r="C4116" s="867" t="s">
        <v>2759</v>
      </c>
      <c r="M4116" s="881"/>
      <c r="N4116" s="881">
        <v>107.59</v>
      </c>
    </row>
    <row r="4117" spans="2:17">
      <c r="B4117" s="875" t="s">
        <v>631</v>
      </c>
      <c r="C4117" s="876" t="s">
        <v>64</v>
      </c>
      <c r="N4117" s="881">
        <v>115.8</v>
      </c>
    </row>
    <row r="4118" spans="2:17">
      <c r="B4118" s="867" t="s">
        <v>632</v>
      </c>
      <c r="C4118" s="867" t="s">
        <v>350</v>
      </c>
      <c r="N4118" s="881">
        <v>91.84</v>
      </c>
    </row>
    <row r="4119" spans="2:17">
      <c r="B4119" s="867" t="s">
        <v>633</v>
      </c>
      <c r="C4119" s="867" t="s">
        <v>351</v>
      </c>
      <c r="N4119" s="881">
        <v>23.96</v>
      </c>
    </row>
    <row r="4120" spans="2:17">
      <c r="B4120" s="875" t="s">
        <v>634</v>
      </c>
      <c r="C4120" s="876" t="s">
        <v>65</v>
      </c>
      <c r="N4120" s="881">
        <v>47.47</v>
      </c>
    </row>
    <row r="4121" spans="2:17">
      <c r="B4121" s="867" t="s">
        <v>635</v>
      </c>
      <c r="C4121" s="867" t="s">
        <v>2760</v>
      </c>
      <c r="N4121" s="881">
        <v>47.47</v>
      </c>
    </row>
    <row r="4122" spans="2:17">
      <c r="B4122" s="873" t="s">
        <v>636</v>
      </c>
      <c r="C4122" s="874" t="s">
        <v>2761</v>
      </c>
      <c r="O4122" s="881"/>
      <c r="P4122" s="881">
        <v>537.34</v>
      </c>
      <c r="Q4122" s="881"/>
    </row>
    <row r="4123" spans="2:17">
      <c r="B4123" s="875" t="s">
        <v>637</v>
      </c>
      <c r="C4123" s="876" t="s">
        <v>52</v>
      </c>
      <c r="O4123" s="881"/>
      <c r="P4123" s="881">
        <v>2.7</v>
      </c>
    </row>
    <row r="4124" spans="2:17">
      <c r="B4124" s="867" t="s">
        <v>638</v>
      </c>
      <c r="C4124" s="867" t="s">
        <v>333</v>
      </c>
      <c r="O4124" s="881"/>
      <c r="P4124" s="881">
        <v>2.2599999999999998</v>
      </c>
    </row>
    <row r="4125" spans="2:17">
      <c r="B4125" s="867" t="s">
        <v>639</v>
      </c>
      <c r="C4125" s="867" t="s">
        <v>334</v>
      </c>
      <c r="O4125" s="881"/>
      <c r="P4125" s="881">
        <v>0.44</v>
      </c>
    </row>
    <row r="4126" spans="2:17">
      <c r="B4126" s="875" t="s">
        <v>640</v>
      </c>
      <c r="C4126" s="876" t="s">
        <v>54</v>
      </c>
      <c r="O4126" s="881"/>
      <c r="P4126" s="881">
        <v>16.54</v>
      </c>
    </row>
    <row r="4127" spans="2:17">
      <c r="B4127" s="867" t="s">
        <v>641</v>
      </c>
      <c r="C4127" s="867" t="s">
        <v>365</v>
      </c>
      <c r="O4127" s="881"/>
      <c r="P4127" s="881">
        <v>8.31</v>
      </c>
    </row>
    <row r="4128" spans="2:17">
      <c r="B4128" s="867" t="s">
        <v>642</v>
      </c>
      <c r="C4128" s="867" t="s">
        <v>336</v>
      </c>
      <c r="O4128" s="881"/>
      <c r="P4128" s="881">
        <v>6.97</v>
      </c>
    </row>
    <row r="4129" spans="2:17">
      <c r="B4129" s="867" t="s">
        <v>643</v>
      </c>
      <c r="C4129" s="867" t="s">
        <v>2762</v>
      </c>
      <c r="O4129" s="881"/>
      <c r="P4129" s="881">
        <v>1.26</v>
      </c>
    </row>
    <row r="4130" spans="2:17">
      <c r="B4130" s="875" t="s">
        <v>644</v>
      </c>
      <c r="C4130" s="876" t="s">
        <v>2700</v>
      </c>
      <c r="O4130" s="881"/>
      <c r="P4130" s="881">
        <v>131.41999999999999</v>
      </c>
      <c r="Q4130" s="881"/>
    </row>
    <row r="4131" spans="2:17">
      <c r="B4131" s="867" t="s">
        <v>645</v>
      </c>
      <c r="C4131" s="867" t="s">
        <v>366</v>
      </c>
      <c r="P4131" s="881">
        <v>35.39</v>
      </c>
      <c r="Q4131" s="881"/>
    </row>
    <row r="4132" spans="2:17">
      <c r="B4132" s="867" t="s">
        <v>646</v>
      </c>
      <c r="C4132" s="867" t="s">
        <v>342</v>
      </c>
      <c r="O4132" s="881"/>
      <c r="P4132" s="881">
        <v>96.03</v>
      </c>
      <c r="Q4132" s="882"/>
    </row>
    <row r="4133" spans="2:17">
      <c r="B4133" s="875" t="s">
        <v>647</v>
      </c>
      <c r="C4133" s="876" t="s">
        <v>343</v>
      </c>
      <c r="P4133" s="881">
        <v>53.94</v>
      </c>
      <c r="Q4133" s="882"/>
    </row>
    <row r="4134" spans="2:17">
      <c r="B4134" s="867" t="s">
        <v>648</v>
      </c>
      <c r="C4134" s="867" t="s">
        <v>367</v>
      </c>
      <c r="P4134" s="881">
        <v>53.94</v>
      </c>
      <c r="Q4134" s="882"/>
    </row>
    <row r="4135" spans="2:17">
      <c r="B4135" s="875" t="s">
        <v>649</v>
      </c>
      <c r="C4135" s="876" t="s">
        <v>2681</v>
      </c>
      <c r="P4135" s="881">
        <v>107.59</v>
      </c>
      <c r="Q4135" s="881"/>
    </row>
    <row r="4136" spans="2:17">
      <c r="B4136" s="867" t="s">
        <v>650</v>
      </c>
      <c r="C4136" s="867" t="s">
        <v>2763</v>
      </c>
      <c r="P4136" s="881">
        <v>107.59</v>
      </c>
      <c r="Q4136" s="881"/>
    </row>
    <row r="4137" spans="2:17">
      <c r="B4137" s="875" t="s">
        <v>651</v>
      </c>
      <c r="C4137" s="876" t="s">
        <v>344</v>
      </c>
      <c r="P4137" s="881">
        <v>200.82</v>
      </c>
      <c r="Q4137" s="881"/>
    </row>
    <row r="4138" spans="2:17">
      <c r="B4138" s="867" t="s">
        <v>652</v>
      </c>
      <c r="C4138" s="867" t="s">
        <v>2764</v>
      </c>
      <c r="P4138" s="881">
        <v>200.82</v>
      </c>
      <c r="Q4138" s="881"/>
    </row>
    <row r="4139" spans="2:17">
      <c r="B4139" s="875" t="s">
        <v>653</v>
      </c>
      <c r="C4139" s="876" t="s">
        <v>64</v>
      </c>
      <c r="P4139" s="881">
        <v>24.33</v>
      </c>
      <c r="Q4139" s="881"/>
    </row>
    <row r="4140" spans="2:17">
      <c r="B4140" s="867" t="s">
        <v>654</v>
      </c>
      <c r="C4140" s="867" t="s">
        <v>350</v>
      </c>
      <c r="P4140" s="881">
        <v>17.78</v>
      </c>
      <c r="Q4140" s="881"/>
    </row>
    <row r="4141" spans="2:17">
      <c r="B4141" s="867" t="s">
        <v>655</v>
      </c>
      <c r="C4141" s="867" t="s">
        <v>351</v>
      </c>
      <c r="P4141" s="881">
        <v>6.55</v>
      </c>
      <c r="Q4141" s="881"/>
    </row>
    <row r="4142" spans="2:17">
      <c r="B4142" s="873" t="s">
        <v>656</v>
      </c>
      <c r="C4142" s="874" t="s">
        <v>2765</v>
      </c>
      <c r="L4142" s="881">
        <v>272.42</v>
      </c>
      <c r="M4142" s="881">
        <v>25446.47</v>
      </c>
    </row>
    <row r="4143" spans="2:17">
      <c r="B4143" s="875" t="s">
        <v>657</v>
      </c>
      <c r="C4143" s="876" t="s">
        <v>52</v>
      </c>
      <c r="L4143" s="881">
        <v>46.36</v>
      </c>
      <c r="M4143" s="881">
        <v>87.01</v>
      </c>
    </row>
    <row r="4144" spans="2:17">
      <c r="B4144" s="867" t="s">
        <v>658</v>
      </c>
      <c r="C4144" s="867" t="s">
        <v>333</v>
      </c>
      <c r="L4144" s="881">
        <v>35.729999999999997</v>
      </c>
      <c r="M4144" s="881">
        <v>67.06</v>
      </c>
    </row>
    <row r="4145" spans="2:17">
      <c r="B4145" s="867" t="s">
        <v>659</v>
      </c>
      <c r="C4145" s="867" t="s">
        <v>334</v>
      </c>
      <c r="L4145" s="881">
        <v>10.63</v>
      </c>
      <c r="M4145" s="881">
        <v>19.95</v>
      </c>
    </row>
    <row r="4146" spans="2:17">
      <c r="B4146" s="875" t="s">
        <v>660</v>
      </c>
      <c r="C4146" s="876" t="s">
        <v>54</v>
      </c>
      <c r="L4146" s="881">
        <v>222.8</v>
      </c>
      <c r="M4146" s="881">
        <v>868.91</v>
      </c>
      <c r="Q4146" s="882"/>
    </row>
    <row r="4147" spans="2:17">
      <c r="B4147" s="867" t="s">
        <v>661</v>
      </c>
      <c r="C4147" s="867" t="s">
        <v>365</v>
      </c>
      <c r="L4147" s="881">
        <v>26.56</v>
      </c>
      <c r="M4147" s="881">
        <v>100.79</v>
      </c>
      <c r="Q4147" s="882"/>
    </row>
    <row r="4148" spans="2:17">
      <c r="B4148" s="867" t="s">
        <v>662</v>
      </c>
      <c r="C4148" s="867" t="s">
        <v>336</v>
      </c>
      <c r="L4148" s="881">
        <v>22.11</v>
      </c>
      <c r="M4148" s="881">
        <v>83.93</v>
      </c>
      <c r="Q4148" s="882"/>
    </row>
    <row r="4149" spans="2:17">
      <c r="B4149" s="867" t="s">
        <v>663</v>
      </c>
      <c r="C4149" s="867" t="s">
        <v>337</v>
      </c>
      <c r="L4149" s="881">
        <v>174.13</v>
      </c>
      <c r="M4149" s="881">
        <v>660.87</v>
      </c>
      <c r="Q4149" s="882"/>
    </row>
    <row r="4150" spans="2:17">
      <c r="B4150" s="867" t="s">
        <v>664</v>
      </c>
      <c r="C4150" s="867" t="s">
        <v>2766</v>
      </c>
      <c r="M4150" s="881">
        <v>23.32</v>
      </c>
    </row>
    <row r="4151" spans="2:17">
      <c r="B4151" s="875" t="s">
        <v>665</v>
      </c>
      <c r="C4151" s="876" t="s">
        <v>2767</v>
      </c>
      <c r="L4151" s="881">
        <v>3.26</v>
      </c>
      <c r="M4151" s="881">
        <v>11808.12</v>
      </c>
    </row>
    <row r="4152" spans="2:17">
      <c r="B4152" s="867" t="s">
        <v>666</v>
      </c>
      <c r="C4152" s="867" t="s">
        <v>368</v>
      </c>
      <c r="L4152" s="881">
        <v>3.26</v>
      </c>
      <c r="M4152" s="881">
        <v>377.89</v>
      </c>
    </row>
    <row r="4153" spans="2:17">
      <c r="B4153" s="867" t="s">
        <v>667</v>
      </c>
      <c r="C4153" s="867" t="s">
        <v>364</v>
      </c>
      <c r="L4153" s="881"/>
      <c r="M4153" s="881">
        <v>2809.28</v>
      </c>
    </row>
    <row r="4154" spans="2:17">
      <c r="B4154" s="867" t="s">
        <v>668</v>
      </c>
      <c r="C4154" s="867" t="s">
        <v>2702</v>
      </c>
      <c r="L4154" s="881"/>
      <c r="M4154" s="881">
        <v>1142.4000000000001</v>
      </c>
    </row>
    <row r="4155" spans="2:17">
      <c r="B4155" s="867" t="s">
        <v>669</v>
      </c>
      <c r="C4155" s="867" t="s">
        <v>342</v>
      </c>
      <c r="L4155" s="881"/>
      <c r="M4155" s="881">
        <v>7478.55</v>
      </c>
    </row>
    <row r="4156" spans="2:17">
      <c r="B4156" s="875" t="s">
        <v>670</v>
      </c>
      <c r="C4156" s="876" t="s">
        <v>362</v>
      </c>
      <c r="L4156" s="881"/>
      <c r="M4156" s="881">
        <v>2867.26</v>
      </c>
    </row>
    <row r="4157" spans="2:17">
      <c r="B4157" s="867" t="s">
        <v>671</v>
      </c>
      <c r="C4157" s="867" t="s">
        <v>2768</v>
      </c>
      <c r="L4157" s="881"/>
      <c r="M4157" s="881">
        <v>923.82</v>
      </c>
      <c r="Q4157" s="882"/>
    </row>
    <row r="4158" spans="2:17">
      <c r="B4158" s="867" t="s">
        <v>672</v>
      </c>
      <c r="C4158" s="867" t="s">
        <v>2769</v>
      </c>
      <c r="L4158" s="881"/>
      <c r="M4158" s="881">
        <v>1943.44</v>
      </c>
    </row>
    <row r="4159" spans="2:17">
      <c r="B4159" s="875" t="s">
        <v>673</v>
      </c>
      <c r="C4159" s="876" t="s">
        <v>343</v>
      </c>
      <c r="L4159" s="881"/>
      <c r="M4159" s="881">
        <v>4415.49</v>
      </c>
    </row>
    <row r="4160" spans="2:17">
      <c r="B4160" s="867" t="s">
        <v>674</v>
      </c>
      <c r="C4160" s="867" t="s">
        <v>367</v>
      </c>
      <c r="L4160" s="881"/>
      <c r="M4160" s="881">
        <v>4415.49</v>
      </c>
    </row>
    <row r="4161" spans="2:17">
      <c r="B4161" s="875" t="s">
        <v>675</v>
      </c>
      <c r="C4161" s="876" t="s">
        <v>344</v>
      </c>
      <c r="L4161" s="881"/>
      <c r="M4161" s="881">
        <v>5399.68</v>
      </c>
    </row>
    <row r="4162" spans="2:17">
      <c r="B4162" s="867" t="s">
        <v>676</v>
      </c>
      <c r="C4162" s="867" t="s">
        <v>2770</v>
      </c>
      <c r="L4162" s="881"/>
      <c r="M4162" s="881">
        <v>2318.08</v>
      </c>
    </row>
    <row r="4163" spans="2:17">
      <c r="B4163" s="867" t="s">
        <v>677</v>
      </c>
      <c r="C4163" s="867" t="s">
        <v>2771</v>
      </c>
      <c r="M4163" s="881">
        <v>1047.04</v>
      </c>
    </row>
    <row r="4164" spans="2:17">
      <c r="B4164" s="867" t="s">
        <v>678</v>
      </c>
      <c r="C4164" s="867" t="s">
        <v>2772</v>
      </c>
      <c r="L4164" s="881"/>
      <c r="M4164" s="881">
        <v>2034.56</v>
      </c>
    </row>
    <row r="4165" spans="2:17">
      <c r="B4165" s="873" t="s">
        <v>679</v>
      </c>
      <c r="C4165" s="874" t="s">
        <v>2773</v>
      </c>
      <c r="O4165" s="881"/>
      <c r="P4165" s="881">
        <v>2111.6</v>
      </c>
      <c r="Q4165" s="881">
        <v>2514.9299999999998</v>
      </c>
    </row>
    <row r="4166" spans="2:17">
      <c r="B4166" s="875" t="s">
        <v>680</v>
      </c>
      <c r="C4166" s="876" t="s">
        <v>52</v>
      </c>
      <c r="O4166" s="881"/>
      <c r="P4166" s="881">
        <v>18.850000000000001</v>
      </c>
      <c r="Q4166" s="882"/>
    </row>
    <row r="4167" spans="2:17">
      <c r="B4167" s="867" t="s">
        <v>681</v>
      </c>
      <c r="C4167" s="867" t="s">
        <v>369</v>
      </c>
      <c r="O4167" s="881"/>
      <c r="P4167" s="881">
        <v>18.850000000000001</v>
      </c>
      <c r="Q4167" s="882"/>
    </row>
    <row r="4168" spans="2:17">
      <c r="B4168" s="875" t="s">
        <v>682</v>
      </c>
      <c r="C4168" s="876" t="s">
        <v>54</v>
      </c>
      <c r="O4168" s="881"/>
      <c r="P4168" s="881">
        <v>153.16</v>
      </c>
    </row>
    <row r="4169" spans="2:17">
      <c r="B4169" s="867" t="s">
        <v>683</v>
      </c>
      <c r="C4169" s="867" t="s">
        <v>335</v>
      </c>
      <c r="O4169" s="881"/>
      <c r="P4169" s="881">
        <v>94.3</v>
      </c>
    </row>
    <row r="4170" spans="2:17">
      <c r="B4170" s="867" t="s">
        <v>684</v>
      </c>
      <c r="C4170" s="867" t="s">
        <v>336</v>
      </c>
      <c r="O4170" s="881"/>
      <c r="P4170" s="881">
        <v>58.86</v>
      </c>
    </row>
    <row r="4171" spans="2:17">
      <c r="B4171" s="875" t="s">
        <v>685</v>
      </c>
      <c r="C4171" s="876" t="s">
        <v>2700</v>
      </c>
      <c r="O4171" s="881"/>
      <c r="P4171" s="881">
        <v>84.89</v>
      </c>
      <c r="Q4171" s="881"/>
    </row>
    <row r="4172" spans="2:17">
      <c r="B4172" s="867" t="s">
        <v>686</v>
      </c>
      <c r="C4172" s="867" t="s">
        <v>2774</v>
      </c>
      <c r="O4172" s="881"/>
      <c r="P4172" s="881">
        <v>84.89</v>
      </c>
      <c r="Q4172" s="881"/>
    </row>
    <row r="4173" spans="2:17">
      <c r="B4173" s="875" t="s">
        <v>687</v>
      </c>
      <c r="C4173" s="876" t="s">
        <v>2775</v>
      </c>
      <c r="P4173" s="881">
        <v>1369.66</v>
      </c>
      <c r="Q4173" s="881"/>
    </row>
    <row r="4174" spans="2:17">
      <c r="B4174" s="867" t="s">
        <v>688</v>
      </c>
      <c r="C4174" s="867" t="s">
        <v>2776</v>
      </c>
      <c r="P4174" s="881">
        <v>271.61</v>
      </c>
      <c r="Q4174" s="881"/>
    </row>
    <row r="4175" spans="2:17">
      <c r="B4175" s="867" t="s">
        <v>689</v>
      </c>
      <c r="C4175" s="867" t="s">
        <v>370</v>
      </c>
      <c r="P4175" s="881">
        <v>391.65</v>
      </c>
      <c r="Q4175" s="881"/>
    </row>
    <row r="4176" spans="2:17">
      <c r="B4176" s="867" t="s">
        <v>690</v>
      </c>
      <c r="C4176" s="867" t="s">
        <v>364</v>
      </c>
      <c r="P4176" s="881">
        <v>506.39</v>
      </c>
      <c r="Q4176" s="881"/>
    </row>
    <row r="4177" spans="2:17">
      <c r="B4177" s="867" t="s">
        <v>691</v>
      </c>
      <c r="C4177" s="867" t="s">
        <v>2702</v>
      </c>
      <c r="P4177" s="881">
        <v>200.01</v>
      </c>
      <c r="Q4177" s="882"/>
    </row>
    <row r="4178" spans="2:17">
      <c r="B4178" s="875" t="s">
        <v>692</v>
      </c>
      <c r="C4178" s="876" t="s">
        <v>343</v>
      </c>
      <c r="P4178" s="881">
        <v>145.69999999999999</v>
      </c>
      <c r="Q4178" s="882"/>
    </row>
    <row r="4179" spans="2:17">
      <c r="B4179" s="867" t="s">
        <v>693</v>
      </c>
      <c r="C4179" s="867" t="s">
        <v>2777</v>
      </c>
      <c r="P4179" s="881">
        <v>145.69999999999999</v>
      </c>
      <c r="Q4179" s="882"/>
    </row>
    <row r="4180" spans="2:17">
      <c r="B4180" s="875" t="s">
        <v>694</v>
      </c>
      <c r="C4180" s="876" t="s">
        <v>64</v>
      </c>
      <c r="Q4180" s="881">
        <v>51.31</v>
      </c>
    </row>
    <row r="4181" spans="2:17">
      <c r="B4181" s="867" t="s">
        <v>695</v>
      </c>
      <c r="C4181" s="867" t="s">
        <v>2778</v>
      </c>
      <c r="Q4181" s="881">
        <v>51.31</v>
      </c>
    </row>
    <row r="4182" spans="2:17">
      <c r="B4182" s="875" t="s">
        <v>696</v>
      </c>
      <c r="C4182" s="876" t="s">
        <v>2779</v>
      </c>
      <c r="P4182" s="881">
        <v>339.34</v>
      </c>
      <c r="Q4182" s="881">
        <v>2463.62</v>
      </c>
    </row>
    <row r="4183" spans="2:17">
      <c r="B4183" s="867" t="s">
        <v>697</v>
      </c>
      <c r="C4183" s="867" t="s">
        <v>2780</v>
      </c>
      <c r="Q4183" s="881">
        <v>1341.53</v>
      </c>
    </row>
    <row r="4184" spans="2:17">
      <c r="B4184" s="867" t="s">
        <v>698</v>
      </c>
      <c r="C4184" s="867" t="s">
        <v>2781</v>
      </c>
      <c r="Q4184" s="881">
        <v>668.3</v>
      </c>
    </row>
    <row r="4185" spans="2:17">
      <c r="B4185" s="867" t="s">
        <v>699</v>
      </c>
      <c r="C4185" s="867" t="s">
        <v>2782</v>
      </c>
      <c r="Q4185" s="881">
        <v>453.79</v>
      </c>
    </row>
    <row r="4186" spans="2:17">
      <c r="B4186" s="867" t="s">
        <v>700</v>
      </c>
      <c r="C4186" s="867" t="s">
        <v>2783</v>
      </c>
      <c r="P4186" s="881">
        <v>339.34</v>
      </c>
      <c r="Q4186" s="881"/>
    </row>
    <row r="4187" spans="2:17">
      <c r="B4187" s="864" t="s">
        <v>701</v>
      </c>
      <c r="C4187" s="872" t="s">
        <v>2784</v>
      </c>
      <c r="K4187" s="881">
        <v>1.78</v>
      </c>
      <c r="L4187" s="881">
        <v>20842.009999999998</v>
      </c>
      <c r="M4187" s="881">
        <v>12701.11</v>
      </c>
    </row>
    <row r="4188" spans="2:17">
      <c r="B4188" s="873" t="s">
        <v>702</v>
      </c>
      <c r="C4188" s="874" t="s">
        <v>2785</v>
      </c>
      <c r="K4188" s="881">
        <v>1.78</v>
      </c>
      <c r="L4188" s="881">
        <v>14624.72</v>
      </c>
      <c r="M4188" s="881">
        <v>758.13</v>
      </c>
    </row>
    <row r="4189" spans="2:17">
      <c r="B4189" s="875" t="s">
        <v>703</v>
      </c>
      <c r="C4189" s="876" t="s">
        <v>52</v>
      </c>
      <c r="K4189" s="881">
        <v>1.78</v>
      </c>
      <c r="L4189" s="881">
        <v>98.75</v>
      </c>
    </row>
    <row r="4190" spans="2:17">
      <c r="B4190" s="867" t="s">
        <v>704</v>
      </c>
      <c r="C4190" s="867" t="s">
        <v>333</v>
      </c>
      <c r="K4190" s="881">
        <v>1.78</v>
      </c>
      <c r="L4190" s="881">
        <v>75.7</v>
      </c>
    </row>
    <row r="4191" spans="2:17">
      <c r="B4191" s="867" t="s">
        <v>705</v>
      </c>
      <c r="C4191" s="867" t="s">
        <v>334</v>
      </c>
      <c r="K4191" s="881"/>
      <c r="L4191" s="881">
        <v>23.05</v>
      </c>
    </row>
    <row r="4192" spans="2:17">
      <c r="B4192" s="875" t="s">
        <v>706</v>
      </c>
      <c r="C4192" s="876" t="s">
        <v>54</v>
      </c>
      <c r="K4192" s="881"/>
      <c r="L4192" s="881">
        <v>1352.96</v>
      </c>
    </row>
    <row r="4193" spans="2:12">
      <c r="B4193" s="867" t="s">
        <v>707</v>
      </c>
      <c r="C4193" s="867" t="s">
        <v>335</v>
      </c>
      <c r="K4193" s="881"/>
      <c r="L4193" s="881">
        <v>476.01</v>
      </c>
    </row>
    <row r="4194" spans="2:12">
      <c r="B4194" s="867" t="s">
        <v>708</v>
      </c>
      <c r="C4194" s="867" t="s">
        <v>2786</v>
      </c>
      <c r="K4194" s="881"/>
      <c r="L4194" s="881">
        <v>283.20999999999998</v>
      </c>
    </row>
    <row r="4195" spans="2:12">
      <c r="B4195" s="867" t="s">
        <v>709</v>
      </c>
      <c r="C4195" s="867" t="s">
        <v>2787</v>
      </c>
      <c r="K4195" s="881"/>
      <c r="L4195" s="881">
        <v>370.58</v>
      </c>
    </row>
    <row r="4196" spans="2:12">
      <c r="B4196" s="867" t="s">
        <v>710</v>
      </c>
      <c r="C4196" s="871" t="s">
        <v>2788</v>
      </c>
      <c r="K4196" s="881"/>
      <c r="L4196" s="881">
        <v>223.16</v>
      </c>
    </row>
    <row r="4197" spans="2:12">
      <c r="B4197" s="875" t="s">
        <v>711</v>
      </c>
      <c r="C4197" s="876" t="s">
        <v>2789</v>
      </c>
      <c r="K4197" s="881"/>
      <c r="L4197" s="881">
        <v>147.69999999999999</v>
      </c>
    </row>
    <row r="4198" spans="2:12">
      <c r="B4198" s="867" t="s">
        <v>712</v>
      </c>
      <c r="C4198" s="867" t="s">
        <v>346</v>
      </c>
      <c r="K4198" s="881"/>
      <c r="L4198" s="881">
        <v>40.81</v>
      </c>
    </row>
    <row r="4199" spans="2:12">
      <c r="B4199" s="867" t="s">
        <v>713</v>
      </c>
      <c r="C4199" s="867" t="s">
        <v>352</v>
      </c>
      <c r="K4199" s="881"/>
      <c r="L4199" s="881">
        <v>40.81</v>
      </c>
    </row>
    <row r="4200" spans="2:12">
      <c r="B4200" s="867" t="s">
        <v>714</v>
      </c>
      <c r="C4200" s="867" t="s">
        <v>2674</v>
      </c>
      <c r="K4200" s="881"/>
      <c r="L4200" s="881">
        <v>60.47</v>
      </c>
    </row>
    <row r="4201" spans="2:12">
      <c r="B4201" s="867" t="s">
        <v>715</v>
      </c>
      <c r="C4201" s="867" t="s">
        <v>2675</v>
      </c>
      <c r="K4201" s="881"/>
      <c r="L4201" s="881">
        <v>5.61</v>
      </c>
    </row>
    <row r="4202" spans="2:12">
      <c r="B4202" s="875" t="s">
        <v>716</v>
      </c>
      <c r="C4202" s="876" t="s">
        <v>2700</v>
      </c>
      <c r="K4202" s="881"/>
      <c r="L4202" s="881">
        <v>618.88</v>
      </c>
    </row>
    <row r="4203" spans="2:12">
      <c r="B4203" s="867" t="s">
        <v>717</v>
      </c>
      <c r="C4203" s="867" t="s">
        <v>339</v>
      </c>
      <c r="K4203" s="881"/>
      <c r="L4203" s="881">
        <v>155.11000000000001</v>
      </c>
    </row>
    <row r="4204" spans="2:12">
      <c r="B4204" s="867" t="s">
        <v>718</v>
      </c>
      <c r="C4204" s="867" t="s">
        <v>366</v>
      </c>
      <c r="K4204" s="881"/>
      <c r="L4204" s="881">
        <v>185.72</v>
      </c>
    </row>
    <row r="4205" spans="2:12">
      <c r="B4205" s="867" t="s">
        <v>719</v>
      </c>
      <c r="C4205" s="867" t="s">
        <v>342</v>
      </c>
      <c r="K4205" s="881"/>
      <c r="L4205" s="881">
        <v>111.74</v>
      </c>
    </row>
    <row r="4206" spans="2:12">
      <c r="B4206" s="867" t="s">
        <v>720</v>
      </c>
      <c r="C4206" s="867" t="s">
        <v>2790</v>
      </c>
      <c r="K4206" s="881"/>
      <c r="L4206" s="881">
        <v>166.31</v>
      </c>
    </row>
    <row r="4207" spans="2:12">
      <c r="B4207" s="875" t="s">
        <v>721</v>
      </c>
      <c r="C4207" s="876" t="s">
        <v>340</v>
      </c>
      <c r="K4207" s="881"/>
      <c r="L4207" s="881">
        <v>3352.42</v>
      </c>
    </row>
    <row r="4208" spans="2:12">
      <c r="B4208" s="867" t="s">
        <v>722</v>
      </c>
      <c r="C4208" s="867" t="s">
        <v>2791</v>
      </c>
      <c r="K4208" s="881"/>
      <c r="L4208" s="881">
        <v>1281.96</v>
      </c>
    </row>
    <row r="4209" spans="2:13">
      <c r="B4209" s="867" t="s">
        <v>723</v>
      </c>
      <c r="C4209" s="867" t="s">
        <v>342</v>
      </c>
      <c r="K4209" s="881"/>
      <c r="L4209" s="881">
        <v>1589.73</v>
      </c>
    </row>
    <row r="4210" spans="2:13">
      <c r="B4210" s="867" t="s">
        <v>724</v>
      </c>
      <c r="C4210" s="867" t="s">
        <v>2702</v>
      </c>
      <c r="K4210" s="881"/>
      <c r="L4210" s="881">
        <v>480.73</v>
      </c>
    </row>
    <row r="4211" spans="2:13">
      <c r="B4211" s="875" t="s">
        <v>725</v>
      </c>
      <c r="C4211" s="876" t="s">
        <v>343</v>
      </c>
      <c r="K4211" s="881"/>
      <c r="L4211" s="881">
        <v>1128.74</v>
      </c>
    </row>
    <row r="4212" spans="2:13">
      <c r="B4212" s="867" t="s">
        <v>726</v>
      </c>
      <c r="C4212" s="867" t="s">
        <v>2703</v>
      </c>
      <c r="K4212" s="881"/>
      <c r="L4212" s="881">
        <v>450.02</v>
      </c>
    </row>
    <row r="4213" spans="2:13">
      <c r="B4213" s="867" t="s">
        <v>727</v>
      </c>
      <c r="C4213" s="867" t="s">
        <v>2671</v>
      </c>
      <c r="K4213" s="881"/>
      <c r="L4213" s="881">
        <v>616.27</v>
      </c>
    </row>
    <row r="4214" spans="2:13">
      <c r="B4214" s="867" t="s">
        <v>728</v>
      </c>
      <c r="C4214" s="867" t="s">
        <v>2673</v>
      </c>
      <c r="K4214" s="881"/>
      <c r="L4214" s="881">
        <v>62.45</v>
      </c>
    </row>
    <row r="4215" spans="2:13">
      <c r="B4215" s="875" t="s">
        <v>729</v>
      </c>
      <c r="C4215" s="876" t="s">
        <v>344</v>
      </c>
      <c r="K4215" s="881"/>
      <c r="L4215" s="881">
        <v>561.30999999999995</v>
      </c>
    </row>
    <row r="4216" spans="2:13">
      <c r="B4216" s="867" t="s">
        <v>730</v>
      </c>
      <c r="C4216" s="867" t="s">
        <v>2792</v>
      </c>
      <c r="K4216" s="881"/>
      <c r="L4216" s="881">
        <v>561.30999999999995</v>
      </c>
    </row>
    <row r="4217" spans="2:13">
      <c r="B4217" s="875" t="s">
        <v>731</v>
      </c>
      <c r="C4217" s="876" t="s">
        <v>58</v>
      </c>
      <c r="K4217" s="881"/>
      <c r="L4217" s="881">
        <v>263.02</v>
      </c>
      <c r="M4217" s="881">
        <v>58.71</v>
      </c>
    </row>
    <row r="4218" spans="2:13">
      <c r="B4218" s="867" t="s">
        <v>732</v>
      </c>
      <c r="C4218" s="867" t="s">
        <v>2793</v>
      </c>
      <c r="L4218" s="881">
        <v>5.48</v>
      </c>
      <c r="M4218" s="881">
        <v>58.71</v>
      </c>
    </row>
    <row r="4219" spans="2:13">
      <c r="B4219" s="867" t="s">
        <v>733</v>
      </c>
      <c r="C4219" s="867" t="s">
        <v>2710</v>
      </c>
      <c r="K4219" s="881"/>
      <c r="L4219" s="881">
        <v>163.59</v>
      </c>
    </row>
    <row r="4220" spans="2:13">
      <c r="B4220" s="867" t="s">
        <v>734</v>
      </c>
      <c r="C4220" s="867" t="s">
        <v>2763</v>
      </c>
      <c r="K4220" s="881"/>
      <c r="L4220" s="881">
        <v>93.95</v>
      </c>
    </row>
    <row r="4221" spans="2:13">
      <c r="B4221" s="875" t="s">
        <v>735</v>
      </c>
      <c r="C4221" s="876" t="s">
        <v>64</v>
      </c>
      <c r="L4221" s="881"/>
      <c r="M4221" s="881">
        <v>250.31</v>
      </c>
    </row>
    <row r="4222" spans="2:13">
      <c r="B4222" s="867" t="s">
        <v>736</v>
      </c>
      <c r="C4222" s="867" t="s">
        <v>350</v>
      </c>
      <c r="L4222" s="881"/>
      <c r="M4222" s="881">
        <v>227.99</v>
      </c>
    </row>
    <row r="4223" spans="2:13">
      <c r="B4223" s="867" t="s">
        <v>737</v>
      </c>
      <c r="C4223" s="867" t="s">
        <v>351</v>
      </c>
      <c r="L4223" s="881"/>
      <c r="M4223" s="881">
        <v>22.32</v>
      </c>
    </row>
    <row r="4224" spans="2:13">
      <c r="B4224" s="875" t="s">
        <v>738</v>
      </c>
      <c r="C4224" s="876" t="s">
        <v>2712</v>
      </c>
      <c r="K4224" s="881"/>
      <c r="L4224" s="881">
        <v>7100.94</v>
      </c>
      <c r="M4224" s="881">
        <v>449.11</v>
      </c>
    </row>
    <row r="4225" spans="2:13">
      <c r="B4225" s="883" t="s">
        <v>739</v>
      </c>
      <c r="C4225" s="884" t="s">
        <v>52</v>
      </c>
      <c r="K4225" s="881"/>
      <c r="L4225" s="881">
        <v>23.05</v>
      </c>
    </row>
    <row r="4226" spans="2:13">
      <c r="B4226" s="867" t="s">
        <v>740</v>
      </c>
      <c r="C4226" s="867" t="s">
        <v>334</v>
      </c>
      <c r="K4226" s="881"/>
      <c r="L4226" s="881">
        <v>23.05</v>
      </c>
    </row>
    <row r="4227" spans="2:13">
      <c r="B4227" s="883" t="s">
        <v>741</v>
      </c>
      <c r="C4227" s="884" t="s">
        <v>54</v>
      </c>
      <c r="L4227" s="881">
        <v>87.78</v>
      </c>
    </row>
    <row r="4228" spans="2:13">
      <c r="B4228" s="867" t="s">
        <v>742</v>
      </c>
      <c r="C4228" s="867" t="s">
        <v>2696</v>
      </c>
      <c r="L4228" s="881">
        <v>47.99</v>
      </c>
    </row>
    <row r="4229" spans="2:13">
      <c r="B4229" s="867" t="s">
        <v>743</v>
      </c>
      <c r="C4229" s="867" t="s">
        <v>336</v>
      </c>
      <c r="L4229" s="881">
        <v>39.79</v>
      </c>
    </row>
    <row r="4230" spans="2:13">
      <c r="B4230" s="883" t="s">
        <v>744</v>
      </c>
      <c r="C4230" s="884" t="s">
        <v>2700</v>
      </c>
      <c r="L4230" s="881">
        <v>1027.51</v>
      </c>
    </row>
    <row r="4231" spans="2:13">
      <c r="B4231" s="867" t="s">
        <v>745</v>
      </c>
      <c r="C4231" s="867" t="s">
        <v>2713</v>
      </c>
      <c r="L4231" s="881">
        <v>417.53</v>
      </c>
    </row>
    <row r="4232" spans="2:13">
      <c r="B4232" s="867" t="s">
        <v>746</v>
      </c>
      <c r="C4232" s="867" t="s">
        <v>2714</v>
      </c>
      <c r="L4232" s="881">
        <v>609.98</v>
      </c>
    </row>
    <row r="4233" spans="2:13">
      <c r="B4233" s="883" t="s">
        <v>747</v>
      </c>
      <c r="C4233" s="884" t="s">
        <v>359</v>
      </c>
      <c r="L4233" s="881">
        <v>5962.6</v>
      </c>
    </row>
    <row r="4234" spans="2:13">
      <c r="B4234" s="867" t="s">
        <v>748</v>
      </c>
      <c r="C4234" s="867" t="s">
        <v>2685</v>
      </c>
      <c r="L4234" s="881">
        <v>1519.98</v>
      </c>
    </row>
    <row r="4235" spans="2:13">
      <c r="B4235" s="867" t="s">
        <v>749</v>
      </c>
      <c r="C4235" s="867" t="s">
        <v>2715</v>
      </c>
      <c r="L4235" s="881">
        <v>2397.9699999999998</v>
      </c>
    </row>
    <row r="4236" spans="2:13">
      <c r="B4236" s="867" t="s">
        <v>750</v>
      </c>
      <c r="C4236" s="867" t="s">
        <v>2716</v>
      </c>
      <c r="L4236" s="881">
        <v>1575.18</v>
      </c>
    </row>
    <row r="4237" spans="2:13">
      <c r="B4237" s="867" t="s">
        <v>751</v>
      </c>
      <c r="C4237" s="867" t="s">
        <v>349</v>
      </c>
      <c r="L4237" s="881">
        <v>256.77999999999997</v>
      </c>
    </row>
    <row r="4238" spans="2:13">
      <c r="B4238" s="867" t="s">
        <v>752</v>
      </c>
      <c r="C4238" s="871" t="s">
        <v>2717</v>
      </c>
      <c r="L4238" s="881">
        <v>212.69</v>
      </c>
    </row>
    <row r="4239" spans="2:13">
      <c r="B4239" s="883" t="s">
        <v>753</v>
      </c>
      <c r="C4239" s="884" t="s">
        <v>2718</v>
      </c>
      <c r="L4239" s="881"/>
      <c r="M4239" s="881">
        <v>449.11</v>
      </c>
    </row>
    <row r="4240" spans="2:13">
      <c r="B4240" s="867" t="s">
        <v>754</v>
      </c>
      <c r="C4240" s="867" t="s">
        <v>2719</v>
      </c>
      <c r="L4240" s="881"/>
      <c r="M4240" s="881">
        <v>449.11</v>
      </c>
    </row>
    <row r="4241" spans="2:13">
      <c r="B4241" s="873" t="s">
        <v>755</v>
      </c>
      <c r="C4241" s="874" t="s">
        <v>2735</v>
      </c>
      <c r="L4241" s="881">
        <v>6217.29</v>
      </c>
      <c r="M4241" s="881">
        <v>7924.2</v>
      </c>
    </row>
    <row r="4242" spans="2:13">
      <c r="B4242" s="875" t="s">
        <v>756</v>
      </c>
      <c r="C4242" s="876" t="s">
        <v>52</v>
      </c>
      <c r="L4242" s="881">
        <v>307.58</v>
      </c>
    </row>
    <row r="4243" spans="2:13">
      <c r="B4243" s="867" t="s">
        <v>757</v>
      </c>
      <c r="C4243" s="867" t="s">
        <v>2689</v>
      </c>
      <c r="L4243" s="881">
        <v>307.58</v>
      </c>
    </row>
    <row r="4244" spans="2:13">
      <c r="B4244" s="875" t="s">
        <v>758</v>
      </c>
      <c r="C4244" s="876" t="s">
        <v>54</v>
      </c>
      <c r="L4244" s="881">
        <v>5909.71</v>
      </c>
      <c r="M4244" s="881">
        <v>4984.03</v>
      </c>
    </row>
    <row r="4245" spans="2:13">
      <c r="B4245" s="867" t="s">
        <v>759</v>
      </c>
      <c r="C4245" s="867" t="s">
        <v>2690</v>
      </c>
      <c r="L4245" s="881">
        <v>3808.7</v>
      </c>
    </row>
    <row r="4246" spans="2:13">
      <c r="B4246" s="867" t="s">
        <v>760</v>
      </c>
      <c r="C4246" s="867" t="s">
        <v>2736</v>
      </c>
      <c r="L4246" s="881">
        <v>1037.73</v>
      </c>
    </row>
    <row r="4247" spans="2:13">
      <c r="B4247" s="867" t="s">
        <v>761</v>
      </c>
      <c r="C4247" s="867" t="s">
        <v>2691</v>
      </c>
      <c r="L4247" s="881">
        <v>900.77</v>
      </c>
    </row>
    <row r="4248" spans="2:13">
      <c r="B4248" s="867" t="s">
        <v>762</v>
      </c>
      <c r="C4248" s="867" t="s">
        <v>354</v>
      </c>
      <c r="L4248" s="881">
        <v>162.51</v>
      </c>
      <c r="M4248" s="881">
        <v>1740.09</v>
      </c>
    </row>
    <row r="4249" spans="2:13">
      <c r="B4249" s="867" t="s">
        <v>763</v>
      </c>
      <c r="C4249" s="867" t="s">
        <v>2692</v>
      </c>
      <c r="L4249" s="881"/>
      <c r="M4249" s="881">
        <v>1081.21</v>
      </c>
    </row>
    <row r="4250" spans="2:13">
      <c r="B4250" s="867" t="s">
        <v>764</v>
      </c>
      <c r="C4250" s="867" t="s">
        <v>2693</v>
      </c>
      <c r="L4250" s="881"/>
      <c r="M4250" s="881">
        <v>2162.73</v>
      </c>
    </row>
    <row r="4251" spans="2:13">
      <c r="B4251" s="875" t="s">
        <v>765</v>
      </c>
      <c r="C4251" s="876" t="s">
        <v>355</v>
      </c>
      <c r="L4251" s="881"/>
      <c r="M4251" s="881">
        <v>2867.75</v>
      </c>
    </row>
    <row r="4252" spans="2:13">
      <c r="B4252" s="867" t="s">
        <v>766</v>
      </c>
      <c r="C4252" s="867" t="s">
        <v>2747</v>
      </c>
      <c r="L4252" s="881"/>
      <c r="M4252" s="881">
        <v>1248.32</v>
      </c>
    </row>
    <row r="4253" spans="2:13">
      <c r="B4253" s="867" t="s">
        <v>767</v>
      </c>
      <c r="C4253" s="867" t="s">
        <v>2748</v>
      </c>
      <c r="L4253" s="881"/>
      <c r="M4253" s="881">
        <v>1153.67</v>
      </c>
    </row>
    <row r="4254" spans="2:13">
      <c r="B4254" s="867" t="s">
        <v>768</v>
      </c>
      <c r="C4254" s="867" t="s">
        <v>356</v>
      </c>
      <c r="L4254" s="881"/>
      <c r="M4254" s="881">
        <v>465.76</v>
      </c>
    </row>
    <row r="4255" spans="2:13">
      <c r="B4255" s="875" t="s">
        <v>769</v>
      </c>
      <c r="C4255" s="876" t="s">
        <v>2749</v>
      </c>
      <c r="L4255" s="881"/>
      <c r="M4255" s="881">
        <v>72.42</v>
      </c>
    </row>
    <row r="4256" spans="2:13">
      <c r="B4256" s="867" t="s">
        <v>770</v>
      </c>
      <c r="C4256" s="867" t="s">
        <v>2750</v>
      </c>
      <c r="L4256" s="881"/>
      <c r="M4256" s="881">
        <v>72.42</v>
      </c>
    </row>
    <row r="4257" spans="2:13">
      <c r="B4257" s="873" t="s">
        <v>771</v>
      </c>
      <c r="C4257" s="874" t="s">
        <v>2794</v>
      </c>
      <c r="L4257" s="881"/>
      <c r="M4257" s="881">
        <v>4018.78</v>
      </c>
    </row>
    <row r="4258" spans="2:13">
      <c r="B4258" s="875" t="s">
        <v>772</v>
      </c>
      <c r="C4258" s="876" t="s">
        <v>52</v>
      </c>
      <c r="L4258" s="881"/>
      <c r="M4258" s="881">
        <v>20.84</v>
      </c>
    </row>
    <row r="4259" spans="2:13">
      <c r="B4259" s="867" t="s">
        <v>773</v>
      </c>
      <c r="C4259" s="867" t="s">
        <v>333</v>
      </c>
      <c r="L4259" s="881"/>
      <c r="M4259" s="881">
        <v>16.059999999999999</v>
      </c>
    </row>
    <row r="4260" spans="2:13">
      <c r="B4260" s="867" t="s">
        <v>774</v>
      </c>
      <c r="C4260" s="867" t="s">
        <v>334</v>
      </c>
      <c r="L4260" s="881"/>
      <c r="M4260" s="881">
        <v>4.78</v>
      </c>
    </row>
    <row r="4261" spans="2:13">
      <c r="B4261" s="875" t="s">
        <v>775</v>
      </c>
      <c r="C4261" s="876" t="s">
        <v>54</v>
      </c>
      <c r="L4261" s="881"/>
      <c r="M4261" s="881">
        <v>170.86</v>
      </c>
    </row>
    <row r="4262" spans="2:13">
      <c r="B4262" s="867" t="s">
        <v>776</v>
      </c>
      <c r="C4262" s="867" t="s">
        <v>365</v>
      </c>
      <c r="L4262" s="881"/>
      <c r="M4262" s="881">
        <v>19.989999999999998</v>
      </c>
    </row>
    <row r="4263" spans="2:13">
      <c r="B4263" s="867" t="s">
        <v>777</v>
      </c>
      <c r="C4263" s="867" t="s">
        <v>336</v>
      </c>
      <c r="L4263" s="881"/>
      <c r="M4263" s="881">
        <v>16.61</v>
      </c>
    </row>
    <row r="4264" spans="2:13">
      <c r="B4264" s="867" t="s">
        <v>778</v>
      </c>
      <c r="C4264" s="867" t="s">
        <v>337</v>
      </c>
      <c r="L4264" s="881"/>
      <c r="M4264" s="881">
        <v>130.58000000000001</v>
      </c>
    </row>
    <row r="4265" spans="2:13">
      <c r="B4265" s="867" t="s">
        <v>779</v>
      </c>
      <c r="C4265" s="867" t="s">
        <v>2766</v>
      </c>
      <c r="L4265" s="881"/>
      <c r="M4265" s="881">
        <v>3.68</v>
      </c>
    </row>
    <row r="4266" spans="2:13">
      <c r="B4266" s="875" t="s">
        <v>780</v>
      </c>
      <c r="C4266" s="876" t="s">
        <v>2767</v>
      </c>
      <c r="L4266" s="881"/>
      <c r="M4266" s="881">
        <v>1845.14</v>
      </c>
    </row>
    <row r="4267" spans="2:13">
      <c r="B4267" s="867" t="s">
        <v>781</v>
      </c>
      <c r="C4267" s="867" t="s">
        <v>368</v>
      </c>
      <c r="L4267" s="881"/>
      <c r="M4267" s="881">
        <v>60.06</v>
      </c>
    </row>
    <row r="4268" spans="2:13">
      <c r="B4268" s="867" t="s">
        <v>782</v>
      </c>
      <c r="C4268" s="867" t="s">
        <v>364</v>
      </c>
      <c r="L4268" s="881"/>
      <c r="M4268" s="881">
        <v>438.07</v>
      </c>
    </row>
    <row r="4269" spans="2:13">
      <c r="B4269" s="867" t="s">
        <v>783</v>
      </c>
      <c r="C4269" s="867" t="s">
        <v>2702</v>
      </c>
      <c r="L4269" s="881"/>
      <c r="M4269" s="881">
        <v>178.5</v>
      </c>
    </row>
    <row r="4270" spans="2:13">
      <c r="B4270" s="867" t="s">
        <v>784</v>
      </c>
      <c r="C4270" s="867" t="s">
        <v>342</v>
      </c>
      <c r="L4270" s="881"/>
      <c r="M4270" s="881">
        <v>1168.51</v>
      </c>
    </row>
    <row r="4271" spans="2:13">
      <c r="B4271" s="875" t="s">
        <v>785</v>
      </c>
      <c r="C4271" s="876" t="s">
        <v>362</v>
      </c>
      <c r="L4271" s="881"/>
      <c r="M4271" s="881">
        <v>448.25</v>
      </c>
    </row>
    <row r="4272" spans="2:13">
      <c r="B4272" s="867" t="s">
        <v>786</v>
      </c>
      <c r="C4272" s="867" t="s">
        <v>2768</v>
      </c>
      <c r="L4272" s="881"/>
      <c r="M4272" s="881">
        <v>144.35</v>
      </c>
    </row>
    <row r="4273" spans="2:17">
      <c r="B4273" s="867" t="s">
        <v>787</v>
      </c>
      <c r="C4273" s="867" t="s">
        <v>2769</v>
      </c>
      <c r="L4273" s="881"/>
      <c r="M4273" s="881">
        <v>303.89999999999998</v>
      </c>
    </row>
    <row r="4274" spans="2:17">
      <c r="B4274" s="875" t="s">
        <v>788</v>
      </c>
      <c r="C4274" s="876" t="s">
        <v>343</v>
      </c>
      <c r="L4274" s="881"/>
      <c r="M4274" s="881">
        <v>689.99</v>
      </c>
    </row>
    <row r="4275" spans="2:17">
      <c r="B4275" s="867" t="s">
        <v>789</v>
      </c>
      <c r="C4275" s="867" t="s">
        <v>367</v>
      </c>
      <c r="L4275" s="881"/>
      <c r="M4275" s="881">
        <v>689.99</v>
      </c>
    </row>
    <row r="4276" spans="2:17">
      <c r="B4276" s="875" t="s">
        <v>790</v>
      </c>
      <c r="C4276" s="876" t="s">
        <v>344</v>
      </c>
      <c r="L4276" s="881"/>
      <c r="M4276" s="881">
        <v>843.7</v>
      </c>
    </row>
    <row r="4277" spans="2:17">
      <c r="B4277" s="867" t="s">
        <v>791</v>
      </c>
      <c r="C4277" s="867" t="s">
        <v>2770</v>
      </c>
      <c r="L4277" s="881"/>
      <c r="M4277" s="881">
        <v>362.2</v>
      </c>
    </row>
    <row r="4278" spans="2:17">
      <c r="B4278" s="867" t="s">
        <v>792</v>
      </c>
      <c r="C4278" s="867" t="s">
        <v>2771</v>
      </c>
      <c r="L4278" s="881"/>
      <c r="M4278" s="881">
        <v>163.6</v>
      </c>
    </row>
    <row r="4279" spans="2:17">
      <c r="B4279" s="867" t="s">
        <v>793</v>
      </c>
      <c r="C4279" s="867" t="s">
        <v>2772</v>
      </c>
      <c r="L4279" s="881"/>
      <c r="M4279" s="881">
        <v>317.89999999999998</v>
      </c>
    </row>
    <row r="4280" spans="2:17">
      <c r="B4280" s="864" t="s">
        <v>794</v>
      </c>
      <c r="C4280" s="872" t="s">
        <v>2795</v>
      </c>
      <c r="K4280" s="881"/>
      <c r="L4280" s="881">
        <v>24671.35</v>
      </c>
      <c r="M4280" s="881">
        <v>105812.04</v>
      </c>
      <c r="N4280" s="881">
        <v>96985.3</v>
      </c>
      <c r="O4280" s="881">
        <v>184346.43</v>
      </c>
      <c r="P4280" s="881">
        <v>125128.57</v>
      </c>
      <c r="Q4280" s="881">
        <v>22940.720000000001</v>
      </c>
    </row>
    <row r="4281" spans="2:17">
      <c r="B4281" s="873" t="s">
        <v>795</v>
      </c>
      <c r="C4281" s="874" t="s">
        <v>2796</v>
      </c>
      <c r="K4281" s="881"/>
      <c r="L4281" s="881">
        <v>8892.2099999999991</v>
      </c>
      <c r="M4281" s="881">
        <v>1507.53</v>
      </c>
    </row>
    <row r="4282" spans="2:17">
      <c r="B4282" s="875" t="s">
        <v>796</v>
      </c>
      <c r="C4282" s="876" t="s">
        <v>52</v>
      </c>
      <c r="K4282" s="881"/>
      <c r="L4282" s="881">
        <v>16.8</v>
      </c>
    </row>
    <row r="4283" spans="2:17">
      <c r="B4283" s="867" t="s">
        <v>797</v>
      </c>
      <c r="C4283" s="867" t="s">
        <v>334</v>
      </c>
      <c r="K4283" s="881"/>
      <c r="L4283" s="881">
        <v>16.8</v>
      </c>
    </row>
    <row r="4284" spans="2:17">
      <c r="B4284" s="875" t="s">
        <v>798</v>
      </c>
      <c r="C4284" s="876" t="s">
        <v>54</v>
      </c>
      <c r="K4284" s="881"/>
      <c r="L4284" s="881">
        <v>655.72</v>
      </c>
    </row>
    <row r="4285" spans="2:17">
      <c r="B4285" s="867" t="s">
        <v>799</v>
      </c>
      <c r="C4285" s="867" t="s">
        <v>365</v>
      </c>
      <c r="K4285" s="881"/>
      <c r="L4285" s="881">
        <v>298.06</v>
      </c>
    </row>
    <row r="4286" spans="2:17">
      <c r="B4286" s="867" t="s">
        <v>800</v>
      </c>
      <c r="C4286" s="867" t="s">
        <v>336</v>
      </c>
      <c r="K4286" s="881"/>
      <c r="L4286" s="881">
        <v>248.38</v>
      </c>
    </row>
    <row r="4287" spans="2:17">
      <c r="B4287" s="867" t="s">
        <v>801</v>
      </c>
      <c r="C4287" s="867" t="s">
        <v>2664</v>
      </c>
      <c r="K4287" s="881"/>
      <c r="L4287" s="881">
        <v>109.28</v>
      </c>
    </row>
    <row r="4288" spans="2:17">
      <c r="B4288" s="875" t="s">
        <v>802</v>
      </c>
      <c r="C4288" s="876" t="s">
        <v>338</v>
      </c>
      <c r="K4288" s="881"/>
      <c r="L4288" s="881">
        <v>344.99</v>
      </c>
    </row>
    <row r="4289" spans="2:12">
      <c r="B4289" s="867" t="s">
        <v>803</v>
      </c>
      <c r="C4289" s="867" t="s">
        <v>2665</v>
      </c>
      <c r="K4289" s="881"/>
      <c r="L4289" s="881">
        <v>77.540000000000006</v>
      </c>
    </row>
    <row r="4290" spans="2:12">
      <c r="B4290" s="867" t="s">
        <v>804</v>
      </c>
      <c r="C4290" s="867" t="s">
        <v>2666</v>
      </c>
      <c r="L4290" s="881">
        <v>267.45</v>
      </c>
    </row>
    <row r="4291" spans="2:12">
      <c r="B4291" s="875" t="s">
        <v>805</v>
      </c>
      <c r="C4291" s="876" t="s">
        <v>340</v>
      </c>
      <c r="K4291" s="881"/>
      <c r="L4291" s="881">
        <v>2048.27</v>
      </c>
    </row>
    <row r="4292" spans="2:12">
      <c r="B4292" s="867" t="s">
        <v>806</v>
      </c>
      <c r="C4292" s="867" t="s">
        <v>2667</v>
      </c>
      <c r="K4292" s="881"/>
      <c r="L4292" s="881">
        <v>731.53</v>
      </c>
    </row>
    <row r="4293" spans="2:12">
      <c r="B4293" s="867" t="s">
        <v>807</v>
      </c>
      <c r="C4293" s="867" t="s">
        <v>2668</v>
      </c>
      <c r="K4293" s="881"/>
      <c r="L4293" s="881">
        <v>215.5</v>
      </c>
    </row>
    <row r="4294" spans="2:12">
      <c r="B4294" s="867" t="s">
        <v>808</v>
      </c>
      <c r="C4294" s="867" t="s">
        <v>2669</v>
      </c>
      <c r="K4294" s="881"/>
      <c r="L4294" s="881">
        <v>620.04</v>
      </c>
    </row>
    <row r="4295" spans="2:12">
      <c r="B4295" s="867" t="s">
        <v>809</v>
      </c>
      <c r="C4295" s="867" t="s">
        <v>2670</v>
      </c>
      <c r="K4295" s="881"/>
      <c r="L4295" s="881">
        <v>72.58</v>
      </c>
    </row>
    <row r="4296" spans="2:12">
      <c r="B4296" s="867" t="s">
        <v>810</v>
      </c>
      <c r="C4296" s="867" t="s">
        <v>341</v>
      </c>
      <c r="K4296" s="881"/>
      <c r="L4296" s="881">
        <v>408.62</v>
      </c>
    </row>
    <row r="4297" spans="2:12">
      <c r="B4297" s="875" t="s">
        <v>811</v>
      </c>
      <c r="C4297" s="876" t="s">
        <v>343</v>
      </c>
      <c r="K4297" s="881"/>
      <c r="L4297" s="881">
        <v>349.45</v>
      </c>
    </row>
    <row r="4298" spans="2:12">
      <c r="B4298" s="867" t="s">
        <v>812</v>
      </c>
      <c r="C4298" s="867" t="s">
        <v>2671</v>
      </c>
      <c r="K4298" s="881"/>
      <c r="L4298" s="881">
        <v>281.99</v>
      </c>
    </row>
    <row r="4299" spans="2:12">
      <c r="B4299" s="867" t="s">
        <v>813</v>
      </c>
      <c r="C4299" s="867" t="s">
        <v>2672</v>
      </c>
      <c r="K4299" s="881"/>
      <c r="L4299" s="881">
        <v>51.6</v>
      </c>
    </row>
    <row r="4300" spans="2:12">
      <c r="B4300" s="867" t="s">
        <v>814</v>
      </c>
      <c r="C4300" s="867" t="s">
        <v>2673</v>
      </c>
      <c r="K4300" s="881"/>
      <c r="L4300" s="881">
        <v>15.86</v>
      </c>
    </row>
    <row r="4301" spans="2:12">
      <c r="B4301" s="875" t="s">
        <v>815</v>
      </c>
      <c r="C4301" s="876" t="s">
        <v>345</v>
      </c>
      <c r="K4301" s="881"/>
      <c r="L4301" s="881">
        <v>193.8</v>
      </c>
    </row>
    <row r="4302" spans="2:12">
      <c r="B4302" s="867" t="s">
        <v>816</v>
      </c>
      <c r="C4302" s="867" t="s">
        <v>2674</v>
      </c>
      <c r="K4302" s="881"/>
      <c r="L4302" s="881">
        <v>87.68</v>
      </c>
    </row>
    <row r="4303" spans="2:12">
      <c r="B4303" s="867" t="s">
        <v>817</v>
      </c>
      <c r="C4303" s="867" t="s">
        <v>352</v>
      </c>
      <c r="K4303" s="881"/>
      <c r="L4303" s="881">
        <v>56.12</v>
      </c>
    </row>
    <row r="4304" spans="2:12">
      <c r="B4304" s="867" t="s">
        <v>818</v>
      </c>
      <c r="C4304" s="867" t="s">
        <v>346</v>
      </c>
      <c r="K4304" s="881"/>
      <c r="L4304" s="881">
        <v>48.47</v>
      </c>
    </row>
    <row r="4305" spans="2:13">
      <c r="B4305" s="867" t="s">
        <v>819</v>
      </c>
      <c r="C4305" s="867" t="s">
        <v>2675</v>
      </c>
      <c r="K4305" s="881"/>
      <c r="L4305" s="881">
        <v>1.53</v>
      </c>
    </row>
    <row r="4306" spans="2:13">
      <c r="B4306" s="875" t="s">
        <v>820</v>
      </c>
      <c r="C4306" s="876" t="s">
        <v>2676</v>
      </c>
      <c r="L4306" s="881">
        <v>3.59</v>
      </c>
    </row>
    <row r="4307" spans="2:13">
      <c r="B4307" s="867" t="s">
        <v>821</v>
      </c>
      <c r="C4307" s="867" t="s">
        <v>2677</v>
      </c>
      <c r="L4307" s="881">
        <v>3.59</v>
      </c>
    </row>
    <row r="4308" spans="2:13">
      <c r="B4308" s="875" t="s">
        <v>822</v>
      </c>
      <c r="C4308" s="876" t="s">
        <v>344</v>
      </c>
      <c r="L4308" s="881">
        <v>364.04</v>
      </c>
    </row>
    <row r="4309" spans="2:13">
      <c r="B4309" s="867" t="s">
        <v>823</v>
      </c>
      <c r="C4309" s="867" t="s">
        <v>2797</v>
      </c>
      <c r="L4309" s="881">
        <v>364.04</v>
      </c>
    </row>
    <row r="4310" spans="2:13">
      <c r="B4310" s="875" t="s">
        <v>824</v>
      </c>
      <c r="C4310" s="876" t="s">
        <v>2679</v>
      </c>
      <c r="L4310" s="881">
        <v>71.180000000000007</v>
      </c>
    </row>
    <row r="4311" spans="2:13">
      <c r="B4311" s="867" t="s">
        <v>825</v>
      </c>
      <c r="C4311" s="867" t="s">
        <v>2680</v>
      </c>
      <c r="L4311" s="881">
        <v>71.180000000000007</v>
      </c>
    </row>
    <row r="4312" spans="2:13">
      <c r="B4312" s="875" t="s">
        <v>826</v>
      </c>
      <c r="C4312" s="876" t="s">
        <v>2681</v>
      </c>
      <c r="K4312" s="881"/>
      <c r="L4312" s="881">
        <v>436.96</v>
      </c>
    </row>
    <row r="4313" spans="2:13">
      <c r="B4313" s="867" t="s">
        <v>827</v>
      </c>
      <c r="C4313" s="867" t="s">
        <v>347</v>
      </c>
      <c r="K4313" s="881"/>
      <c r="L4313" s="881">
        <v>328.64</v>
      </c>
    </row>
    <row r="4314" spans="2:13">
      <c r="B4314" s="867" t="s">
        <v>828</v>
      </c>
      <c r="C4314" s="867" t="s">
        <v>348</v>
      </c>
      <c r="K4314" s="881"/>
      <c r="L4314" s="881">
        <v>108.32</v>
      </c>
    </row>
    <row r="4315" spans="2:13">
      <c r="B4315" s="875" t="s">
        <v>829</v>
      </c>
      <c r="C4315" s="876" t="s">
        <v>58</v>
      </c>
      <c r="L4315" s="881">
        <v>241.24</v>
      </c>
    </row>
    <row r="4316" spans="2:13">
      <c r="B4316" s="867" t="s">
        <v>830</v>
      </c>
      <c r="C4316" s="867" t="s">
        <v>2682</v>
      </c>
      <c r="L4316" s="881">
        <v>110.21</v>
      </c>
    </row>
    <row r="4317" spans="2:13">
      <c r="B4317" s="867" t="s">
        <v>831</v>
      </c>
      <c r="C4317" s="867" t="s">
        <v>2798</v>
      </c>
      <c r="L4317" s="881">
        <v>131.03</v>
      </c>
    </row>
    <row r="4318" spans="2:13">
      <c r="B4318" s="875" t="s">
        <v>832</v>
      </c>
      <c r="C4318" s="876" t="s">
        <v>2683</v>
      </c>
      <c r="L4318" s="881">
        <v>4166.17</v>
      </c>
      <c r="M4318" s="881">
        <v>782.28</v>
      </c>
    </row>
    <row r="4319" spans="2:13">
      <c r="B4319" s="867" t="s">
        <v>833</v>
      </c>
      <c r="C4319" s="867" t="s">
        <v>334</v>
      </c>
      <c r="L4319" s="881">
        <v>16.8</v>
      </c>
    </row>
    <row r="4320" spans="2:13">
      <c r="B4320" s="867" t="s">
        <v>834</v>
      </c>
      <c r="C4320" s="867" t="s">
        <v>365</v>
      </c>
      <c r="L4320" s="881">
        <v>21.22</v>
      </c>
    </row>
    <row r="4321" spans="2:13">
      <c r="B4321" s="867" t="s">
        <v>835</v>
      </c>
      <c r="C4321" s="867" t="s">
        <v>336</v>
      </c>
      <c r="L4321" s="881">
        <v>17.84</v>
      </c>
    </row>
    <row r="4322" spans="2:13">
      <c r="B4322" s="867" t="s">
        <v>836</v>
      </c>
      <c r="C4322" s="867" t="s">
        <v>2684</v>
      </c>
      <c r="L4322" s="881">
        <v>272.02</v>
      </c>
    </row>
    <row r="4323" spans="2:13">
      <c r="B4323" s="867" t="s">
        <v>837</v>
      </c>
      <c r="C4323" s="867" t="s">
        <v>2685</v>
      </c>
      <c r="L4323" s="881">
        <v>977.13</v>
      </c>
    </row>
    <row r="4324" spans="2:13">
      <c r="B4324" s="867" t="s">
        <v>838</v>
      </c>
      <c r="C4324" s="867" t="s">
        <v>349</v>
      </c>
      <c r="L4324" s="881">
        <v>222.08</v>
      </c>
    </row>
    <row r="4325" spans="2:13">
      <c r="B4325" s="867" t="s">
        <v>839</v>
      </c>
      <c r="C4325" s="871" t="s">
        <v>2686</v>
      </c>
      <c r="L4325" s="881">
        <v>2639.08</v>
      </c>
      <c r="M4325" s="881">
        <v>782.28</v>
      </c>
    </row>
    <row r="4326" spans="2:13">
      <c r="B4326" s="875" t="s">
        <v>840</v>
      </c>
      <c r="C4326" s="876" t="s">
        <v>64</v>
      </c>
      <c r="L4326" s="881"/>
      <c r="M4326" s="881">
        <v>725.25</v>
      </c>
    </row>
    <row r="4327" spans="2:13">
      <c r="B4327" s="867" t="s">
        <v>841</v>
      </c>
      <c r="C4327" s="867" t="s">
        <v>350</v>
      </c>
      <c r="L4327" s="881"/>
      <c r="M4327" s="881">
        <v>26.19</v>
      </c>
    </row>
    <row r="4328" spans="2:13">
      <c r="B4328" s="867" t="s">
        <v>842</v>
      </c>
      <c r="C4328" s="867" t="s">
        <v>351</v>
      </c>
      <c r="L4328" s="881"/>
      <c r="M4328" s="881">
        <v>65.540000000000006</v>
      </c>
    </row>
    <row r="4329" spans="2:13">
      <c r="B4329" s="867" t="s">
        <v>843</v>
      </c>
      <c r="C4329" s="867" t="s">
        <v>2687</v>
      </c>
      <c r="L4329" s="881"/>
      <c r="M4329" s="881">
        <v>633.52</v>
      </c>
    </row>
    <row r="4330" spans="2:13">
      <c r="B4330" s="873" t="s">
        <v>844</v>
      </c>
      <c r="C4330" s="874" t="s">
        <v>2799</v>
      </c>
      <c r="K4330" s="881"/>
      <c r="L4330" s="881">
        <v>6775.59</v>
      </c>
      <c r="M4330" s="881">
        <v>3756.31</v>
      </c>
    </row>
    <row r="4331" spans="2:13">
      <c r="B4331" s="875" t="s">
        <v>845</v>
      </c>
      <c r="C4331" s="876" t="s">
        <v>52</v>
      </c>
      <c r="K4331" s="881"/>
      <c r="L4331" s="881">
        <v>15.29</v>
      </c>
    </row>
    <row r="4332" spans="2:13">
      <c r="B4332" s="867" t="s">
        <v>846</v>
      </c>
      <c r="C4332" s="867" t="s">
        <v>334</v>
      </c>
      <c r="K4332" s="881"/>
      <c r="L4332" s="881">
        <v>15.29</v>
      </c>
    </row>
    <row r="4333" spans="2:13">
      <c r="B4333" s="875" t="s">
        <v>847</v>
      </c>
      <c r="C4333" s="876" t="s">
        <v>54</v>
      </c>
      <c r="K4333" s="881"/>
      <c r="L4333" s="881">
        <v>594.78</v>
      </c>
    </row>
    <row r="4334" spans="2:13">
      <c r="B4334" s="867" t="s">
        <v>848</v>
      </c>
      <c r="C4334" s="867" t="s">
        <v>365</v>
      </c>
      <c r="K4334" s="881"/>
      <c r="L4334" s="881">
        <v>190.4</v>
      </c>
    </row>
    <row r="4335" spans="2:13">
      <c r="B4335" s="867" t="s">
        <v>849</v>
      </c>
      <c r="C4335" s="867" t="s">
        <v>336</v>
      </c>
      <c r="K4335" s="881"/>
      <c r="L4335" s="881">
        <v>158.54</v>
      </c>
    </row>
    <row r="4336" spans="2:13">
      <c r="B4336" s="867" t="s">
        <v>850</v>
      </c>
      <c r="C4336" s="867" t="s">
        <v>2800</v>
      </c>
      <c r="K4336" s="881"/>
      <c r="L4336" s="881">
        <v>108.94</v>
      </c>
    </row>
    <row r="4337" spans="2:12">
      <c r="B4337" s="867" t="s">
        <v>851</v>
      </c>
      <c r="C4337" s="867" t="s">
        <v>2801</v>
      </c>
      <c r="K4337" s="881"/>
      <c r="L4337" s="881">
        <v>136.9</v>
      </c>
    </row>
    <row r="4338" spans="2:12">
      <c r="B4338" s="875" t="s">
        <v>852</v>
      </c>
      <c r="C4338" s="876" t="s">
        <v>2700</v>
      </c>
      <c r="K4338" s="881"/>
      <c r="L4338" s="881">
        <v>44.17</v>
      </c>
    </row>
    <row r="4339" spans="2:12">
      <c r="B4339" s="867" t="s">
        <v>853</v>
      </c>
      <c r="C4339" s="867" t="s">
        <v>339</v>
      </c>
      <c r="K4339" s="881"/>
      <c r="L4339" s="881">
        <v>44.17</v>
      </c>
    </row>
    <row r="4340" spans="2:12">
      <c r="B4340" s="875" t="s">
        <v>854</v>
      </c>
      <c r="C4340" s="876" t="s">
        <v>340</v>
      </c>
      <c r="K4340" s="881"/>
      <c r="L4340" s="881">
        <v>2058.2600000000002</v>
      </c>
    </row>
    <row r="4341" spans="2:12">
      <c r="B4341" s="883" t="s">
        <v>855</v>
      </c>
      <c r="C4341" s="884" t="s">
        <v>2802</v>
      </c>
      <c r="K4341" s="881"/>
      <c r="L4341" s="881">
        <v>2058.2600000000002</v>
      </c>
    </row>
    <row r="4342" spans="2:12">
      <c r="B4342" s="867" t="s">
        <v>856</v>
      </c>
      <c r="C4342" s="867" t="s">
        <v>357</v>
      </c>
      <c r="K4342" s="881"/>
      <c r="L4342" s="881">
        <v>939.8</v>
      </c>
    </row>
    <row r="4343" spans="2:12">
      <c r="B4343" s="867" t="s">
        <v>857</v>
      </c>
      <c r="C4343" s="867" t="s">
        <v>342</v>
      </c>
      <c r="K4343" s="881"/>
      <c r="L4343" s="881">
        <v>735.5</v>
      </c>
    </row>
    <row r="4344" spans="2:12">
      <c r="B4344" s="867" t="s">
        <v>858</v>
      </c>
      <c r="C4344" s="867" t="s">
        <v>2702</v>
      </c>
      <c r="K4344" s="881"/>
      <c r="L4344" s="881">
        <v>382.96</v>
      </c>
    </row>
    <row r="4345" spans="2:12">
      <c r="B4345" s="875" t="s">
        <v>859</v>
      </c>
      <c r="C4345" s="876" t="s">
        <v>343</v>
      </c>
      <c r="K4345" s="881"/>
      <c r="L4345" s="881">
        <v>582.23</v>
      </c>
    </row>
    <row r="4346" spans="2:12">
      <c r="B4346" s="867" t="s">
        <v>860</v>
      </c>
      <c r="C4346" s="867" t="s">
        <v>2671</v>
      </c>
      <c r="K4346" s="881"/>
      <c r="L4346" s="881">
        <v>209.69</v>
      </c>
    </row>
    <row r="4347" spans="2:12">
      <c r="B4347" s="867" t="s">
        <v>861</v>
      </c>
      <c r="C4347" s="867" t="s">
        <v>2703</v>
      </c>
      <c r="K4347" s="881"/>
      <c r="L4347" s="881">
        <v>352.72</v>
      </c>
    </row>
    <row r="4348" spans="2:12">
      <c r="B4348" s="867" t="s">
        <v>862</v>
      </c>
      <c r="C4348" s="867" t="s">
        <v>2673</v>
      </c>
      <c r="K4348" s="881"/>
      <c r="L4348" s="881">
        <v>19.82</v>
      </c>
    </row>
    <row r="4349" spans="2:12">
      <c r="B4349" s="875" t="s">
        <v>863</v>
      </c>
      <c r="C4349" s="876" t="s">
        <v>345</v>
      </c>
      <c r="K4349" s="881"/>
      <c r="L4349" s="881">
        <v>11.61</v>
      </c>
    </row>
    <row r="4350" spans="2:12">
      <c r="B4350" s="867" t="s">
        <v>864</v>
      </c>
      <c r="C4350" s="867" t="s">
        <v>2803</v>
      </c>
      <c r="K4350" s="881"/>
      <c r="L4350" s="881">
        <v>11.61</v>
      </c>
    </row>
    <row r="4351" spans="2:12">
      <c r="B4351" s="875" t="s">
        <v>865</v>
      </c>
      <c r="C4351" s="876" t="s">
        <v>2804</v>
      </c>
      <c r="K4351" s="881"/>
      <c r="L4351" s="881">
        <v>210.62</v>
      </c>
    </row>
    <row r="4352" spans="2:12">
      <c r="B4352" s="867" t="s">
        <v>866</v>
      </c>
      <c r="C4352" s="867" t="s">
        <v>2805</v>
      </c>
      <c r="K4352" s="881"/>
      <c r="L4352" s="881">
        <v>210.62</v>
      </c>
    </row>
    <row r="4353" spans="2:13">
      <c r="B4353" s="875" t="s">
        <v>867</v>
      </c>
      <c r="C4353" s="876" t="s">
        <v>2681</v>
      </c>
      <c r="K4353" s="881"/>
      <c r="L4353" s="881">
        <v>272.64</v>
      </c>
    </row>
    <row r="4354" spans="2:13">
      <c r="B4354" s="867" t="s">
        <v>868</v>
      </c>
      <c r="C4354" s="867" t="s">
        <v>347</v>
      </c>
      <c r="K4354" s="881"/>
      <c r="L4354" s="881">
        <v>164.32</v>
      </c>
    </row>
    <row r="4355" spans="2:13">
      <c r="B4355" s="867" t="s">
        <v>869</v>
      </c>
      <c r="C4355" s="867" t="s">
        <v>348</v>
      </c>
      <c r="K4355" s="881"/>
      <c r="L4355" s="881">
        <v>108.32</v>
      </c>
    </row>
    <row r="4356" spans="2:13">
      <c r="B4356" s="875" t="s">
        <v>870</v>
      </c>
      <c r="C4356" s="876" t="s">
        <v>58</v>
      </c>
      <c r="K4356" s="881"/>
      <c r="L4356" s="881">
        <v>204.95</v>
      </c>
    </row>
    <row r="4357" spans="2:13">
      <c r="B4357" s="867" t="s">
        <v>871</v>
      </c>
      <c r="C4357" s="867" t="s">
        <v>2682</v>
      </c>
      <c r="K4357" s="881"/>
      <c r="L4357" s="881">
        <v>9.5299999999999994</v>
      </c>
    </row>
    <row r="4358" spans="2:13">
      <c r="B4358" s="867" t="s">
        <v>872</v>
      </c>
      <c r="C4358" s="867" t="s">
        <v>2806</v>
      </c>
      <c r="K4358" s="881"/>
      <c r="L4358" s="881">
        <v>195.42</v>
      </c>
    </row>
    <row r="4359" spans="2:13">
      <c r="B4359" s="875" t="s">
        <v>873</v>
      </c>
      <c r="C4359" s="876" t="s">
        <v>64</v>
      </c>
      <c r="L4359" s="881"/>
      <c r="M4359" s="881">
        <v>196.72</v>
      </c>
    </row>
    <row r="4360" spans="2:13">
      <c r="B4360" s="867" t="s">
        <v>874</v>
      </c>
      <c r="C4360" s="867" t="s">
        <v>350</v>
      </c>
      <c r="L4360" s="881"/>
      <c r="M4360" s="881">
        <v>178.7</v>
      </c>
    </row>
    <row r="4361" spans="2:13">
      <c r="B4361" s="867" t="s">
        <v>875</v>
      </c>
      <c r="C4361" s="867" t="s">
        <v>351</v>
      </c>
      <c r="L4361" s="881"/>
      <c r="M4361" s="881">
        <v>18.02</v>
      </c>
    </row>
    <row r="4362" spans="2:13">
      <c r="B4362" s="875" t="s">
        <v>876</v>
      </c>
      <c r="C4362" s="876" t="s">
        <v>2712</v>
      </c>
      <c r="L4362" s="881">
        <v>2781.04</v>
      </c>
      <c r="M4362" s="881">
        <v>3559.59</v>
      </c>
    </row>
    <row r="4363" spans="2:13">
      <c r="B4363" s="883" t="s">
        <v>877</v>
      </c>
      <c r="C4363" s="884" t="s">
        <v>52</v>
      </c>
      <c r="L4363" s="881">
        <v>15.29</v>
      </c>
    </row>
    <row r="4364" spans="2:13">
      <c r="B4364" s="867" t="s">
        <v>878</v>
      </c>
      <c r="C4364" s="867" t="s">
        <v>334</v>
      </c>
      <c r="L4364" s="881">
        <v>15.29</v>
      </c>
    </row>
    <row r="4365" spans="2:13">
      <c r="B4365" s="883" t="s">
        <v>879</v>
      </c>
      <c r="C4365" s="884" t="s">
        <v>54</v>
      </c>
      <c r="L4365" s="881">
        <v>69.209999999999994</v>
      </c>
    </row>
    <row r="4366" spans="2:13">
      <c r="B4366" s="867" t="s">
        <v>880</v>
      </c>
      <c r="C4366" s="867" t="s">
        <v>2696</v>
      </c>
      <c r="L4366" s="881">
        <v>37.83</v>
      </c>
    </row>
    <row r="4367" spans="2:13">
      <c r="B4367" s="867" t="s">
        <v>881</v>
      </c>
      <c r="C4367" s="867" t="s">
        <v>336</v>
      </c>
      <c r="L4367" s="881">
        <v>31.38</v>
      </c>
    </row>
    <row r="4368" spans="2:13">
      <c r="B4368" s="883" t="s">
        <v>882</v>
      </c>
      <c r="C4368" s="884" t="s">
        <v>2700</v>
      </c>
      <c r="L4368" s="881">
        <v>834.78</v>
      </c>
    </row>
    <row r="4369" spans="2:13">
      <c r="B4369" s="867" t="s">
        <v>883</v>
      </c>
      <c r="C4369" s="867" t="s">
        <v>2713</v>
      </c>
      <c r="L4369" s="881">
        <v>353.84</v>
      </c>
    </row>
    <row r="4370" spans="2:13">
      <c r="B4370" s="867" t="s">
        <v>884</v>
      </c>
      <c r="C4370" s="867" t="s">
        <v>2714</v>
      </c>
      <c r="L4370" s="881">
        <v>480.94</v>
      </c>
    </row>
    <row r="4371" spans="2:13">
      <c r="B4371" s="883" t="s">
        <v>885</v>
      </c>
      <c r="C4371" s="884" t="s">
        <v>359</v>
      </c>
      <c r="L4371" s="881">
        <v>1861.76</v>
      </c>
      <c r="M4371" s="881">
        <v>3207.59</v>
      </c>
    </row>
    <row r="4372" spans="2:13">
      <c r="B4372" s="867" t="s">
        <v>886</v>
      </c>
      <c r="C4372" s="867" t="s">
        <v>2685</v>
      </c>
      <c r="L4372" s="881">
        <v>1737.12</v>
      </c>
    </row>
    <row r="4373" spans="2:13">
      <c r="B4373" s="867" t="s">
        <v>887</v>
      </c>
      <c r="C4373" s="867" t="s">
        <v>2715</v>
      </c>
      <c r="L4373" s="881">
        <v>76.260000000000005</v>
      </c>
      <c r="M4373" s="881">
        <v>1709.26</v>
      </c>
    </row>
    <row r="4374" spans="2:13">
      <c r="B4374" s="867" t="s">
        <v>888</v>
      </c>
      <c r="C4374" s="867" t="s">
        <v>2716</v>
      </c>
      <c r="L4374" s="881">
        <v>48.38</v>
      </c>
      <c r="M4374" s="881">
        <v>1084.3800000000001</v>
      </c>
    </row>
    <row r="4375" spans="2:13">
      <c r="B4375" s="867" t="s">
        <v>889</v>
      </c>
      <c r="C4375" s="867" t="s">
        <v>349</v>
      </c>
      <c r="L4375" s="881"/>
      <c r="M4375" s="881">
        <v>201.26</v>
      </c>
    </row>
    <row r="4376" spans="2:13">
      <c r="B4376" s="867" t="s">
        <v>890</v>
      </c>
      <c r="C4376" s="871" t="s">
        <v>2717</v>
      </c>
      <c r="L4376" s="881"/>
      <c r="M4376" s="881">
        <v>212.69</v>
      </c>
    </row>
    <row r="4377" spans="2:13">
      <c r="B4377" s="883" t="s">
        <v>891</v>
      </c>
      <c r="C4377" s="884" t="s">
        <v>2718</v>
      </c>
      <c r="L4377" s="881"/>
      <c r="M4377" s="881">
        <v>352</v>
      </c>
    </row>
    <row r="4378" spans="2:13">
      <c r="B4378" s="867" t="s">
        <v>892</v>
      </c>
      <c r="C4378" s="867" t="s">
        <v>2719</v>
      </c>
      <c r="L4378" s="881"/>
      <c r="M4378" s="881">
        <v>352</v>
      </c>
    </row>
    <row r="4379" spans="2:13">
      <c r="B4379" s="873" t="s">
        <v>893</v>
      </c>
      <c r="C4379" s="874" t="s">
        <v>2807</v>
      </c>
      <c r="L4379" s="881">
        <v>9003.5499999999993</v>
      </c>
      <c r="M4379" s="881">
        <v>27272.9</v>
      </c>
    </row>
    <row r="4380" spans="2:13">
      <c r="B4380" s="875" t="s">
        <v>894</v>
      </c>
      <c r="C4380" s="876" t="s">
        <v>52</v>
      </c>
      <c r="L4380" s="881">
        <v>626.69000000000005</v>
      </c>
    </row>
    <row r="4381" spans="2:13">
      <c r="B4381" s="867" t="s">
        <v>895</v>
      </c>
      <c r="C4381" s="867" t="s">
        <v>2689</v>
      </c>
      <c r="L4381" s="881">
        <v>626.69000000000005</v>
      </c>
    </row>
    <row r="4382" spans="2:13">
      <c r="B4382" s="875" t="s">
        <v>896</v>
      </c>
      <c r="C4382" s="876" t="s">
        <v>54</v>
      </c>
      <c r="L4382" s="881">
        <v>8376.86</v>
      </c>
      <c r="M4382" s="881">
        <v>19088.23</v>
      </c>
    </row>
    <row r="4383" spans="2:13">
      <c r="B4383" s="867" t="s">
        <v>897</v>
      </c>
      <c r="C4383" s="867" t="s">
        <v>2690</v>
      </c>
      <c r="L4383" s="881">
        <v>1757.28</v>
      </c>
      <c r="M4383" s="881">
        <v>722.85</v>
      </c>
    </row>
    <row r="4384" spans="2:13">
      <c r="B4384" s="867" t="s">
        <v>898</v>
      </c>
      <c r="C4384" s="867" t="s">
        <v>2736</v>
      </c>
      <c r="L4384" s="881">
        <v>6512.13</v>
      </c>
      <c r="M4384" s="881">
        <v>6151.56</v>
      </c>
    </row>
    <row r="4385" spans="2:14">
      <c r="B4385" s="867" t="s">
        <v>899</v>
      </c>
      <c r="C4385" s="867" t="s">
        <v>2691</v>
      </c>
      <c r="L4385" s="881">
        <v>52.26</v>
      </c>
      <c r="M4385" s="881">
        <v>1783.04</v>
      </c>
    </row>
    <row r="4386" spans="2:14">
      <c r="B4386" s="867" t="s">
        <v>900</v>
      </c>
      <c r="C4386" s="867" t="s">
        <v>354</v>
      </c>
      <c r="L4386" s="881">
        <v>55.19</v>
      </c>
      <c r="M4386" s="881">
        <v>3821.33</v>
      </c>
    </row>
    <row r="4387" spans="2:14">
      <c r="B4387" s="867" t="s">
        <v>901</v>
      </c>
      <c r="C4387" s="867" t="s">
        <v>2692</v>
      </c>
      <c r="L4387" s="881"/>
      <c r="M4387" s="881">
        <v>2203.0300000000002</v>
      </c>
    </row>
    <row r="4388" spans="2:14">
      <c r="B4388" s="867" t="s">
        <v>902</v>
      </c>
      <c r="C4388" s="867" t="s">
        <v>2693</v>
      </c>
      <c r="L4388" s="881"/>
      <c r="M4388" s="881">
        <v>4406.42</v>
      </c>
    </row>
    <row r="4389" spans="2:14">
      <c r="B4389" s="875" t="s">
        <v>903</v>
      </c>
      <c r="C4389" s="876" t="s">
        <v>355</v>
      </c>
      <c r="L4389" s="881"/>
      <c r="M4389" s="881">
        <v>8184.67</v>
      </c>
    </row>
    <row r="4390" spans="2:14">
      <c r="B4390" s="867" t="s">
        <v>904</v>
      </c>
      <c r="C4390" s="867" t="s">
        <v>2808</v>
      </c>
      <c r="L4390" s="881"/>
      <c r="M4390" s="881">
        <v>3105.95</v>
      </c>
    </row>
    <row r="4391" spans="2:14">
      <c r="B4391" s="867" t="s">
        <v>905</v>
      </c>
      <c r="C4391" s="867" t="s">
        <v>2809</v>
      </c>
      <c r="L4391" s="881"/>
      <c r="M4391" s="881">
        <v>1336.16</v>
      </c>
    </row>
    <row r="4392" spans="2:14">
      <c r="B4392" s="867" t="s">
        <v>906</v>
      </c>
      <c r="C4392" s="867" t="s">
        <v>2810</v>
      </c>
      <c r="L4392" s="881"/>
      <c r="M4392" s="881">
        <v>2793.57</v>
      </c>
    </row>
    <row r="4393" spans="2:14">
      <c r="B4393" s="867" t="s">
        <v>907</v>
      </c>
      <c r="C4393" s="867" t="s">
        <v>356</v>
      </c>
      <c r="L4393" s="881"/>
      <c r="M4393" s="881">
        <v>948.99</v>
      </c>
    </row>
    <row r="4394" spans="2:14">
      <c r="B4394" s="873" t="s">
        <v>908</v>
      </c>
      <c r="C4394" s="874" t="s">
        <v>2811</v>
      </c>
      <c r="L4394" s="881"/>
      <c r="M4394" s="881">
        <v>3362.88</v>
      </c>
      <c r="N4394" s="881">
        <v>1295.76</v>
      </c>
    </row>
    <row r="4395" spans="2:14">
      <c r="B4395" s="875" t="s">
        <v>909</v>
      </c>
      <c r="C4395" s="876" t="s">
        <v>52</v>
      </c>
      <c r="L4395" s="881"/>
      <c r="M4395" s="881">
        <v>3.94</v>
      </c>
    </row>
    <row r="4396" spans="2:14">
      <c r="B4396" s="867" t="s">
        <v>910</v>
      </c>
      <c r="C4396" s="867" t="s">
        <v>334</v>
      </c>
      <c r="L4396" s="881"/>
      <c r="M4396" s="881">
        <v>3.94</v>
      </c>
    </row>
    <row r="4397" spans="2:14">
      <c r="B4397" s="875" t="s">
        <v>911</v>
      </c>
      <c r="C4397" s="876" t="s">
        <v>54</v>
      </c>
      <c r="L4397" s="881"/>
      <c r="M4397" s="881">
        <v>136.4</v>
      </c>
    </row>
    <row r="4398" spans="2:14">
      <c r="B4398" s="867" t="s">
        <v>912</v>
      </c>
      <c r="C4398" s="867" t="s">
        <v>365</v>
      </c>
      <c r="L4398" s="881"/>
      <c r="M4398" s="881">
        <v>69.209999999999994</v>
      </c>
    </row>
    <row r="4399" spans="2:14">
      <c r="B4399" s="867" t="s">
        <v>913</v>
      </c>
      <c r="C4399" s="867" t="s">
        <v>336</v>
      </c>
      <c r="L4399" s="881"/>
      <c r="M4399" s="881">
        <v>57.63</v>
      </c>
    </row>
    <row r="4400" spans="2:14">
      <c r="B4400" s="867" t="s">
        <v>914</v>
      </c>
      <c r="C4400" s="867" t="s">
        <v>2752</v>
      </c>
      <c r="L4400" s="881"/>
      <c r="M4400" s="881">
        <v>9.56</v>
      </c>
    </row>
    <row r="4401" spans="2:14">
      <c r="B4401" s="875" t="s">
        <v>915</v>
      </c>
      <c r="C4401" s="876" t="s">
        <v>340</v>
      </c>
      <c r="L4401" s="881"/>
      <c r="M4401" s="881">
        <v>1754.8</v>
      </c>
    </row>
    <row r="4402" spans="2:14">
      <c r="B4402" s="867" t="s">
        <v>916</v>
      </c>
      <c r="C4402" s="867" t="s">
        <v>342</v>
      </c>
      <c r="M4402" s="881">
        <v>881.73</v>
      </c>
    </row>
    <row r="4403" spans="2:14">
      <c r="B4403" s="867" t="s">
        <v>917</v>
      </c>
      <c r="C4403" s="867" t="s">
        <v>364</v>
      </c>
      <c r="M4403" s="881">
        <v>606.87</v>
      </c>
    </row>
    <row r="4404" spans="2:14">
      <c r="B4404" s="867" t="s">
        <v>918</v>
      </c>
      <c r="C4404" s="867" t="s">
        <v>2702</v>
      </c>
      <c r="L4404" s="881"/>
      <c r="M4404" s="881">
        <v>266.2</v>
      </c>
    </row>
    <row r="4405" spans="2:14">
      <c r="B4405" s="875" t="s">
        <v>919</v>
      </c>
      <c r="C4405" s="876" t="s">
        <v>343</v>
      </c>
      <c r="M4405" s="881">
        <v>534.96</v>
      </c>
    </row>
    <row r="4406" spans="2:14">
      <c r="B4406" s="867" t="s">
        <v>920</v>
      </c>
      <c r="C4406" s="867" t="s">
        <v>2671</v>
      </c>
      <c r="M4406" s="881">
        <v>284.22000000000003</v>
      </c>
    </row>
    <row r="4407" spans="2:14">
      <c r="B4407" s="867" t="s">
        <v>921</v>
      </c>
      <c r="C4407" s="867" t="s">
        <v>2703</v>
      </c>
      <c r="M4407" s="881">
        <v>250.74</v>
      </c>
    </row>
    <row r="4408" spans="2:14">
      <c r="B4408" s="875" t="s">
        <v>922</v>
      </c>
      <c r="C4408" s="876" t="s">
        <v>2676</v>
      </c>
      <c r="M4408" s="881">
        <v>7.18</v>
      </c>
    </row>
    <row r="4409" spans="2:14">
      <c r="B4409" s="867" t="s">
        <v>923</v>
      </c>
      <c r="C4409" s="867" t="s">
        <v>2677</v>
      </c>
      <c r="M4409" s="881">
        <v>7.18</v>
      </c>
    </row>
    <row r="4410" spans="2:14">
      <c r="B4410" s="875" t="s">
        <v>924</v>
      </c>
      <c r="C4410" s="876" t="s">
        <v>344</v>
      </c>
      <c r="M4410" s="881">
        <v>385.69</v>
      </c>
    </row>
    <row r="4411" spans="2:14">
      <c r="B4411" s="867" t="s">
        <v>925</v>
      </c>
      <c r="C4411" s="867" t="s">
        <v>2812</v>
      </c>
      <c r="M4411" s="881">
        <v>360.53</v>
      </c>
    </row>
    <row r="4412" spans="2:14">
      <c r="B4412" s="867" t="s">
        <v>926</v>
      </c>
      <c r="C4412" s="867" t="s">
        <v>2813</v>
      </c>
      <c r="M4412" s="881">
        <v>25.16</v>
      </c>
    </row>
    <row r="4413" spans="2:14">
      <c r="B4413" s="875" t="s">
        <v>927</v>
      </c>
      <c r="C4413" s="876" t="s">
        <v>2679</v>
      </c>
      <c r="M4413" s="881"/>
      <c r="N4413" s="881">
        <v>71.180000000000007</v>
      </c>
    </row>
    <row r="4414" spans="2:14">
      <c r="B4414" s="867" t="s">
        <v>928</v>
      </c>
      <c r="C4414" s="867" t="s">
        <v>2680</v>
      </c>
      <c r="M4414" s="881"/>
      <c r="N4414" s="881">
        <v>71.180000000000007</v>
      </c>
    </row>
    <row r="4415" spans="2:14">
      <c r="B4415" s="875" t="s">
        <v>929</v>
      </c>
      <c r="C4415" s="876" t="s">
        <v>2814</v>
      </c>
      <c r="M4415" s="881">
        <v>9.1999999999999993</v>
      </c>
      <c r="N4415" s="881">
        <v>1007.97</v>
      </c>
    </row>
    <row r="4416" spans="2:14">
      <c r="B4416" s="867" t="s">
        <v>930</v>
      </c>
      <c r="C4416" s="867" t="s">
        <v>334</v>
      </c>
      <c r="M4416" s="881">
        <v>1.76</v>
      </c>
      <c r="N4416" s="881">
        <v>10</v>
      </c>
    </row>
    <row r="4417" spans="2:15">
      <c r="B4417" s="867" t="s">
        <v>931</v>
      </c>
      <c r="C4417" s="867" t="s">
        <v>365</v>
      </c>
      <c r="M4417" s="881">
        <v>4.0599999999999996</v>
      </c>
      <c r="N4417" s="881">
        <v>23.01</v>
      </c>
    </row>
    <row r="4418" spans="2:15">
      <c r="B4418" s="867" t="s">
        <v>932</v>
      </c>
      <c r="C4418" s="867" t="s">
        <v>336</v>
      </c>
      <c r="M4418" s="881">
        <v>3.38</v>
      </c>
      <c r="N4418" s="881">
        <v>19.18</v>
      </c>
    </row>
    <row r="4419" spans="2:15">
      <c r="B4419" s="867" t="s">
        <v>933</v>
      </c>
      <c r="C4419" s="867" t="s">
        <v>2755</v>
      </c>
      <c r="M4419" s="881"/>
      <c r="N4419" s="881">
        <v>243.71</v>
      </c>
    </row>
    <row r="4420" spans="2:15">
      <c r="B4420" s="867" t="s">
        <v>934</v>
      </c>
      <c r="C4420" s="867" t="s">
        <v>2756</v>
      </c>
      <c r="M4420" s="881"/>
      <c r="N4420" s="881">
        <v>267.41000000000003</v>
      </c>
    </row>
    <row r="4421" spans="2:15">
      <c r="B4421" s="867" t="s">
        <v>935</v>
      </c>
      <c r="C4421" s="867" t="s">
        <v>349</v>
      </c>
      <c r="M4421" s="881"/>
      <c r="N4421" s="881">
        <v>269.62</v>
      </c>
    </row>
    <row r="4422" spans="2:15">
      <c r="B4422" s="867" t="s">
        <v>936</v>
      </c>
      <c r="C4422" s="867" t="s">
        <v>2757</v>
      </c>
      <c r="M4422" s="881"/>
      <c r="N4422" s="881">
        <v>175.04</v>
      </c>
    </row>
    <row r="4423" spans="2:15">
      <c r="B4423" s="875" t="s">
        <v>937</v>
      </c>
      <c r="C4423" s="876" t="s">
        <v>2681</v>
      </c>
      <c r="M4423" s="881">
        <v>530.71</v>
      </c>
    </row>
    <row r="4424" spans="2:15">
      <c r="B4424" s="867" t="s">
        <v>938</v>
      </c>
      <c r="C4424" s="867" t="s">
        <v>2815</v>
      </c>
      <c r="M4424" s="881">
        <v>367.12</v>
      </c>
    </row>
    <row r="4425" spans="2:15">
      <c r="B4425" s="867" t="s">
        <v>939</v>
      </c>
      <c r="C4425" s="867" t="s">
        <v>2710</v>
      </c>
      <c r="M4425" s="881">
        <v>163.59</v>
      </c>
    </row>
    <row r="4426" spans="2:15">
      <c r="B4426" s="875" t="s">
        <v>940</v>
      </c>
      <c r="C4426" s="876" t="s">
        <v>64</v>
      </c>
      <c r="M4426" s="881"/>
      <c r="N4426" s="881">
        <v>161.22999999999999</v>
      </c>
    </row>
    <row r="4427" spans="2:15">
      <c r="B4427" s="867" t="s">
        <v>941</v>
      </c>
      <c r="C4427" s="867" t="s">
        <v>350</v>
      </c>
      <c r="M4427" s="881"/>
      <c r="N4427" s="881">
        <v>127.03</v>
      </c>
    </row>
    <row r="4428" spans="2:15">
      <c r="B4428" s="867" t="s">
        <v>942</v>
      </c>
      <c r="C4428" s="867" t="s">
        <v>351</v>
      </c>
      <c r="M4428" s="881"/>
      <c r="N4428" s="881">
        <v>34.200000000000003</v>
      </c>
    </row>
    <row r="4429" spans="2:15">
      <c r="B4429" s="875" t="s">
        <v>943</v>
      </c>
      <c r="C4429" s="876" t="s">
        <v>65</v>
      </c>
      <c r="M4429" s="881"/>
      <c r="N4429" s="881">
        <v>55.38</v>
      </c>
    </row>
    <row r="4430" spans="2:15">
      <c r="B4430" s="867" t="s">
        <v>944</v>
      </c>
      <c r="C4430" s="867" t="s">
        <v>2760</v>
      </c>
      <c r="M4430" s="881"/>
      <c r="N4430" s="881">
        <v>55.38</v>
      </c>
    </row>
    <row r="4431" spans="2:15">
      <c r="B4431" s="873" t="s">
        <v>945</v>
      </c>
      <c r="C4431" s="874" t="s">
        <v>2816</v>
      </c>
      <c r="M4431" s="881"/>
      <c r="N4431" s="881">
        <v>7642</v>
      </c>
      <c r="O4431" s="881">
        <v>7731.44</v>
      </c>
    </row>
    <row r="4432" spans="2:15">
      <c r="B4432" s="875" t="s">
        <v>946</v>
      </c>
      <c r="C4432" s="876" t="s">
        <v>52</v>
      </c>
      <c r="M4432" s="881"/>
      <c r="N4432" s="881">
        <v>15.16</v>
      </c>
    </row>
    <row r="4433" spans="2:14">
      <c r="B4433" s="867" t="s">
        <v>947</v>
      </c>
      <c r="C4433" s="867" t="s">
        <v>334</v>
      </c>
      <c r="M4433" s="881"/>
      <c r="N4433" s="881">
        <v>15.16</v>
      </c>
    </row>
    <row r="4434" spans="2:14">
      <c r="B4434" s="875" t="s">
        <v>948</v>
      </c>
      <c r="C4434" s="876" t="s">
        <v>54</v>
      </c>
      <c r="M4434" s="881"/>
      <c r="N4434" s="881">
        <v>394.36</v>
      </c>
    </row>
    <row r="4435" spans="2:14">
      <c r="B4435" s="867" t="s">
        <v>949</v>
      </c>
      <c r="C4435" s="867" t="s">
        <v>2696</v>
      </c>
      <c r="M4435" s="881"/>
      <c r="N4435" s="881">
        <v>126.73</v>
      </c>
    </row>
    <row r="4436" spans="2:14">
      <c r="B4436" s="867" t="s">
        <v>950</v>
      </c>
      <c r="C4436" s="867" t="s">
        <v>336</v>
      </c>
      <c r="M4436" s="881"/>
      <c r="N4436" s="881">
        <v>105.83</v>
      </c>
    </row>
    <row r="4437" spans="2:14">
      <c r="B4437" s="867" t="s">
        <v>951</v>
      </c>
      <c r="C4437" s="867" t="s">
        <v>2697</v>
      </c>
      <c r="M4437" s="881"/>
      <c r="N4437" s="881">
        <v>28.69</v>
      </c>
    </row>
    <row r="4438" spans="2:14">
      <c r="B4438" s="867" t="s">
        <v>952</v>
      </c>
      <c r="C4438" s="867" t="s">
        <v>2698</v>
      </c>
      <c r="M4438" s="881"/>
      <c r="N4438" s="881">
        <v>69.19</v>
      </c>
    </row>
    <row r="4439" spans="2:14">
      <c r="B4439" s="867" t="s">
        <v>953</v>
      </c>
      <c r="C4439" s="867" t="s">
        <v>2699</v>
      </c>
      <c r="M4439" s="881"/>
      <c r="N4439" s="881">
        <v>63.92</v>
      </c>
    </row>
    <row r="4440" spans="2:14">
      <c r="B4440" s="875" t="s">
        <v>954</v>
      </c>
      <c r="C4440" s="876" t="s">
        <v>2700</v>
      </c>
      <c r="M4440" s="881"/>
      <c r="N4440" s="881">
        <v>36.6</v>
      </c>
    </row>
    <row r="4441" spans="2:14">
      <c r="B4441" s="867" t="s">
        <v>955</v>
      </c>
      <c r="C4441" s="867" t="s">
        <v>339</v>
      </c>
      <c r="M4441" s="881"/>
      <c r="N4441" s="881">
        <v>18.670000000000002</v>
      </c>
    </row>
    <row r="4442" spans="2:14">
      <c r="B4442" s="867" t="s">
        <v>956</v>
      </c>
      <c r="C4442" s="867" t="s">
        <v>358</v>
      </c>
      <c r="N4442" s="881">
        <v>17.93</v>
      </c>
    </row>
    <row r="4443" spans="2:14">
      <c r="B4443" s="875" t="s">
        <v>957</v>
      </c>
      <c r="C4443" s="876" t="s">
        <v>340</v>
      </c>
      <c r="M4443" s="881"/>
      <c r="N4443" s="881">
        <v>4157.18</v>
      </c>
    </row>
    <row r="4444" spans="2:14">
      <c r="B4444" s="867" t="s">
        <v>958</v>
      </c>
      <c r="C4444" s="867" t="s">
        <v>342</v>
      </c>
      <c r="M4444" s="881"/>
      <c r="N4444" s="881">
        <v>1648.66</v>
      </c>
    </row>
    <row r="4445" spans="2:14">
      <c r="B4445" s="867" t="s">
        <v>959</v>
      </c>
      <c r="C4445" s="867" t="s">
        <v>2701</v>
      </c>
      <c r="M4445" s="881"/>
      <c r="N4445" s="881">
        <v>1660.5</v>
      </c>
    </row>
    <row r="4446" spans="2:14">
      <c r="B4446" s="867" t="s">
        <v>960</v>
      </c>
      <c r="C4446" s="867" t="s">
        <v>2702</v>
      </c>
      <c r="M4446" s="881"/>
      <c r="N4446" s="881">
        <v>848.02</v>
      </c>
    </row>
    <row r="4447" spans="2:14">
      <c r="B4447" s="875" t="s">
        <v>961</v>
      </c>
      <c r="C4447" s="876" t="s">
        <v>343</v>
      </c>
      <c r="N4447" s="881">
        <v>1445.8</v>
      </c>
    </row>
    <row r="4448" spans="2:14">
      <c r="B4448" s="867" t="s">
        <v>962</v>
      </c>
      <c r="C4448" s="867" t="s">
        <v>2671</v>
      </c>
      <c r="N4448" s="881">
        <v>692.75</v>
      </c>
    </row>
    <row r="4449" spans="2:15">
      <c r="B4449" s="867" t="s">
        <v>963</v>
      </c>
      <c r="C4449" s="867" t="s">
        <v>2703</v>
      </c>
      <c r="N4449" s="881">
        <v>621.47</v>
      </c>
    </row>
    <row r="4450" spans="2:15">
      <c r="B4450" s="867" t="s">
        <v>964</v>
      </c>
      <c r="C4450" s="867" t="s">
        <v>2673</v>
      </c>
      <c r="N4450" s="881">
        <v>131.58000000000001</v>
      </c>
    </row>
    <row r="4451" spans="2:15">
      <c r="B4451" s="875" t="s">
        <v>965</v>
      </c>
      <c r="C4451" s="876" t="s">
        <v>58</v>
      </c>
      <c r="M4451" s="881"/>
      <c r="N4451" s="881">
        <v>33.72</v>
      </c>
      <c r="O4451" s="881">
        <v>197.13</v>
      </c>
    </row>
    <row r="4452" spans="2:15">
      <c r="B4452" s="867" t="s">
        <v>966</v>
      </c>
      <c r="C4452" s="867" t="s">
        <v>2704</v>
      </c>
      <c r="M4452" s="881"/>
      <c r="N4452" s="881">
        <v>33.72</v>
      </c>
    </row>
    <row r="4453" spans="2:15">
      <c r="B4453" s="867" t="s">
        <v>967</v>
      </c>
      <c r="C4453" s="867" t="s">
        <v>2705</v>
      </c>
      <c r="N4453" s="881"/>
      <c r="O4453" s="881">
        <v>197.13</v>
      </c>
    </row>
    <row r="4454" spans="2:15">
      <c r="B4454" s="875" t="s">
        <v>968</v>
      </c>
      <c r="C4454" s="876" t="s">
        <v>2706</v>
      </c>
      <c r="M4454" s="881"/>
      <c r="N4454" s="881">
        <v>286.62</v>
      </c>
    </row>
    <row r="4455" spans="2:15">
      <c r="B4455" s="867" t="s">
        <v>969</v>
      </c>
      <c r="C4455" s="867" t="s">
        <v>2707</v>
      </c>
      <c r="M4455" s="881"/>
      <c r="N4455" s="881">
        <v>286.62</v>
      </c>
    </row>
    <row r="4456" spans="2:15">
      <c r="B4456" s="875" t="s">
        <v>970</v>
      </c>
      <c r="C4456" s="876" t="s">
        <v>359</v>
      </c>
      <c r="M4456" s="881"/>
      <c r="N4456" s="881">
        <v>537.80999999999995</v>
      </c>
    </row>
    <row r="4457" spans="2:15">
      <c r="B4457" s="867" t="s">
        <v>971</v>
      </c>
      <c r="C4457" s="867" t="s">
        <v>2708</v>
      </c>
      <c r="N4457" s="881">
        <v>216.11</v>
      </c>
    </row>
    <row r="4458" spans="2:15">
      <c r="B4458" s="867" t="s">
        <v>972</v>
      </c>
      <c r="C4458" s="871" t="s">
        <v>2709</v>
      </c>
      <c r="N4458" s="881">
        <v>158.11000000000001</v>
      </c>
    </row>
    <row r="4459" spans="2:15">
      <c r="B4459" s="867" t="s">
        <v>973</v>
      </c>
      <c r="C4459" s="867" t="s">
        <v>2710</v>
      </c>
      <c r="M4459" s="881"/>
      <c r="N4459" s="881">
        <v>163.59</v>
      </c>
    </row>
    <row r="4460" spans="2:15">
      <c r="B4460" s="875" t="s">
        <v>974</v>
      </c>
      <c r="C4460" s="876" t="s">
        <v>64</v>
      </c>
      <c r="N4460" s="881"/>
      <c r="O4460" s="881">
        <v>329.6</v>
      </c>
    </row>
    <row r="4461" spans="2:15">
      <c r="B4461" s="867" t="s">
        <v>975</v>
      </c>
      <c r="C4461" s="867" t="s">
        <v>2711</v>
      </c>
      <c r="N4461" s="881"/>
      <c r="O4461" s="881">
        <v>314.85000000000002</v>
      </c>
    </row>
    <row r="4462" spans="2:15">
      <c r="B4462" s="867" t="s">
        <v>976</v>
      </c>
      <c r="C4462" s="867" t="s">
        <v>351</v>
      </c>
      <c r="N4462" s="881"/>
      <c r="O4462" s="881">
        <v>14.75</v>
      </c>
    </row>
    <row r="4463" spans="2:15">
      <c r="B4463" s="875" t="s">
        <v>977</v>
      </c>
      <c r="C4463" s="876" t="s">
        <v>2712</v>
      </c>
      <c r="N4463" s="881">
        <v>734.75</v>
      </c>
      <c r="O4463" s="881">
        <v>7204.71</v>
      </c>
    </row>
    <row r="4464" spans="2:15">
      <c r="B4464" s="883" t="s">
        <v>978</v>
      </c>
      <c r="C4464" s="884" t="s">
        <v>52</v>
      </c>
      <c r="N4464" s="881">
        <v>31.5</v>
      </c>
    </row>
    <row r="4465" spans="2:15">
      <c r="B4465" s="867" t="s">
        <v>979</v>
      </c>
      <c r="C4465" s="867" t="s">
        <v>334</v>
      </c>
      <c r="N4465" s="881">
        <v>31.5</v>
      </c>
    </row>
    <row r="4466" spans="2:15">
      <c r="B4466" s="883" t="s">
        <v>980</v>
      </c>
      <c r="C4466" s="884" t="s">
        <v>54</v>
      </c>
      <c r="N4466" s="881">
        <v>95.98</v>
      </c>
    </row>
    <row r="4467" spans="2:15">
      <c r="B4467" s="867" t="s">
        <v>981</v>
      </c>
      <c r="C4467" s="867" t="s">
        <v>2696</v>
      </c>
      <c r="N4467" s="881">
        <v>52.29</v>
      </c>
    </row>
    <row r="4468" spans="2:15">
      <c r="B4468" s="867" t="s">
        <v>982</v>
      </c>
      <c r="C4468" s="867" t="s">
        <v>336</v>
      </c>
      <c r="N4468" s="881">
        <v>43.69</v>
      </c>
    </row>
    <row r="4469" spans="2:15">
      <c r="B4469" s="883" t="s">
        <v>983</v>
      </c>
      <c r="C4469" s="884" t="s">
        <v>2700</v>
      </c>
      <c r="N4469" s="881">
        <v>468.84</v>
      </c>
      <c r="O4469" s="881">
        <v>664.72</v>
      </c>
    </row>
    <row r="4470" spans="2:15">
      <c r="B4470" s="867" t="s">
        <v>984</v>
      </c>
      <c r="C4470" s="867" t="s">
        <v>2713</v>
      </c>
      <c r="N4470" s="881">
        <v>468.84</v>
      </c>
    </row>
    <row r="4471" spans="2:15">
      <c r="B4471" s="867" t="s">
        <v>985</v>
      </c>
      <c r="C4471" s="867" t="s">
        <v>2714</v>
      </c>
      <c r="N4471" s="881"/>
      <c r="O4471" s="881">
        <v>664.72</v>
      </c>
    </row>
    <row r="4472" spans="2:15">
      <c r="B4472" s="883" t="s">
        <v>986</v>
      </c>
      <c r="C4472" s="884" t="s">
        <v>359</v>
      </c>
      <c r="N4472" s="881">
        <v>138.43</v>
      </c>
      <c r="O4472" s="881">
        <v>6005.92</v>
      </c>
    </row>
    <row r="4473" spans="2:15">
      <c r="B4473" s="867" t="s">
        <v>987</v>
      </c>
      <c r="C4473" s="867" t="s">
        <v>2685</v>
      </c>
      <c r="N4473" s="881">
        <v>138.43</v>
      </c>
      <c r="O4473" s="881">
        <v>1164.4100000000001</v>
      </c>
    </row>
    <row r="4474" spans="2:15">
      <c r="B4474" s="867" t="s">
        <v>988</v>
      </c>
      <c r="C4474" s="867" t="s">
        <v>2715</v>
      </c>
      <c r="N4474" s="881"/>
      <c r="O4474" s="881">
        <v>2666.28</v>
      </c>
    </row>
    <row r="4475" spans="2:15">
      <c r="B4475" s="867" t="s">
        <v>989</v>
      </c>
      <c r="C4475" s="867" t="s">
        <v>2716</v>
      </c>
      <c r="N4475" s="881"/>
      <c r="O4475" s="881">
        <v>1657.18</v>
      </c>
    </row>
    <row r="4476" spans="2:15">
      <c r="B4476" s="867" t="s">
        <v>990</v>
      </c>
      <c r="C4476" s="867" t="s">
        <v>349</v>
      </c>
      <c r="N4476" s="881"/>
      <c r="O4476" s="881">
        <v>305.36</v>
      </c>
    </row>
    <row r="4477" spans="2:15">
      <c r="B4477" s="867" t="s">
        <v>991</v>
      </c>
      <c r="C4477" s="871" t="s">
        <v>2717</v>
      </c>
      <c r="N4477" s="881"/>
      <c r="O4477" s="881">
        <v>212.69</v>
      </c>
    </row>
    <row r="4478" spans="2:15">
      <c r="B4478" s="883" t="s">
        <v>992</v>
      </c>
      <c r="C4478" s="884" t="s">
        <v>2718</v>
      </c>
      <c r="N4478" s="881"/>
      <c r="O4478" s="881">
        <v>534.07000000000005</v>
      </c>
    </row>
    <row r="4479" spans="2:15">
      <c r="B4479" s="867" t="s">
        <v>993</v>
      </c>
      <c r="C4479" s="867" t="s">
        <v>2719</v>
      </c>
      <c r="N4479" s="881"/>
      <c r="O4479" s="881">
        <v>534.07000000000005</v>
      </c>
    </row>
    <row r="4480" spans="2:15">
      <c r="B4480" s="873" t="s">
        <v>994</v>
      </c>
      <c r="C4480" s="874" t="s">
        <v>2817</v>
      </c>
      <c r="N4480" s="881">
        <v>1798.03</v>
      </c>
      <c r="O4480" s="881">
        <v>2116.19</v>
      </c>
    </row>
    <row r="4481" spans="2:15">
      <c r="B4481" s="875" t="s">
        <v>995</v>
      </c>
      <c r="C4481" s="876" t="s">
        <v>359</v>
      </c>
      <c r="N4481" s="881">
        <v>1798.03</v>
      </c>
      <c r="O4481" s="881">
        <v>849.95</v>
      </c>
    </row>
    <row r="4482" spans="2:15">
      <c r="B4482" s="867" t="s">
        <v>996</v>
      </c>
      <c r="C4482" s="867" t="s">
        <v>2721</v>
      </c>
      <c r="N4482" s="881">
        <v>345.33</v>
      </c>
    </row>
    <row r="4483" spans="2:15">
      <c r="B4483" s="867" t="s">
        <v>997</v>
      </c>
      <c r="C4483" s="867" t="s">
        <v>2722</v>
      </c>
      <c r="N4483" s="881">
        <v>1286.6199999999999</v>
      </c>
    </row>
    <row r="4484" spans="2:15">
      <c r="B4484" s="867" t="s">
        <v>998</v>
      </c>
      <c r="C4484" s="867" t="s">
        <v>2723</v>
      </c>
      <c r="N4484" s="881">
        <v>166.08</v>
      </c>
      <c r="O4484" s="881">
        <v>518.79999999999995</v>
      </c>
    </row>
    <row r="4485" spans="2:15">
      <c r="B4485" s="867" t="s">
        <v>999</v>
      </c>
      <c r="C4485" s="867" t="s">
        <v>2724</v>
      </c>
      <c r="N4485" s="881"/>
      <c r="O4485" s="881">
        <v>331.15</v>
      </c>
    </row>
    <row r="4486" spans="2:15">
      <c r="B4486" s="875" t="s">
        <v>1000</v>
      </c>
      <c r="C4486" s="876" t="s">
        <v>2725</v>
      </c>
      <c r="N4486" s="881"/>
      <c r="O4486" s="881">
        <v>1266.24</v>
      </c>
    </row>
    <row r="4487" spans="2:15">
      <c r="B4487" s="867" t="s">
        <v>1001</v>
      </c>
      <c r="C4487" s="871" t="s">
        <v>2726</v>
      </c>
      <c r="N4487" s="881"/>
      <c r="O4487" s="881">
        <v>715.03</v>
      </c>
    </row>
    <row r="4488" spans="2:15">
      <c r="B4488" s="867" t="s">
        <v>1002</v>
      </c>
      <c r="C4488" s="867" t="s">
        <v>2727</v>
      </c>
      <c r="N4488" s="881"/>
      <c r="O4488" s="881">
        <v>551.21</v>
      </c>
    </row>
    <row r="4489" spans="2:15">
      <c r="B4489" s="873" t="s">
        <v>1003</v>
      </c>
      <c r="C4489" s="874" t="s">
        <v>2818</v>
      </c>
      <c r="M4489" s="881"/>
      <c r="N4489" s="881">
        <v>2329.4699999999998</v>
      </c>
      <c r="O4489" s="881">
        <v>81.41</v>
      </c>
    </row>
    <row r="4490" spans="2:15">
      <c r="B4490" s="875" t="s">
        <v>1004</v>
      </c>
      <c r="C4490" s="876" t="s">
        <v>52</v>
      </c>
      <c r="M4490" s="881"/>
      <c r="N4490" s="881">
        <v>1.97</v>
      </c>
    </row>
    <row r="4491" spans="2:15">
      <c r="B4491" s="867" t="s">
        <v>1005</v>
      </c>
      <c r="C4491" s="867" t="s">
        <v>334</v>
      </c>
      <c r="M4491" s="881"/>
      <c r="N4491" s="881">
        <v>1.97</v>
      </c>
    </row>
    <row r="4492" spans="2:15">
      <c r="B4492" s="875" t="s">
        <v>1006</v>
      </c>
      <c r="C4492" s="876" t="s">
        <v>54</v>
      </c>
      <c r="M4492" s="881"/>
      <c r="N4492" s="881">
        <v>156.55000000000001</v>
      </c>
    </row>
    <row r="4493" spans="2:15">
      <c r="B4493" s="867" t="s">
        <v>1007</v>
      </c>
      <c r="C4493" s="867" t="s">
        <v>365</v>
      </c>
      <c r="M4493" s="881"/>
      <c r="N4493" s="881">
        <v>43.37</v>
      </c>
    </row>
    <row r="4494" spans="2:15">
      <c r="B4494" s="867" t="s">
        <v>1008</v>
      </c>
      <c r="C4494" s="867" t="s">
        <v>2729</v>
      </c>
      <c r="M4494" s="881"/>
      <c r="N4494" s="881">
        <v>77.08</v>
      </c>
    </row>
    <row r="4495" spans="2:15">
      <c r="B4495" s="867" t="s">
        <v>1009</v>
      </c>
      <c r="C4495" s="867" t="s">
        <v>336</v>
      </c>
      <c r="M4495" s="881"/>
      <c r="N4495" s="881">
        <v>36.1</v>
      </c>
    </row>
    <row r="4496" spans="2:15">
      <c r="B4496" s="875" t="s">
        <v>1010</v>
      </c>
      <c r="C4496" s="876" t="s">
        <v>340</v>
      </c>
      <c r="M4496" s="881"/>
      <c r="N4496" s="881">
        <v>697.52</v>
      </c>
    </row>
    <row r="4497" spans="2:16">
      <c r="B4497" s="867" t="s">
        <v>1011</v>
      </c>
      <c r="C4497" s="867" t="s">
        <v>2669</v>
      </c>
      <c r="M4497" s="881"/>
      <c r="N4497" s="881">
        <v>231.53</v>
      </c>
    </row>
    <row r="4498" spans="2:16">
      <c r="B4498" s="867" t="s">
        <v>1012</v>
      </c>
      <c r="C4498" s="867" t="s">
        <v>2730</v>
      </c>
      <c r="N4498" s="881">
        <v>247.4</v>
      </c>
    </row>
    <row r="4499" spans="2:16">
      <c r="B4499" s="867" t="s">
        <v>1013</v>
      </c>
      <c r="C4499" s="867" t="s">
        <v>2670</v>
      </c>
      <c r="N4499" s="881">
        <v>66.72</v>
      </c>
    </row>
    <row r="4500" spans="2:16">
      <c r="B4500" s="867" t="s">
        <v>1014</v>
      </c>
      <c r="C4500" s="867" t="s">
        <v>2731</v>
      </c>
      <c r="N4500" s="881">
        <v>68.25</v>
      </c>
    </row>
    <row r="4501" spans="2:16">
      <c r="B4501" s="867" t="s">
        <v>1015</v>
      </c>
      <c r="C4501" s="867" t="s">
        <v>341</v>
      </c>
      <c r="M4501" s="881"/>
      <c r="N4501" s="881">
        <v>83.62</v>
      </c>
    </row>
    <row r="4502" spans="2:16">
      <c r="B4502" s="875" t="s">
        <v>1016</v>
      </c>
      <c r="C4502" s="876" t="s">
        <v>343</v>
      </c>
      <c r="N4502" s="881">
        <v>130.28</v>
      </c>
    </row>
    <row r="4503" spans="2:16">
      <c r="B4503" s="867" t="s">
        <v>1017</v>
      </c>
      <c r="C4503" s="867" t="s">
        <v>2732</v>
      </c>
      <c r="N4503" s="881">
        <v>130.28</v>
      </c>
    </row>
    <row r="4504" spans="2:16">
      <c r="B4504" s="875" t="s">
        <v>1018</v>
      </c>
      <c r="C4504" s="876" t="s">
        <v>64</v>
      </c>
      <c r="N4504" s="881"/>
      <c r="O4504" s="881">
        <v>81.41</v>
      </c>
    </row>
    <row r="4505" spans="2:16">
      <c r="B4505" s="867" t="s">
        <v>1019</v>
      </c>
      <c r="C4505" s="867" t="s">
        <v>2733</v>
      </c>
      <c r="N4505" s="881"/>
      <c r="O4505" s="881">
        <v>66.66</v>
      </c>
    </row>
    <row r="4506" spans="2:16">
      <c r="B4506" s="867" t="s">
        <v>1020</v>
      </c>
      <c r="C4506" s="867" t="s">
        <v>351</v>
      </c>
      <c r="N4506" s="881"/>
      <c r="O4506" s="881">
        <v>14.75</v>
      </c>
    </row>
    <row r="4507" spans="2:16">
      <c r="B4507" s="875" t="s">
        <v>1021</v>
      </c>
      <c r="C4507" s="876" t="s">
        <v>344</v>
      </c>
      <c r="M4507" s="881"/>
      <c r="N4507" s="881">
        <v>1179.56</v>
      </c>
    </row>
    <row r="4508" spans="2:16">
      <c r="B4508" s="867" t="s">
        <v>1022</v>
      </c>
      <c r="C4508" s="871" t="s">
        <v>2819</v>
      </c>
      <c r="M4508" s="881"/>
      <c r="N4508" s="881">
        <v>1179.56</v>
      </c>
    </row>
    <row r="4509" spans="2:16">
      <c r="B4509" s="875" t="s">
        <v>1023</v>
      </c>
      <c r="C4509" s="876" t="s">
        <v>2681</v>
      </c>
      <c r="N4509" s="881">
        <v>163.59</v>
      </c>
    </row>
    <row r="4510" spans="2:16">
      <c r="B4510" s="867" t="s">
        <v>1024</v>
      </c>
      <c r="C4510" s="867" t="s">
        <v>2710</v>
      </c>
      <c r="N4510" s="881">
        <v>163.59</v>
      </c>
    </row>
    <row r="4511" spans="2:16">
      <c r="B4511" s="873" t="s">
        <v>1025</v>
      </c>
      <c r="C4511" s="874" t="s">
        <v>2820</v>
      </c>
      <c r="N4511" s="881">
        <v>291.83</v>
      </c>
      <c r="O4511" s="881">
        <v>12383.77</v>
      </c>
      <c r="P4511" s="881"/>
    </row>
    <row r="4512" spans="2:16">
      <c r="B4512" s="875" t="s">
        <v>1026</v>
      </c>
      <c r="C4512" s="876" t="s">
        <v>52</v>
      </c>
      <c r="N4512" s="881">
        <v>6.05</v>
      </c>
    </row>
    <row r="4513" spans="2:15">
      <c r="B4513" s="867" t="s">
        <v>1027</v>
      </c>
      <c r="C4513" s="867" t="s">
        <v>334</v>
      </c>
      <c r="N4513" s="881">
        <v>6.05</v>
      </c>
    </row>
    <row r="4514" spans="2:15">
      <c r="B4514" s="875" t="s">
        <v>1028</v>
      </c>
      <c r="C4514" s="876" t="s">
        <v>54</v>
      </c>
      <c r="N4514" s="881">
        <v>282.54000000000002</v>
      </c>
    </row>
    <row r="4515" spans="2:15">
      <c r="B4515" s="867" t="s">
        <v>1029</v>
      </c>
      <c r="C4515" s="867" t="s">
        <v>2696</v>
      </c>
      <c r="N4515" s="881">
        <v>97.51</v>
      </c>
    </row>
    <row r="4516" spans="2:15">
      <c r="B4516" s="867" t="s">
        <v>1030</v>
      </c>
      <c r="C4516" s="867" t="s">
        <v>336</v>
      </c>
      <c r="N4516" s="881">
        <v>81.22</v>
      </c>
    </row>
    <row r="4517" spans="2:15">
      <c r="B4517" s="867" t="s">
        <v>1031</v>
      </c>
      <c r="C4517" s="867" t="s">
        <v>2697</v>
      </c>
      <c r="N4517" s="881">
        <v>14.57</v>
      </c>
    </row>
    <row r="4518" spans="2:15">
      <c r="B4518" s="867" t="s">
        <v>1032</v>
      </c>
      <c r="C4518" s="867" t="s">
        <v>2698</v>
      </c>
      <c r="N4518" s="881">
        <v>56.43</v>
      </c>
    </row>
    <row r="4519" spans="2:15">
      <c r="B4519" s="867" t="s">
        <v>1033</v>
      </c>
      <c r="C4519" s="867" t="s">
        <v>2699</v>
      </c>
      <c r="N4519" s="881">
        <v>32.81</v>
      </c>
    </row>
    <row r="4520" spans="2:15">
      <c r="B4520" s="875" t="s">
        <v>1034</v>
      </c>
      <c r="C4520" s="876" t="s">
        <v>2700</v>
      </c>
      <c r="N4520" s="881">
        <v>3.24</v>
      </c>
      <c r="O4520" s="881">
        <v>12.01</v>
      </c>
    </row>
    <row r="4521" spans="2:15">
      <c r="B4521" s="867" t="s">
        <v>1035</v>
      </c>
      <c r="C4521" s="867" t="s">
        <v>339</v>
      </c>
      <c r="N4521" s="881">
        <v>3.24</v>
      </c>
      <c r="O4521" s="881">
        <v>12.01</v>
      </c>
    </row>
    <row r="4522" spans="2:15">
      <c r="B4522" s="875" t="s">
        <v>1036</v>
      </c>
      <c r="C4522" s="876" t="s">
        <v>340</v>
      </c>
      <c r="N4522" s="881"/>
      <c r="O4522" s="881">
        <v>3126.16</v>
      </c>
    </row>
    <row r="4523" spans="2:15">
      <c r="B4523" s="867" t="s">
        <v>1037</v>
      </c>
      <c r="C4523" s="867" t="s">
        <v>342</v>
      </c>
      <c r="N4523" s="881"/>
      <c r="O4523" s="881">
        <v>1219.1400000000001</v>
      </c>
    </row>
    <row r="4524" spans="2:15">
      <c r="B4524" s="867" t="s">
        <v>1038</v>
      </c>
      <c r="C4524" s="867" t="s">
        <v>2701</v>
      </c>
      <c r="N4524" s="881"/>
      <c r="O4524" s="881">
        <v>1395</v>
      </c>
    </row>
    <row r="4525" spans="2:15">
      <c r="B4525" s="867" t="s">
        <v>1039</v>
      </c>
      <c r="C4525" s="867" t="s">
        <v>2702</v>
      </c>
      <c r="N4525" s="881"/>
      <c r="O4525" s="881">
        <v>512.02</v>
      </c>
    </row>
    <row r="4526" spans="2:15">
      <c r="B4526" s="875" t="s">
        <v>1040</v>
      </c>
      <c r="C4526" s="876" t="s">
        <v>343</v>
      </c>
      <c r="N4526" s="881"/>
      <c r="O4526" s="881">
        <v>982.31</v>
      </c>
    </row>
    <row r="4527" spans="2:15">
      <c r="B4527" s="867" t="s">
        <v>1041</v>
      </c>
      <c r="C4527" s="867" t="s">
        <v>2671</v>
      </c>
      <c r="N4527" s="881"/>
      <c r="O4527" s="881">
        <v>434.95</v>
      </c>
    </row>
    <row r="4528" spans="2:15">
      <c r="B4528" s="867" t="s">
        <v>1042</v>
      </c>
      <c r="C4528" s="867" t="s">
        <v>2703</v>
      </c>
      <c r="N4528" s="881"/>
      <c r="O4528" s="881">
        <v>475.75</v>
      </c>
    </row>
    <row r="4529" spans="2:16">
      <c r="B4529" s="867" t="s">
        <v>1043</v>
      </c>
      <c r="C4529" s="867" t="s">
        <v>2673</v>
      </c>
      <c r="N4529" s="881"/>
      <c r="O4529" s="881">
        <v>71.61</v>
      </c>
    </row>
    <row r="4530" spans="2:16">
      <c r="B4530" s="875" t="s">
        <v>1044</v>
      </c>
      <c r="C4530" s="876" t="s">
        <v>58</v>
      </c>
      <c r="N4530" s="881"/>
      <c r="O4530" s="881">
        <v>230.85</v>
      </c>
      <c r="P4530" s="881"/>
    </row>
    <row r="4531" spans="2:16">
      <c r="B4531" s="867" t="s">
        <v>1045</v>
      </c>
      <c r="C4531" s="867" t="s">
        <v>2704</v>
      </c>
      <c r="N4531" s="881"/>
      <c r="O4531" s="881">
        <v>33.72</v>
      </c>
    </row>
    <row r="4532" spans="2:16">
      <c r="B4532" s="867" t="s">
        <v>1046</v>
      </c>
      <c r="C4532" s="867" t="s">
        <v>2705</v>
      </c>
      <c r="O4532" s="881">
        <v>197.13</v>
      </c>
      <c r="P4532" s="881"/>
    </row>
    <row r="4533" spans="2:16">
      <c r="B4533" s="875" t="s">
        <v>1047</v>
      </c>
      <c r="C4533" s="876" t="s">
        <v>2706</v>
      </c>
      <c r="N4533" s="881"/>
      <c r="O4533" s="881">
        <v>267.07</v>
      </c>
    </row>
    <row r="4534" spans="2:16">
      <c r="B4534" s="867" t="s">
        <v>1048</v>
      </c>
      <c r="C4534" s="867" t="s">
        <v>2707</v>
      </c>
      <c r="N4534" s="881"/>
      <c r="O4534" s="881">
        <v>267.07</v>
      </c>
    </row>
    <row r="4535" spans="2:16">
      <c r="B4535" s="875" t="s">
        <v>1049</v>
      </c>
      <c r="C4535" s="876" t="s">
        <v>359</v>
      </c>
      <c r="N4535" s="881"/>
      <c r="O4535" s="881">
        <v>155.94999999999999</v>
      </c>
    </row>
    <row r="4536" spans="2:16">
      <c r="B4536" s="867" t="s">
        <v>1050</v>
      </c>
      <c r="C4536" s="867" t="s">
        <v>2821</v>
      </c>
      <c r="N4536" s="881"/>
      <c r="O4536" s="881">
        <v>155.94999999999999</v>
      </c>
    </row>
    <row r="4537" spans="2:16">
      <c r="B4537" s="875" t="s">
        <v>1051</v>
      </c>
      <c r="C4537" s="876" t="s">
        <v>64</v>
      </c>
      <c r="O4537" s="881">
        <v>255.78</v>
      </c>
      <c r="P4537" s="881"/>
    </row>
    <row r="4538" spans="2:16">
      <c r="B4538" s="867" t="s">
        <v>1052</v>
      </c>
      <c r="C4538" s="867" t="s">
        <v>2711</v>
      </c>
      <c r="O4538" s="881">
        <v>241.03</v>
      </c>
      <c r="P4538" s="881"/>
    </row>
    <row r="4539" spans="2:16">
      <c r="B4539" s="867" t="s">
        <v>1053</v>
      </c>
      <c r="C4539" s="867" t="s">
        <v>351</v>
      </c>
      <c r="O4539" s="881">
        <v>14.75</v>
      </c>
      <c r="P4539" s="881"/>
    </row>
    <row r="4540" spans="2:16">
      <c r="B4540" s="875" t="s">
        <v>1054</v>
      </c>
      <c r="C4540" s="876" t="s">
        <v>2822</v>
      </c>
      <c r="N4540" s="881"/>
      <c r="O4540" s="881">
        <v>64.19</v>
      </c>
      <c r="P4540" s="881"/>
    </row>
    <row r="4541" spans="2:16">
      <c r="B4541" s="867" t="s">
        <v>1055</v>
      </c>
      <c r="C4541" s="867" t="s">
        <v>2793</v>
      </c>
      <c r="N4541" s="881"/>
      <c r="O4541" s="881">
        <v>64.19</v>
      </c>
      <c r="P4541" s="881"/>
    </row>
    <row r="4542" spans="2:16">
      <c r="B4542" s="875" t="s">
        <v>1056</v>
      </c>
      <c r="C4542" s="876" t="s">
        <v>2712</v>
      </c>
      <c r="N4542" s="881"/>
      <c r="O4542" s="881">
        <v>7289.45</v>
      </c>
      <c r="P4542" s="881"/>
    </row>
    <row r="4543" spans="2:16">
      <c r="B4543" s="883" t="s">
        <v>1057</v>
      </c>
      <c r="C4543" s="884" t="s">
        <v>52</v>
      </c>
      <c r="N4543" s="881"/>
      <c r="O4543" s="881">
        <v>24.81</v>
      </c>
      <c r="P4543" s="881"/>
    </row>
    <row r="4544" spans="2:16">
      <c r="B4544" s="867" t="s">
        <v>1058</v>
      </c>
      <c r="C4544" s="867" t="s">
        <v>334</v>
      </c>
      <c r="N4544" s="881"/>
      <c r="O4544" s="881">
        <v>24.81</v>
      </c>
      <c r="P4544" s="881"/>
    </row>
    <row r="4545" spans="2:16">
      <c r="B4545" s="883" t="s">
        <v>1059</v>
      </c>
      <c r="C4545" s="884" t="s">
        <v>54</v>
      </c>
      <c r="N4545" s="881"/>
      <c r="O4545" s="881">
        <v>89</v>
      </c>
      <c r="P4545" s="881"/>
    </row>
    <row r="4546" spans="2:16">
      <c r="B4546" s="867" t="s">
        <v>1060</v>
      </c>
      <c r="C4546" s="867" t="s">
        <v>2696</v>
      </c>
      <c r="N4546" s="881"/>
      <c r="O4546" s="881">
        <v>48.6</v>
      </c>
      <c r="P4546" s="881"/>
    </row>
    <row r="4547" spans="2:16">
      <c r="B4547" s="867" t="s">
        <v>1061</v>
      </c>
      <c r="C4547" s="867" t="s">
        <v>336</v>
      </c>
      <c r="N4547" s="881"/>
      <c r="O4547" s="881">
        <v>40.4</v>
      </c>
      <c r="P4547" s="881"/>
    </row>
    <row r="4548" spans="2:16">
      <c r="B4548" s="883" t="s">
        <v>1062</v>
      </c>
      <c r="C4548" s="884" t="s">
        <v>2700</v>
      </c>
      <c r="O4548" s="881">
        <v>1042.4100000000001</v>
      </c>
      <c r="P4548" s="881"/>
    </row>
    <row r="4549" spans="2:16">
      <c r="B4549" s="867" t="s">
        <v>1063</v>
      </c>
      <c r="C4549" s="867" t="s">
        <v>2713</v>
      </c>
      <c r="O4549" s="881">
        <v>424.61</v>
      </c>
      <c r="P4549" s="881"/>
    </row>
    <row r="4550" spans="2:16">
      <c r="B4550" s="867" t="s">
        <v>1064</v>
      </c>
      <c r="C4550" s="867" t="s">
        <v>2714</v>
      </c>
      <c r="O4550" s="881">
        <v>617.79999999999995</v>
      </c>
      <c r="P4550" s="881"/>
    </row>
    <row r="4551" spans="2:16">
      <c r="B4551" s="883" t="s">
        <v>1065</v>
      </c>
      <c r="C4551" s="884" t="s">
        <v>359</v>
      </c>
      <c r="O4551" s="881">
        <v>5711.64</v>
      </c>
      <c r="P4551" s="881"/>
    </row>
    <row r="4552" spans="2:16">
      <c r="B4552" s="867" t="s">
        <v>1066</v>
      </c>
      <c r="C4552" s="867" t="s">
        <v>2685</v>
      </c>
      <c r="O4552" s="881">
        <v>1302.8399999999999</v>
      </c>
      <c r="P4552" s="881"/>
    </row>
    <row r="4553" spans="2:16">
      <c r="B4553" s="867" t="s">
        <v>1067</v>
      </c>
      <c r="C4553" s="867" t="s">
        <v>2715</v>
      </c>
      <c r="O4553" s="881">
        <v>2363.62</v>
      </c>
      <c r="P4553" s="881"/>
    </row>
    <row r="4554" spans="2:16">
      <c r="B4554" s="867" t="s">
        <v>1068</v>
      </c>
      <c r="C4554" s="867" t="s">
        <v>2716</v>
      </c>
      <c r="O4554" s="881">
        <v>1561.83</v>
      </c>
      <c r="P4554" s="881"/>
    </row>
    <row r="4555" spans="2:16">
      <c r="B4555" s="867" t="s">
        <v>1069</v>
      </c>
      <c r="C4555" s="867" t="s">
        <v>349</v>
      </c>
      <c r="O4555" s="881">
        <v>270.66000000000003</v>
      </c>
      <c r="P4555" s="881"/>
    </row>
    <row r="4556" spans="2:16">
      <c r="B4556" s="867" t="s">
        <v>1070</v>
      </c>
      <c r="C4556" s="871" t="s">
        <v>2717</v>
      </c>
      <c r="O4556" s="881">
        <v>212.69</v>
      </c>
      <c r="P4556" s="881"/>
    </row>
    <row r="4557" spans="2:16">
      <c r="B4557" s="883" t="s">
        <v>1071</v>
      </c>
      <c r="C4557" s="884" t="s">
        <v>2718</v>
      </c>
      <c r="O4557" s="881">
        <v>421.59</v>
      </c>
      <c r="P4557" s="881"/>
    </row>
    <row r="4558" spans="2:16">
      <c r="B4558" s="867" t="s">
        <v>1072</v>
      </c>
      <c r="C4558" s="867" t="s">
        <v>2719</v>
      </c>
      <c r="O4558" s="881">
        <v>421.59</v>
      </c>
      <c r="P4558" s="881"/>
    </row>
    <row r="4559" spans="2:16">
      <c r="B4559" s="873" t="s">
        <v>1073</v>
      </c>
      <c r="C4559" s="874" t="s">
        <v>2823</v>
      </c>
      <c r="N4559" s="881"/>
      <c r="O4559" s="881">
        <v>1871.47</v>
      </c>
      <c r="P4559" s="881"/>
    </row>
    <row r="4560" spans="2:16">
      <c r="B4560" s="875" t="s">
        <v>1074</v>
      </c>
      <c r="C4560" s="876" t="s">
        <v>52</v>
      </c>
      <c r="N4560" s="881"/>
      <c r="O4560" s="881">
        <v>1.97</v>
      </c>
    </row>
    <row r="4561" spans="2:16">
      <c r="B4561" s="867" t="s">
        <v>1075</v>
      </c>
      <c r="C4561" s="867" t="s">
        <v>334</v>
      </c>
      <c r="N4561" s="881"/>
      <c r="O4561" s="881">
        <v>1.97</v>
      </c>
    </row>
    <row r="4562" spans="2:16">
      <c r="B4562" s="875" t="s">
        <v>1076</v>
      </c>
      <c r="C4562" s="876" t="s">
        <v>54</v>
      </c>
      <c r="N4562" s="881"/>
      <c r="O4562" s="881">
        <v>156.55000000000001</v>
      </c>
    </row>
    <row r="4563" spans="2:16">
      <c r="B4563" s="867" t="s">
        <v>1077</v>
      </c>
      <c r="C4563" s="867" t="s">
        <v>365</v>
      </c>
      <c r="N4563" s="881"/>
      <c r="O4563" s="881">
        <v>43.37</v>
      </c>
    </row>
    <row r="4564" spans="2:16">
      <c r="B4564" s="867" t="s">
        <v>1078</v>
      </c>
      <c r="C4564" s="867" t="s">
        <v>2729</v>
      </c>
      <c r="N4564" s="881"/>
      <c r="O4564" s="881">
        <v>77.08</v>
      </c>
    </row>
    <row r="4565" spans="2:16">
      <c r="B4565" s="867" t="s">
        <v>1079</v>
      </c>
      <c r="C4565" s="867" t="s">
        <v>336</v>
      </c>
      <c r="N4565" s="881"/>
      <c r="O4565" s="881">
        <v>36.1</v>
      </c>
    </row>
    <row r="4566" spans="2:16">
      <c r="B4566" s="875" t="s">
        <v>1080</v>
      </c>
      <c r="C4566" s="876" t="s">
        <v>340</v>
      </c>
      <c r="N4566" s="881"/>
      <c r="O4566" s="881">
        <v>697.52</v>
      </c>
    </row>
    <row r="4567" spans="2:16">
      <c r="B4567" s="867" t="s">
        <v>1081</v>
      </c>
      <c r="C4567" s="867" t="s">
        <v>2669</v>
      </c>
      <c r="N4567" s="881"/>
      <c r="O4567" s="881">
        <v>231.53</v>
      </c>
    </row>
    <row r="4568" spans="2:16">
      <c r="B4568" s="867" t="s">
        <v>1082</v>
      </c>
      <c r="C4568" s="867" t="s">
        <v>2730</v>
      </c>
      <c r="N4568" s="881"/>
      <c r="O4568" s="881">
        <v>247.4</v>
      </c>
    </row>
    <row r="4569" spans="2:16">
      <c r="B4569" s="867" t="s">
        <v>1083</v>
      </c>
      <c r="C4569" s="867" t="s">
        <v>2670</v>
      </c>
      <c r="N4569" s="881"/>
      <c r="O4569" s="881">
        <v>66.72</v>
      </c>
    </row>
    <row r="4570" spans="2:16">
      <c r="B4570" s="867" t="s">
        <v>1084</v>
      </c>
      <c r="C4570" s="867" t="s">
        <v>2731</v>
      </c>
      <c r="N4570" s="881"/>
      <c r="O4570" s="881">
        <v>68.25</v>
      </c>
    </row>
    <row r="4571" spans="2:16">
      <c r="B4571" s="867" t="s">
        <v>1085</v>
      </c>
      <c r="C4571" s="867" t="s">
        <v>341</v>
      </c>
      <c r="N4571" s="881"/>
      <c r="O4571" s="881">
        <v>83.62</v>
      </c>
    </row>
    <row r="4572" spans="2:16">
      <c r="B4572" s="875" t="s">
        <v>1086</v>
      </c>
      <c r="C4572" s="876" t="s">
        <v>343</v>
      </c>
      <c r="N4572" s="881"/>
      <c r="O4572" s="881">
        <v>130.28</v>
      </c>
      <c r="P4572" s="881"/>
    </row>
    <row r="4573" spans="2:16">
      <c r="B4573" s="867" t="s">
        <v>1087</v>
      </c>
      <c r="C4573" s="867" t="s">
        <v>2732</v>
      </c>
      <c r="N4573" s="881"/>
      <c r="O4573" s="881">
        <v>130.28</v>
      </c>
      <c r="P4573" s="881"/>
    </row>
    <row r="4574" spans="2:16">
      <c r="B4574" s="875" t="s">
        <v>1088</v>
      </c>
      <c r="C4574" s="876" t="s">
        <v>64</v>
      </c>
      <c r="O4574" s="881">
        <v>86.73</v>
      </c>
      <c r="P4574" s="881"/>
    </row>
    <row r="4575" spans="2:16">
      <c r="B4575" s="867" t="s">
        <v>1089</v>
      </c>
      <c r="C4575" s="867" t="s">
        <v>2733</v>
      </c>
      <c r="O4575" s="881">
        <v>66.66</v>
      </c>
      <c r="P4575" s="881"/>
    </row>
    <row r="4576" spans="2:16">
      <c r="B4576" s="867" t="s">
        <v>1090</v>
      </c>
      <c r="C4576" s="867" t="s">
        <v>351</v>
      </c>
      <c r="O4576" s="881">
        <v>20.07</v>
      </c>
      <c r="P4576" s="881"/>
    </row>
    <row r="4577" spans="2:17">
      <c r="B4577" s="875" t="s">
        <v>1091</v>
      </c>
      <c r="C4577" s="876" t="s">
        <v>344</v>
      </c>
      <c r="N4577" s="881"/>
      <c r="O4577" s="881">
        <v>634.83000000000004</v>
      </c>
    </row>
    <row r="4578" spans="2:17">
      <c r="B4578" s="867" t="s">
        <v>1092</v>
      </c>
      <c r="C4578" s="871" t="s">
        <v>2824</v>
      </c>
      <c r="N4578" s="881"/>
      <c r="O4578" s="881">
        <v>634.83000000000004</v>
      </c>
    </row>
    <row r="4579" spans="2:17">
      <c r="B4579" s="875" t="s">
        <v>1093</v>
      </c>
      <c r="C4579" s="876" t="s">
        <v>2681</v>
      </c>
      <c r="N4579" s="881"/>
      <c r="O4579" s="881">
        <v>163.59</v>
      </c>
    </row>
    <row r="4580" spans="2:17">
      <c r="B4580" s="867" t="s">
        <v>1094</v>
      </c>
      <c r="C4580" s="867" t="s">
        <v>2710</v>
      </c>
      <c r="N4580" s="881"/>
      <c r="O4580" s="881">
        <v>163.59</v>
      </c>
    </row>
    <row r="4581" spans="2:17">
      <c r="B4581" s="873" t="s">
        <v>1095</v>
      </c>
      <c r="C4581" s="874" t="s">
        <v>2735</v>
      </c>
      <c r="L4581" s="881"/>
      <c r="M4581" s="881">
        <v>17044.87</v>
      </c>
      <c r="N4581" s="881">
        <v>77446.559999999998</v>
      </c>
      <c r="O4581" s="881">
        <v>144746.23999999999</v>
      </c>
      <c r="P4581" s="881">
        <v>103237.96</v>
      </c>
      <c r="Q4581" s="881">
        <v>17616.349999999999</v>
      </c>
    </row>
    <row r="4582" spans="2:17">
      <c r="B4582" s="875" t="s">
        <v>1096</v>
      </c>
      <c r="C4582" s="876" t="s">
        <v>52</v>
      </c>
      <c r="L4582" s="881"/>
      <c r="M4582" s="881">
        <v>2561.6</v>
      </c>
      <c r="N4582" s="881">
        <v>4330.6000000000004</v>
      </c>
    </row>
    <row r="4583" spans="2:17">
      <c r="B4583" s="867" t="s">
        <v>1097</v>
      </c>
      <c r="C4583" s="867" t="s">
        <v>2689</v>
      </c>
      <c r="L4583" s="881"/>
      <c r="M4583" s="881">
        <v>2561.6</v>
      </c>
      <c r="N4583" s="881">
        <v>4330.6000000000004</v>
      </c>
    </row>
    <row r="4584" spans="2:17">
      <c r="B4584" s="875" t="s">
        <v>1098</v>
      </c>
      <c r="C4584" s="876" t="s">
        <v>54</v>
      </c>
      <c r="M4584" s="881">
        <v>14483.27</v>
      </c>
      <c r="N4584" s="881">
        <v>73115.960000000006</v>
      </c>
      <c r="O4584" s="881">
        <v>93779.86</v>
      </c>
      <c r="P4584" s="881">
        <v>55707.64</v>
      </c>
      <c r="Q4584" s="881">
        <v>17616.349999999999</v>
      </c>
    </row>
    <row r="4585" spans="2:17">
      <c r="B4585" s="867" t="s">
        <v>1099</v>
      </c>
      <c r="C4585" s="867" t="s">
        <v>2690</v>
      </c>
      <c r="M4585" s="881">
        <v>12789.91</v>
      </c>
      <c r="N4585" s="881">
        <v>42021.5</v>
      </c>
      <c r="O4585" s="881">
        <v>22067.84</v>
      </c>
    </row>
    <row r="4586" spans="2:17">
      <c r="B4586" s="867" t="s">
        <v>1100</v>
      </c>
      <c r="C4586" s="867" t="s">
        <v>2736</v>
      </c>
      <c r="M4586" s="881">
        <v>1693.36</v>
      </c>
      <c r="N4586" s="881">
        <v>23677.53</v>
      </c>
      <c r="O4586" s="881">
        <v>12434.39</v>
      </c>
    </row>
    <row r="4587" spans="2:17">
      <c r="B4587" s="867" t="s">
        <v>1101</v>
      </c>
      <c r="C4587" s="867" t="s">
        <v>2737</v>
      </c>
      <c r="M4587" s="881"/>
      <c r="N4587" s="881">
        <v>1246.6300000000001</v>
      </c>
      <c r="O4587" s="881">
        <v>2293.37</v>
      </c>
    </row>
    <row r="4588" spans="2:17">
      <c r="B4588" s="867" t="s">
        <v>1102</v>
      </c>
      <c r="C4588" s="867" t="s">
        <v>2691</v>
      </c>
      <c r="M4588" s="881"/>
      <c r="N4588" s="881">
        <v>6170.3</v>
      </c>
      <c r="O4588" s="881">
        <v>13768</v>
      </c>
      <c r="P4588" s="881"/>
    </row>
    <row r="4589" spans="2:17">
      <c r="B4589" s="867" t="s">
        <v>1103</v>
      </c>
      <c r="C4589" s="867" t="s">
        <v>2738</v>
      </c>
      <c r="N4589" s="881"/>
      <c r="O4589" s="881">
        <v>295.2</v>
      </c>
      <c r="P4589" s="881"/>
    </row>
    <row r="4590" spans="2:17">
      <c r="B4590" s="867" t="s">
        <v>1104</v>
      </c>
      <c r="C4590" s="867" t="s">
        <v>354</v>
      </c>
      <c r="N4590" s="881"/>
      <c r="O4590" s="881">
        <v>42113.58</v>
      </c>
      <c r="P4590" s="881"/>
    </row>
    <row r="4591" spans="2:17">
      <c r="B4591" s="867" t="s">
        <v>1105</v>
      </c>
      <c r="C4591" s="867" t="s">
        <v>2739</v>
      </c>
      <c r="N4591" s="881"/>
      <c r="O4591" s="881">
        <v>618</v>
      </c>
      <c r="P4591" s="881"/>
    </row>
    <row r="4592" spans="2:17">
      <c r="B4592" s="867" t="s">
        <v>1106</v>
      </c>
      <c r="C4592" s="867" t="s">
        <v>2692</v>
      </c>
      <c r="O4592" s="881">
        <v>189.48</v>
      </c>
      <c r="P4592" s="881">
        <v>21242.62</v>
      </c>
      <c r="Q4592" s="881">
        <v>2501.65</v>
      </c>
    </row>
    <row r="4593" spans="2:17">
      <c r="B4593" s="867" t="s">
        <v>1107</v>
      </c>
      <c r="C4593" s="867" t="s">
        <v>2740</v>
      </c>
      <c r="O4593" s="881"/>
      <c r="P4593" s="881">
        <v>806.58</v>
      </c>
      <c r="Q4593" s="881">
        <v>205.74</v>
      </c>
    </row>
    <row r="4594" spans="2:17">
      <c r="B4594" s="867" t="s">
        <v>1108</v>
      </c>
      <c r="C4594" s="867" t="s">
        <v>2693</v>
      </c>
      <c r="P4594" s="881">
        <v>33277.25</v>
      </c>
      <c r="Q4594" s="881">
        <v>14594.12</v>
      </c>
    </row>
    <row r="4595" spans="2:17">
      <c r="B4595" s="867" t="s">
        <v>1109</v>
      </c>
      <c r="C4595" s="867" t="s">
        <v>2741</v>
      </c>
      <c r="P4595" s="881">
        <v>175.88</v>
      </c>
      <c r="Q4595" s="881">
        <v>77.13</v>
      </c>
    </row>
    <row r="4596" spans="2:17">
      <c r="B4596" s="867" t="s">
        <v>1110</v>
      </c>
      <c r="C4596" s="867" t="s">
        <v>2742</v>
      </c>
      <c r="P4596" s="881">
        <v>205.31</v>
      </c>
      <c r="Q4596" s="881">
        <v>237.71</v>
      </c>
    </row>
    <row r="4597" spans="2:17">
      <c r="B4597" s="875" t="s">
        <v>1111</v>
      </c>
      <c r="C4597" s="876" t="s">
        <v>355</v>
      </c>
      <c r="N4597" s="881"/>
      <c r="O4597" s="881">
        <v>49994.47</v>
      </c>
      <c r="P4597" s="881">
        <v>43209.96</v>
      </c>
      <c r="Q4597" s="881"/>
    </row>
    <row r="4598" spans="2:17">
      <c r="B4598" s="867" t="s">
        <v>1112</v>
      </c>
      <c r="C4598" s="867" t="s">
        <v>2743</v>
      </c>
      <c r="N4598" s="881"/>
      <c r="O4598" s="881">
        <v>9647.91</v>
      </c>
    </row>
    <row r="4599" spans="2:17">
      <c r="B4599" s="867" t="s">
        <v>1113</v>
      </c>
      <c r="C4599" s="867" t="s">
        <v>2825</v>
      </c>
      <c r="N4599" s="881"/>
      <c r="O4599" s="881">
        <v>7881.01</v>
      </c>
    </row>
    <row r="4600" spans="2:17">
      <c r="B4600" s="867" t="s">
        <v>1114</v>
      </c>
      <c r="C4600" s="867" t="s">
        <v>2744</v>
      </c>
      <c r="N4600" s="881"/>
      <c r="O4600" s="881">
        <v>2418.9699999999998</v>
      </c>
      <c r="P4600" s="881"/>
    </row>
    <row r="4601" spans="2:17">
      <c r="B4601" s="867" t="s">
        <v>1115</v>
      </c>
      <c r="C4601" s="867" t="s">
        <v>2745</v>
      </c>
      <c r="N4601" s="881"/>
      <c r="O4601" s="881">
        <v>3408.96</v>
      </c>
      <c r="P4601" s="881"/>
    </row>
    <row r="4602" spans="2:17">
      <c r="B4602" s="867" t="s">
        <v>1116</v>
      </c>
      <c r="C4602" s="867" t="s">
        <v>2746</v>
      </c>
      <c r="N4602" s="881"/>
      <c r="O4602" s="881">
        <v>2656.8</v>
      </c>
      <c r="P4602" s="881"/>
    </row>
    <row r="4603" spans="2:17">
      <c r="B4603" s="867" t="s">
        <v>1117</v>
      </c>
      <c r="C4603" s="867" t="s">
        <v>2694</v>
      </c>
      <c r="N4603" s="881"/>
      <c r="O4603" s="881">
        <v>2733.75</v>
      </c>
      <c r="P4603" s="881">
        <v>712.86</v>
      </c>
    </row>
    <row r="4604" spans="2:17">
      <c r="B4604" s="867" t="s">
        <v>1118</v>
      </c>
      <c r="C4604" s="867" t="s">
        <v>2747</v>
      </c>
      <c r="N4604" s="881"/>
      <c r="O4604" s="881">
        <v>9535</v>
      </c>
      <c r="P4604" s="881">
        <v>4444.7</v>
      </c>
    </row>
    <row r="4605" spans="2:17">
      <c r="B4605" s="867" t="s">
        <v>1119</v>
      </c>
      <c r="C4605" s="867" t="s">
        <v>2748</v>
      </c>
      <c r="N4605" s="881"/>
      <c r="O4605" s="881">
        <v>11149.85</v>
      </c>
      <c r="P4605" s="881">
        <v>5658.35</v>
      </c>
    </row>
    <row r="4606" spans="2:17">
      <c r="B4606" s="867" t="s">
        <v>1120</v>
      </c>
      <c r="C4606" s="867" t="s">
        <v>2826</v>
      </c>
      <c r="O4606" s="881">
        <v>562.22</v>
      </c>
      <c r="P4606" s="881">
        <v>11612.12</v>
      </c>
    </row>
    <row r="4607" spans="2:17">
      <c r="B4607" s="867" t="s">
        <v>1121</v>
      </c>
      <c r="C4607" s="867" t="s">
        <v>2808</v>
      </c>
      <c r="O4607" s="881"/>
      <c r="P4607" s="881">
        <v>146.82</v>
      </c>
    </row>
    <row r="4608" spans="2:17">
      <c r="B4608" s="867" t="s">
        <v>1122</v>
      </c>
      <c r="C4608" s="867" t="s">
        <v>2809</v>
      </c>
      <c r="O4608" s="881"/>
      <c r="P4608" s="881">
        <v>4303.83</v>
      </c>
    </row>
    <row r="4609" spans="2:17">
      <c r="B4609" s="867" t="s">
        <v>1123</v>
      </c>
      <c r="C4609" s="867" t="s">
        <v>2810</v>
      </c>
      <c r="O4609" s="881"/>
      <c r="P4609" s="881">
        <v>1331.72</v>
      </c>
    </row>
    <row r="4610" spans="2:17">
      <c r="B4610" s="867" t="s">
        <v>1124</v>
      </c>
      <c r="C4610" s="867" t="s">
        <v>2827</v>
      </c>
      <c r="O4610" s="881"/>
      <c r="P4610" s="881">
        <v>2637.18</v>
      </c>
    </row>
    <row r="4611" spans="2:17">
      <c r="B4611" s="867" t="s">
        <v>1125</v>
      </c>
      <c r="C4611" s="867" t="s">
        <v>2828</v>
      </c>
      <c r="O4611" s="881"/>
      <c r="P4611" s="881">
        <v>1925.62</v>
      </c>
    </row>
    <row r="4612" spans="2:17">
      <c r="B4612" s="867" t="s">
        <v>1126</v>
      </c>
      <c r="C4612" s="867" t="s">
        <v>356</v>
      </c>
      <c r="O4612" s="881"/>
      <c r="P4612" s="881">
        <v>10436.76</v>
      </c>
      <c r="Q4612" s="881"/>
    </row>
    <row r="4613" spans="2:17">
      <c r="B4613" s="875" t="s">
        <v>1127</v>
      </c>
      <c r="C4613" s="876" t="s">
        <v>2749</v>
      </c>
      <c r="N4613" s="881"/>
      <c r="O4613" s="881">
        <v>971.91</v>
      </c>
      <c r="P4613" s="881">
        <v>4320.3599999999997</v>
      </c>
      <c r="Q4613" s="881"/>
    </row>
    <row r="4614" spans="2:17">
      <c r="B4614" s="867" t="s">
        <v>1128</v>
      </c>
      <c r="C4614" s="867" t="s">
        <v>2750</v>
      </c>
      <c r="N4614" s="881"/>
      <c r="O4614" s="881">
        <v>971.91</v>
      </c>
      <c r="P4614" s="881">
        <v>2044.54</v>
      </c>
      <c r="Q4614" s="881"/>
    </row>
    <row r="4615" spans="2:17">
      <c r="B4615" s="867" t="s">
        <v>1129</v>
      </c>
      <c r="C4615" s="867" t="s">
        <v>2829</v>
      </c>
      <c r="O4615" s="881"/>
      <c r="P4615" s="881">
        <v>2275.8200000000002</v>
      </c>
      <c r="Q4615" s="881"/>
    </row>
    <row r="4616" spans="2:17">
      <c r="B4616" s="873" t="s">
        <v>1130</v>
      </c>
      <c r="C4616" s="874" t="s">
        <v>2830</v>
      </c>
      <c r="N4616" s="881"/>
      <c r="O4616" s="881">
        <v>15415.91</v>
      </c>
      <c r="P4616" s="881">
        <v>17461.14</v>
      </c>
      <c r="Q4616" s="881">
        <v>630.73</v>
      </c>
    </row>
    <row r="4617" spans="2:17">
      <c r="B4617" s="875" t="s">
        <v>1131</v>
      </c>
      <c r="C4617" s="876" t="s">
        <v>52</v>
      </c>
      <c r="N4617" s="881"/>
      <c r="O4617" s="881">
        <v>23.14</v>
      </c>
    </row>
    <row r="4618" spans="2:17">
      <c r="B4618" s="867" t="s">
        <v>1132</v>
      </c>
      <c r="C4618" s="867" t="s">
        <v>334</v>
      </c>
      <c r="N4618" s="881"/>
      <c r="O4618" s="881">
        <v>23.14</v>
      </c>
    </row>
    <row r="4619" spans="2:17">
      <c r="B4619" s="875" t="s">
        <v>1133</v>
      </c>
      <c r="C4619" s="876" t="s">
        <v>54</v>
      </c>
      <c r="N4619" s="881"/>
      <c r="O4619" s="881">
        <v>864.01</v>
      </c>
    </row>
    <row r="4620" spans="2:17">
      <c r="B4620" s="867" t="s">
        <v>1134</v>
      </c>
      <c r="C4620" s="867" t="s">
        <v>365</v>
      </c>
      <c r="N4620" s="881"/>
      <c r="O4620" s="881">
        <v>440.48</v>
      </c>
    </row>
    <row r="4621" spans="2:17">
      <c r="B4621" s="867" t="s">
        <v>1135</v>
      </c>
      <c r="C4621" s="867" t="s">
        <v>336</v>
      </c>
      <c r="N4621" s="881"/>
      <c r="O4621" s="881">
        <v>367.33</v>
      </c>
    </row>
    <row r="4622" spans="2:17">
      <c r="B4622" s="867" t="s">
        <v>1136</v>
      </c>
      <c r="C4622" s="867" t="s">
        <v>2752</v>
      </c>
      <c r="N4622" s="881"/>
      <c r="O4622" s="881">
        <v>56.2</v>
      </c>
    </row>
    <row r="4623" spans="2:17">
      <c r="B4623" s="875" t="s">
        <v>1137</v>
      </c>
      <c r="C4623" s="876" t="s">
        <v>340</v>
      </c>
      <c r="N4623" s="881"/>
      <c r="O4623" s="881">
        <v>7945.41</v>
      </c>
      <c r="P4623" s="881">
        <v>2318.4499999999998</v>
      </c>
    </row>
    <row r="4624" spans="2:17">
      <c r="B4624" s="867" t="s">
        <v>1138</v>
      </c>
      <c r="C4624" s="867" t="s">
        <v>342</v>
      </c>
      <c r="O4624" s="881">
        <v>4995.74</v>
      </c>
      <c r="P4624" s="881"/>
    </row>
    <row r="4625" spans="2:17">
      <c r="B4625" s="867" t="s">
        <v>1139</v>
      </c>
      <c r="C4625" s="867" t="s">
        <v>364</v>
      </c>
      <c r="O4625" s="881">
        <v>1117.8</v>
      </c>
      <c r="P4625" s="881">
        <v>2318.4499999999998</v>
      </c>
    </row>
    <row r="4626" spans="2:17">
      <c r="B4626" s="867" t="s">
        <v>1140</v>
      </c>
      <c r="C4626" s="867" t="s">
        <v>2702</v>
      </c>
      <c r="N4626" s="881"/>
      <c r="O4626" s="881">
        <v>1831.87</v>
      </c>
      <c r="P4626" s="881"/>
    </row>
    <row r="4627" spans="2:17">
      <c r="B4627" s="875" t="s">
        <v>1141</v>
      </c>
      <c r="C4627" s="876" t="s">
        <v>343</v>
      </c>
      <c r="O4627" s="881"/>
      <c r="P4627" s="881">
        <v>3178.2</v>
      </c>
    </row>
    <row r="4628" spans="2:17">
      <c r="B4628" s="867" t="s">
        <v>1142</v>
      </c>
      <c r="C4628" s="867" t="s">
        <v>2671</v>
      </c>
      <c r="O4628" s="881"/>
      <c r="P4628" s="881">
        <v>1365.47</v>
      </c>
    </row>
    <row r="4629" spans="2:17">
      <c r="B4629" s="867" t="s">
        <v>1143</v>
      </c>
      <c r="C4629" s="867" t="s">
        <v>2703</v>
      </c>
      <c r="O4629" s="881"/>
      <c r="P4629" s="881">
        <v>1812.73</v>
      </c>
    </row>
    <row r="4630" spans="2:17">
      <c r="B4630" s="875" t="s">
        <v>1144</v>
      </c>
      <c r="C4630" s="876" t="s">
        <v>2676</v>
      </c>
      <c r="O4630" s="881"/>
      <c r="P4630" s="881">
        <v>68.19</v>
      </c>
    </row>
    <row r="4631" spans="2:17">
      <c r="B4631" s="867" t="s">
        <v>1145</v>
      </c>
      <c r="C4631" s="867" t="s">
        <v>2677</v>
      </c>
      <c r="O4631" s="881"/>
      <c r="P4631" s="881">
        <v>68.19</v>
      </c>
    </row>
    <row r="4632" spans="2:17">
      <c r="B4632" s="875" t="s">
        <v>1146</v>
      </c>
      <c r="C4632" s="876" t="s">
        <v>344</v>
      </c>
      <c r="O4632" s="881">
        <v>3774.06</v>
      </c>
      <c r="P4632" s="881"/>
    </row>
    <row r="4633" spans="2:17">
      <c r="B4633" s="867" t="s">
        <v>1147</v>
      </c>
      <c r="C4633" s="867" t="s">
        <v>2753</v>
      </c>
      <c r="O4633" s="881">
        <v>1101.55</v>
      </c>
      <c r="P4633" s="881"/>
    </row>
    <row r="4634" spans="2:17">
      <c r="B4634" s="867" t="s">
        <v>1148</v>
      </c>
      <c r="C4634" s="867" t="s">
        <v>2831</v>
      </c>
      <c r="O4634" s="881">
        <v>194.99</v>
      </c>
      <c r="P4634" s="881"/>
    </row>
    <row r="4635" spans="2:17">
      <c r="B4635" s="867" t="s">
        <v>1149</v>
      </c>
      <c r="C4635" s="867" t="s">
        <v>2832</v>
      </c>
      <c r="O4635" s="881">
        <v>252.44</v>
      </c>
      <c r="P4635" s="881"/>
    </row>
    <row r="4636" spans="2:17">
      <c r="B4636" s="867" t="s">
        <v>1150</v>
      </c>
      <c r="C4636" s="871" t="s">
        <v>2833</v>
      </c>
      <c r="O4636" s="881">
        <v>479.38</v>
      </c>
      <c r="P4636" s="881"/>
    </row>
    <row r="4637" spans="2:17">
      <c r="B4637" s="867" t="s">
        <v>1151</v>
      </c>
      <c r="C4637" s="867" t="s">
        <v>2834</v>
      </c>
      <c r="O4637" s="881">
        <v>590.82000000000005</v>
      </c>
      <c r="P4637" s="881"/>
    </row>
    <row r="4638" spans="2:17">
      <c r="B4638" s="867" t="s">
        <v>1152</v>
      </c>
      <c r="C4638" s="867" t="s">
        <v>2835</v>
      </c>
      <c r="O4638" s="881">
        <v>1154.8800000000001</v>
      </c>
      <c r="P4638" s="881"/>
    </row>
    <row r="4639" spans="2:17">
      <c r="B4639" s="875" t="s">
        <v>1153</v>
      </c>
      <c r="C4639" s="876" t="s">
        <v>2679</v>
      </c>
      <c r="P4639" s="881">
        <v>81.069999999999993</v>
      </c>
      <c r="Q4639" s="881">
        <v>630.73</v>
      </c>
    </row>
    <row r="4640" spans="2:17">
      <c r="B4640" s="867" t="s">
        <v>1154</v>
      </c>
      <c r="C4640" s="867" t="s">
        <v>2680</v>
      </c>
      <c r="P4640" s="881">
        <v>81.069999999999993</v>
      </c>
      <c r="Q4640" s="881">
        <v>630.73</v>
      </c>
    </row>
    <row r="4641" spans="2:17">
      <c r="B4641" s="875" t="s">
        <v>1155</v>
      </c>
      <c r="C4641" s="876" t="s">
        <v>2754</v>
      </c>
      <c r="O4641" s="881"/>
      <c r="P4641" s="881">
        <v>10183.540000000001</v>
      </c>
      <c r="Q4641" s="881"/>
    </row>
    <row r="4642" spans="2:17">
      <c r="B4642" s="867" t="s">
        <v>1156</v>
      </c>
      <c r="C4642" s="867" t="s">
        <v>334</v>
      </c>
      <c r="O4642" s="881"/>
      <c r="P4642" s="881">
        <v>80.900000000000006</v>
      </c>
    </row>
    <row r="4643" spans="2:17">
      <c r="B4643" s="867" t="s">
        <v>1157</v>
      </c>
      <c r="C4643" s="867" t="s">
        <v>365</v>
      </c>
      <c r="O4643" s="881"/>
      <c r="P4643" s="881">
        <v>270.69</v>
      </c>
    </row>
    <row r="4644" spans="2:17">
      <c r="B4644" s="867" t="s">
        <v>1158</v>
      </c>
      <c r="C4644" s="867" t="s">
        <v>336</v>
      </c>
      <c r="O4644" s="881"/>
      <c r="P4644" s="881">
        <v>225.61</v>
      </c>
    </row>
    <row r="4645" spans="2:17">
      <c r="B4645" s="867" t="s">
        <v>1159</v>
      </c>
      <c r="C4645" s="867" t="s">
        <v>2755</v>
      </c>
      <c r="O4645" s="881"/>
      <c r="P4645" s="881">
        <v>2437.0700000000002</v>
      </c>
      <c r="Q4645" s="881"/>
    </row>
    <row r="4646" spans="2:17">
      <c r="B4646" s="867" t="s">
        <v>1160</v>
      </c>
      <c r="C4646" s="867" t="s">
        <v>2756</v>
      </c>
      <c r="O4646" s="881"/>
      <c r="P4646" s="881">
        <v>2674.1</v>
      </c>
      <c r="Q4646" s="881"/>
    </row>
    <row r="4647" spans="2:17">
      <c r="B4647" s="867" t="s">
        <v>1161</v>
      </c>
      <c r="C4647" s="867" t="s">
        <v>349</v>
      </c>
      <c r="P4647" s="881">
        <v>2744.77</v>
      </c>
      <c r="Q4647" s="881"/>
    </row>
    <row r="4648" spans="2:17">
      <c r="B4648" s="867" t="s">
        <v>1162</v>
      </c>
      <c r="C4648" s="867" t="s">
        <v>2757</v>
      </c>
      <c r="P4648" s="881">
        <v>1750.4</v>
      </c>
      <c r="Q4648" s="881"/>
    </row>
    <row r="4649" spans="2:17">
      <c r="B4649" s="875" t="s">
        <v>1163</v>
      </c>
      <c r="C4649" s="876" t="s">
        <v>2681</v>
      </c>
      <c r="O4649" s="881">
        <v>2809.29</v>
      </c>
      <c r="P4649" s="881"/>
    </row>
    <row r="4650" spans="2:17">
      <c r="B4650" s="867" t="s">
        <v>1164</v>
      </c>
      <c r="C4650" s="867" t="s">
        <v>2758</v>
      </c>
      <c r="O4650" s="881">
        <v>1625.8</v>
      </c>
      <c r="P4650" s="881"/>
    </row>
    <row r="4651" spans="2:17">
      <c r="B4651" s="867" t="s">
        <v>1165</v>
      </c>
      <c r="C4651" s="867" t="s">
        <v>2759</v>
      </c>
      <c r="O4651" s="881">
        <v>1183.49</v>
      </c>
      <c r="P4651" s="881"/>
    </row>
    <row r="4652" spans="2:17">
      <c r="B4652" s="875" t="s">
        <v>1166</v>
      </c>
      <c r="C4652" s="876" t="s">
        <v>64</v>
      </c>
      <c r="P4652" s="881">
        <v>1156.97</v>
      </c>
      <c r="Q4652" s="881"/>
    </row>
    <row r="4653" spans="2:17">
      <c r="B4653" s="867" t="s">
        <v>1167</v>
      </c>
      <c r="C4653" s="867" t="s">
        <v>350</v>
      </c>
      <c r="P4653" s="881">
        <v>918.38</v>
      </c>
      <c r="Q4653" s="881"/>
    </row>
    <row r="4654" spans="2:17">
      <c r="B4654" s="867" t="s">
        <v>1168</v>
      </c>
      <c r="C4654" s="867" t="s">
        <v>351</v>
      </c>
      <c r="P4654" s="881">
        <v>238.59</v>
      </c>
      <c r="Q4654" s="881"/>
    </row>
    <row r="4655" spans="2:17">
      <c r="B4655" s="875" t="s">
        <v>1169</v>
      </c>
      <c r="C4655" s="876" t="s">
        <v>65</v>
      </c>
      <c r="O4655" s="881"/>
      <c r="P4655" s="881">
        <v>474.72</v>
      </c>
    </row>
    <row r="4656" spans="2:17">
      <c r="B4656" s="867" t="s">
        <v>1170</v>
      </c>
      <c r="C4656" s="867" t="s">
        <v>2760</v>
      </c>
      <c r="O4656" s="881"/>
      <c r="P4656" s="881">
        <v>474.72</v>
      </c>
    </row>
    <row r="4657" spans="2:17">
      <c r="B4657" s="873" t="s">
        <v>1171</v>
      </c>
      <c r="C4657" s="874" t="s">
        <v>2836</v>
      </c>
      <c r="O4657" s="881"/>
      <c r="P4657" s="881">
        <v>3198.14</v>
      </c>
      <c r="Q4657" s="881">
        <v>95.67</v>
      </c>
    </row>
    <row r="4658" spans="2:17">
      <c r="B4658" s="875" t="s">
        <v>1172</v>
      </c>
      <c r="C4658" s="876" t="s">
        <v>52</v>
      </c>
      <c r="O4658" s="881"/>
      <c r="P4658" s="881">
        <v>10.8</v>
      </c>
    </row>
    <row r="4659" spans="2:17">
      <c r="B4659" s="867" t="s">
        <v>1173</v>
      </c>
      <c r="C4659" s="867" t="s">
        <v>333</v>
      </c>
      <c r="O4659" s="881"/>
      <c r="P4659" s="881">
        <v>9.0399999999999991</v>
      </c>
    </row>
    <row r="4660" spans="2:17">
      <c r="B4660" s="867" t="s">
        <v>1174</v>
      </c>
      <c r="C4660" s="867" t="s">
        <v>334</v>
      </c>
      <c r="O4660" s="881"/>
      <c r="P4660" s="881">
        <v>1.76</v>
      </c>
    </row>
    <row r="4661" spans="2:17">
      <c r="B4661" s="875" t="s">
        <v>1175</v>
      </c>
      <c r="C4661" s="876" t="s">
        <v>54</v>
      </c>
      <c r="O4661" s="881"/>
      <c r="P4661" s="881">
        <v>66.03</v>
      </c>
      <c r="Q4661" s="881"/>
    </row>
    <row r="4662" spans="2:17">
      <c r="B4662" s="867" t="s">
        <v>1176</v>
      </c>
      <c r="C4662" s="867" t="s">
        <v>365</v>
      </c>
      <c r="O4662" s="881"/>
      <c r="P4662" s="881">
        <v>33.53</v>
      </c>
      <c r="Q4662" s="881"/>
    </row>
    <row r="4663" spans="2:17">
      <c r="B4663" s="867" t="s">
        <v>1177</v>
      </c>
      <c r="C4663" s="867" t="s">
        <v>336</v>
      </c>
      <c r="O4663" s="881"/>
      <c r="P4663" s="881">
        <v>28.1</v>
      </c>
      <c r="Q4663" s="881"/>
    </row>
    <row r="4664" spans="2:17">
      <c r="B4664" s="867" t="s">
        <v>1178</v>
      </c>
      <c r="C4664" s="867" t="s">
        <v>2762</v>
      </c>
      <c r="O4664" s="881"/>
      <c r="P4664" s="881">
        <v>4.4000000000000004</v>
      </c>
      <c r="Q4664" s="881"/>
    </row>
    <row r="4665" spans="2:17">
      <c r="B4665" s="875" t="s">
        <v>1179</v>
      </c>
      <c r="C4665" s="876" t="s">
        <v>2700</v>
      </c>
      <c r="P4665" s="881">
        <v>525.67999999999995</v>
      </c>
      <c r="Q4665" s="881"/>
    </row>
    <row r="4666" spans="2:17">
      <c r="B4666" s="867" t="s">
        <v>1180</v>
      </c>
      <c r="C4666" s="867" t="s">
        <v>366</v>
      </c>
      <c r="P4666" s="881">
        <v>141.56</v>
      </c>
      <c r="Q4666" s="881"/>
    </row>
    <row r="4667" spans="2:17">
      <c r="B4667" s="867" t="s">
        <v>1181</v>
      </c>
      <c r="C4667" s="867" t="s">
        <v>342</v>
      </c>
      <c r="P4667" s="881">
        <v>384.12</v>
      </c>
      <c r="Q4667" s="881"/>
    </row>
    <row r="4668" spans="2:17">
      <c r="B4668" s="875" t="s">
        <v>1182</v>
      </c>
      <c r="C4668" s="876" t="s">
        <v>343</v>
      </c>
      <c r="P4668" s="881">
        <v>215.75</v>
      </c>
      <c r="Q4668" s="881"/>
    </row>
    <row r="4669" spans="2:17">
      <c r="B4669" s="867" t="s">
        <v>1183</v>
      </c>
      <c r="C4669" s="867" t="s">
        <v>367</v>
      </c>
      <c r="P4669" s="881">
        <v>215.75</v>
      </c>
      <c r="Q4669" s="881"/>
    </row>
    <row r="4670" spans="2:17">
      <c r="B4670" s="875" t="s">
        <v>1184</v>
      </c>
      <c r="C4670" s="876" t="s">
        <v>2681</v>
      </c>
      <c r="P4670" s="881">
        <v>430.36</v>
      </c>
      <c r="Q4670" s="881"/>
    </row>
    <row r="4671" spans="2:17">
      <c r="B4671" s="867" t="s">
        <v>1185</v>
      </c>
      <c r="C4671" s="867" t="s">
        <v>2763</v>
      </c>
      <c r="P4671" s="881">
        <v>430.36</v>
      </c>
      <c r="Q4671" s="881"/>
    </row>
    <row r="4672" spans="2:17">
      <c r="B4672" s="875" t="s">
        <v>1186</v>
      </c>
      <c r="C4672" s="876" t="s">
        <v>344</v>
      </c>
      <c r="P4672" s="881">
        <v>1945.04</v>
      </c>
      <c r="Q4672" s="881"/>
    </row>
    <row r="4673" spans="2:17">
      <c r="B4673" s="867" t="s">
        <v>1187</v>
      </c>
      <c r="C4673" s="867" t="s">
        <v>2678</v>
      </c>
      <c r="P4673" s="881">
        <v>238.64</v>
      </c>
      <c r="Q4673" s="881"/>
    </row>
    <row r="4674" spans="2:17">
      <c r="B4674" s="867" t="s">
        <v>1188</v>
      </c>
      <c r="C4674" s="867" t="s">
        <v>2837</v>
      </c>
      <c r="P4674" s="881">
        <v>365.65</v>
      </c>
      <c r="Q4674" s="881"/>
    </row>
    <row r="4675" spans="2:17">
      <c r="B4675" s="867" t="s">
        <v>1189</v>
      </c>
      <c r="C4675" s="867" t="s">
        <v>2764</v>
      </c>
      <c r="P4675" s="881">
        <v>200.82</v>
      </c>
      <c r="Q4675" s="881"/>
    </row>
    <row r="4676" spans="2:17">
      <c r="B4676" s="867" t="s">
        <v>1190</v>
      </c>
      <c r="C4676" s="867" t="s">
        <v>2838</v>
      </c>
      <c r="P4676" s="881">
        <v>1139.93</v>
      </c>
      <c r="Q4676" s="881"/>
    </row>
    <row r="4677" spans="2:17">
      <c r="B4677" s="875" t="s">
        <v>1191</v>
      </c>
      <c r="C4677" s="876" t="s">
        <v>64</v>
      </c>
      <c r="P4677" s="881">
        <v>4.4800000000000004</v>
      </c>
      <c r="Q4677" s="881">
        <v>95.67</v>
      </c>
    </row>
    <row r="4678" spans="2:17">
      <c r="B4678" s="867" t="s">
        <v>1192</v>
      </c>
      <c r="C4678" s="867" t="s">
        <v>350</v>
      </c>
      <c r="P4678" s="881"/>
      <c r="Q4678" s="881">
        <v>73.94</v>
      </c>
    </row>
    <row r="4679" spans="2:17">
      <c r="B4679" s="867" t="s">
        <v>1193</v>
      </c>
      <c r="C4679" s="867" t="s">
        <v>351</v>
      </c>
      <c r="P4679" s="881">
        <v>4.4800000000000004</v>
      </c>
      <c r="Q4679" s="881">
        <v>21.73</v>
      </c>
    </row>
    <row r="4680" spans="2:17">
      <c r="B4680" s="873" t="s">
        <v>1194</v>
      </c>
      <c r="C4680" s="874" t="s">
        <v>2839</v>
      </c>
      <c r="O4680" s="881"/>
      <c r="P4680" s="881">
        <v>437.16</v>
      </c>
      <c r="Q4680" s="881"/>
    </row>
    <row r="4681" spans="2:17">
      <c r="B4681" s="875" t="s">
        <v>1195</v>
      </c>
      <c r="C4681" s="876" t="s">
        <v>52</v>
      </c>
      <c r="O4681" s="881"/>
      <c r="P4681" s="881">
        <v>1.65</v>
      </c>
      <c r="Q4681" s="881"/>
    </row>
    <row r="4682" spans="2:17">
      <c r="B4682" s="867" t="s">
        <v>1196</v>
      </c>
      <c r="C4682" s="867" t="s">
        <v>333</v>
      </c>
      <c r="O4682" s="881"/>
      <c r="P4682" s="881">
        <v>1.27</v>
      </c>
      <c r="Q4682" s="881"/>
    </row>
    <row r="4683" spans="2:17">
      <c r="B4683" s="867" t="s">
        <v>1197</v>
      </c>
      <c r="C4683" s="867" t="s">
        <v>334</v>
      </c>
      <c r="O4683" s="881"/>
      <c r="P4683" s="881">
        <v>0.38</v>
      </c>
      <c r="Q4683" s="881"/>
    </row>
    <row r="4684" spans="2:17">
      <c r="B4684" s="875" t="s">
        <v>1198</v>
      </c>
      <c r="C4684" s="876" t="s">
        <v>54</v>
      </c>
      <c r="O4684" s="881"/>
      <c r="P4684" s="881">
        <v>16.93</v>
      </c>
      <c r="Q4684" s="881"/>
    </row>
    <row r="4685" spans="2:17">
      <c r="B4685" s="867" t="s">
        <v>1199</v>
      </c>
      <c r="C4685" s="867" t="s">
        <v>365</v>
      </c>
      <c r="O4685" s="881"/>
      <c r="P4685" s="881">
        <v>8.92</v>
      </c>
      <c r="Q4685" s="881"/>
    </row>
    <row r="4686" spans="2:17">
      <c r="B4686" s="867" t="s">
        <v>1200</v>
      </c>
      <c r="C4686" s="867" t="s">
        <v>336</v>
      </c>
      <c r="O4686" s="881"/>
      <c r="P4686" s="881">
        <v>7.38</v>
      </c>
      <c r="Q4686" s="881"/>
    </row>
    <row r="4687" spans="2:17">
      <c r="B4687" s="867" t="s">
        <v>1201</v>
      </c>
      <c r="C4687" s="867" t="s">
        <v>2762</v>
      </c>
      <c r="O4687" s="881"/>
      <c r="P4687" s="881">
        <v>0.63</v>
      </c>
      <c r="Q4687" s="881"/>
    </row>
    <row r="4688" spans="2:17">
      <c r="B4688" s="875" t="s">
        <v>1202</v>
      </c>
      <c r="C4688" s="876" t="s">
        <v>2700</v>
      </c>
      <c r="P4688" s="881">
        <v>139.28</v>
      </c>
      <c r="Q4688" s="881"/>
    </row>
    <row r="4689" spans="2:17">
      <c r="B4689" s="867" t="s">
        <v>1203</v>
      </c>
      <c r="C4689" s="867" t="s">
        <v>2840</v>
      </c>
      <c r="P4689" s="881">
        <v>5.36</v>
      </c>
      <c r="Q4689" s="881"/>
    </row>
    <row r="4690" spans="2:17">
      <c r="B4690" s="867" t="s">
        <v>1204</v>
      </c>
      <c r="C4690" s="867" t="s">
        <v>366</v>
      </c>
      <c r="P4690" s="881">
        <v>6.43</v>
      </c>
      <c r="Q4690" s="881"/>
    </row>
    <row r="4691" spans="2:17">
      <c r="B4691" s="867" t="s">
        <v>1205</v>
      </c>
      <c r="C4691" s="867" t="s">
        <v>364</v>
      </c>
      <c r="P4691" s="881">
        <v>40.19</v>
      </c>
      <c r="Q4691" s="881"/>
    </row>
    <row r="4692" spans="2:17">
      <c r="B4692" s="867" t="s">
        <v>1206</v>
      </c>
      <c r="C4692" s="867" t="s">
        <v>342</v>
      </c>
      <c r="P4692" s="881">
        <v>87.3</v>
      </c>
      <c r="Q4692" s="881"/>
    </row>
    <row r="4693" spans="2:17">
      <c r="B4693" s="875" t="s">
        <v>1207</v>
      </c>
      <c r="C4693" s="876" t="s">
        <v>343</v>
      </c>
      <c r="P4693" s="881">
        <v>51.37</v>
      </c>
      <c r="Q4693" s="881"/>
    </row>
    <row r="4694" spans="2:17">
      <c r="B4694" s="867" t="s">
        <v>1208</v>
      </c>
      <c r="C4694" s="867" t="s">
        <v>367</v>
      </c>
      <c r="P4694" s="881">
        <v>51.37</v>
      </c>
      <c r="Q4694" s="881"/>
    </row>
    <row r="4695" spans="2:17">
      <c r="B4695" s="875" t="s">
        <v>1209</v>
      </c>
      <c r="C4695" s="876" t="s">
        <v>344</v>
      </c>
      <c r="P4695" s="881">
        <v>96.74</v>
      </c>
      <c r="Q4695" s="881"/>
    </row>
    <row r="4696" spans="2:17">
      <c r="B4696" s="867" t="s">
        <v>1210</v>
      </c>
      <c r="C4696" s="867" t="s">
        <v>2841</v>
      </c>
      <c r="P4696" s="881">
        <v>96.74</v>
      </c>
      <c r="Q4696" s="881"/>
    </row>
    <row r="4697" spans="2:17">
      <c r="B4697" s="875" t="s">
        <v>1211</v>
      </c>
      <c r="C4697" s="876" t="s">
        <v>2681</v>
      </c>
      <c r="P4697" s="881">
        <v>107.59</v>
      </c>
      <c r="Q4697" s="881"/>
    </row>
    <row r="4698" spans="2:17">
      <c r="B4698" s="867" t="s">
        <v>1212</v>
      </c>
      <c r="C4698" s="867" t="s">
        <v>2759</v>
      </c>
      <c r="P4698" s="881">
        <v>107.59</v>
      </c>
      <c r="Q4698" s="881"/>
    </row>
    <row r="4699" spans="2:17">
      <c r="B4699" s="875" t="s">
        <v>1213</v>
      </c>
      <c r="C4699" s="876" t="s">
        <v>64</v>
      </c>
      <c r="P4699" s="881">
        <v>23.6</v>
      </c>
      <c r="Q4699" s="881"/>
    </row>
    <row r="4700" spans="2:17">
      <c r="B4700" s="867" t="s">
        <v>1214</v>
      </c>
      <c r="C4700" s="867" t="s">
        <v>350</v>
      </c>
      <c r="P4700" s="881">
        <v>15.41</v>
      </c>
      <c r="Q4700" s="881"/>
    </row>
    <row r="4701" spans="2:17">
      <c r="B4701" s="867" t="s">
        <v>1215</v>
      </c>
      <c r="C4701" s="867" t="s">
        <v>351</v>
      </c>
      <c r="P4701" s="881">
        <v>8.19</v>
      </c>
      <c r="Q4701" s="881"/>
    </row>
    <row r="4702" spans="2:17">
      <c r="B4702" s="873" t="s">
        <v>1216</v>
      </c>
      <c r="C4702" s="874" t="s">
        <v>2842</v>
      </c>
      <c r="P4702" s="881">
        <v>434.69</v>
      </c>
      <c r="Q4702" s="881"/>
    </row>
    <row r="4703" spans="2:17">
      <c r="B4703" s="875" t="s">
        <v>1217</v>
      </c>
      <c r="C4703" s="876" t="s">
        <v>52</v>
      </c>
      <c r="P4703" s="881">
        <v>1.65</v>
      </c>
      <c r="Q4703" s="881"/>
    </row>
    <row r="4704" spans="2:17">
      <c r="B4704" s="867" t="s">
        <v>1218</v>
      </c>
      <c r="C4704" s="867" t="s">
        <v>333</v>
      </c>
      <c r="P4704" s="881">
        <v>1.27</v>
      </c>
      <c r="Q4704" s="881"/>
    </row>
    <row r="4705" spans="2:17">
      <c r="B4705" s="867" t="s">
        <v>1219</v>
      </c>
      <c r="C4705" s="867" t="s">
        <v>334</v>
      </c>
      <c r="P4705" s="881">
        <v>0.38</v>
      </c>
      <c r="Q4705" s="881"/>
    </row>
    <row r="4706" spans="2:17">
      <c r="B4706" s="875" t="s">
        <v>1220</v>
      </c>
      <c r="C4706" s="876" t="s">
        <v>54</v>
      </c>
      <c r="P4706" s="881">
        <v>12.94</v>
      </c>
      <c r="Q4706" s="881"/>
    </row>
    <row r="4707" spans="2:17">
      <c r="B4707" s="867" t="s">
        <v>1221</v>
      </c>
      <c r="C4707" s="867" t="s">
        <v>365</v>
      </c>
      <c r="P4707" s="881">
        <v>6.77</v>
      </c>
      <c r="Q4707" s="881"/>
    </row>
    <row r="4708" spans="2:17">
      <c r="B4708" s="867" t="s">
        <v>1222</v>
      </c>
      <c r="C4708" s="867" t="s">
        <v>336</v>
      </c>
      <c r="P4708" s="881">
        <v>5.54</v>
      </c>
      <c r="Q4708" s="881"/>
    </row>
    <row r="4709" spans="2:17">
      <c r="B4709" s="867" t="s">
        <v>1223</v>
      </c>
      <c r="C4709" s="867" t="s">
        <v>2762</v>
      </c>
      <c r="P4709" s="881">
        <v>0.63</v>
      </c>
      <c r="Q4709" s="881"/>
    </row>
    <row r="4710" spans="2:17">
      <c r="B4710" s="875" t="s">
        <v>1224</v>
      </c>
      <c r="C4710" s="876" t="s">
        <v>2700</v>
      </c>
      <c r="P4710" s="881">
        <v>127.49</v>
      </c>
      <c r="Q4710" s="881"/>
    </row>
    <row r="4711" spans="2:17">
      <c r="B4711" s="867" t="s">
        <v>1225</v>
      </c>
      <c r="C4711" s="867" t="s">
        <v>364</v>
      </c>
      <c r="P4711" s="881">
        <v>40.19</v>
      </c>
      <c r="Q4711" s="881"/>
    </row>
    <row r="4712" spans="2:17">
      <c r="B4712" s="867" t="s">
        <v>1226</v>
      </c>
      <c r="C4712" s="867" t="s">
        <v>342</v>
      </c>
      <c r="P4712" s="881">
        <v>87.3</v>
      </c>
      <c r="Q4712" s="881"/>
    </row>
    <row r="4713" spans="2:17">
      <c r="B4713" s="875" t="s">
        <v>1227</v>
      </c>
      <c r="C4713" s="876" t="s">
        <v>343</v>
      </c>
      <c r="P4713" s="881">
        <v>51.37</v>
      </c>
      <c r="Q4713" s="881"/>
    </row>
    <row r="4714" spans="2:17">
      <c r="B4714" s="867" t="s">
        <v>1228</v>
      </c>
      <c r="C4714" s="867" t="s">
        <v>367</v>
      </c>
      <c r="P4714" s="881">
        <v>51.37</v>
      </c>
      <c r="Q4714" s="881"/>
    </row>
    <row r="4715" spans="2:17">
      <c r="B4715" s="875" t="s">
        <v>1229</v>
      </c>
      <c r="C4715" s="876" t="s">
        <v>344</v>
      </c>
      <c r="P4715" s="881">
        <v>102.31</v>
      </c>
      <c r="Q4715" s="881"/>
    </row>
    <row r="4716" spans="2:17">
      <c r="B4716" s="867" t="s">
        <v>1230</v>
      </c>
      <c r="C4716" s="867" t="s">
        <v>2843</v>
      </c>
      <c r="P4716" s="881">
        <v>102.31</v>
      </c>
      <c r="Q4716" s="881"/>
    </row>
    <row r="4717" spans="2:17">
      <c r="B4717" s="875" t="s">
        <v>1231</v>
      </c>
      <c r="C4717" s="876" t="s">
        <v>2681</v>
      </c>
      <c r="P4717" s="881">
        <v>107.59</v>
      </c>
      <c r="Q4717" s="881"/>
    </row>
    <row r="4718" spans="2:17">
      <c r="B4718" s="867" t="s">
        <v>1232</v>
      </c>
      <c r="C4718" s="867" t="s">
        <v>2759</v>
      </c>
      <c r="P4718" s="881">
        <v>107.59</v>
      </c>
      <c r="Q4718" s="881"/>
    </row>
    <row r="4719" spans="2:17">
      <c r="B4719" s="875" t="s">
        <v>1233</v>
      </c>
      <c r="C4719" s="876" t="s">
        <v>64</v>
      </c>
      <c r="P4719" s="881">
        <v>31.34</v>
      </c>
      <c r="Q4719" s="881"/>
    </row>
    <row r="4720" spans="2:17">
      <c r="B4720" s="867" t="s">
        <v>1234</v>
      </c>
      <c r="C4720" s="867" t="s">
        <v>350</v>
      </c>
      <c r="P4720" s="881">
        <v>16.59</v>
      </c>
      <c r="Q4720" s="881"/>
    </row>
    <row r="4721" spans="2:17">
      <c r="B4721" s="867" t="s">
        <v>1235</v>
      </c>
      <c r="C4721" s="867" t="s">
        <v>351</v>
      </c>
      <c r="P4721" s="881">
        <v>14.75</v>
      </c>
      <c r="Q4721" s="881"/>
    </row>
    <row r="4722" spans="2:17">
      <c r="B4722" s="873" t="s">
        <v>1236</v>
      </c>
      <c r="C4722" s="874" t="s">
        <v>2844</v>
      </c>
      <c r="P4722" s="881">
        <v>359.48</v>
      </c>
      <c r="Q4722" s="881">
        <v>4597.97</v>
      </c>
    </row>
    <row r="4723" spans="2:17">
      <c r="B4723" s="875" t="s">
        <v>1237</v>
      </c>
      <c r="C4723" s="876" t="s">
        <v>52</v>
      </c>
      <c r="P4723" s="881">
        <v>21.66</v>
      </c>
      <c r="Q4723" s="881"/>
    </row>
    <row r="4724" spans="2:17">
      <c r="B4724" s="867" t="s">
        <v>1238</v>
      </c>
      <c r="C4724" s="867" t="s">
        <v>369</v>
      </c>
      <c r="P4724" s="881">
        <v>21.66</v>
      </c>
      <c r="Q4724" s="881"/>
    </row>
    <row r="4725" spans="2:17">
      <c r="B4725" s="875" t="s">
        <v>1239</v>
      </c>
      <c r="C4725" s="876" t="s">
        <v>54</v>
      </c>
      <c r="P4725" s="881">
        <v>134.71</v>
      </c>
      <c r="Q4725" s="881"/>
    </row>
    <row r="4726" spans="2:17">
      <c r="B4726" s="867" t="s">
        <v>1240</v>
      </c>
      <c r="C4726" s="867" t="s">
        <v>335</v>
      </c>
      <c r="P4726" s="881">
        <v>82.82</v>
      </c>
      <c r="Q4726" s="881"/>
    </row>
    <row r="4727" spans="2:17">
      <c r="B4727" s="867" t="s">
        <v>1241</v>
      </c>
      <c r="C4727" s="867" t="s">
        <v>336</v>
      </c>
      <c r="P4727" s="881">
        <v>51.89</v>
      </c>
      <c r="Q4727" s="881"/>
    </row>
    <row r="4728" spans="2:17">
      <c r="B4728" s="875" t="s">
        <v>1242</v>
      </c>
      <c r="C4728" s="876" t="s">
        <v>2700</v>
      </c>
      <c r="P4728" s="881">
        <v>84.89</v>
      </c>
      <c r="Q4728" s="881"/>
    </row>
    <row r="4729" spans="2:17">
      <c r="B4729" s="867" t="s">
        <v>1243</v>
      </c>
      <c r="C4729" s="867" t="s">
        <v>2774</v>
      </c>
      <c r="P4729" s="881">
        <v>84.89</v>
      </c>
      <c r="Q4729" s="881"/>
    </row>
    <row r="4730" spans="2:17">
      <c r="B4730" s="875" t="s">
        <v>1244</v>
      </c>
      <c r="C4730" s="876" t="s">
        <v>2775</v>
      </c>
      <c r="P4730" s="881">
        <v>118.22</v>
      </c>
      <c r="Q4730" s="881">
        <v>1131.49</v>
      </c>
    </row>
    <row r="4731" spans="2:17">
      <c r="B4731" s="867" t="s">
        <v>1245</v>
      </c>
      <c r="C4731" s="867" t="s">
        <v>2776</v>
      </c>
      <c r="P4731" s="881"/>
      <c r="Q4731" s="881">
        <v>271.61</v>
      </c>
    </row>
    <row r="4732" spans="2:17">
      <c r="B4732" s="867" t="s">
        <v>1246</v>
      </c>
      <c r="C4732" s="867" t="s">
        <v>370</v>
      </c>
      <c r="P4732" s="881"/>
      <c r="Q4732" s="881">
        <v>269.77</v>
      </c>
    </row>
    <row r="4733" spans="2:17">
      <c r="B4733" s="867" t="s">
        <v>1247</v>
      </c>
      <c r="C4733" s="867" t="s">
        <v>364</v>
      </c>
      <c r="P4733" s="881"/>
      <c r="Q4733" s="881">
        <v>506.39</v>
      </c>
    </row>
    <row r="4734" spans="2:17">
      <c r="B4734" s="867" t="s">
        <v>1248</v>
      </c>
      <c r="C4734" s="867" t="s">
        <v>2702</v>
      </c>
      <c r="P4734" s="881">
        <v>118.22</v>
      </c>
      <c r="Q4734" s="881">
        <v>83.72</v>
      </c>
    </row>
    <row r="4735" spans="2:17">
      <c r="B4735" s="875" t="s">
        <v>1249</v>
      </c>
      <c r="C4735" s="876" t="s">
        <v>343</v>
      </c>
      <c r="Q4735" s="881">
        <v>145.69999999999999</v>
      </c>
    </row>
    <row r="4736" spans="2:17">
      <c r="B4736" s="867" t="s">
        <v>1250</v>
      </c>
      <c r="C4736" s="867" t="s">
        <v>2777</v>
      </c>
      <c r="Q4736" s="881">
        <v>145.69999999999999</v>
      </c>
    </row>
    <row r="4737" spans="2:17">
      <c r="B4737" s="875" t="s">
        <v>1251</v>
      </c>
      <c r="C4737" s="876" t="s">
        <v>64</v>
      </c>
      <c r="Q4737" s="881">
        <v>51.31</v>
      </c>
    </row>
    <row r="4738" spans="2:17">
      <c r="B4738" s="867" t="s">
        <v>1252</v>
      </c>
      <c r="C4738" s="867" t="s">
        <v>2778</v>
      </c>
      <c r="Q4738" s="881">
        <v>51.31</v>
      </c>
    </row>
    <row r="4739" spans="2:17">
      <c r="B4739" s="875" t="s">
        <v>1253</v>
      </c>
      <c r="C4739" s="876" t="s">
        <v>2779</v>
      </c>
      <c r="P4739" s="881"/>
      <c r="Q4739" s="881">
        <v>3269.47</v>
      </c>
    </row>
    <row r="4740" spans="2:17">
      <c r="B4740" s="867" t="s">
        <v>1254</v>
      </c>
      <c r="C4740" s="867" t="s">
        <v>2780</v>
      </c>
      <c r="Q4740" s="881">
        <v>1572.85</v>
      </c>
    </row>
    <row r="4741" spans="2:17">
      <c r="B4741" s="867" t="s">
        <v>1255</v>
      </c>
      <c r="C4741" s="867" t="s">
        <v>2845</v>
      </c>
      <c r="Q4741" s="881">
        <v>786.65</v>
      </c>
    </row>
    <row r="4742" spans="2:17">
      <c r="B4742" s="867" t="s">
        <v>1256</v>
      </c>
      <c r="C4742" s="867" t="s">
        <v>2782</v>
      </c>
      <c r="Q4742" s="881">
        <v>584.19000000000005</v>
      </c>
    </row>
    <row r="4743" spans="2:17">
      <c r="B4743" s="867" t="s">
        <v>1257</v>
      </c>
      <c r="C4743" s="867" t="s">
        <v>2846</v>
      </c>
      <c r="P4743" s="881"/>
      <c r="Q4743" s="881">
        <v>325.77999999999997</v>
      </c>
    </row>
    <row r="4744" spans="2:17">
      <c r="B4744" s="873" t="s">
        <v>1258</v>
      </c>
      <c r="C4744" s="874" t="s">
        <v>2847</v>
      </c>
      <c r="L4744" s="881"/>
      <c r="M4744" s="881">
        <v>51340.02</v>
      </c>
      <c r="N4744" s="881">
        <v>5723.13</v>
      </c>
    </row>
    <row r="4745" spans="2:17">
      <c r="B4745" s="875" t="s">
        <v>1259</v>
      </c>
      <c r="C4745" s="876" t="s">
        <v>52</v>
      </c>
      <c r="L4745" s="881"/>
      <c r="M4745" s="881">
        <v>295.91000000000003</v>
      </c>
    </row>
    <row r="4746" spans="2:17">
      <c r="B4746" s="867" t="s">
        <v>1260</v>
      </c>
      <c r="C4746" s="867" t="s">
        <v>333</v>
      </c>
      <c r="L4746" s="881"/>
      <c r="M4746" s="881">
        <v>228.07</v>
      </c>
    </row>
    <row r="4747" spans="2:17">
      <c r="B4747" s="867" t="s">
        <v>1261</v>
      </c>
      <c r="C4747" s="867" t="s">
        <v>334</v>
      </c>
      <c r="L4747" s="881"/>
      <c r="M4747" s="881">
        <v>67.84</v>
      </c>
    </row>
    <row r="4748" spans="2:17">
      <c r="B4748" s="875" t="s">
        <v>1262</v>
      </c>
      <c r="C4748" s="876" t="s">
        <v>54</v>
      </c>
      <c r="L4748" s="881"/>
      <c r="M4748" s="881">
        <v>2370.39</v>
      </c>
      <c r="N4748" s="881">
        <v>51.77</v>
      </c>
    </row>
    <row r="4749" spans="2:17">
      <c r="B4749" s="867" t="s">
        <v>1263</v>
      </c>
      <c r="C4749" s="867" t="s">
        <v>365</v>
      </c>
      <c r="L4749" s="881"/>
      <c r="M4749" s="881">
        <v>282.38</v>
      </c>
    </row>
    <row r="4750" spans="2:17">
      <c r="B4750" s="867" t="s">
        <v>1264</v>
      </c>
      <c r="C4750" s="867" t="s">
        <v>336</v>
      </c>
      <c r="L4750" s="881"/>
      <c r="M4750" s="881">
        <v>235.25</v>
      </c>
    </row>
    <row r="4751" spans="2:17">
      <c r="B4751" s="867" t="s">
        <v>1265</v>
      </c>
      <c r="C4751" s="867" t="s">
        <v>337</v>
      </c>
      <c r="L4751" s="881"/>
      <c r="M4751" s="881">
        <v>1852.76</v>
      </c>
    </row>
    <row r="4752" spans="2:17">
      <c r="B4752" s="867" t="s">
        <v>1266</v>
      </c>
      <c r="C4752" s="867" t="s">
        <v>2766</v>
      </c>
      <c r="M4752" s="881"/>
      <c r="N4752" s="881">
        <v>51.77</v>
      </c>
    </row>
    <row r="4753" spans="2:14">
      <c r="B4753" s="875" t="s">
        <v>1267</v>
      </c>
      <c r="C4753" s="876" t="s">
        <v>2767</v>
      </c>
      <c r="L4753" s="881"/>
      <c r="M4753" s="881">
        <v>26205.59</v>
      </c>
    </row>
    <row r="4754" spans="2:14">
      <c r="B4754" s="867" t="s">
        <v>1268</v>
      </c>
      <c r="C4754" s="867" t="s">
        <v>368</v>
      </c>
      <c r="L4754" s="881"/>
      <c r="M4754" s="881">
        <v>844.31</v>
      </c>
    </row>
    <row r="4755" spans="2:14">
      <c r="B4755" s="867" t="s">
        <v>1269</v>
      </c>
      <c r="C4755" s="867" t="s">
        <v>364</v>
      </c>
      <c r="L4755" s="881"/>
      <c r="M4755" s="881">
        <v>6233.47</v>
      </c>
    </row>
    <row r="4756" spans="2:14">
      <c r="B4756" s="867" t="s">
        <v>1270</v>
      </c>
      <c r="C4756" s="867" t="s">
        <v>2702</v>
      </c>
      <c r="L4756" s="881"/>
      <c r="M4756" s="881">
        <v>2534.6999999999998</v>
      </c>
    </row>
    <row r="4757" spans="2:14">
      <c r="B4757" s="867" t="s">
        <v>1271</v>
      </c>
      <c r="C4757" s="867" t="s">
        <v>342</v>
      </c>
      <c r="L4757" s="881"/>
      <c r="M4757" s="881">
        <v>16593.11</v>
      </c>
    </row>
    <row r="4758" spans="2:14">
      <c r="B4758" s="875" t="s">
        <v>1272</v>
      </c>
      <c r="C4758" s="876" t="s">
        <v>362</v>
      </c>
      <c r="L4758" s="881"/>
      <c r="M4758" s="881">
        <v>5484.14</v>
      </c>
      <c r="N4758" s="881">
        <v>877.85</v>
      </c>
    </row>
    <row r="4759" spans="2:14">
      <c r="B4759" s="867" t="s">
        <v>1273</v>
      </c>
      <c r="C4759" s="867" t="s">
        <v>2768</v>
      </c>
      <c r="L4759" s="881"/>
      <c r="M4759" s="881">
        <v>2049.73</v>
      </c>
    </row>
    <row r="4760" spans="2:14">
      <c r="B4760" s="867" t="s">
        <v>1274</v>
      </c>
      <c r="C4760" s="867" t="s">
        <v>2769</v>
      </c>
      <c r="L4760" s="881"/>
      <c r="M4760" s="881">
        <v>3434.41</v>
      </c>
      <c r="N4760" s="881">
        <v>877.85</v>
      </c>
    </row>
    <row r="4761" spans="2:14">
      <c r="B4761" s="875" t="s">
        <v>1275</v>
      </c>
      <c r="C4761" s="876" t="s">
        <v>343</v>
      </c>
      <c r="M4761" s="881">
        <v>5003.45</v>
      </c>
      <c r="N4761" s="881">
        <v>4793.51</v>
      </c>
    </row>
    <row r="4762" spans="2:14">
      <c r="B4762" s="867" t="s">
        <v>1276</v>
      </c>
      <c r="C4762" s="867" t="s">
        <v>367</v>
      </c>
      <c r="M4762" s="881">
        <v>5003.45</v>
      </c>
      <c r="N4762" s="881">
        <v>4793.51</v>
      </c>
    </row>
    <row r="4763" spans="2:14">
      <c r="B4763" s="875" t="s">
        <v>1277</v>
      </c>
      <c r="C4763" s="876" t="s">
        <v>344</v>
      </c>
      <c r="M4763" s="881">
        <v>11980.54</v>
      </c>
    </row>
    <row r="4764" spans="2:14">
      <c r="B4764" s="867" t="s">
        <v>1278</v>
      </c>
      <c r="C4764" s="867" t="s">
        <v>2770</v>
      </c>
      <c r="M4764" s="881">
        <v>5143.24</v>
      </c>
    </row>
    <row r="4765" spans="2:14">
      <c r="B4765" s="867" t="s">
        <v>1279</v>
      </c>
      <c r="C4765" s="867" t="s">
        <v>2771</v>
      </c>
      <c r="M4765" s="881">
        <v>2323.12</v>
      </c>
    </row>
    <row r="4766" spans="2:14">
      <c r="B4766" s="867" t="s">
        <v>1280</v>
      </c>
      <c r="C4766" s="867" t="s">
        <v>2772</v>
      </c>
      <c r="M4766" s="881">
        <v>4514.18</v>
      </c>
    </row>
    <row r="4767" spans="2:14">
      <c r="B4767" s="873" t="s">
        <v>1281</v>
      </c>
      <c r="C4767" s="874" t="s">
        <v>2848</v>
      </c>
      <c r="L4767" s="881"/>
      <c r="M4767" s="881">
        <v>1527.53</v>
      </c>
      <c r="N4767" s="881">
        <v>458.52</v>
      </c>
    </row>
    <row r="4768" spans="2:14">
      <c r="B4768" s="875" t="s">
        <v>1282</v>
      </c>
      <c r="C4768" s="876" t="s">
        <v>52</v>
      </c>
      <c r="L4768" s="881"/>
      <c r="M4768" s="881">
        <v>9.07</v>
      </c>
    </row>
    <row r="4769" spans="2:14">
      <c r="B4769" s="867" t="s">
        <v>1283</v>
      </c>
      <c r="C4769" s="867" t="s">
        <v>333</v>
      </c>
      <c r="L4769" s="881"/>
      <c r="M4769" s="881">
        <v>6.99</v>
      </c>
    </row>
    <row r="4770" spans="2:14">
      <c r="B4770" s="867" t="s">
        <v>1284</v>
      </c>
      <c r="C4770" s="867" t="s">
        <v>334</v>
      </c>
      <c r="L4770" s="881"/>
      <c r="M4770" s="881">
        <v>2.08</v>
      </c>
    </row>
    <row r="4771" spans="2:14">
      <c r="B4771" s="875" t="s">
        <v>1285</v>
      </c>
      <c r="C4771" s="876" t="s">
        <v>54</v>
      </c>
      <c r="L4771" s="881"/>
      <c r="M4771" s="881">
        <v>294.3</v>
      </c>
    </row>
    <row r="4772" spans="2:14">
      <c r="B4772" s="867" t="s">
        <v>1286</v>
      </c>
      <c r="C4772" s="867" t="s">
        <v>365</v>
      </c>
      <c r="L4772" s="881"/>
      <c r="M4772" s="881">
        <v>121.81</v>
      </c>
    </row>
    <row r="4773" spans="2:14">
      <c r="B4773" s="867" t="s">
        <v>1287</v>
      </c>
      <c r="C4773" s="867" t="s">
        <v>2697</v>
      </c>
      <c r="L4773" s="881"/>
      <c r="M4773" s="881">
        <v>6.81</v>
      </c>
    </row>
    <row r="4774" spans="2:14">
      <c r="B4774" s="867" t="s">
        <v>1288</v>
      </c>
      <c r="C4774" s="867" t="s">
        <v>2849</v>
      </c>
      <c r="L4774" s="881"/>
      <c r="M4774" s="881">
        <v>93.2</v>
      </c>
    </row>
    <row r="4775" spans="2:14">
      <c r="B4775" s="867" t="s">
        <v>1289</v>
      </c>
      <c r="C4775" s="867" t="s">
        <v>2850</v>
      </c>
      <c r="L4775" s="881"/>
      <c r="M4775" s="881">
        <v>54.64</v>
      </c>
    </row>
    <row r="4776" spans="2:14">
      <c r="B4776" s="867" t="s">
        <v>1290</v>
      </c>
      <c r="C4776" s="871" t="s">
        <v>2788</v>
      </c>
      <c r="L4776" s="881"/>
      <c r="M4776" s="881">
        <v>17.84</v>
      </c>
    </row>
    <row r="4777" spans="2:14">
      <c r="B4777" s="875" t="s">
        <v>1291</v>
      </c>
      <c r="C4777" s="876" t="s">
        <v>338</v>
      </c>
      <c r="L4777" s="881"/>
      <c r="M4777" s="881">
        <v>40.43</v>
      </c>
    </row>
    <row r="4778" spans="2:14">
      <c r="B4778" s="867" t="s">
        <v>1292</v>
      </c>
      <c r="C4778" s="867" t="s">
        <v>368</v>
      </c>
      <c r="L4778" s="881"/>
      <c r="M4778" s="881">
        <v>40.43</v>
      </c>
    </row>
    <row r="4779" spans="2:14">
      <c r="B4779" s="875" t="s">
        <v>1293</v>
      </c>
      <c r="C4779" s="876" t="s">
        <v>340</v>
      </c>
      <c r="L4779" s="881"/>
      <c r="M4779" s="881">
        <v>263.58</v>
      </c>
    </row>
    <row r="4780" spans="2:14">
      <c r="B4780" s="867" t="s">
        <v>1294</v>
      </c>
      <c r="C4780" s="867" t="s">
        <v>364</v>
      </c>
      <c r="M4780" s="881">
        <v>120.57</v>
      </c>
    </row>
    <row r="4781" spans="2:14">
      <c r="B4781" s="867" t="s">
        <v>1295</v>
      </c>
      <c r="C4781" s="867" t="s">
        <v>342</v>
      </c>
      <c r="L4781" s="881"/>
      <c r="M4781" s="881">
        <v>95.59</v>
      </c>
    </row>
    <row r="4782" spans="2:14">
      <c r="B4782" s="867" t="s">
        <v>1296</v>
      </c>
      <c r="C4782" s="867" t="s">
        <v>2702</v>
      </c>
      <c r="M4782" s="881">
        <v>47.42</v>
      </c>
    </row>
    <row r="4783" spans="2:14">
      <c r="B4783" s="875" t="s">
        <v>1297</v>
      </c>
      <c r="C4783" s="876" t="s">
        <v>362</v>
      </c>
      <c r="L4783" s="881"/>
      <c r="M4783" s="881">
        <v>358.97</v>
      </c>
      <c r="N4783" s="881">
        <v>25.71</v>
      </c>
    </row>
    <row r="4784" spans="2:14">
      <c r="B4784" s="867" t="s">
        <v>1298</v>
      </c>
      <c r="C4784" s="867" t="s">
        <v>2768</v>
      </c>
      <c r="L4784" s="881"/>
      <c r="M4784" s="881">
        <v>293.94</v>
      </c>
    </row>
    <row r="4785" spans="2:17">
      <c r="B4785" s="867" t="s">
        <v>1299</v>
      </c>
      <c r="C4785" s="867" t="s">
        <v>2769</v>
      </c>
      <c r="M4785" s="881">
        <v>65.03</v>
      </c>
      <c r="N4785" s="881">
        <v>25.71</v>
      </c>
    </row>
    <row r="4786" spans="2:17">
      <c r="B4786" s="875" t="s">
        <v>1300</v>
      </c>
      <c r="C4786" s="876" t="s">
        <v>343</v>
      </c>
      <c r="M4786" s="881"/>
      <c r="N4786" s="881">
        <v>432.81</v>
      </c>
    </row>
    <row r="4787" spans="2:17">
      <c r="B4787" s="867" t="s">
        <v>1301</v>
      </c>
      <c r="C4787" s="867" t="s">
        <v>2851</v>
      </c>
      <c r="M4787" s="881"/>
      <c r="N4787" s="881">
        <v>276.60000000000002</v>
      </c>
    </row>
    <row r="4788" spans="2:17">
      <c r="B4788" s="867" t="s">
        <v>1302</v>
      </c>
      <c r="C4788" s="867" t="s">
        <v>2852</v>
      </c>
      <c r="M4788" s="881"/>
      <c r="N4788" s="881">
        <v>156.21</v>
      </c>
    </row>
    <row r="4789" spans="2:17">
      <c r="B4789" s="875" t="s">
        <v>1303</v>
      </c>
      <c r="C4789" s="876" t="s">
        <v>344</v>
      </c>
      <c r="M4789" s="881">
        <v>561.17999999999995</v>
      </c>
    </row>
    <row r="4790" spans="2:17">
      <c r="B4790" s="867" t="s">
        <v>1304</v>
      </c>
      <c r="C4790" s="867" t="s">
        <v>2770</v>
      </c>
      <c r="M4790" s="881">
        <v>272.27999999999997</v>
      </c>
    </row>
    <row r="4791" spans="2:17">
      <c r="B4791" s="867" t="s">
        <v>1305</v>
      </c>
      <c r="C4791" s="867" t="s">
        <v>2771</v>
      </c>
      <c r="M4791" s="881">
        <v>98.16</v>
      </c>
    </row>
    <row r="4792" spans="2:17">
      <c r="B4792" s="867" t="s">
        <v>1306</v>
      </c>
      <c r="C4792" s="867" t="s">
        <v>2772</v>
      </c>
      <c r="M4792" s="881">
        <v>190.74</v>
      </c>
    </row>
    <row r="4793" spans="2:17">
      <c r="B4793" s="859" t="s">
        <v>127</v>
      </c>
      <c r="C4793" s="885" t="s">
        <v>2853</v>
      </c>
      <c r="I4793" s="881">
        <v>2223.8200000000002</v>
      </c>
      <c r="J4793" s="881">
        <v>113851.27</v>
      </c>
      <c r="K4793" s="881">
        <v>410559.29</v>
      </c>
      <c r="L4793" s="881">
        <v>720467.92</v>
      </c>
      <c r="M4793" s="881">
        <v>488025.82</v>
      </c>
      <c r="N4793" s="881">
        <v>149589.71</v>
      </c>
      <c r="O4793" s="881">
        <v>117467.55</v>
      </c>
      <c r="P4793" s="881">
        <v>44378.64</v>
      </c>
      <c r="Q4793" s="881">
        <v>13797.83</v>
      </c>
    </row>
    <row r="4794" spans="2:17">
      <c r="B4794" s="864" t="s">
        <v>1307</v>
      </c>
      <c r="C4794" s="872" t="s">
        <v>2854</v>
      </c>
      <c r="I4794" s="881">
        <v>2223.8200000000002</v>
      </c>
      <c r="J4794" s="881">
        <v>113851.27</v>
      </c>
      <c r="K4794" s="881">
        <v>203883.23</v>
      </c>
      <c r="L4794" s="881">
        <v>208790.52</v>
      </c>
      <c r="M4794" s="881">
        <v>151673.74</v>
      </c>
      <c r="N4794" s="881">
        <v>24032.67</v>
      </c>
      <c r="O4794" s="881">
        <v>5667.69</v>
      </c>
      <c r="P4794" s="881"/>
      <c r="Q4794" s="881"/>
    </row>
    <row r="4795" spans="2:17">
      <c r="B4795" s="873" t="s">
        <v>1308</v>
      </c>
      <c r="C4795" s="874" t="s">
        <v>2855</v>
      </c>
      <c r="I4795" s="881">
        <v>2223.8200000000002</v>
      </c>
      <c r="J4795" s="881">
        <v>80140.08</v>
      </c>
      <c r="K4795" s="881">
        <v>91688.93</v>
      </c>
      <c r="L4795" s="881">
        <v>7250.23</v>
      </c>
      <c r="M4795" s="881"/>
      <c r="N4795" s="881"/>
      <c r="O4795" s="881"/>
      <c r="P4795" s="881"/>
      <c r="Q4795" s="881"/>
    </row>
    <row r="4796" spans="2:17">
      <c r="B4796" s="875" t="s">
        <v>1309</v>
      </c>
      <c r="C4796" s="876" t="s">
        <v>52</v>
      </c>
      <c r="I4796" s="881">
        <v>1135.93</v>
      </c>
      <c r="J4796" s="881">
        <v>3734.44</v>
      </c>
      <c r="Q4796" s="881"/>
    </row>
    <row r="4797" spans="2:17">
      <c r="B4797" s="867" t="s">
        <v>1310</v>
      </c>
      <c r="C4797" s="867" t="s">
        <v>333</v>
      </c>
      <c r="I4797" s="881">
        <v>875.51</v>
      </c>
      <c r="J4797" s="881">
        <v>2878.29</v>
      </c>
      <c r="K4797" s="881"/>
      <c r="L4797" s="881"/>
      <c r="M4797" s="881"/>
      <c r="N4797" s="881"/>
      <c r="O4797" s="881"/>
      <c r="P4797" s="881"/>
      <c r="Q4797" s="881"/>
    </row>
    <row r="4798" spans="2:17">
      <c r="B4798" s="867" t="s">
        <v>1311</v>
      </c>
      <c r="C4798" s="867" t="s">
        <v>334</v>
      </c>
      <c r="I4798" s="881">
        <v>260.42</v>
      </c>
      <c r="J4798" s="881">
        <v>856.15</v>
      </c>
    </row>
    <row r="4799" spans="2:17">
      <c r="B4799" s="875" t="s">
        <v>1312</v>
      </c>
      <c r="C4799" s="876" t="s">
        <v>54</v>
      </c>
      <c r="I4799" s="881">
        <v>1087.8900000000001</v>
      </c>
      <c r="J4799" s="881">
        <v>18502.41</v>
      </c>
      <c r="K4799" s="881">
        <v>17025.490000000002</v>
      </c>
    </row>
    <row r="4800" spans="2:17">
      <c r="B4800" s="867" t="s">
        <v>1313</v>
      </c>
      <c r="C4800" s="867" t="s">
        <v>365</v>
      </c>
      <c r="I4800" s="881">
        <v>1087.8900000000001</v>
      </c>
      <c r="J4800" s="881">
        <v>8110.64</v>
      </c>
      <c r="K4800" s="881">
        <v>2523.4899999999998</v>
      </c>
    </row>
    <row r="4801" spans="2:17">
      <c r="B4801" s="867" t="s">
        <v>1314</v>
      </c>
      <c r="C4801" s="867" t="s">
        <v>2697</v>
      </c>
      <c r="I4801" s="881"/>
      <c r="J4801" s="881">
        <v>2297.6</v>
      </c>
      <c r="K4801" s="881">
        <v>1360.5</v>
      </c>
    </row>
    <row r="4802" spans="2:17">
      <c r="B4802" s="867" t="s">
        <v>1315</v>
      </c>
      <c r="C4802" s="867" t="s">
        <v>2699</v>
      </c>
      <c r="I4802" s="881"/>
      <c r="J4802" s="881">
        <v>3329.28</v>
      </c>
      <c r="K4802" s="881">
        <v>2795.67</v>
      </c>
      <c r="L4802" s="881"/>
      <c r="M4802" s="881"/>
      <c r="N4802" s="881"/>
    </row>
    <row r="4803" spans="2:17">
      <c r="B4803" s="867" t="s">
        <v>1316</v>
      </c>
      <c r="C4803" s="867" t="s">
        <v>2856</v>
      </c>
      <c r="J4803" s="881">
        <v>239.66</v>
      </c>
      <c r="K4803" s="881">
        <v>2511.21</v>
      </c>
      <c r="L4803" s="881"/>
      <c r="M4803" s="881"/>
      <c r="N4803" s="881"/>
    </row>
    <row r="4804" spans="2:17">
      <c r="B4804" s="867" t="s">
        <v>1317</v>
      </c>
      <c r="C4804" s="867" t="s">
        <v>2849</v>
      </c>
      <c r="I4804" s="881"/>
      <c r="J4804" s="881">
        <v>1462.66</v>
      </c>
      <c r="K4804" s="881">
        <v>1228.22</v>
      </c>
      <c r="L4804" s="881"/>
      <c r="M4804" s="881"/>
      <c r="N4804" s="881"/>
    </row>
    <row r="4805" spans="2:17">
      <c r="B4805" s="867" t="s">
        <v>1318</v>
      </c>
      <c r="C4805" s="867" t="s">
        <v>2857</v>
      </c>
      <c r="I4805" s="881"/>
      <c r="J4805" s="881">
        <v>1444.83</v>
      </c>
      <c r="K4805" s="881">
        <v>2542.31</v>
      </c>
      <c r="L4805" s="881"/>
      <c r="M4805" s="881"/>
      <c r="N4805" s="881"/>
    </row>
    <row r="4806" spans="2:17">
      <c r="B4806" s="867" t="s">
        <v>1319</v>
      </c>
      <c r="C4806" s="871" t="s">
        <v>2788</v>
      </c>
      <c r="I4806" s="881"/>
      <c r="J4806" s="881">
        <v>1617.74</v>
      </c>
      <c r="K4806" s="881">
        <v>4064.09</v>
      </c>
      <c r="L4806" s="881"/>
      <c r="M4806" s="881"/>
      <c r="N4806" s="881"/>
      <c r="O4806" s="881"/>
      <c r="P4806" s="881"/>
      <c r="Q4806" s="881"/>
    </row>
    <row r="4807" spans="2:17">
      <c r="B4807" s="875" t="s">
        <v>1320</v>
      </c>
      <c r="C4807" s="876" t="s">
        <v>2700</v>
      </c>
      <c r="I4807" s="881"/>
      <c r="J4807" s="881">
        <v>29880.54</v>
      </c>
      <c r="K4807" s="881">
        <v>15491.6</v>
      </c>
      <c r="L4807" s="881"/>
      <c r="M4807" s="881"/>
      <c r="N4807" s="881"/>
    </row>
    <row r="4808" spans="2:17">
      <c r="B4808" s="883" t="s">
        <v>1321</v>
      </c>
      <c r="C4808" s="884" t="s">
        <v>2858</v>
      </c>
      <c r="I4808" s="881"/>
      <c r="J4808" s="881">
        <v>15651.93</v>
      </c>
      <c r="K4808" s="881">
        <v>7049</v>
      </c>
      <c r="L4808" s="881"/>
      <c r="M4808" s="881"/>
      <c r="N4808" s="881"/>
      <c r="O4808" s="881"/>
      <c r="P4808" s="881"/>
      <c r="Q4808" s="881"/>
    </row>
    <row r="4809" spans="2:17">
      <c r="B4809" s="867" t="s">
        <v>1322</v>
      </c>
      <c r="C4809" s="867" t="s">
        <v>2859</v>
      </c>
      <c r="I4809" s="881"/>
      <c r="J4809" s="881">
        <v>15651.93</v>
      </c>
      <c r="K4809" s="881">
        <v>7049</v>
      </c>
      <c r="L4809" s="881"/>
      <c r="M4809" s="881"/>
      <c r="N4809" s="881"/>
      <c r="O4809" s="881"/>
      <c r="P4809" s="881"/>
      <c r="Q4809" s="881"/>
    </row>
    <row r="4810" spans="2:17">
      <c r="B4810" s="883" t="s">
        <v>1323</v>
      </c>
      <c r="C4810" s="884" t="s">
        <v>2860</v>
      </c>
      <c r="I4810" s="881"/>
      <c r="J4810" s="881">
        <v>14228.61</v>
      </c>
      <c r="K4810" s="881">
        <v>8442.6</v>
      </c>
    </row>
    <row r="4811" spans="2:17">
      <c r="B4811" s="867" t="s">
        <v>1324</v>
      </c>
      <c r="C4811" s="867" t="s">
        <v>2861</v>
      </c>
      <c r="I4811" s="881"/>
      <c r="J4811" s="881">
        <v>4033.87</v>
      </c>
      <c r="K4811" s="881">
        <v>2754.35</v>
      </c>
    </row>
    <row r="4812" spans="2:17">
      <c r="B4812" s="867" t="s">
        <v>1325</v>
      </c>
      <c r="C4812" s="867" t="s">
        <v>2713</v>
      </c>
      <c r="I4812" s="881"/>
      <c r="J4812" s="881">
        <v>10194.74</v>
      </c>
      <c r="K4812" s="881">
        <v>5688.25</v>
      </c>
    </row>
    <row r="4813" spans="2:17">
      <c r="B4813" s="875" t="s">
        <v>1326</v>
      </c>
      <c r="C4813" s="876" t="s">
        <v>2775</v>
      </c>
      <c r="I4813" s="881"/>
      <c r="J4813" s="881">
        <v>28022.69</v>
      </c>
      <c r="K4813" s="881">
        <v>59171.839999999997</v>
      </c>
      <c r="L4813" s="881">
        <v>7250.23</v>
      </c>
    </row>
    <row r="4814" spans="2:17">
      <c r="B4814" s="883" t="s">
        <v>1327</v>
      </c>
      <c r="C4814" s="884" t="s">
        <v>56</v>
      </c>
      <c r="I4814" s="881"/>
      <c r="J4814" s="881">
        <v>23808.65</v>
      </c>
      <c r="K4814" s="881">
        <v>29266.57</v>
      </c>
      <c r="L4814" s="881">
        <v>936.96</v>
      </c>
    </row>
    <row r="4815" spans="2:17">
      <c r="B4815" s="867" t="s">
        <v>1328</v>
      </c>
      <c r="C4815" s="867" t="s">
        <v>360</v>
      </c>
      <c r="J4815" s="881">
        <v>1669.41</v>
      </c>
      <c r="K4815" s="881">
        <v>6516.37</v>
      </c>
      <c r="L4815" s="881">
        <v>624.5</v>
      </c>
    </row>
    <row r="4816" spans="2:17">
      <c r="B4816" s="867" t="s">
        <v>1329</v>
      </c>
      <c r="C4816" s="867" t="s">
        <v>2862</v>
      </c>
      <c r="I4816" s="881"/>
      <c r="J4816" s="881">
        <v>6702.3</v>
      </c>
      <c r="K4816" s="881">
        <v>9934.2000000000007</v>
      </c>
      <c r="L4816" s="881">
        <v>312.45999999999998</v>
      </c>
    </row>
    <row r="4817" spans="2:17">
      <c r="B4817" s="867" t="s">
        <v>1330</v>
      </c>
      <c r="C4817" s="867" t="s">
        <v>2702</v>
      </c>
      <c r="I4817" s="881"/>
      <c r="J4817" s="881">
        <v>15436.94</v>
      </c>
      <c r="K4817" s="881">
        <v>12816</v>
      </c>
      <c r="L4817" s="881"/>
      <c r="M4817" s="881"/>
      <c r="N4817" s="881"/>
      <c r="O4817" s="881"/>
      <c r="P4817" s="881"/>
      <c r="Q4817" s="881"/>
    </row>
    <row r="4818" spans="2:17">
      <c r="B4818" s="883" t="s">
        <v>1331</v>
      </c>
      <c r="C4818" s="884" t="s">
        <v>57</v>
      </c>
      <c r="J4818" s="881">
        <v>4214.04</v>
      </c>
      <c r="K4818" s="881">
        <v>29905.27</v>
      </c>
      <c r="L4818" s="881">
        <v>6313.27</v>
      </c>
      <c r="M4818" s="881"/>
      <c r="N4818" s="881"/>
      <c r="O4818" s="881"/>
      <c r="P4818" s="881"/>
      <c r="Q4818" s="881"/>
    </row>
    <row r="4819" spans="2:17">
      <c r="B4819" s="867" t="s">
        <v>1332</v>
      </c>
      <c r="C4819" s="867" t="s">
        <v>361</v>
      </c>
      <c r="J4819" s="881">
        <v>380.09</v>
      </c>
      <c r="K4819" s="881">
        <v>3991.17</v>
      </c>
      <c r="L4819" s="881">
        <v>1024.8900000000001</v>
      </c>
      <c r="M4819" s="881"/>
      <c r="N4819" s="881"/>
      <c r="O4819" s="881"/>
      <c r="P4819" s="881"/>
      <c r="Q4819" s="881"/>
    </row>
    <row r="4820" spans="2:17">
      <c r="B4820" s="867" t="s">
        <v>1333</v>
      </c>
      <c r="C4820" s="867" t="s">
        <v>2863</v>
      </c>
      <c r="J4820" s="881">
        <v>1196.57</v>
      </c>
      <c r="K4820" s="881">
        <v>9390.57</v>
      </c>
      <c r="L4820" s="881">
        <v>2109.12</v>
      </c>
    </row>
    <row r="4821" spans="2:17">
      <c r="B4821" s="867" t="s">
        <v>1334</v>
      </c>
      <c r="C4821" s="867" t="s">
        <v>2702</v>
      </c>
      <c r="J4821" s="881">
        <v>2637.38</v>
      </c>
      <c r="K4821" s="881">
        <v>16523.53</v>
      </c>
      <c r="L4821" s="881">
        <v>3179.26</v>
      </c>
    </row>
    <row r="4822" spans="2:17">
      <c r="B4822" s="873" t="s">
        <v>1335</v>
      </c>
      <c r="C4822" s="874" t="s">
        <v>2864</v>
      </c>
      <c r="I4822" s="881"/>
      <c r="J4822" s="881">
        <v>31652.080000000002</v>
      </c>
      <c r="K4822" s="881">
        <v>76602.81</v>
      </c>
      <c r="L4822" s="881">
        <v>127814.88</v>
      </c>
      <c r="M4822" s="881">
        <v>33186.910000000003</v>
      </c>
      <c r="N4822" s="881">
        <v>18975.52</v>
      </c>
      <c r="O4822" s="881">
        <v>5667.69</v>
      </c>
    </row>
    <row r="4823" spans="2:17">
      <c r="B4823" s="875" t="s">
        <v>1336</v>
      </c>
      <c r="C4823" s="876" t="s">
        <v>362</v>
      </c>
      <c r="I4823" s="881"/>
      <c r="J4823" s="881">
        <v>31652.080000000002</v>
      </c>
      <c r="K4823" s="881">
        <v>42827.97</v>
      </c>
      <c r="L4823" s="881">
        <v>1347.08</v>
      </c>
    </row>
    <row r="4824" spans="2:17">
      <c r="B4824" s="867" t="s">
        <v>1337</v>
      </c>
      <c r="C4824" s="871" t="s">
        <v>2865</v>
      </c>
      <c r="I4824" s="881"/>
      <c r="J4824" s="881">
        <v>31652.080000000002</v>
      </c>
      <c r="K4824" s="881">
        <v>42827.97</v>
      </c>
      <c r="L4824" s="881">
        <v>1347.08</v>
      </c>
      <c r="M4824" s="881"/>
      <c r="N4824" s="881"/>
      <c r="O4824" s="881"/>
      <c r="P4824" s="881"/>
      <c r="Q4824" s="881"/>
    </row>
    <row r="4825" spans="2:17">
      <c r="B4825" s="875" t="s">
        <v>1338</v>
      </c>
      <c r="C4825" s="876" t="s">
        <v>2866</v>
      </c>
      <c r="K4825" s="881">
        <v>23692.66</v>
      </c>
      <c r="L4825" s="881">
        <v>74987.850000000006</v>
      </c>
      <c r="M4825" s="881"/>
      <c r="N4825" s="881"/>
      <c r="O4825" s="881"/>
      <c r="P4825" s="881"/>
    </row>
    <row r="4826" spans="2:17">
      <c r="B4826" s="867" t="s">
        <v>1339</v>
      </c>
      <c r="C4826" s="867" t="s">
        <v>2867</v>
      </c>
      <c r="K4826" s="881">
        <v>11516.12</v>
      </c>
      <c r="L4826" s="881">
        <v>45876.58</v>
      </c>
      <c r="M4826" s="881"/>
      <c r="N4826" s="881"/>
    </row>
    <row r="4827" spans="2:17">
      <c r="B4827" s="867" t="s">
        <v>1340</v>
      </c>
      <c r="C4827" s="867" t="s">
        <v>2868</v>
      </c>
      <c r="K4827" s="881">
        <v>1790.97</v>
      </c>
      <c r="L4827" s="881">
        <v>7134.64</v>
      </c>
    </row>
    <row r="4828" spans="2:17">
      <c r="B4828" s="867" t="s">
        <v>1341</v>
      </c>
      <c r="C4828" s="867" t="s">
        <v>2869</v>
      </c>
      <c r="K4828" s="881">
        <v>10385.57</v>
      </c>
      <c r="L4828" s="881">
        <v>21976.63</v>
      </c>
    </row>
    <row r="4829" spans="2:17">
      <c r="B4829" s="875" t="s">
        <v>1342</v>
      </c>
      <c r="C4829" s="876" t="s">
        <v>2870</v>
      </c>
      <c r="K4829" s="881">
        <v>5944.07</v>
      </c>
      <c r="L4829" s="881">
        <v>26713.02</v>
      </c>
      <c r="M4829" s="881">
        <v>4663.38</v>
      </c>
    </row>
    <row r="4830" spans="2:17">
      <c r="B4830" s="867" t="s">
        <v>1343</v>
      </c>
      <c r="C4830" s="867" t="s">
        <v>2871</v>
      </c>
      <c r="K4830" s="881">
        <v>1963.5</v>
      </c>
      <c r="L4830" s="881">
        <v>8405.02</v>
      </c>
      <c r="M4830" s="881">
        <v>1374.04</v>
      </c>
    </row>
    <row r="4831" spans="2:17">
      <c r="B4831" s="867" t="s">
        <v>1344</v>
      </c>
      <c r="C4831" s="871" t="s">
        <v>2872</v>
      </c>
      <c r="K4831" s="881">
        <v>1401.26</v>
      </c>
      <c r="L4831" s="881">
        <v>5998.29</v>
      </c>
      <c r="M4831" s="881">
        <v>980.59</v>
      </c>
    </row>
    <row r="4832" spans="2:17">
      <c r="B4832" s="867" t="s">
        <v>1345</v>
      </c>
      <c r="C4832" s="867" t="s">
        <v>2873</v>
      </c>
      <c r="K4832" s="881">
        <v>1834.99</v>
      </c>
      <c r="L4832" s="881">
        <v>7854.9</v>
      </c>
      <c r="M4832" s="881">
        <v>1284.1099999999999</v>
      </c>
    </row>
    <row r="4833" spans="2:15">
      <c r="B4833" s="867" t="s">
        <v>1346</v>
      </c>
      <c r="C4833" s="867" t="s">
        <v>2874</v>
      </c>
      <c r="K4833" s="881">
        <v>744.32</v>
      </c>
      <c r="L4833" s="881">
        <v>4454.8100000000004</v>
      </c>
      <c r="M4833" s="881">
        <v>1024.6400000000001</v>
      </c>
    </row>
    <row r="4834" spans="2:15">
      <c r="B4834" s="875" t="s">
        <v>1347</v>
      </c>
      <c r="C4834" s="876" t="s">
        <v>62</v>
      </c>
      <c r="K4834" s="881">
        <v>4138.1099999999997</v>
      </c>
      <c r="L4834" s="881">
        <v>24766.93</v>
      </c>
      <c r="M4834" s="881">
        <v>5696.57</v>
      </c>
    </row>
    <row r="4835" spans="2:15">
      <c r="B4835" s="867" t="s">
        <v>1348</v>
      </c>
      <c r="C4835" s="867" t="s">
        <v>373</v>
      </c>
      <c r="K4835" s="881">
        <v>3038.44</v>
      </c>
      <c r="L4835" s="881">
        <v>18185.3</v>
      </c>
      <c r="M4835" s="881">
        <v>4182.75</v>
      </c>
    </row>
    <row r="4836" spans="2:15">
      <c r="B4836" s="867" t="s">
        <v>1349</v>
      </c>
      <c r="C4836" s="867" t="s">
        <v>372</v>
      </c>
      <c r="K4836" s="881">
        <v>1099.67</v>
      </c>
      <c r="L4836" s="881">
        <v>6581.63</v>
      </c>
      <c r="M4836" s="881">
        <v>1513.82</v>
      </c>
    </row>
    <row r="4837" spans="2:15">
      <c r="B4837" s="875" t="s">
        <v>1350</v>
      </c>
      <c r="C4837" s="876" t="s">
        <v>63</v>
      </c>
      <c r="L4837" s="881"/>
      <c r="M4837" s="881">
        <v>22826.959999999999</v>
      </c>
      <c r="N4837" s="881">
        <v>10255.6</v>
      </c>
    </row>
    <row r="4838" spans="2:15">
      <c r="B4838" s="867" t="s">
        <v>1351</v>
      </c>
      <c r="C4838" s="871" t="s">
        <v>2875</v>
      </c>
      <c r="L4838" s="881"/>
      <c r="M4838" s="881">
        <v>16609.759999999998</v>
      </c>
      <c r="N4838" s="881">
        <v>7462.36</v>
      </c>
    </row>
    <row r="4839" spans="2:15">
      <c r="B4839" s="867" t="s">
        <v>1352</v>
      </c>
      <c r="C4839" s="871" t="s">
        <v>2876</v>
      </c>
      <c r="L4839" s="881"/>
      <c r="M4839" s="881">
        <v>6217.2</v>
      </c>
      <c r="N4839" s="881">
        <v>2793.24</v>
      </c>
    </row>
    <row r="4840" spans="2:15">
      <c r="B4840" s="875" t="s">
        <v>1353</v>
      </c>
      <c r="C4840" s="876" t="s">
        <v>64</v>
      </c>
      <c r="M4840" s="881"/>
      <c r="N4840" s="881">
        <v>8719.92</v>
      </c>
      <c r="O4840" s="881">
        <v>5667.69</v>
      </c>
    </row>
    <row r="4841" spans="2:15">
      <c r="B4841" s="867" t="s">
        <v>1354</v>
      </c>
      <c r="C4841" s="867" t="s">
        <v>2877</v>
      </c>
      <c r="M4841" s="881"/>
      <c r="N4841" s="881">
        <v>8719.92</v>
      </c>
      <c r="O4841" s="881">
        <v>5667.69</v>
      </c>
    </row>
    <row r="4842" spans="2:15">
      <c r="B4842" s="873" t="s">
        <v>1355</v>
      </c>
      <c r="C4842" s="874" t="s">
        <v>66</v>
      </c>
      <c r="J4842" s="881"/>
      <c r="K4842" s="881">
        <v>24638.99</v>
      </c>
      <c r="L4842" s="881">
        <v>1636.33</v>
      </c>
      <c r="M4842" s="881">
        <v>32416.2</v>
      </c>
    </row>
    <row r="4843" spans="2:15">
      <c r="B4843" s="875" t="s">
        <v>1356</v>
      </c>
      <c r="C4843" s="876" t="s">
        <v>2878</v>
      </c>
      <c r="J4843" s="881"/>
      <c r="K4843" s="881">
        <v>20910.099999999999</v>
      </c>
      <c r="L4843" s="881">
        <v>1020.38</v>
      </c>
      <c r="M4843" s="881"/>
    </row>
    <row r="4844" spans="2:15">
      <c r="B4844" s="867" t="s">
        <v>1357</v>
      </c>
      <c r="C4844" s="867" t="s">
        <v>2879</v>
      </c>
      <c r="J4844" s="881"/>
      <c r="K4844" s="881">
        <v>20910.099999999999</v>
      </c>
      <c r="L4844" s="881">
        <v>1020.38</v>
      </c>
      <c r="M4844" s="881"/>
    </row>
    <row r="4845" spans="2:15">
      <c r="B4845" s="875" t="s">
        <v>1358</v>
      </c>
      <c r="C4845" s="876" t="s">
        <v>67</v>
      </c>
      <c r="L4845" s="881"/>
      <c r="M4845" s="881">
        <v>32416.2</v>
      </c>
    </row>
    <row r="4846" spans="2:15">
      <c r="B4846" s="867" t="s">
        <v>1359</v>
      </c>
      <c r="C4846" s="867" t="s">
        <v>374</v>
      </c>
      <c r="L4846" s="881"/>
      <c r="M4846" s="881">
        <v>32416.2</v>
      </c>
    </row>
    <row r="4847" spans="2:15">
      <c r="B4847" s="875" t="s">
        <v>1360</v>
      </c>
      <c r="C4847" s="876" t="s">
        <v>389</v>
      </c>
      <c r="J4847" s="881"/>
      <c r="K4847" s="881">
        <v>3728.89</v>
      </c>
      <c r="L4847" s="881">
        <v>615.95000000000005</v>
      </c>
      <c r="M4847" s="881"/>
    </row>
    <row r="4848" spans="2:15">
      <c r="B4848" s="867" t="s">
        <v>1361</v>
      </c>
      <c r="C4848" s="867" t="s">
        <v>390</v>
      </c>
      <c r="J4848" s="881"/>
      <c r="K4848" s="881">
        <v>3728.89</v>
      </c>
      <c r="L4848" s="881">
        <v>615.95000000000005</v>
      </c>
      <c r="M4848" s="881"/>
    </row>
    <row r="4849" spans="2:14">
      <c r="B4849" s="873" t="s">
        <v>1362</v>
      </c>
      <c r="C4849" s="874" t="s">
        <v>84</v>
      </c>
      <c r="J4849" s="881">
        <v>2059.11</v>
      </c>
      <c r="K4849" s="881">
        <v>9192.6299999999992</v>
      </c>
      <c r="L4849" s="881">
        <v>1176.9000000000001</v>
      </c>
      <c r="M4849" s="881"/>
    </row>
    <row r="4850" spans="2:14">
      <c r="B4850" s="867" t="s">
        <v>1363</v>
      </c>
      <c r="C4850" s="867" t="s">
        <v>2880</v>
      </c>
      <c r="J4850" s="881">
        <v>2059.11</v>
      </c>
      <c r="K4850" s="881">
        <v>9192.6299999999992</v>
      </c>
      <c r="L4850" s="881">
        <v>1176.9000000000001</v>
      </c>
      <c r="M4850" s="881"/>
    </row>
    <row r="4851" spans="2:14">
      <c r="B4851" s="873" t="s">
        <v>1364</v>
      </c>
      <c r="C4851" s="874" t="s">
        <v>2881</v>
      </c>
      <c r="K4851" s="881">
        <v>1759.87</v>
      </c>
      <c r="L4851" s="881">
        <v>51720.76</v>
      </c>
      <c r="M4851" s="881">
        <v>18777.900000000001</v>
      </c>
    </row>
    <row r="4852" spans="2:14">
      <c r="B4852" s="867" t="s">
        <v>1365</v>
      </c>
      <c r="C4852" s="867" t="s">
        <v>365</v>
      </c>
      <c r="K4852" s="881">
        <v>177</v>
      </c>
      <c r="L4852" s="881">
        <v>5201.79</v>
      </c>
      <c r="M4852" s="881">
        <v>1888.58</v>
      </c>
    </row>
    <row r="4853" spans="2:14">
      <c r="B4853" s="867" t="s">
        <v>1366</v>
      </c>
      <c r="C4853" s="871" t="s">
        <v>2882</v>
      </c>
      <c r="K4853" s="881">
        <v>1582.87</v>
      </c>
      <c r="L4853" s="881">
        <v>46518.97</v>
      </c>
      <c r="M4853" s="881">
        <v>16889.32</v>
      </c>
    </row>
    <row r="4854" spans="2:14">
      <c r="B4854" s="873" t="s">
        <v>1367</v>
      </c>
      <c r="C4854" s="874" t="s">
        <v>2883</v>
      </c>
      <c r="K4854" s="881"/>
      <c r="L4854" s="881">
        <v>8396.65</v>
      </c>
      <c r="M4854" s="881">
        <v>24055.46</v>
      </c>
      <c r="N4854" s="881">
        <v>631.41999999999996</v>
      </c>
    </row>
    <row r="4855" spans="2:14">
      <c r="B4855" s="875" t="s">
        <v>1368</v>
      </c>
      <c r="C4855" s="876" t="s">
        <v>54</v>
      </c>
      <c r="K4855" s="881"/>
      <c r="L4855" s="881">
        <v>904.68</v>
      </c>
      <c r="M4855" s="881">
        <v>979.06</v>
      </c>
    </row>
    <row r="4856" spans="2:14">
      <c r="B4856" s="867" t="s">
        <v>1369</v>
      </c>
      <c r="C4856" s="867" t="s">
        <v>365</v>
      </c>
      <c r="K4856" s="881"/>
      <c r="L4856" s="881">
        <v>904.68</v>
      </c>
      <c r="M4856" s="881">
        <v>979.06</v>
      </c>
      <c r="N4856" s="881"/>
    </row>
    <row r="4857" spans="2:14">
      <c r="B4857" s="875" t="s">
        <v>1370</v>
      </c>
      <c r="C4857" s="876" t="s">
        <v>2775</v>
      </c>
      <c r="K4857" s="881"/>
      <c r="L4857" s="881">
        <v>7491.97</v>
      </c>
      <c r="M4857" s="881">
        <v>23076.400000000001</v>
      </c>
      <c r="N4857" s="881">
        <v>631.41999999999996</v>
      </c>
    </row>
    <row r="4858" spans="2:14">
      <c r="B4858" s="867" t="s">
        <v>1371</v>
      </c>
      <c r="C4858" s="867" t="s">
        <v>342</v>
      </c>
      <c r="K4858" s="881"/>
      <c r="L4858" s="881">
        <v>3701.69</v>
      </c>
      <c r="M4858" s="881">
        <v>11401.76</v>
      </c>
      <c r="N4858" s="881">
        <v>311.98</v>
      </c>
    </row>
    <row r="4859" spans="2:14">
      <c r="B4859" s="867" t="s">
        <v>1372</v>
      </c>
      <c r="C4859" s="867" t="s">
        <v>366</v>
      </c>
      <c r="K4859" s="881"/>
      <c r="L4859" s="881">
        <v>2800.45</v>
      </c>
      <c r="M4859" s="881">
        <v>8625.81</v>
      </c>
      <c r="N4859" s="881">
        <v>236.02</v>
      </c>
    </row>
    <row r="4860" spans="2:14">
      <c r="B4860" s="867" t="s">
        <v>1373</v>
      </c>
      <c r="C4860" s="867" t="s">
        <v>341</v>
      </c>
      <c r="K4860" s="881"/>
      <c r="L4860" s="881">
        <v>989.83</v>
      </c>
      <c r="M4860" s="881">
        <v>3048.83</v>
      </c>
      <c r="N4860" s="881">
        <v>83.42</v>
      </c>
    </row>
    <row r="4861" spans="2:14">
      <c r="B4861" s="873" t="s">
        <v>1374</v>
      </c>
      <c r="C4861" s="874" t="s">
        <v>375</v>
      </c>
      <c r="K4861" s="881"/>
      <c r="L4861" s="881">
        <v>8719.0400000000009</v>
      </c>
      <c r="M4861" s="881">
        <v>31807.84</v>
      </c>
      <c r="N4861" s="881">
        <v>2478.04</v>
      </c>
    </row>
    <row r="4862" spans="2:14">
      <c r="B4862" s="875" t="s">
        <v>1375</v>
      </c>
      <c r="C4862" s="876" t="s">
        <v>54</v>
      </c>
      <c r="K4862" s="881"/>
      <c r="L4862" s="881">
        <v>3121.46</v>
      </c>
      <c r="M4862" s="881">
        <v>10301.69</v>
      </c>
      <c r="N4862" s="881">
        <v>504.97</v>
      </c>
    </row>
    <row r="4863" spans="2:14">
      <c r="B4863" s="867" t="s">
        <v>1376</v>
      </c>
      <c r="C4863" s="867" t="s">
        <v>2884</v>
      </c>
      <c r="K4863" s="881"/>
      <c r="L4863" s="881">
        <v>2219.5700000000002</v>
      </c>
      <c r="M4863" s="881">
        <v>6836.6</v>
      </c>
      <c r="N4863" s="881">
        <v>187.07</v>
      </c>
    </row>
    <row r="4864" spans="2:14">
      <c r="B4864" s="867" t="s">
        <v>1377</v>
      </c>
      <c r="C4864" s="867" t="s">
        <v>376</v>
      </c>
      <c r="L4864" s="881">
        <v>243.82</v>
      </c>
      <c r="M4864" s="881">
        <v>936.76</v>
      </c>
      <c r="N4864" s="881">
        <v>85.94</v>
      </c>
    </row>
    <row r="4865" spans="2:14">
      <c r="B4865" s="867" t="s">
        <v>1378</v>
      </c>
      <c r="C4865" s="871" t="s">
        <v>2788</v>
      </c>
      <c r="L4865" s="881">
        <v>658.07</v>
      </c>
      <c r="M4865" s="881">
        <v>2528.33</v>
      </c>
      <c r="N4865" s="881">
        <v>231.96</v>
      </c>
    </row>
    <row r="4866" spans="2:14">
      <c r="B4866" s="875" t="s">
        <v>1379</v>
      </c>
      <c r="C4866" s="876" t="s">
        <v>2885</v>
      </c>
      <c r="L4866" s="881">
        <v>2225.37</v>
      </c>
      <c r="M4866" s="881">
        <v>8549.9599999999991</v>
      </c>
      <c r="N4866" s="881">
        <v>784.41</v>
      </c>
    </row>
    <row r="4867" spans="2:14">
      <c r="B4867" s="867" t="s">
        <v>1380</v>
      </c>
      <c r="C4867" s="867" t="s">
        <v>377</v>
      </c>
      <c r="L4867" s="881">
        <v>1544.12</v>
      </c>
      <c r="M4867" s="881">
        <v>5932.58</v>
      </c>
      <c r="N4867" s="881">
        <v>544.28</v>
      </c>
    </row>
    <row r="4868" spans="2:14">
      <c r="B4868" s="867" t="s">
        <v>1381</v>
      </c>
      <c r="C4868" s="867" t="s">
        <v>378</v>
      </c>
      <c r="L4868" s="881">
        <v>681.25</v>
      </c>
      <c r="M4868" s="881">
        <v>2617.38</v>
      </c>
      <c r="N4868" s="881">
        <v>240.13</v>
      </c>
    </row>
    <row r="4869" spans="2:14">
      <c r="B4869" s="875" t="s">
        <v>1382</v>
      </c>
      <c r="C4869" s="876" t="s">
        <v>353</v>
      </c>
      <c r="L4869" s="881">
        <v>3153.03</v>
      </c>
      <c r="M4869" s="881">
        <v>12114.09</v>
      </c>
      <c r="N4869" s="881">
        <v>1111.4000000000001</v>
      </c>
    </row>
    <row r="4870" spans="2:14">
      <c r="B4870" s="867" t="s">
        <v>1383</v>
      </c>
      <c r="C4870" s="867" t="s">
        <v>2886</v>
      </c>
      <c r="L4870" s="881">
        <v>1661.06</v>
      </c>
      <c r="M4870" s="881">
        <v>6381.88</v>
      </c>
      <c r="N4870" s="881">
        <v>585.5</v>
      </c>
    </row>
    <row r="4871" spans="2:14">
      <c r="B4871" s="867" t="s">
        <v>1384</v>
      </c>
      <c r="C4871" s="867" t="s">
        <v>2887</v>
      </c>
      <c r="L4871" s="881">
        <v>1491.97</v>
      </c>
      <c r="M4871" s="881">
        <v>5732.21</v>
      </c>
      <c r="N4871" s="881">
        <v>525.9</v>
      </c>
    </row>
    <row r="4872" spans="2:14">
      <c r="B4872" s="875" t="s">
        <v>1385</v>
      </c>
      <c r="C4872" s="876" t="s">
        <v>2888</v>
      </c>
      <c r="L4872" s="881">
        <v>219.18</v>
      </c>
      <c r="M4872" s="881">
        <v>842.1</v>
      </c>
      <c r="N4872" s="881">
        <v>77.260000000000005</v>
      </c>
    </row>
    <row r="4873" spans="2:14">
      <c r="B4873" s="867" t="s">
        <v>1386</v>
      </c>
      <c r="C4873" s="867" t="s">
        <v>2889</v>
      </c>
      <c r="L4873" s="881">
        <v>219.18</v>
      </c>
      <c r="M4873" s="881">
        <v>842.1</v>
      </c>
      <c r="N4873" s="881">
        <v>77.260000000000005</v>
      </c>
    </row>
    <row r="4874" spans="2:14">
      <c r="B4874" s="873" t="s">
        <v>1387</v>
      </c>
      <c r="C4874" s="874" t="s">
        <v>2890</v>
      </c>
      <c r="L4874" s="881">
        <v>2075.73</v>
      </c>
      <c r="M4874" s="881">
        <v>11429.43</v>
      </c>
      <c r="N4874" s="881">
        <v>1947.69</v>
      </c>
    </row>
    <row r="4875" spans="2:14">
      <c r="B4875" s="875" t="s">
        <v>1388</v>
      </c>
      <c r="C4875" s="876" t="s">
        <v>54</v>
      </c>
      <c r="L4875" s="881">
        <v>1067.28</v>
      </c>
      <c r="M4875" s="881">
        <v>6237.87</v>
      </c>
      <c r="N4875" s="881">
        <v>1128.5899999999999</v>
      </c>
    </row>
    <row r="4876" spans="2:14">
      <c r="B4876" s="867" t="s">
        <v>1389</v>
      </c>
      <c r="C4876" s="867" t="s">
        <v>2884</v>
      </c>
      <c r="L4876" s="881">
        <v>751.3</v>
      </c>
      <c r="M4876" s="881">
        <v>3835.21</v>
      </c>
      <c r="N4876" s="881">
        <v>598.78</v>
      </c>
    </row>
    <row r="4877" spans="2:14">
      <c r="B4877" s="867" t="s">
        <v>1390</v>
      </c>
      <c r="C4877" s="867" t="s">
        <v>376</v>
      </c>
      <c r="L4877" s="881">
        <v>56.15</v>
      </c>
      <c r="M4877" s="881">
        <v>426.95</v>
      </c>
      <c r="N4877" s="881">
        <v>94.15</v>
      </c>
    </row>
    <row r="4878" spans="2:14">
      <c r="B4878" s="867" t="s">
        <v>1391</v>
      </c>
      <c r="C4878" s="871" t="s">
        <v>2788</v>
      </c>
      <c r="L4878" s="881">
        <v>259.83</v>
      </c>
      <c r="M4878" s="881">
        <v>1975.71</v>
      </c>
      <c r="N4878" s="881">
        <v>435.66</v>
      </c>
    </row>
    <row r="4879" spans="2:14">
      <c r="B4879" s="875" t="s">
        <v>1392</v>
      </c>
      <c r="C4879" s="876" t="s">
        <v>2891</v>
      </c>
      <c r="L4879" s="881">
        <v>964.88</v>
      </c>
      <c r="M4879" s="881">
        <v>4925.43</v>
      </c>
      <c r="N4879" s="881">
        <v>768.98</v>
      </c>
    </row>
    <row r="4880" spans="2:14">
      <c r="B4880" s="867" t="s">
        <v>1393</v>
      </c>
      <c r="C4880" s="867" t="s">
        <v>2892</v>
      </c>
      <c r="L4880" s="881">
        <v>301.52999999999997</v>
      </c>
      <c r="M4880" s="881">
        <v>1539.22</v>
      </c>
      <c r="N4880" s="881">
        <v>240.31</v>
      </c>
    </row>
    <row r="4881" spans="2:16">
      <c r="B4881" s="867" t="s">
        <v>1394</v>
      </c>
      <c r="C4881" s="867" t="s">
        <v>2893</v>
      </c>
      <c r="L4881" s="881">
        <v>301.52999999999997</v>
      </c>
      <c r="M4881" s="881">
        <v>1539.22</v>
      </c>
      <c r="N4881" s="881">
        <v>240.31</v>
      </c>
    </row>
    <row r="4882" spans="2:16">
      <c r="B4882" s="867" t="s">
        <v>1395</v>
      </c>
      <c r="C4882" s="867" t="s">
        <v>2894</v>
      </c>
      <c r="L4882" s="881">
        <v>361.82</v>
      </c>
      <c r="M4882" s="881">
        <v>1846.99</v>
      </c>
      <c r="N4882" s="881">
        <v>288.36</v>
      </c>
    </row>
    <row r="4883" spans="2:16">
      <c r="B4883" s="875" t="s">
        <v>1396</v>
      </c>
      <c r="C4883" s="876" t="s">
        <v>2888</v>
      </c>
      <c r="L4883" s="881">
        <v>43.57</v>
      </c>
      <c r="M4883" s="881">
        <v>266.13</v>
      </c>
      <c r="N4883" s="881">
        <v>50.12</v>
      </c>
    </row>
    <row r="4884" spans="2:16">
      <c r="B4884" s="867" t="s">
        <v>1397</v>
      </c>
      <c r="C4884" s="867" t="s">
        <v>2889</v>
      </c>
      <c r="L4884" s="881">
        <v>43.57</v>
      </c>
      <c r="M4884" s="881">
        <v>266.13</v>
      </c>
      <c r="N4884" s="881">
        <v>50.12</v>
      </c>
    </row>
    <row r="4885" spans="2:16">
      <c r="B4885" s="864" t="s">
        <v>1398</v>
      </c>
      <c r="C4885" s="872" t="s">
        <v>2895</v>
      </c>
      <c r="K4885" s="881"/>
      <c r="L4885" s="881">
        <v>27297</v>
      </c>
      <c r="M4885" s="881">
        <v>4377.32</v>
      </c>
      <c r="N4885" s="881"/>
    </row>
    <row r="4886" spans="2:16">
      <c r="B4886" s="873" t="s">
        <v>1399</v>
      </c>
      <c r="C4886" s="874" t="s">
        <v>2855</v>
      </c>
      <c r="K4886" s="881"/>
      <c r="L4886" s="881">
        <v>5254.7</v>
      </c>
      <c r="N4886" s="881"/>
    </row>
    <row r="4887" spans="2:16">
      <c r="B4887" s="875" t="s">
        <v>1400</v>
      </c>
      <c r="C4887" s="876" t="s">
        <v>52</v>
      </c>
      <c r="K4887" s="881"/>
      <c r="L4887" s="881">
        <v>131.21</v>
      </c>
      <c r="N4887" s="881"/>
    </row>
    <row r="4888" spans="2:16">
      <c r="B4888" s="867" t="s">
        <v>1401</v>
      </c>
      <c r="C4888" s="867" t="s">
        <v>333</v>
      </c>
      <c r="K4888" s="881"/>
      <c r="L4888" s="881">
        <v>101.13</v>
      </c>
      <c r="N4888" s="881"/>
      <c r="O4888" s="881"/>
      <c r="P4888" s="881"/>
    </row>
    <row r="4889" spans="2:16">
      <c r="B4889" s="867" t="s">
        <v>1402</v>
      </c>
      <c r="C4889" s="867" t="s">
        <v>334</v>
      </c>
      <c r="K4889" s="881"/>
      <c r="L4889" s="881">
        <v>30.08</v>
      </c>
      <c r="N4889" s="881"/>
    </row>
    <row r="4890" spans="2:16">
      <c r="B4890" s="875" t="s">
        <v>1403</v>
      </c>
      <c r="C4890" s="876" t="s">
        <v>54</v>
      </c>
      <c r="K4890" s="881"/>
      <c r="L4890" s="881">
        <v>1227.8399999999999</v>
      </c>
      <c r="N4890" s="881"/>
    </row>
    <row r="4891" spans="2:16">
      <c r="B4891" s="867" t="s">
        <v>1404</v>
      </c>
      <c r="C4891" s="867" t="s">
        <v>365</v>
      </c>
      <c r="K4891" s="881"/>
      <c r="L4891" s="881">
        <v>472.17</v>
      </c>
      <c r="N4891" s="881"/>
    </row>
    <row r="4892" spans="2:16">
      <c r="B4892" s="867" t="s">
        <v>1405</v>
      </c>
      <c r="C4892" s="867" t="s">
        <v>2697</v>
      </c>
      <c r="K4892" s="881"/>
      <c r="L4892" s="881">
        <v>98.56</v>
      </c>
      <c r="N4892" s="881"/>
    </row>
    <row r="4893" spans="2:16">
      <c r="B4893" s="867" t="s">
        <v>1406</v>
      </c>
      <c r="C4893" s="867" t="s">
        <v>2699</v>
      </c>
      <c r="K4893" s="881"/>
      <c r="L4893" s="881">
        <v>175.69</v>
      </c>
      <c r="N4893" s="881"/>
    </row>
    <row r="4894" spans="2:16">
      <c r="B4894" s="867" t="s">
        <v>1407</v>
      </c>
      <c r="C4894" s="867" t="s">
        <v>2856</v>
      </c>
      <c r="K4894" s="881"/>
      <c r="L4894" s="881">
        <v>99.51</v>
      </c>
      <c r="N4894" s="881"/>
    </row>
    <row r="4895" spans="2:16">
      <c r="B4895" s="867" t="s">
        <v>1408</v>
      </c>
      <c r="C4895" s="867" t="s">
        <v>2849</v>
      </c>
      <c r="K4895" s="881"/>
      <c r="L4895" s="881">
        <v>99.66</v>
      </c>
      <c r="N4895" s="881"/>
    </row>
    <row r="4896" spans="2:16">
      <c r="B4896" s="867" t="s">
        <v>1409</v>
      </c>
      <c r="C4896" s="867" t="s">
        <v>2857</v>
      </c>
      <c r="K4896" s="881"/>
      <c r="L4896" s="881">
        <v>147.66999999999999</v>
      </c>
      <c r="N4896" s="881"/>
    </row>
    <row r="4897" spans="2:16">
      <c r="B4897" s="867" t="s">
        <v>1410</v>
      </c>
      <c r="C4897" s="871" t="s">
        <v>2788</v>
      </c>
      <c r="K4897" s="881"/>
      <c r="L4897" s="881">
        <v>134.58000000000001</v>
      </c>
      <c r="N4897" s="881"/>
    </row>
    <row r="4898" spans="2:16">
      <c r="B4898" s="875" t="s">
        <v>1411</v>
      </c>
      <c r="C4898" s="876" t="s">
        <v>2700</v>
      </c>
      <c r="K4898" s="881"/>
      <c r="L4898" s="881">
        <v>1598.05</v>
      </c>
      <c r="N4898" s="881"/>
    </row>
    <row r="4899" spans="2:16">
      <c r="B4899" s="883" t="s">
        <v>1412</v>
      </c>
      <c r="C4899" s="884" t="s">
        <v>2858</v>
      </c>
      <c r="K4899" s="881"/>
      <c r="L4899" s="881">
        <v>785.64</v>
      </c>
      <c r="N4899" s="881"/>
    </row>
    <row r="4900" spans="2:16">
      <c r="B4900" s="867" t="s">
        <v>1413</v>
      </c>
      <c r="C4900" s="867" t="s">
        <v>2859</v>
      </c>
      <c r="K4900" s="881"/>
      <c r="L4900" s="881">
        <v>785.64</v>
      </c>
      <c r="N4900" s="881"/>
    </row>
    <row r="4901" spans="2:16">
      <c r="B4901" s="883" t="s">
        <v>1414</v>
      </c>
      <c r="C4901" s="884" t="s">
        <v>2860</v>
      </c>
      <c r="K4901" s="881"/>
      <c r="L4901" s="881">
        <v>812.41</v>
      </c>
      <c r="N4901" s="881"/>
    </row>
    <row r="4902" spans="2:16">
      <c r="B4902" s="867" t="s">
        <v>1415</v>
      </c>
      <c r="C4902" s="867" t="s">
        <v>2861</v>
      </c>
      <c r="K4902" s="881"/>
      <c r="L4902" s="881">
        <v>249.36</v>
      </c>
      <c r="N4902" s="881"/>
    </row>
    <row r="4903" spans="2:16">
      <c r="B4903" s="867" t="s">
        <v>1416</v>
      </c>
      <c r="C4903" s="867" t="s">
        <v>2713</v>
      </c>
      <c r="K4903" s="881"/>
      <c r="L4903" s="881">
        <v>563.04999999999995</v>
      </c>
      <c r="N4903" s="881"/>
    </row>
    <row r="4904" spans="2:16">
      <c r="B4904" s="875" t="s">
        <v>1417</v>
      </c>
      <c r="C4904" s="876" t="s">
        <v>2775</v>
      </c>
      <c r="K4904" s="881"/>
      <c r="L4904" s="881">
        <v>2297.6</v>
      </c>
      <c r="N4904" s="881"/>
    </row>
    <row r="4905" spans="2:16">
      <c r="B4905" s="883" t="s">
        <v>1418</v>
      </c>
      <c r="C4905" s="884" t="s">
        <v>56</v>
      </c>
      <c r="K4905" s="881"/>
      <c r="L4905" s="881">
        <v>1171.47</v>
      </c>
      <c r="N4905" s="881"/>
    </row>
    <row r="4906" spans="2:16">
      <c r="B4906" s="867" t="s">
        <v>1419</v>
      </c>
      <c r="C4906" s="867" t="s">
        <v>360</v>
      </c>
      <c r="K4906" s="881"/>
      <c r="L4906" s="881">
        <v>325.54000000000002</v>
      </c>
      <c r="N4906" s="881"/>
    </row>
    <row r="4907" spans="2:16">
      <c r="B4907" s="867" t="s">
        <v>1420</v>
      </c>
      <c r="C4907" s="867" t="s">
        <v>2862</v>
      </c>
      <c r="K4907" s="881"/>
      <c r="L4907" s="881">
        <v>523.12</v>
      </c>
      <c r="N4907" s="881"/>
    </row>
    <row r="4908" spans="2:16">
      <c r="B4908" s="867" t="s">
        <v>1421</v>
      </c>
      <c r="C4908" s="867" t="s">
        <v>2702</v>
      </c>
      <c r="K4908" s="881"/>
      <c r="L4908" s="881">
        <v>322.81</v>
      </c>
      <c r="N4908" s="881"/>
      <c r="O4908" s="881"/>
      <c r="P4908" s="881"/>
    </row>
    <row r="4909" spans="2:16">
      <c r="B4909" s="883" t="s">
        <v>1422</v>
      </c>
      <c r="C4909" s="884" t="s">
        <v>57</v>
      </c>
      <c r="K4909" s="881"/>
      <c r="L4909" s="881">
        <v>1126.1300000000001</v>
      </c>
      <c r="N4909" s="881"/>
    </row>
    <row r="4910" spans="2:16">
      <c r="B4910" s="867" t="s">
        <v>1423</v>
      </c>
      <c r="C4910" s="867" t="s">
        <v>361</v>
      </c>
      <c r="L4910" s="881">
        <v>187.69</v>
      </c>
      <c r="O4910" s="881"/>
      <c r="P4910" s="881"/>
    </row>
    <row r="4911" spans="2:16">
      <c r="B4911" s="867" t="s">
        <v>1424</v>
      </c>
      <c r="C4911" s="867" t="s">
        <v>2863</v>
      </c>
      <c r="K4911" s="881"/>
      <c r="L4911" s="881">
        <v>466.7</v>
      </c>
      <c r="N4911" s="881"/>
    </row>
    <row r="4912" spans="2:16">
      <c r="B4912" s="867" t="s">
        <v>1425</v>
      </c>
      <c r="C4912" s="867" t="s">
        <v>2702</v>
      </c>
      <c r="K4912" s="881"/>
      <c r="L4912" s="881">
        <v>471.74</v>
      </c>
      <c r="N4912" s="881"/>
    </row>
    <row r="4913" spans="2:16">
      <c r="B4913" s="873" t="s">
        <v>1426</v>
      </c>
      <c r="C4913" s="874" t="s">
        <v>2864</v>
      </c>
      <c r="K4913" s="881"/>
      <c r="L4913" s="881">
        <v>8664.44</v>
      </c>
      <c r="M4913" s="881">
        <v>2839.2</v>
      </c>
      <c r="N4913" s="881"/>
    </row>
    <row r="4914" spans="2:16">
      <c r="B4914" s="875" t="s">
        <v>1427</v>
      </c>
      <c r="C4914" s="876" t="s">
        <v>362</v>
      </c>
      <c r="K4914" s="881"/>
      <c r="L4914" s="881">
        <v>2005.18</v>
      </c>
      <c r="N4914" s="881"/>
    </row>
    <row r="4915" spans="2:16">
      <c r="B4915" s="867" t="s">
        <v>1428</v>
      </c>
      <c r="C4915" s="871" t="s">
        <v>2865</v>
      </c>
      <c r="K4915" s="881"/>
      <c r="L4915" s="881">
        <v>2005.18</v>
      </c>
      <c r="N4915" s="881"/>
    </row>
    <row r="4916" spans="2:16">
      <c r="B4916" s="875" t="s">
        <v>1429</v>
      </c>
      <c r="C4916" s="876" t="s">
        <v>2866</v>
      </c>
      <c r="L4916" s="881">
        <v>3640.91</v>
      </c>
      <c r="N4916" s="881"/>
    </row>
    <row r="4917" spans="2:16">
      <c r="B4917" s="867" t="s">
        <v>1430</v>
      </c>
      <c r="C4917" s="867" t="s">
        <v>2867</v>
      </c>
      <c r="L4917" s="881">
        <v>1713.21</v>
      </c>
      <c r="O4917" s="881"/>
      <c r="P4917" s="881"/>
    </row>
    <row r="4918" spans="2:16">
      <c r="B4918" s="867" t="s">
        <v>1431</v>
      </c>
      <c r="C4918" s="867" t="s">
        <v>2868</v>
      </c>
      <c r="L4918" s="881">
        <v>266.44</v>
      </c>
      <c r="O4918" s="881"/>
      <c r="P4918" s="881"/>
    </row>
    <row r="4919" spans="2:16">
      <c r="B4919" s="867" t="s">
        <v>1432</v>
      </c>
      <c r="C4919" s="867" t="s">
        <v>2869</v>
      </c>
      <c r="L4919" s="881">
        <v>1661.26</v>
      </c>
      <c r="O4919" s="881"/>
      <c r="P4919" s="881"/>
    </row>
    <row r="4920" spans="2:16">
      <c r="B4920" s="875" t="s">
        <v>1433</v>
      </c>
      <c r="C4920" s="876" t="s">
        <v>2870</v>
      </c>
      <c r="L4920" s="881">
        <v>2029.12</v>
      </c>
      <c r="N4920" s="881"/>
      <c r="O4920" s="881"/>
      <c r="P4920" s="881"/>
    </row>
    <row r="4921" spans="2:16">
      <c r="B4921" s="867" t="s">
        <v>1434</v>
      </c>
      <c r="C4921" s="867" t="s">
        <v>2871</v>
      </c>
      <c r="L4921" s="881">
        <v>1259.71</v>
      </c>
      <c r="N4921" s="881"/>
    </row>
    <row r="4922" spans="2:16">
      <c r="B4922" s="867" t="s">
        <v>1435</v>
      </c>
      <c r="C4922" s="871" t="s">
        <v>2872</v>
      </c>
      <c r="L4922" s="881">
        <v>258.64999999999998</v>
      </c>
      <c r="N4922" s="881"/>
    </row>
    <row r="4923" spans="2:16">
      <c r="B4923" s="867" t="s">
        <v>1436</v>
      </c>
      <c r="C4923" s="867" t="s">
        <v>2873</v>
      </c>
      <c r="L4923" s="881">
        <v>395.5</v>
      </c>
      <c r="N4923" s="881"/>
    </row>
    <row r="4924" spans="2:16">
      <c r="B4924" s="867" t="s">
        <v>1437</v>
      </c>
      <c r="C4924" s="867" t="s">
        <v>2874</v>
      </c>
      <c r="L4924" s="881">
        <v>115.26</v>
      </c>
      <c r="N4924" s="881"/>
    </row>
    <row r="4925" spans="2:16">
      <c r="B4925" s="875" t="s">
        <v>1438</v>
      </c>
      <c r="C4925" s="876" t="s">
        <v>62</v>
      </c>
      <c r="L4925" s="881">
        <v>989.23</v>
      </c>
      <c r="N4925" s="881"/>
    </row>
    <row r="4926" spans="2:16">
      <c r="B4926" s="867" t="s">
        <v>1439</v>
      </c>
      <c r="C4926" s="867" t="s">
        <v>373</v>
      </c>
      <c r="L4926" s="881">
        <v>664.15</v>
      </c>
      <c r="N4926" s="881"/>
    </row>
    <row r="4927" spans="2:16">
      <c r="B4927" s="867" t="s">
        <v>1440</v>
      </c>
      <c r="C4927" s="867" t="s">
        <v>372</v>
      </c>
      <c r="L4927" s="881">
        <v>325.08</v>
      </c>
      <c r="N4927" s="881"/>
    </row>
    <row r="4928" spans="2:16">
      <c r="B4928" s="875" t="s">
        <v>1441</v>
      </c>
      <c r="C4928" s="876" t="s">
        <v>63</v>
      </c>
      <c r="L4928" s="881"/>
      <c r="M4928" s="881">
        <v>1837.92</v>
      </c>
      <c r="N4928" s="881"/>
    </row>
    <row r="4929" spans="2:16">
      <c r="B4929" s="867" t="s">
        <v>1442</v>
      </c>
      <c r="C4929" s="871" t="s">
        <v>2875</v>
      </c>
      <c r="L4929" s="881"/>
      <c r="M4929" s="881">
        <v>1337.34</v>
      </c>
      <c r="N4929" s="881"/>
      <c r="O4929" s="881"/>
      <c r="P4929" s="881"/>
    </row>
    <row r="4930" spans="2:16">
      <c r="B4930" s="867" t="s">
        <v>1443</v>
      </c>
      <c r="C4930" s="871" t="s">
        <v>2876</v>
      </c>
      <c r="L4930" s="881"/>
      <c r="M4930" s="881">
        <v>500.58</v>
      </c>
      <c r="N4930" s="881"/>
    </row>
    <row r="4931" spans="2:16">
      <c r="B4931" s="875" t="s">
        <v>1444</v>
      </c>
      <c r="C4931" s="876" t="s">
        <v>64</v>
      </c>
      <c r="L4931" s="881"/>
      <c r="M4931" s="881">
        <v>1001.28</v>
      </c>
      <c r="N4931" s="881"/>
      <c r="O4931" s="881"/>
      <c r="P4931" s="881"/>
    </row>
    <row r="4932" spans="2:16">
      <c r="B4932" s="867" t="s">
        <v>1445</v>
      </c>
      <c r="C4932" s="867" t="s">
        <v>2877</v>
      </c>
      <c r="L4932" s="881"/>
      <c r="M4932" s="881">
        <v>1001.28</v>
      </c>
      <c r="N4932" s="881"/>
      <c r="O4932" s="881"/>
      <c r="P4932" s="881"/>
    </row>
    <row r="4933" spans="2:16">
      <c r="B4933" s="873" t="s">
        <v>1446</v>
      </c>
      <c r="C4933" s="874" t="s">
        <v>66</v>
      </c>
      <c r="K4933" s="881"/>
      <c r="L4933" s="881">
        <v>932.52</v>
      </c>
      <c r="M4933" s="881">
        <v>1510.6</v>
      </c>
      <c r="N4933" s="881"/>
      <c r="O4933" s="881"/>
      <c r="P4933" s="881"/>
    </row>
    <row r="4934" spans="2:16">
      <c r="B4934" s="875" t="s">
        <v>1447</v>
      </c>
      <c r="C4934" s="876" t="s">
        <v>2878</v>
      </c>
      <c r="K4934" s="881"/>
      <c r="L4934" s="881">
        <v>761.42</v>
      </c>
      <c r="O4934" s="881"/>
      <c r="P4934" s="881"/>
    </row>
    <row r="4935" spans="2:16">
      <c r="B4935" s="867" t="s">
        <v>1448</v>
      </c>
      <c r="C4935" s="867" t="s">
        <v>2879</v>
      </c>
      <c r="K4935" s="881"/>
      <c r="L4935" s="881">
        <v>761.42</v>
      </c>
      <c r="O4935" s="881"/>
      <c r="P4935" s="881"/>
    </row>
    <row r="4936" spans="2:16">
      <c r="B4936" s="875" t="s">
        <v>1449</v>
      </c>
      <c r="C4936" s="876" t="s">
        <v>67</v>
      </c>
      <c r="L4936" s="881"/>
      <c r="M4936" s="881">
        <v>1510.6</v>
      </c>
      <c r="O4936" s="881"/>
      <c r="P4936" s="881"/>
    </row>
    <row r="4937" spans="2:16">
      <c r="B4937" s="867" t="s">
        <v>1450</v>
      </c>
      <c r="C4937" s="867" t="s">
        <v>374</v>
      </c>
      <c r="L4937" s="881"/>
      <c r="M4937" s="881">
        <v>1510.6</v>
      </c>
      <c r="N4937" s="881"/>
      <c r="O4937" s="881"/>
      <c r="P4937" s="881"/>
    </row>
    <row r="4938" spans="2:16">
      <c r="B4938" s="875" t="s">
        <v>1451</v>
      </c>
      <c r="C4938" s="876" t="s">
        <v>389</v>
      </c>
      <c r="K4938" s="881"/>
      <c r="L4938" s="881">
        <v>171.1</v>
      </c>
      <c r="N4938" s="881"/>
      <c r="O4938" s="881"/>
      <c r="P4938" s="881"/>
    </row>
    <row r="4939" spans="2:16">
      <c r="B4939" s="867" t="s">
        <v>1452</v>
      </c>
      <c r="C4939" s="867" t="s">
        <v>390</v>
      </c>
      <c r="K4939" s="881"/>
      <c r="L4939" s="881">
        <v>171.1</v>
      </c>
      <c r="N4939" s="881"/>
    </row>
    <row r="4940" spans="2:16">
      <c r="B4940" s="873" t="s">
        <v>1453</v>
      </c>
      <c r="C4940" s="874" t="s">
        <v>84</v>
      </c>
      <c r="L4940" s="881">
        <v>1410.42</v>
      </c>
      <c r="N4940" s="881"/>
    </row>
    <row r="4941" spans="2:16">
      <c r="B4941" s="867" t="s">
        <v>1454</v>
      </c>
      <c r="C4941" s="867" t="s">
        <v>2880</v>
      </c>
      <c r="L4941" s="881">
        <v>1410.42</v>
      </c>
      <c r="N4941" s="881"/>
      <c r="O4941" s="881"/>
      <c r="P4941" s="881"/>
    </row>
    <row r="4942" spans="2:16">
      <c r="B4942" s="873" t="s">
        <v>1455</v>
      </c>
      <c r="C4942" s="874" t="s">
        <v>2881</v>
      </c>
      <c r="K4942" s="881"/>
      <c r="L4942" s="881">
        <v>9367.65</v>
      </c>
      <c r="O4942" s="881"/>
      <c r="P4942" s="881"/>
    </row>
    <row r="4943" spans="2:16">
      <c r="B4943" s="867" t="s">
        <v>1456</v>
      </c>
      <c r="C4943" s="867" t="s">
        <v>365</v>
      </c>
      <c r="K4943" s="881"/>
      <c r="L4943" s="881">
        <v>459.55</v>
      </c>
      <c r="O4943" s="881"/>
      <c r="P4943" s="881"/>
    </row>
    <row r="4944" spans="2:16">
      <c r="B4944" s="867" t="s">
        <v>1457</v>
      </c>
      <c r="C4944" s="871" t="s">
        <v>2882</v>
      </c>
      <c r="K4944" s="881"/>
      <c r="L4944" s="881">
        <v>8908.1</v>
      </c>
      <c r="O4944" s="881"/>
      <c r="P4944" s="881"/>
    </row>
    <row r="4945" spans="2:16">
      <c r="B4945" s="873" t="s">
        <v>1458</v>
      </c>
      <c r="C4945" s="874" t="s">
        <v>2883</v>
      </c>
      <c r="L4945" s="881">
        <v>611.79</v>
      </c>
      <c r="O4945" s="881"/>
      <c r="P4945" s="881"/>
    </row>
    <row r="4946" spans="2:16">
      <c r="B4946" s="875" t="s">
        <v>1459</v>
      </c>
      <c r="C4946" s="876" t="s">
        <v>54</v>
      </c>
      <c r="L4946" s="881">
        <v>34.76</v>
      </c>
      <c r="N4946" s="881"/>
      <c r="O4946" s="881"/>
      <c r="P4946" s="881"/>
    </row>
    <row r="4947" spans="2:16">
      <c r="B4947" s="867" t="s">
        <v>1460</v>
      </c>
      <c r="C4947" s="867" t="s">
        <v>365</v>
      </c>
      <c r="L4947" s="881">
        <v>34.76</v>
      </c>
      <c r="N4947" s="881"/>
    </row>
    <row r="4948" spans="2:16">
      <c r="B4948" s="875" t="s">
        <v>1461</v>
      </c>
      <c r="C4948" s="876" t="s">
        <v>2775</v>
      </c>
      <c r="L4948" s="881">
        <v>577.03</v>
      </c>
      <c r="N4948" s="881"/>
    </row>
    <row r="4949" spans="2:16">
      <c r="B4949" s="867" t="s">
        <v>1462</v>
      </c>
      <c r="C4949" s="867" t="s">
        <v>342</v>
      </c>
      <c r="L4949" s="881">
        <v>285.47000000000003</v>
      </c>
      <c r="N4949" s="881"/>
    </row>
    <row r="4950" spans="2:16">
      <c r="B4950" s="867" t="s">
        <v>1463</v>
      </c>
      <c r="C4950" s="867" t="s">
        <v>366</v>
      </c>
      <c r="L4950" s="881">
        <v>215.2</v>
      </c>
      <c r="N4950" s="881"/>
    </row>
    <row r="4951" spans="2:16">
      <c r="B4951" s="867" t="s">
        <v>1464</v>
      </c>
      <c r="C4951" s="867" t="s">
        <v>341</v>
      </c>
      <c r="L4951" s="881">
        <v>76.36</v>
      </c>
      <c r="N4951" s="881"/>
    </row>
    <row r="4952" spans="2:16">
      <c r="B4952" s="873" t="s">
        <v>1465</v>
      </c>
      <c r="C4952" s="874" t="s">
        <v>375</v>
      </c>
      <c r="L4952" s="881">
        <v>796.59</v>
      </c>
      <c r="N4952" s="881"/>
    </row>
    <row r="4953" spans="2:16">
      <c r="B4953" s="875" t="s">
        <v>1466</v>
      </c>
      <c r="C4953" s="876" t="s">
        <v>54</v>
      </c>
      <c r="L4953" s="881">
        <v>257.92</v>
      </c>
      <c r="N4953" s="881"/>
    </row>
    <row r="4954" spans="2:16">
      <c r="B4954" s="867" t="s">
        <v>1467</v>
      </c>
      <c r="C4954" s="867" t="s">
        <v>2884</v>
      </c>
      <c r="L4954" s="881">
        <v>171.17</v>
      </c>
      <c r="N4954" s="881"/>
    </row>
    <row r="4955" spans="2:16">
      <c r="B4955" s="867" t="s">
        <v>1468</v>
      </c>
      <c r="C4955" s="867" t="s">
        <v>376</v>
      </c>
      <c r="L4955" s="881">
        <v>23.38</v>
      </c>
      <c r="N4955" s="881"/>
    </row>
    <row r="4956" spans="2:16">
      <c r="B4956" s="867" t="s">
        <v>1469</v>
      </c>
      <c r="C4956" s="871" t="s">
        <v>2788</v>
      </c>
      <c r="L4956" s="881">
        <v>63.37</v>
      </c>
      <c r="N4956" s="881"/>
    </row>
    <row r="4957" spans="2:16">
      <c r="B4957" s="875" t="s">
        <v>1470</v>
      </c>
      <c r="C4957" s="876" t="s">
        <v>2885</v>
      </c>
      <c r="L4957" s="881">
        <v>214.28</v>
      </c>
      <c r="N4957" s="881"/>
    </row>
    <row r="4958" spans="2:16">
      <c r="B4958" s="867" t="s">
        <v>1471</v>
      </c>
      <c r="C4958" s="867" t="s">
        <v>377</v>
      </c>
      <c r="L4958" s="881">
        <v>148.75</v>
      </c>
      <c r="N4958" s="881"/>
    </row>
    <row r="4959" spans="2:16">
      <c r="B4959" s="867" t="s">
        <v>1472</v>
      </c>
      <c r="C4959" s="867" t="s">
        <v>378</v>
      </c>
      <c r="L4959" s="881">
        <v>65.53</v>
      </c>
      <c r="N4959" s="881"/>
    </row>
    <row r="4960" spans="2:16">
      <c r="B4960" s="875" t="s">
        <v>1473</v>
      </c>
      <c r="C4960" s="876" t="s">
        <v>353</v>
      </c>
      <c r="L4960" s="881">
        <v>303.31</v>
      </c>
      <c r="N4960" s="881"/>
    </row>
    <row r="4961" spans="2:17">
      <c r="B4961" s="867" t="s">
        <v>1474</v>
      </c>
      <c r="C4961" s="867" t="s">
        <v>2886</v>
      </c>
      <c r="L4961" s="881">
        <v>159.79</v>
      </c>
      <c r="O4961" s="881"/>
      <c r="P4961" s="881"/>
    </row>
    <row r="4962" spans="2:17">
      <c r="B4962" s="867" t="s">
        <v>1475</v>
      </c>
      <c r="C4962" s="867" t="s">
        <v>2887</v>
      </c>
      <c r="L4962" s="881">
        <v>143.52000000000001</v>
      </c>
      <c r="O4962" s="881"/>
      <c r="P4962" s="881"/>
    </row>
    <row r="4963" spans="2:17">
      <c r="B4963" s="875" t="s">
        <v>1476</v>
      </c>
      <c r="C4963" s="876" t="s">
        <v>2888</v>
      </c>
      <c r="L4963" s="881">
        <v>21.08</v>
      </c>
      <c r="O4963" s="881"/>
      <c r="P4963" s="881"/>
    </row>
    <row r="4964" spans="2:17">
      <c r="B4964" s="867" t="s">
        <v>1477</v>
      </c>
      <c r="C4964" s="867" t="s">
        <v>2889</v>
      </c>
      <c r="L4964" s="881">
        <v>21.08</v>
      </c>
      <c r="N4964" s="881"/>
    </row>
    <row r="4965" spans="2:17">
      <c r="B4965" s="873" t="s">
        <v>1478</v>
      </c>
      <c r="C4965" s="874" t="s">
        <v>2890</v>
      </c>
      <c r="L4965" s="881">
        <v>258.89</v>
      </c>
      <c r="M4965" s="881">
        <v>27.52</v>
      </c>
      <c r="N4965" s="881"/>
    </row>
    <row r="4966" spans="2:17">
      <c r="B4966" s="875" t="s">
        <v>1479</v>
      </c>
      <c r="C4966" s="876" t="s">
        <v>54</v>
      </c>
      <c r="L4966" s="881">
        <v>128.57</v>
      </c>
      <c r="M4966" s="881">
        <v>27.52</v>
      </c>
      <c r="N4966" s="881"/>
    </row>
    <row r="4967" spans="2:17">
      <c r="B4967" s="867" t="s">
        <v>1480</v>
      </c>
      <c r="C4967" s="867" t="s">
        <v>2884</v>
      </c>
      <c r="L4967" s="881">
        <v>95.93</v>
      </c>
      <c r="N4967" s="881"/>
    </row>
    <row r="4968" spans="2:17">
      <c r="B4968" s="867" t="s">
        <v>1481</v>
      </c>
      <c r="C4968" s="867" t="s">
        <v>376</v>
      </c>
      <c r="L4968" s="881">
        <v>5.77</v>
      </c>
      <c r="M4968" s="881">
        <v>4.87</v>
      </c>
      <c r="N4968" s="881"/>
      <c r="O4968" s="881"/>
      <c r="P4968" s="881"/>
    </row>
    <row r="4969" spans="2:17">
      <c r="B4969" s="867" t="s">
        <v>1482</v>
      </c>
      <c r="C4969" s="871" t="s">
        <v>2788</v>
      </c>
      <c r="L4969" s="881">
        <v>26.87</v>
      </c>
      <c r="M4969" s="881">
        <v>22.65</v>
      </c>
      <c r="N4969" s="881"/>
    </row>
    <row r="4970" spans="2:17">
      <c r="B4970" s="875" t="s">
        <v>1483</v>
      </c>
      <c r="C4970" s="876" t="s">
        <v>2891</v>
      </c>
      <c r="L4970" s="881">
        <v>123.67</v>
      </c>
      <c r="M4970" s="881"/>
      <c r="N4970" s="881"/>
    </row>
    <row r="4971" spans="2:17">
      <c r="B4971" s="867" t="s">
        <v>1484</v>
      </c>
      <c r="C4971" s="867" t="s">
        <v>2892</v>
      </c>
      <c r="L4971" s="881">
        <v>38.770000000000003</v>
      </c>
      <c r="M4971" s="881"/>
      <c r="N4971" s="881"/>
      <c r="O4971" s="881"/>
      <c r="P4971" s="881"/>
    </row>
    <row r="4972" spans="2:17">
      <c r="B4972" s="867" t="s">
        <v>1485</v>
      </c>
      <c r="C4972" s="867" t="s">
        <v>2893</v>
      </c>
      <c r="L4972" s="881">
        <v>38.770000000000003</v>
      </c>
      <c r="M4972" s="881"/>
      <c r="N4972" s="881"/>
      <c r="O4972" s="881"/>
      <c r="P4972" s="881"/>
    </row>
    <row r="4973" spans="2:17">
      <c r="B4973" s="867" t="s">
        <v>1486</v>
      </c>
      <c r="C4973" s="867" t="s">
        <v>2894</v>
      </c>
      <c r="L4973" s="881">
        <v>46.13</v>
      </c>
      <c r="N4973" s="881"/>
      <c r="O4973" s="881"/>
      <c r="P4973" s="881"/>
    </row>
    <row r="4974" spans="2:17">
      <c r="B4974" s="875" t="s">
        <v>1487</v>
      </c>
      <c r="C4974" s="876" t="s">
        <v>2888</v>
      </c>
      <c r="L4974" s="881">
        <v>6.65</v>
      </c>
      <c r="N4974" s="881"/>
      <c r="O4974" s="881"/>
      <c r="P4974" s="881"/>
    </row>
    <row r="4975" spans="2:17">
      <c r="B4975" s="867" t="s">
        <v>1488</v>
      </c>
      <c r="C4975" s="867" t="s">
        <v>2889</v>
      </c>
      <c r="L4975" s="881">
        <v>6.65</v>
      </c>
      <c r="N4975" s="881"/>
      <c r="O4975" s="881"/>
      <c r="P4975" s="881"/>
    </row>
    <row r="4976" spans="2:17">
      <c r="B4976" s="864" t="s">
        <v>1489</v>
      </c>
      <c r="C4976" s="865" t="s">
        <v>2896</v>
      </c>
      <c r="J4976" s="881"/>
      <c r="K4976" s="881">
        <v>206676.06</v>
      </c>
      <c r="L4976" s="881">
        <v>477599.38</v>
      </c>
      <c r="M4976" s="881">
        <v>331974.76</v>
      </c>
      <c r="N4976" s="881">
        <v>125557.04</v>
      </c>
      <c r="O4976" s="881">
        <v>111799.86</v>
      </c>
      <c r="P4976" s="881">
        <v>44378.64</v>
      </c>
      <c r="Q4976" s="881">
        <v>13797.83</v>
      </c>
    </row>
    <row r="4977" spans="2:16">
      <c r="B4977" s="873" t="s">
        <v>1490</v>
      </c>
      <c r="C4977" s="874" t="s">
        <v>2855</v>
      </c>
      <c r="J4977" s="881"/>
      <c r="K4977" s="881">
        <v>137096.73000000001</v>
      </c>
      <c r="L4977" s="881">
        <v>257297.68</v>
      </c>
      <c r="M4977" s="881">
        <v>56326.15</v>
      </c>
      <c r="N4977" s="881">
        <v>1456.9</v>
      </c>
      <c r="O4977" s="881"/>
      <c r="P4977" s="881"/>
    </row>
    <row r="4978" spans="2:16">
      <c r="B4978" s="875" t="s">
        <v>1491</v>
      </c>
      <c r="C4978" s="876" t="s">
        <v>52</v>
      </c>
      <c r="J4978" s="881"/>
      <c r="K4978" s="881">
        <v>7553.35</v>
      </c>
      <c r="L4978" s="881">
        <v>648.65</v>
      </c>
      <c r="N4978" s="881"/>
      <c r="O4978" s="881"/>
      <c r="P4978" s="881"/>
    </row>
    <row r="4979" spans="2:16">
      <c r="B4979" s="867" t="s">
        <v>1492</v>
      </c>
      <c r="C4979" s="867" t="s">
        <v>333</v>
      </c>
      <c r="J4979" s="881"/>
      <c r="K4979" s="881">
        <v>5821.69</v>
      </c>
      <c r="L4979" s="881">
        <v>499.94</v>
      </c>
      <c r="N4979" s="881"/>
      <c r="O4979" s="881"/>
      <c r="P4979" s="881"/>
    </row>
    <row r="4980" spans="2:16">
      <c r="B4980" s="867" t="s">
        <v>1493</v>
      </c>
      <c r="C4980" s="867" t="s">
        <v>334</v>
      </c>
      <c r="J4980" s="881"/>
      <c r="K4980" s="881">
        <v>1731.66</v>
      </c>
      <c r="L4980" s="881">
        <v>148.71</v>
      </c>
      <c r="N4980" s="881"/>
      <c r="O4980" s="881"/>
      <c r="P4980" s="881"/>
    </row>
    <row r="4981" spans="2:16">
      <c r="B4981" s="875" t="s">
        <v>1494</v>
      </c>
      <c r="C4981" s="876" t="s">
        <v>54</v>
      </c>
      <c r="J4981" s="881"/>
      <c r="K4981" s="881">
        <v>24648.05</v>
      </c>
      <c r="L4981" s="881">
        <v>35140.769999999997</v>
      </c>
      <c r="M4981" s="881">
        <v>1860.82</v>
      </c>
      <c r="O4981" s="881"/>
      <c r="P4981" s="881"/>
    </row>
    <row r="4982" spans="2:16">
      <c r="B4982" s="867" t="s">
        <v>1495</v>
      </c>
      <c r="C4982" s="867" t="s">
        <v>365</v>
      </c>
      <c r="J4982" s="881"/>
      <c r="K4982" s="881">
        <v>10614.74</v>
      </c>
      <c r="L4982" s="881">
        <v>13359.91</v>
      </c>
      <c r="O4982" s="881"/>
      <c r="P4982" s="881"/>
    </row>
    <row r="4983" spans="2:16">
      <c r="B4983" s="867" t="s">
        <v>1496</v>
      </c>
      <c r="C4983" s="867" t="s">
        <v>2697</v>
      </c>
      <c r="J4983" s="881"/>
      <c r="K4983" s="881">
        <v>2490.59</v>
      </c>
      <c r="L4983" s="881">
        <v>3561.52</v>
      </c>
      <c r="M4983" s="881">
        <v>108.35</v>
      </c>
      <c r="N4983" s="881"/>
      <c r="O4983" s="881"/>
      <c r="P4983" s="881"/>
    </row>
    <row r="4984" spans="2:16">
      <c r="B4984" s="867" t="s">
        <v>1497</v>
      </c>
      <c r="C4984" s="867" t="s">
        <v>2849</v>
      </c>
      <c r="J4984" s="881"/>
      <c r="K4984" s="881">
        <v>278.33999999999997</v>
      </c>
      <c r="L4984" s="881">
        <v>417.9</v>
      </c>
      <c r="M4984" s="881">
        <v>26.61</v>
      </c>
      <c r="N4984" s="881"/>
      <c r="O4984" s="881"/>
      <c r="P4984" s="881"/>
    </row>
    <row r="4985" spans="2:16">
      <c r="B4985" s="867" t="s">
        <v>1498</v>
      </c>
      <c r="C4985" s="867" t="s">
        <v>2699</v>
      </c>
      <c r="J4985" s="881"/>
      <c r="K4985" s="881">
        <v>457.27</v>
      </c>
      <c r="L4985" s="881">
        <v>722.64</v>
      </c>
      <c r="M4985" s="881">
        <v>70.06</v>
      </c>
      <c r="N4985" s="881"/>
    </row>
    <row r="4986" spans="2:16">
      <c r="B4986" s="867" t="s">
        <v>1499</v>
      </c>
      <c r="C4986" s="867" t="s">
        <v>2857</v>
      </c>
      <c r="J4986" s="881"/>
      <c r="K4986" s="881">
        <v>70.53</v>
      </c>
      <c r="L4986" s="881">
        <v>111.46</v>
      </c>
      <c r="M4986" s="881">
        <v>10.81</v>
      </c>
      <c r="N4986" s="881"/>
    </row>
    <row r="4987" spans="2:16">
      <c r="B4987" s="867" t="s">
        <v>1500</v>
      </c>
      <c r="C4987" s="871" t="s">
        <v>2897</v>
      </c>
      <c r="J4987" s="881"/>
      <c r="K4987" s="881">
        <v>5440.06</v>
      </c>
      <c r="L4987" s="881">
        <v>8597.09</v>
      </c>
      <c r="M4987" s="881">
        <v>833.49</v>
      </c>
      <c r="N4987" s="881"/>
    </row>
    <row r="4988" spans="2:16">
      <c r="B4988" s="867" t="s">
        <v>1501</v>
      </c>
      <c r="C4988" s="871" t="s">
        <v>2788</v>
      </c>
      <c r="J4988" s="881"/>
      <c r="K4988" s="881">
        <v>5296.52</v>
      </c>
      <c r="L4988" s="881">
        <v>8370.25</v>
      </c>
      <c r="M4988" s="881">
        <v>811.5</v>
      </c>
      <c r="N4988" s="881"/>
    </row>
    <row r="4989" spans="2:16">
      <c r="B4989" s="875" t="s">
        <v>1502</v>
      </c>
      <c r="C4989" s="876" t="s">
        <v>2700</v>
      </c>
      <c r="J4989" s="881"/>
      <c r="K4989" s="881">
        <v>46922.080000000002</v>
      </c>
      <c r="L4989" s="881">
        <v>79954.210000000006</v>
      </c>
      <c r="M4989" s="881">
        <v>13433.21</v>
      </c>
      <c r="N4989" s="881">
        <v>1456.9</v>
      </c>
      <c r="O4989" s="881"/>
      <c r="P4989" s="881"/>
    </row>
    <row r="4990" spans="2:16">
      <c r="B4990" s="883" t="s">
        <v>1503</v>
      </c>
      <c r="C4990" s="884" t="s">
        <v>2858</v>
      </c>
      <c r="J4990" s="881"/>
      <c r="K4990" s="881">
        <v>14575.23</v>
      </c>
      <c r="L4990" s="881">
        <v>23033.69</v>
      </c>
      <c r="M4990" s="881">
        <v>2233.13</v>
      </c>
      <c r="N4990" s="881"/>
      <c r="O4990" s="881"/>
      <c r="P4990" s="881"/>
    </row>
    <row r="4991" spans="2:16">
      <c r="B4991" s="867" t="s">
        <v>1504</v>
      </c>
      <c r="C4991" s="867" t="s">
        <v>2859</v>
      </c>
      <c r="J4991" s="881"/>
      <c r="K4991" s="881">
        <v>14575.23</v>
      </c>
      <c r="L4991" s="881">
        <v>23033.69</v>
      </c>
      <c r="M4991" s="881">
        <v>2233.13</v>
      </c>
      <c r="N4991" s="881"/>
      <c r="O4991" s="881"/>
      <c r="P4991" s="881"/>
    </row>
    <row r="4992" spans="2:16">
      <c r="B4992" s="883" t="s">
        <v>1505</v>
      </c>
      <c r="C4992" s="884" t="s">
        <v>2898</v>
      </c>
      <c r="J4992" s="881"/>
      <c r="K4992" s="881">
        <v>13788.23</v>
      </c>
      <c r="L4992" s="881">
        <v>27591.759999999998</v>
      </c>
      <c r="M4992" s="881">
        <v>6346.3</v>
      </c>
      <c r="N4992" s="881"/>
      <c r="O4992" s="881"/>
      <c r="P4992" s="881"/>
    </row>
    <row r="4993" spans="2:16">
      <c r="B4993" s="867" t="s">
        <v>1506</v>
      </c>
      <c r="C4993" s="867" t="s">
        <v>2861</v>
      </c>
      <c r="J4993" s="881"/>
      <c r="K4993" s="881">
        <v>4227.24</v>
      </c>
      <c r="L4993" s="881">
        <v>8459.17</v>
      </c>
      <c r="M4993" s="881">
        <v>1945.67</v>
      </c>
      <c r="N4993" s="881"/>
      <c r="O4993" s="881"/>
      <c r="P4993" s="881"/>
    </row>
    <row r="4994" spans="2:16">
      <c r="B4994" s="867" t="s">
        <v>1507</v>
      </c>
      <c r="C4994" s="867" t="s">
        <v>2713</v>
      </c>
      <c r="J4994" s="881"/>
      <c r="K4994" s="881">
        <v>9560.99</v>
      </c>
      <c r="L4994" s="881">
        <v>19132.59</v>
      </c>
      <c r="M4994" s="881">
        <v>4400.63</v>
      </c>
      <c r="N4994" s="881"/>
      <c r="O4994" s="881"/>
      <c r="P4994" s="881"/>
    </row>
    <row r="4995" spans="2:16">
      <c r="B4995" s="883" t="s">
        <v>1508</v>
      </c>
      <c r="C4995" s="884" t="s">
        <v>2899</v>
      </c>
      <c r="J4995" s="881"/>
      <c r="K4995" s="881">
        <v>10802.23</v>
      </c>
      <c r="L4995" s="881">
        <v>17071.09</v>
      </c>
      <c r="M4995" s="881">
        <v>1655.06</v>
      </c>
    </row>
    <row r="4996" spans="2:16">
      <c r="B4996" s="867" t="s">
        <v>1509</v>
      </c>
      <c r="C4996" s="867" t="s">
        <v>366</v>
      </c>
      <c r="J4996" s="881"/>
      <c r="K4996" s="881">
        <v>10802.23</v>
      </c>
      <c r="L4996" s="881">
        <v>17071.09</v>
      </c>
      <c r="M4996" s="881">
        <v>1655.06</v>
      </c>
    </row>
    <row r="4997" spans="2:16">
      <c r="B4997" s="883" t="s">
        <v>1510</v>
      </c>
      <c r="C4997" s="884" t="s">
        <v>2900</v>
      </c>
      <c r="L4997" s="881"/>
      <c r="M4997" s="881">
        <v>2010.33</v>
      </c>
      <c r="N4997" s="881">
        <v>1456.9</v>
      </c>
    </row>
    <row r="4998" spans="2:16">
      <c r="B4998" s="867" t="s">
        <v>1511</v>
      </c>
      <c r="C4998" s="871" t="s">
        <v>373</v>
      </c>
      <c r="L4998" s="881"/>
      <c r="M4998" s="881">
        <v>2010.33</v>
      </c>
      <c r="N4998" s="881">
        <v>1456.9</v>
      </c>
    </row>
    <row r="4999" spans="2:16">
      <c r="B4999" s="883" t="s">
        <v>1512</v>
      </c>
      <c r="C4999" s="884" t="s">
        <v>2901</v>
      </c>
      <c r="J4999" s="881"/>
      <c r="K4999" s="881">
        <v>7756.39</v>
      </c>
      <c r="L4999" s="881">
        <v>12257.67</v>
      </c>
      <c r="M4999" s="881">
        <v>1188.3900000000001</v>
      </c>
    </row>
    <row r="5000" spans="2:16">
      <c r="B5000" s="867" t="s">
        <v>1513</v>
      </c>
      <c r="C5000" s="871" t="s">
        <v>2902</v>
      </c>
      <c r="J5000" s="881"/>
      <c r="K5000" s="881">
        <v>7756.39</v>
      </c>
      <c r="L5000" s="881">
        <v>12257.67</v>
      </c>
      <c r="M5000" s="881">
        <v>1188.3900000000001</v>
      </c>
    </row>
    <row r="5001" spans="2:16">
      <c r="B5001" s="875" t="s">
        <v>1514</v>
      </c>
      <c r="C5001" s="876" t="s">
        <v>2775</v>
      </c>
      <c r="J5001" s="881"/>
      <c r="K5001" s="881">
        <v>57973.25</v>
      </c>
      <c r="L5001" s="881">
        <v>141554.04999999999</v>
      </c>
      <c r="M5001" s="881">
        <v>41032.120000000003</v>
      </c>
      <c r="N5001" s="881"/>
    </row>
    <row r="5002" spans="2:16">
      <c r="B5002" s="883" t="s">
        <v>1515</v>
      </c>
      <c r="C5002" s="884" t="s">
        <v>56</v>
      </c>
      <c r="J5002" s="881"/>
      <c r="K5002" s="881">
        <v>20115.38</v>
      </c>
      <c r="L5002" s="881">
        <v>45287.59</v>
      </c>
      <c r="M5002" s="881">
        <v>12932.31</v>
      </c>
      <c r="N5002" s="881"/>
    </row>
    <row r="5003" spans="2:16">
      <c r="B5003" s="867" t="s">
        <v>1516</v>
      </c>
      <c r="C5003" s="867" t="s">
        <v>360</v>
      </c>
      <c r="K5003" s="881">
        <v>2565.39</v>
      </c>
      <c r="L5003" s="881">
        <v>9612.73</v>
      </c>
      <c r="M5003" s="881">
        <v>4449.3</v>
      </c>
      <c r="N5003" s="881"/>
    </row>
    <row r="5004" spans="2:16">
      <c r="B5004" s="867" t="s">
        <v>1517</v>
      </c>
      <c r="C5004" s="867" t="s">
        <v>2862</v>
      </c>
      <c r="K5004" s="881">
        <v>5094.66</v>
      </c>
      <c r="L5004" s="881">
        <v>16974.37</v>
      </c>
      <c r="M5004" s="881">
        <v>7292.04</v>
      </c>
      <c r="N5004" s="881"/>
    </row>
    <row r="5005" spans="2:16">
      <c r="B5005" s="867" t="s">
        <v>1518</v>
      </c>
      <c r="C5005" s="867" t="s">
        <v>2702</v>
      </c>
      <c r="J5005" s="881"/>
      <c r="K5005" s="881">
        <v>12455.33</v>
      </c>
      <c r="L5005" s="881">
        <v>18700.490000000002</v>
      </c>
      <c r="M5005" s="881">
        <v>1190.97</v>
      </c>
      <c r="N5005" s="881"/>
    </row>
    <row r="5006" spans="2:16">
      <c r="B5006" s="883" t="s">
        <v>1519</v>
      </c>
      <c r="C5006" s="884" t="s">
        <v>57</v>
      </c>
      <c r="K5006" s="881">
        <v>5891.97</v>
      </c>
      <c r="L5006" s="881">
        <v>30282.98</v>
      </c>
      <c r="M5006" s="881">
        <v>16206.42</v>
      </c>
      <c r="N5006" s="881"/>
    </row>
    <row r="5007" spans="2:16">
      <c r="B5007" s="867" t="s">
        <v>1520</v>
      </c>
      <c r="C5007" s="867" t="s">
        <v>361</v>
      </c>
      <c r="K5007" s="881">
        <v>879.61</v>
      </c>
      <c r="L5007" s="881">
        <v>5264.52</v>
      </c>
      <c r="M5007" s="881">
        <v>2962.07</v>
      </c>
      <c r="N5007" s="881"/>
    </row>
    <row r="5008" spans="2:16">
      <c r="B5008" s="867" t="s">
        <v>1521</v>
      </c>
      <c r="C5008" s="867" t="s">
        <v>2863</v>
      </c>
      <c r="K5008" s="881">
        <v>2284.7800000000002</v>
      </c>
      <c r="L5008" s="881">
        <v>11404.13</v>
      </c>
      <c r="M5008" s="881">
        <v>6037.15</v>
      </c>
      <c r="N5008" s="881"/>
      <c r="O5008" s="881"/>
      <c r="P5008" s="881"/>
    </row>
    <row r="5009" spans="2:17">
      <c r="B5009" s="867" t="s">
        <v>1522</v>
      </c>
      <c r="C5009" s="867" t="s">
        <v>2702</v>
      </c>
      <c r="K5009" s="881">
        <v>2727.58</v>
      </c>
      <c r="L5009" s="881">
        <v>13614.33</v>
      </c>
      <c r="M5009" s="881">
        <v>7207.2</v>
      </c>
      <c r="N5009" s="881"/>
      <c r="O5009" s="881"/>
      <c r="P5009" s="881"/>
    </row>
    <row r="5010" spans="2:17">
      <c r="B5010" s="883" t="s">
        <v>1523</v>
      </c>
      <c r="C5010" s="884" t="s">
        <v>2903</v>
      </c>
      <c r="J5010" s="881"/>
      <c r="K5010" s="881">
        <v>31965.9</v>
      </c>
      <c r="L5010" s="881">
        <v>55763.07</v>
      </c>
      <c r="M5010" s="881">
        <v>8726.08</v>
      </c>
      <c r="N5010" s="881"/>
    </row>
    <row r="5011" spans="2:17">
      <c r="B5011" s="867" t="s">
        <v>1524</v>
      </c>
      <c r="C5011" s="867" t="s">
        <v>2904</v>
      </c>
      <c r="J5011" s="881"/>
      <c r="K5011" s="881">
        <v>8087.14</v>
      </c>
      <c r="L5011" s="881">
        <v>15173.24</v>
      </c>
      <c r="M5011" s="881">
        <v>2985.23</v>
      </c>
      <c r="N5011" s="881"/>
    </row>
    <row r="5012" spans="2:17">
      <c r="B5012" s="867" t="s">
        <v>1525</v>
      </c>
      <c r="C5012" s="867" t="s">
        <v>2905</v>
      </c>
      <c r="J5012" s="881"/>
      <c r="K5012" s="881">
        <v>16125.65</v>
      </c>
      <c r="L5012" s="881">
        <v>26897.83</v>
      </c>
      <c r="M5012" s="881">
        <v>3502.5</v>
      </c>
      <c r="N5012" s="881"/>
    </row>
    <row r="5013" spans="2:17">
      <c r="B5013" s="867" t="s">
        <v>1526</v>
      </c>
      <c r="C5013" s="867" t="s">
        <v>2702</v>
      </c>
      <c r="J5013" s="881"/>
      <c r="K5013" s="881">
        <v>7753.11</v>
      </c>
      <c r="L5013" s="881">
        <v>13692</v>
      </c>
      <c r="M5013" s="881">
        <v>2238.35</v>
      </c>
      <c r="N5013" s="881"/>
    </row>
    <row r="5014" spans="2:17">
      <c r="B5014" s="883" t="s">
        <v>1527</v>
      </c>
      <c r="C5014" s="884" t="s">
        <v>2906</v>
      </c>
      <c r="K5014" s="881"/>
      <c r="L5014" s="881">
        <v>10220.41</v>
      </c>
      <c r="M5014" s="881">
        <v>3167.31</v>
      </c>
      <c r="N5014" s="881"/>
    </row>
    <row r="5015" spans="2:17">
      <c r="B5015" s="867" t="s">
        <v>1528</v>
      </c>
      <c r="C5015" s="867" t="s">
        <v>2907</v>
      </c>
      <c r="K5015" s="881"/>
      <c r="L5015" s="881">
        <v>1589.85</v>
      </c>
      <c r="M5015" s="881">
        <v>492.69</v>
      </c>
      <c r="N5015" s="881"/>
    </row>
    <row r="5016" spans="2:17">
      <c r="B5016" s="867" t="s">
        <v>1529</v>
      </c>
      <c r="C5016" s="867" t="s">
        <v>2908</v>
      </c>
      <c r="K5016" s="881"/>
      <c r="L5016" s="881">
        <v>6202.71</v>
      </c>
      <c r="M5016" s="881">
        <v>1922.23</v>
      </c>
      <c r="O5016" s="881"/>
      <c r="P5016" s="881"/>
    </row>
    <row r="5017" spans="2:17">
      <c r="B5017" s="867" t="s">
        <v>1530</v>
      </c>
      <c r="C5017" s="867" t="s">
        <v>2702</v>
      </c>
      <c r="K5017" s="881"/>
      <c r="L5017" s="881">
        <v>2427.85</v>
      </c>
      <c r="M5017" s="881">
        <v>752.39</v>
      </c>
      <c r="O5017" s="881"/>
      <c r="P5017" s="881"/>
    </row>
    <row r="5018" spans="2:17">
      <c r="B5018" s="873" t="s">
        <v>1531</v>
      </c>
      <c r="C5018" s="874" t="s">
        <v>2864</v>
      </c>
      <c r="J5018" s="881"/>
      <c r="K5018" s="881">
        <v>44397.05</v>
      </c>
      <c r="L5018" s="881">
        <v>151807.79</v>
      </c>
      <c r="M5018" s="881">
        <v>240651.51</v>
      </c>
      <c r="N5018" s="881">
        <v>86842.12</v>
      </c>
      <c r="O5018" s="881">
        <v>67887.25</v>
      </c>
      <c r="P5018" s="881">
        <v>44378.64</v>
      </c>
      <c r="Q5018" s="881">
        <v>13797.83</v>
      </c>
    </row>
    <row r="5019" spans="2:17">
      <c r="B5019" s="875" t="s">
        <v>1532</v>
      </c>
      <c r="C5019" s="876" t="s">
        <v>362</v>
      </c>
      <c r="J5019" s="881"/>
      <c r="K5019" s="881">
        <v>44397.05</v>
      </c>
      <c r="L5019" s="881">
        <v>111011.87</v>
      </c>
      <c r="M5019" s="881">
        <v>36611.61</v>
      </c>
      <c r="O5019" s="881"/>
      <c r="P5019" s="881"/>
    </row>
    <row r="5020" spans="2:17">
      <c r="B5020" s="867" t="s">
        <v>1533</v>
      </c>
      <c r="C5020" s="871" t="s">
        <v>2865</v>
      </c>
      <c r="J5020" s="881"/>
      <c r="K5020" s="881">
        <v>44397.05</v>
      </c>
      <c r="L5020" s="881">
        <v>111011.87</v>
      </c>
      <c r="M5020" s="881">
        <v>36611.61</v>
      </c>
      <c r="O5020" s="881"/>
      <c r="P5020" s="881"/>
    </row>
    <row r="5021" spans="2:17">
      <c r="B5021" s="875" t="s">
        <v>1534</v>
      </c>
      <c r="C5021" s="876" t="s">
        <v>2866</v>
      </c>
      <c r="L5021" s="881">
        <v>25517.67</v>
      </c>
      <c r="M5021" s="881">
        <v>99927.64</v>
      </c>
      <c r="O5021" s="881"/>
      <c r="P5021" s="881"/>
    </row>
    <row r="5022" spans="2:17">
      <c r="B5022" s="867" t="s">
        <v>1535</v>
      </c>
      <c r="C5022" s="867" t="s">
        <v>2867</v>
      </c>
      <c r="L5022" s="881">
        <v>10152.59</v>
      </c>
      <c r="M5022" s="881">
        <v>39757.730000000003</v>
      </c>
      <c r="O5022" s="881"/>
      <c r="P5022" s="881"/>
    </row>
    <row r="5023" spans="2:17">
      <c r="B5023" s="867" t="s">
        <v>1536</v>
      </c>
      <c r="C5023" s="867" t="s">
        <v>2869</v>
      </c>
      <c r="L5023" s="881">
        <v>13115.13</v>
      </c>
      <c r="M5023" s="881">
        <v>51359.07</v>
      </c>
      <c r="O5023" s="881"/>
      <c r="P5023" s="881"/>
    </row>
    <row r="5024" spans="2:17">
      <c r="B5024" s="867" t="s">
        <v>1537</v>
      </c>
      <c r="C5024" s="867" t="s">
        <v>2868</v>
      </c>
      <c r="L5024" s="881">
        <v>2249.9499999999998</v>
      </c>
      <c r="M5024" s="881">
        <v>8810.84</v>
      </c>
      <c r="O5024" s="881"/>
      <c r="P5024" s="881"/>
    </row>
    <row r="5025" spans="2:17">
      <c r="B5025" s="875" t="s">
        <v>1538</v>
      </c>
      <c r="C5025" s="876" t="s">
        <v>2870</v>
      </c>
      <c r="L5025" s="881">
        <v>15278.25</v>
      </c>
      <c r="M5025" s="881">
        <v>104112.26</v>
      </c>
      <c r="N5025" s="881">
        <v>54886.34</v>
      </c>
      <c r="O5025" s="881"/>
      <c r="P5025" s="881"/>
    </row>
    <row r="5026" spans="2:17">
      <c r="B5026" s="867" t="s">
        <v>1539</v>
      </c>
      <c r="C5026" s="867" t="s">
        <v>2871</v>
      </c>
      <c r="L5026" s="881">
        <v>11846.47</v>
      </c>
      <c r="M5026" s="881">
        <v>72364.88</v>
      </c>
      <c r="N5026" s="881">
        <v>36922.54</v>
      </c>
    </row>
    <row r="5027" spans="2:17">
      <c r="B5027" s="867" t="s">
        <v>1540</v>
      </c>
      <c r="C5027" s="871" t="s">
        <v>2872</v>
      </c>
      <c r="L5027" s="881">
        <v>1137.96</v>
      </c>
      <c r="M5027" s="881">
        <v>8652.7999999999993</v>
      </c>
      <c r="N5027" s="881">
        <v>4693.4399999999996</v>
      </c>
    </row>
    <row r="5028" spans="2:17">
      <c r="B5028" s="867" t="s">
        <v>1541</v>
      </c>
      <c r="C5028" s="867" t="s">
        <v>2873</v>
      </c>
      <c r="L5028" s="881">
        <v>678.59</v>
      </c>
      <c r="M5028" s="881">
        <v>6832.15</v>
      </c>
      <c r="N5028" s="881">
        <v>3925.82</v>
      </c>
    </row>
    <row r="5029" spans="2:17">
      <c r="B5029" s="867" t="s">
        <v>1542</v>
      </c>
      <c r="C5029" s="867" t="s">
        <v>2909</v>
      </c>
      <c r="L5029" s="881">
        <v>1615.23</v>
      </c>
      <c r="M5029" s="881">
        <v>16262.43</v>
      </c>
      <c r="N5029" s="881">
        <v>9344.5400000000009</v>
      </c>
      <c r="O5029" s="881"/>
      <c r="P5029" s="881"/>
    </row>
    <row r="5030" spans="2:17">
      <c r="B5030" s="875" t="s">
        <v>1543</v>
      </c>
      <c r="C5030" s="876" t="s">
        <v>63</v>
      </c>
      <c r="M5030" s="881"/>
      <c r="N5030" s="881">
        <v>26558.85</v>
      </c>
      <c r="O5030" s="881">
        <v>43032.42</v>
      </c>
      <c r="P5030" s="881"/>
    </row>
    <row r="5031" spans="2:17">
      <c r="B5031" s="867" t="s">
        <v>1544</v>
      </c>
      <c r="C5031" s="871" t="s">
        <v>2910</v>
      </c>
      <c r="M5031" s="881"/>
      <c r="N5031" s="881">
        <v>16874.669999999998</v>
      </c>
      <c r="O5031" s="881">
        <v>27341.46</v>
      </c>
      <c r="P5031" s="881"/>
    </row>
    <row r="5032" spans="2:17">
      <c r="B5032" s="867" t="s">
        <v>1545</v>
      </c>
      <c r="C5032" s="871" t="s">
        <v>2911</v>
      </c>
      <c r="M5032" s="881"/>
      <c r="N5032" s="881">
        <v>9684.18</v>
      </c>
      <c r="O5032" s="881">
        <v>15690.96</v>
      </c>
    </row>
    <row r="5033" spans="2:17">
      <c r="B5033" s="875" t="s">
        <v>1546</v>
      </c>
      <c r="C5033" s="876" t="s">
        <v>58</v>
      </c>
      <c r="M5033" s="881"/>
      <c r="N5033" s="881">
        <v>5396.93</v>
      </c>
      <c r="O5033" s="881">
        <v>8744.4699999999993</v>
      </c>
    </row>
    <row r="5034" spans="2:17">
      <c r="B5034" s="867" t="s">
        <v>1547</v>
      </c>
      <c r="C5034" s="871" t="s">
        <v>2912</v>
      </c>
      <c r="M5034" s="881"/>
      <c r="N5034" s="881">
        <v>5396.93</v>
      </c>
      <c r="O5034" s="881">
        <v>8744.4699999999993</v>
      </c>
      <c r="P5034" s="881"/>
    </row>
    <row r="5035" spans="2:17">
      <c r="B5035" s="875" t="s">
        <v>1548</v>
      </c>
      <c r="C5035" s="876" t="s">
        <v>64</v>
      </c>
      <c r="N5035" s="881"/>
      <c r="O5035" s="881">
        <v>16110.36</v>
      </c>
      <c r="P5035" s="881">
        <v>44378.64</v>
      </c>
      <c r="Q5035" s="881">
        <v>13797.83</v>
      </c>
    </row>
    <row r="5036" spans="2:17">
      <c r="B5036" s="867" t="s">
        <v>1549</v>
      </c>
      <c r="C5036" s="867" t="s">
        <v>2877</v>
      </c>
      <c r="N5036" s="881"/>
      <c r="O5036" s="881">
        <v>16110.36</v>
      </c>
      <c r="P5036" s="881">
        <v>44378.64</v>
      </c>
      <c r="Q5036" s="881">
        <v>13797.83</v>
      </c>
    </row>
    <row r="5037" spans="2:17">
      <c r="B5037" s="873" t="s">
        <v>1550</v>
      </c>
      <c r="C5037" s="874" t="s">
        <v>66</v>
      </c>
      <c r="J5037" s="881"/>
      <c r="K5037" s="881">
        <v>21270.959999999999</v>
      </c>
      <c r="L5037" s="881">
        <v>58334.9</v>
      </c>
      <c r="M5037" s="881">
        <v>20924.5</v>
      </c>
      <c r="N5037" s="881">
        <v>30326.799999999999</v>
      </c>
      <c r="O5037" s="881">
        <v>43912.61</v>
      </c>
    </row>
    <row r="5038" spans="2:17">
      <c r="B5038" s="875" t="s">
        <v>1551</v>
      </c>
      <c r="C5038" s="876" t="s">
        <v>2878</v>
      </c>
      <c r="J5038" s="881"/>
      <c r="K5038" s="881">
        <v>21270.959999999999</v>
      </c>
      <c r="L5038" s="881">
        <v>53186.62</v>
      </c>
      <c r="M5038" s="881">
        <v>17540.900000000001</v>
      </c>
      <c r="N5038" s="881"/>
    </row>
    <row r="5039" spans="2:17">
      <c r="B5039" s="867" t="s">
        <v>1552</v>
      </c>
      <c r="C5039" s="871" t="s">
        <v>2913</v>
      </c>
      <c r="J5039" s="881"/>
      <c r="K5039" s="881">
        <v>5085.9399999999996</v>
      </c>
      <c r="L5039" s="881">
        <v>12717.06</v>
      </c>
      <c r="M5039" s="881">
        <v>4194.07</v>
      </c>
      <c r="N5039" s="881"/>
    </row>
    <row r="5040" spans="2:17">
      <c r="B5040" s="867" t="s">
        <v>1553</v>
      </c>
      <c r="C5040" s="867" t="s">
        <v>2914</v>
      </c>
      <c r="J5040" s="881"/>
      <c r="K5040" s="881">
        <v>2381.87</v>
      </c>
      <c r="L5040" s="881">
        <v>5955.71</v>
      </c>
      <c r="M5040" s="881">
        <v>1964.19</v>
      </c>
      <c r="N5040" s="881"/>
    </row>
    <row r="5041" spans="2:16">
      <c r="B5041" s="867" t="s">
        <v>1554</v>
      </c>
      <c r="C5041" s="867" t="s">
        <v>2879</v>
      </c>
      <c r="J5041" s="881"/>
      <c r="K5041" s="881">
        <v>13803.15</v>
      </c>
      <c r="L5041" s="881">
        <v>34513.85</v>
      </c>
      <c r="M5041" s="881">
        <v>11382.64</v>
      </c>
      <c r="N5041" s="881"/>
    </row>
    <row r="5042" spans="2:16">
      <c r="B5042" s="875" t="s">
        <v>1555</v>
      </c>
      <c r="C5042" s="876" t="s">
        <v>67</v>
      </c>
      <c r="M5042" s="881"/>
      <c r="N5042" s="881">
        <v>30326.799999999999</v>
      </c>
      <c r="O5042" s="881">
        <v>43912.61</v>
      </c>
    </row>
    <row r="5043" spans="2:16">
      <c r="B5043" s="867" t="s">
        <v>1556</v>
      </c>
      <c r="C5043" s="871" t="s">
        <v>2915</v>
      </c>
      <c r="M5043" s="881"/>
      <c r="N5043" s="881">
        <v>30326.799999999999</v>
      </c>
      <c r="O5043" s="881">
        <v>43912.61</v>
      </c>
    </row>
    <row r="5044" spans="2:16">
      <c r="B5044" s="875" t="s">
        <v>1557</v>
      </c>
      <c r="C5044" s="876" t="s">
        <v>389</v>
      </c>
      <c r="K5044" s="881"/>
      <c r="L5044" s="881">
        <v>5148.28</v>
      </c>
      <c r="M5044" s="881">
        <v>3383.6</v>
      </c>
      <c r="N5044" s="881"/>
    </row>
    <row r="5045" spans="2:16">
      <c r="B5045" s="867" t="s">
        <v>1558</v>
      </c>
      <c r="C5045" s="867" t="s">
        <v>390</v>
      </c>
      <c r="K5045" s="881"/>
      <c r="L5045" s="881">
        <v>5148.28</v>
      </c>
      <c r="M5045" s="881">
        <v>3383.6</v>
      </c>
      <c r="N5045" s="881"/>
    </row>
    <row r="5046" spans="2:16">
      <c r="B5046" s="873" t="s">
        <v>1559</v>
      </c>
      <c r="C5046" s="874" t="s">
        <v>84</v>
      </c>
      <c r="J5046" s="881"/>
      <c r="K5046" s="881">
        <v>3911.32</v>
      </c>
      <c r="L5046" s="881">
        <v>9780</v>
      </c>
      <c r="M5046" s="881">
        <v>3225.44</v>
      </c>
      <c r="N5046" s="881"/>
    </row>
    <row r="5047" spans="2:16">
      <c r="B5047" s="867" t="s">
        <v>1560</v>
      </c>
      <c r="C5047" s="867" t="s">
        <v>2880</v>
      </c>
      <c r="J5047" s="881"/>
      <c r="K5047" s="881">
        <v>3911.32</v>
      </c>
      <c r="L5047" s="881">
        <v>9780</v>
      </c>
      <c r="M5047" s="881">
        <v>3225.44</v>
      </c>
      <c r="N5047" s="881"/>
    </row>
    <row r="5048" spans="2:16">
      <c r="B5048" s="873" t="s">
        <v>1561</v>
      </c>
      <c r="C5048" s="874" t="s">
        <v>2890</v>
      </c>
      <c r="L5048" s="881">
        <v>379.01</v>
      </c>
      <c r="M5048" s="881">
        <v>10847.16</v>
      </c>
      <c r="N5048" s="881">
        <v>6931.22</v>
      </c>
    </row>
    <row r="5049" spans="2:16">
      <c r="B5049" s="875" t="s">
        <v>1562</v>
      </c>
      <c r="C5049" s="876" t="s">
        <v>54</v>
      </c>
      <c r="L5049" s="881">
        <v>209.15</v>
      </c>
      <c r="M5049" s="881">
        <v>5985.67</v>
      </c>
      <c r="N5049" s="881">
        <v>3824.78</v>
      </c>
    </row>
    <row r="5050" spans="2:16">
      <c r="B5050" s="867" t="s">
        <v>1563</v>
      </c>
      <c r="C5050" s="867" t="s">
        <v>2884</v>
      </c>
      <c r="L5050" s="881">
        <v>128.44</v>
      </c>
      <c r="M5050" s="881">
        <v>3675.81</v>
      </c>
      <c r="N5050" s="881">
        <v>2348.81</v>
      </c>
    </row>
    <row r="5051" spans="2:16">
      <c r="B5051" s="867" t="s">
        <v>1564</v>
      </c>
      <c r="C5051" s="867" t="s">
        <v>376</v>
      </c>
      <c r="L5051" s="881">
        <v>16.399999999999999</v>
      </c>
      <c r="M5051" s="881">
        <v>469.42</v>
      </c>
      <c r="N5051" s="881">
        <v>299.95</v>
      </c>
    </row>
    <row r="5052" spans="2:16">
      <c r="B5052" s="867" t="s">
        <v>1565</v>
      </c>
      <c r="C5052" s="871" t="s">
        <v>2788</v>
      </c>
      <c r="L5052" s="881">
        <v>64.31</v>
      </c>
      <c r="M5052" s="881">
        <v>1840.44</v>
      </c>
      <c r="N5052" s="881">
        <v>1176.02</v>
      </c>
      <c r="O5052" s="881"/>
      <c r="P5052" s="881"/>
    </row>
    <row r="5053" spans="2:16">
      <c r="B5053" s="875" t="s">
        <v>1566</v>
      </c>
      <c r="C5053" s="876" t="s">
        <v>2891</v>
      </c>
      <c r="L5053" s="881">
        <v>159.63999999999999</v>
      </c>
      <c r="M5053" s="881">
        <v>4568.92</v>
      </c>
      <c r="N5053" s="881">
        <v>2919.49</v>
      </c>
      <c r="O5053" s="881"/>
      <c r="P5053" s="881"/>
    </row>
    <row r="5054" spans="2:16">
      <c r="B5054" s="867" t="s">
        <v>1567</v>
      </c>
      <c r="C5054" s="867" t="s">
        <v>2892</v>
      </c>
      <c r="L5054" s="881">
        <v>47.3</v>
      </c>
      <c r="M5054" s="881">
        <v>1353.73</v>
      </c>
      <c r="N5054" s="881">
        <v>865.02</v>
      </c>
      <c r="O5054" s="881"/>
      <c r="P5054" s="881"/>
    </row>
    <row r="5055" spans="2:16">
      <c r="B5055" s="867" t="s">
        <v>1568</v>
      </c>
      <c r="C5055" s="867" t="s">
        <v>2893</v>
      </c>
      <c r="L5055" s="881">
        <v>47.3</v>
      </c>
      <c r="M5055" s="881">
        <v>1353.73</v>
      </c>
      <c r="N5055" s="881">
        <v>865.02</v>
      </c>
      <c r="O5055" s="881"/>
      <c r="P5055" s="881"/>
    </row>
    <row r="5056" spans="2:16">
      <c r="B5056" s="867" t="s">
        <v>1569</v>
      </c>
      <c r="C5056" s="867" t="s">
        <v>2894</v>
      </c>
      <c r="L5056" s="881">
        <v>65.040000000000006</v>
      </c>
      <c r="M5056" s="881">
        <v>1861.46</v>
      </c>
      <c r="N5056" s="881">
        <v>1189.45</v>
      </c>
    </row>
    <row r="5057" spans="2:16">
      <c r="B5057" s="875" t="s">
        <v>1570</v>
      </c>
      <c r="C5057" s="876" t="s">
        <v>2888</v>
      </c>
      <c r="L5057" s="881">
        <v>10.220000000000001</v>
      </c>
      <c r="M5057" s="881">
        <v>292.57</v>
      </c>
      <c r="N5057" s="881">
        <v>186.95</v>
      </c>
    </row>
    <row r="5058" spans="2:16">
      <c r="B5058" s="867" t="s">
        <v>1571</v>
      </c>
      <c r="C5058" s="867" t="s">
        <v>2889</v>
      </c>
      <c r="L5058" s="881">
        <v>10.220000000000001</v>
      </c>
      <c r="M5058" s="881">
        <v>292.57</v>
      </c>
      <c r="N5058" s="881">
        <v>186.95</v>
      </c>
    </row>
    <row r="5059" spans="2:16">
      <c r="B5059" s="864" t="s">
        <v>1572</v>
      </c>
      <c r="C5059" s="872" t="s">
        <v>2916</v>
      </c>
      <c r="K5059" s="881"/>
      <c r="L5059" s="881">
        <v>6781.02</v>
      </c>
      <c r="N5059" s="881"/>
    </row>
    <row r="5060" spans="2:16">
      <c r="B5060" s="873" t="s">
        <v>1573</v>
      </c>
      <c r="C5060" s="874" t="s">
        <v>2855</v>
      </c>
      <c r="K5060" s="881"/>
      <c r="L5060" s="881">
        <v>1680.79</v>
      </c>
      <c r="N5060" s="881"/>
    </row>
    <row r="5061" spans="2:16">
      <c r="B5061" s="875" t="s">
        <v>1574</v>
      </c>
      <c r="C5061" s="876" t="s">
        <v>52</v>
      </c>
      <c r="K5061" s="881"/>
      <c r="L5061" s="881">
        <v>45.11</v>
      </c>
      <c r="N5061" s="881"/>
    </row>
    <row r="5062" spans="2:16">
      <c r="B5062" s="867" t="s">
        <v>1575</v>
      </c>
      <c r="C5062" s="867" t="s">
        <v>333</v>
      </c>
      <c r="K5062" s="881"/>
      <c r="L5062" s="881">
        <v>34.770000000000003</v>
      </c>
      <c r="N5062" s="881"/>
    </row>
    <row r="5063" spans="2:16">
      <c r="B5063" s="867" t="s">
        <v>1576</v>
      </c>
      <c r="C5063" s="867" t="s">
        <v>334</v>
      </c>
      <c r="K5063" s="881"/>
      <c r="L5063" s="881">
        <v>10.34</v>
      </c>
      <c r="N5063" s="881"/>
      <c r="O5063" s="881"/>
      <c r="P5063" s="881"/>
    </row>
    <row r="5064" spans="2:16">
      <c r="B5064" s="875" t="s">
        <v>1577</v>
      </c>
      <c r="C5064" s="876" t="s">
        <v>54</v>
      </c>
      <c r="K5064" s="881"/>
      <c r="L5064" s="881">
        <v>339.17</v>
      </c>
      <c r="N5064" s="881"/>
      <c r="O5064" s="881"/>
      <c r="P5064" s="881"/>
    </row>
    <row r="5065" spans="2:16">
      <c r="B5065" s="867" t="s">
        <v>1578</v>
      </c>
      <c r="C5065" s="867" t="s">
        <v>365</v>
      </c>
      <c r="K5065" s="881"/>
      <c r="L5065" s="881">
        <v>108.58</v>
      </c>
      <c r="N5065" s="881"/>
      <c r="O5065" s="881"/>
      <c r="P5065" s="881"/>
    </row>
    <row r="5066" spans="2:16">
      <c r="B5066" s="867" t="s">
        <v>1579</v>
      </c>
      <c r="C5066" s="867" t="s">
        <v>2697</v>
      </c>
      <c r="K5066" s="881"/>
      <c r="L5066" s="881">
        <v>33.880000000000003</v>
      </c>
      <c r="N5066" s="881"/>
    </row>
    <row r="5067" spans="2:16">
      <c r="B5067" s="867" t="s">
        <v>1580</v>
      </c>
      <c r="C5067" s="867" t="s">
        <v>2699</v>
      </c>
      <c r="K5067" s="881"/>
      <c r="L5067" s="881">
        <v>56.75</v>
      </c>
      <c r="N5067" s="881"/>
    </row>
    <row r="5068" spans="2:16">
      <c r="B5068" s="867" t="s">
        <v>1581</v>
      </c>
      <c r="C5068" s="867" t="s">
        <v>2856</v>
      </c>
      <c r="K5068" s="881"/>
      <c r="L5068" s="881">
        <v>25.52</v>
      </c>
      <c r="N5068" s="881"/>
    </row>
    <row r="5069" spans="2:16">
      <c r="B5069" s="867" t="s">
        <v>1582</v>
      </c>
      <c r="C5069" s="867" t="s">
        <v>2849</v>
      </c>
      <c r="K5069" s="881"/>
      <c r="L5069" s="881">
        <v>24.92</v>
      </c>
      <c r="N5069" s="881"/>
    </row>
    <row r="5070" spans="2:16">
      <c r="B5070" s="867" t="s">
        <v>1583</v>
      </c>
      <c r="C5070" s="867" t="s">
        <v>2857</v>
      </c>
      <c r="K5070" s="881"/>
      <c r="L5070" s="881">
        <v>36.92</v>
      </c>
      <c r="O5070" s="881"/>
      <c r="P5070" s="881"/>
    </row>
    <row r="5071" spans="2:16">
      <c r="B5071" s="867" t="s">
        <v>1584</v>
      </c>
      <c r="C5071" s="871" t="s">
        <v>2788</v>
      </c>
      <c r="K5071" s="881"/>
      <c r="L5071" s="881">
        <v>52.6</v>
      </c>
      <c r="O5071" s="881"/>
      <c r="P5071" s="881"/>
    </row>
    <row r="5072" spans="2:16">
      <c r="B5072" s="875" t="s">
        <v>1585</v>
      </c>
      <c r="C5072" s="876" t="s">
        <v>2700</v>
      </c>
      <c r="K5072" s="881"/>
      <c r="L5072" s="881">
        <v>421.21</v>
      </c>
      <c r="O5072" s="881"/>
      <c r="P5072" s="881"/>
    </row>
    <row r="5073" spans="2:16">
      <c r="B5073" s="883" t="s">
        <v>1586</v>
      </c>
      <c r="C5073" s="884" t="s">
        <v>2858</v>
      </c>
      <c r="K5073" s="881"/>
      <c r="L5073" s="881">
        <v>210.19</v>
      </c>
      <c r="N5073" s="881"/>
    </row>
    <row r="5074" spans="2:16">
      <c r="B5074" s="867" t="s">
        <v>1587</v>
      </c>
      <c r="C5074" s="867" t="s">
        <v>2859</v>
      </c>
      <c r="K5074" s="881"/>
      <c r="L5074" s="881">
        <v>210.19</v>
      </c>
      <c r="N5074" s="881"/>
    </row>
    <row r="5075" spans="2:16">
      <c r="B5075" s="883" t="s">
        <v>1588</v>
      </c>
      <c r="C5075" s="884" t="s">
        <v>2860</v>
      </c>
      <c r="K5075" s="881"/>
      <c r="L5075" s="881">
        <v>211.02</v>
      </c>
      <c r="N5075" s="881"/>
      <c r="O5075" s="881"/>
      <c r="P5075" s="881"/>
    </row>
    <row r="5076" spans="2:16">
      <c r="B5076" s="867" t="s">
        <v>1589</v>
      </c>
      <c r="C5076" s="867" t="s">
        <v>2861</v>
      </c>
      <c r="K5076" s="881"/>
      <c r="L5076" s="881">
        <v>63.73</v>
      </c>
      <c r="N5076" s="881"/>
      <c r="O5076" s="881"/>
      <c r="P5076" s="881"/>
    </row>
    <row r="5077" spans="2:16">
      <c r="B5077" s="867" t="s">
        <v>1590</v>
      </c>
      <c r="C5077" s="867" t="s">
        <v>2713</v>
      </c>
      <c r="K5077" s="881"/>
      <c r="L5077" s="881">
        <v>147.29</v>
      </c>
      <c r="N5077" s="881"/>
      <c r="O5077" s="881"/>
      <c r="P5077" s="881"/>
    </row>
    <row r="5078" spans="2:16">
      <c r="B5078" s="875" t="s">
        <v>1591</v>
      </c>
      <c r="C5078" s="876" t="s">
        <v>2775</v>
      </c>
      <c r="K5078" s="881"/>
      <c r="L5078" s="881">
        <v>875.3</v>
      </c>
      <c r="N5078" s="881"/>
      <c r="O5078" s="881"/>
      <c r="P5078" s="881"/>
    </row>
    <row r="5079" spans="2:16">
      <c r="B5079" s="883" t="s">
        <v>1592</v>
      </c>
      <c r="C5079" s="884" t="s">
        <v>56</v>
      </c>
      <c r="K5079" s="881"/>
      <c r="L5079" s="881">
        <v>500.97</v>
      </c>
      <c r="N5079" s="881"/>
    </row>
    <row r="5080" spans="2:16">
      <c r="B5080" s="867" t="s">
        <v>1593</v>
      </c>
      <c r="C5080" s="867" t="s">
        <v>360</v>
      </c>
      <c r="K5080" s="881"/>
      <c r="L5080" s="881">
        <v>82.42</v>
      </c>
      <c r="N5080" s="881"/>
    </row>
    <row r="5081" spans="2:16">
      <c r="B5081" s="867" t="s">
        <v>1594</v>
      </c>
      <c r="C5081" s="867" t="s">
        <v>2862</v>
      </c>
      <c r="K5081" s="881"/>
      <c r="L5081" s="881">
        <v>156.93</v>
      </c>
      <c r="N5081" s="881"/>
    </row>
    <row r="5082" spans="2:16">
      <c r="B5082" s="867" t="s">
        <v>1595</v>
      </c>
      <c r="C5082" s="867" t="s">
        <v>2702</v>
      </c>
      <c r="K5082" s="881"/>
      <c r="L5082" s="881">
        <v>261.62</v>
      </c>
      <c r="N5082" s="881"/>
    </row>
    <row r="5083" spans="2:16">
      <c r="B5083" s="883" t="s">
        <v>1596</v>
      </c>
      <c r="C5083" s="884" t="s">
        <v>57</v>
      </c>
      <c r="K5083" s="881"/>
      <c r="L5083" s="881">
        <v>374.33</v>
      </c>
      <c r="N5083" s="881"/>
    </row>
    <row r="5084" spans="2:16">
      <c r="B5084" s="867" t="s">
        <v>1597</v>
      </c>
      <c r="C5084" s="867" t="s">
        <v>361</v>
      </c>
      <c r="K5084" s="881"/>
      <c r="L5084" s="881">
        <v>50.05</v>
      </c>
      <c r="N5084" s="881"/>
    </row>
    <row r="5085" spans="2:16">
      <c r="B5085" s="867" t="s">
        <v>1598</v>
      </c>
      <c r="C5085" s="867" t="s">
        <v>2863</v>
      </c>
      <c r="K5085" s="881"/>
      <c r="L5085" s="881">
        <v>117.43</v>
      </c>
      <c r="N5085" s="881"/>
    </row>
    <row r="5086" spans="2:16">
      <c r="B5086" s="867" t="s">
        <v>1599</v>
      </c>
      <c r="C5086" s="867" t="s">
        <v>2702</v>
      </c>
      <c r="K5086" s="881"/>
      <c r="L5086" s="881">
        <v>206.85</v>
      </c>
      <c r="N5086" s="881"/>
      <c r="O5086" s="881"/>
      <c r="P5086" s="881"/>
    </row>
    <row r="5087" spans="2:16">
      <c r="B5087" s="873" t="s">
        <v>1600</v>
      </c>
      <c r="C5087" s="874" t="s">
        <v>2864</v>
      </c>
      <c r="K5087" s="881"/>
      <c r="L5087" s="881">
        <v>2708.48</v>
      </c>
      <c r="O5087" s="881"/>
      <c r="P5087" s="881"/>
    </row>
    <row r="5088" spans="2:16">
      <c r="B5088" s="875" t="s">
        <v>1601</v>
      </c>
      <c r="C5088" s="876" t="s">
        <v>362</v>
      </c>
      <c r="K5088" s="881"/>
      <c r="L5088" s="881">
        <v>688.63</v>
      </c>
      <c r="N5088" s="881"/>
      <c r="O5088" s="881"/>
      <c r="P5088" s="881"/>
    </row>
    <row r="5089" spans="2:16">
      <c r="B5089" s="867" t="s">
        <v>1602</v>
      </c>
      <c r="C5089" s="871" t="s">
        <v>2865</v>
      </c>
      <c r="K5089" s="881"/>
      <c r="L5089" s="881">
        <v>688.63</v>
      </c>
      <c r="O5089" s="881"/>
      <c r="P5089" s="881"/>
    </row>
    <row r="5090" spans="2:16">
      <c r="B5090" s="875" t="s">
        <v>1603</v>
      </c>
      <c r="C5090" s="876" t="s">
        <v>2866</v>
      </c>
      <c r="K5090" s="881"/>
      <c r="L5090" s="881">
        <v>913.84</v>
      </c>
      <c r="O5090" s="881"/>
      <c r="P5090" s="881"/>
    </row>
    <row r="5091" spans="2:16">
      <c r="B5091" s="867" t="s">
        <v>1604</v>
      </c>
      <c r="C5091" s="867" t="s">
        <v>2867</v>
      </c>
      <c r="K5091" s="881"/>
      <c r="L5091" s="881">
        <v>531.54999999999995</v>
      </c>
      <c r="O5091" s="881"/>
      <c r="P5091" s="881"/>
    </row>
    <row r="5092" spans="2:16">
      <c r="B5092" s="867" t="s">
        <v>1605</v>
      </c>
      <c r="C5092" s="867" t="s">
        <v>2868</v>
      </c>
      <c r="K5092" s="881"/>
      <c r="L5092" s="881">
        <v>82.64</v>
      </c>
      <c r="O5092" s="881"/>
      <c r="P5092" s="881"/>
    </row>
    <row r="5093" spans="2:16">
      <c r="B5093" s="867" t="s">
        <v>1606</v>
      </c>
      <c r="C5093" s="867" t="s">
        <v>2869</v>
      </c>
      <c r="K5093" s="881"/>
      <c r="L5093" s="881">
        <v>299.64999999999998</v>
      </c>
      <c r="O5093" s="881"/>
      <c r="P5093" s="881"/>
    </row>
    <row r="5094" spans="2:16">
      <c r="B5094" s="875" t="s">
        <v>1607</v>
      </c>
      <c r="C5094" s="876" t="s">
        <v>2870</v>
      </c>
      <c r="K5094" s="881"/>
      <c r="L5094" s="881">
        <v>345.7</v>
      </c>
      <c r="O5094" s="881"/>
      <c r="P5094" s="881"/>
    </row>
    <row r="5095" spans="2:16">
      <c r="B5095" s="867" t="s">
        <v>1608</v>
      </c>
      <c r="C5095" s="867" t="s">
        <v>2871</v>
      </c>
      <c r="K5095" s="881"/>
      <c r="L5095" s="881">
        <v>108.8</v>
      </c>
      <c r="N5095" s="881"/>
      <c r="O5095" s="881"/>
      <c r="P5095" s="881"/>
    </row>
    <row r="5096" spans="2:16">
      <c r="B5096" s="867" t="s">
        <v>1609</v>
      </c>
      <c r="C5096" s="871" t="s">
        <v>2872</v>
      </c>
      <c r="K5096" s="881"/>
      <c r="L5096" s="881">
        <v>77.73</v>
      </c>
      <c r="N5096" s="881"/>
      <c r="O5096" s="881"/>
      <c r="P5096" s="881"/>
    </row>
    <row r="5097" spans="2:16">
      <c r="B5097" s="867" t="s">
        <v>1610</v>
      </c>
      <c r="C5097" s="867" t="s">
        <v>2873</v>
      </c>
      <c r="K5097" s="881"/>
      <c r="L5097" s="881">
        <v>101.54</v>
      </c>
      <c r="O5097" s="881"/>
      <c r="P5097" s="881"/>
    </row>
    <row r="5098" spans="2:16">
      <c r="B5098" s="867" t="s">
        <v>1611</v>
      </c>
      <c r="C5098" s="867" t="s">
        <v>2874</v>
      </c>
      <c r="K5098" s="881"/>
      <c r="L5098" s="881">
        <v>57.63</v>
      </c>
      <c r="O5098" s="881"/>
      <c r="P5098" s="881"/>
    </row>
    <row r="5099" spans="2:16">
      <c r="B5099" s="875" t="s">
        <v>1612</v>
      </c>
      <c r="C5099" s="876" t="s">
        <v>62</v>
      </c>
      <c r="K5099" s="881"/>
      <c r="L5099" s="881">
        <v>320.77</v>
      </c>
      <c r="O5099" s="881"/>
      <c r="P5099" s="881"/>
    </row>
    <row r="5100" spans="2:16">
      <c r="B5100" s="867" t="s">
        <v>1613</v>
      </c>
      <c r="C5100" s="867" t="s">
        <v>373</v>
      </c>
      <c r="K5100" s="881"/>
      <c r="L5100" s="881">
        <v>235.45</v>
      </c>
      <c r="M5100" s="881"/>
    </row>
    <row r="5101" spans="2:16">
      <c r="B5101" s="867" t="s">
        <v>1614</v>
      </c>
      <c r="C5101" s="867" t="s">
        <v>372</v>
      </c>
      <c r="K5101" s="881"/>
      <c r="L5101" s="881">
        <v>85.32</v>
      </c>
    </row>
    <row r="5102" spans="2:16">
      <c r="B5102" s="875" t="s">
        <v>1615</v>
      </c>
      <c r="C5102" s="876" t="s">
        <v>63</v>
      </c>
      <c r="L5102" s="881">
        <v>306.32</v>
      </c>
    </row>
    <row r="5103" spans="2:16">
      <c r="B5103" s="867" t="s">
        <v>1616</v>
      </c>
      <c r="C5103" s="871" t="s">
        <v>2875</v>
      </c>
      <c r="L5103" s="881">
        <v>222.89</v>
      </c>
    </row>
    <row r="5104" spans="2:16">
      <c r="B5104" s="867" t="s">
        <v>1617</v>
      </c>
      <c r="C5104" s="871" t="s">
        <v>2876</v>
      </c>
      <c r="L5104" s="881">
        <v>83.43</v>
      </c>
      <c r="M5104" s="881"/>
    </row>
    <row r="5105" spans="2:13">
      <c r="B5105" s="875" t="s">
        <v>1618</v>
      </c>
      <c r="C5105" s="876" t="s">
        <v>64</v>
      </c>
      <c r="L5105" s="881">
        <v>133.22</v>
      </c>
    </row>
    <row r="5106" spans="2:13">
      <c r="B5106" s="867" t="s">
        <v>1619</v>
      </c>
      <c r="C5106" s="867" t="s">
        <v>2877</v>
      </c>
      <c r="L5106" s="881">
        <v>133.22</v>
      </c>
    </row>
    <row r="5107" spans="2:13">
      <c r="B5107" s="873" t="s">
        <v>1620</v>
      </c>
      <c r="C5107" s="874" t="s">
        <v>66</v>
      </c>
      <c r="K5107" s="881"/>
      <c r="L5107" s="881">
        <v>758.9</v>
      </c>
    </row>
    <row r="5108" spans="2:13">
      <c r="B5108" s="875" t="s">
        <v>1621</v>
      </c>
      <c r="C5108" s="876" t="s">
        <v>2878</v>
      </c>
      <c r="K5108" s="881"/>
      <c r="L5108" s="881">
        <v>203.06</v>
      </c>
      <c r="M5108" s="881"/>
    </row>
    <row r="5109" spans="2:13">
      <c r="B5109" s="867" t="s">
        <v>1622</v>
      </c>
      <c r="C5109" s="867" t="s">
        <v>2879</v>
      </c>
      <c r="K5109" s="881"/>
      <c r="L5109" s="881">
        <v>203.06</v>
      </c>
    </row>
    <row r="5110" spans="2:13">
      <c r="B5110" s="875" t="s">
        <v>1623</v>
      </c>
      <c r="C5110" s="876" t="s">
        <v>67</v>
      </c>
      <c r="L5110" s="881">
        <v>515.61</v>
      </c>
    </row>
    <row r="5111" spans="2:13">
      <c r="B5111" s="867" t="s">
        <v>1624</v>
      </c>
      <c r="C5111" s="867" t="s">
        <v>374</v>
      </c>
      <c r="L5111" s="881">
        <v>515.61</v>
      </c>
    </row>
    <row r="5112" spans="2:13">
      <c r="B5112" s="875" t="s">
        <v>1625</v>
      </c>
      <c r="C5112" s="876" t="s">
        <v>389</v>
      </c>
      <c r="K5112" s="881"/>
      <c r="L5112" s="881">
        <v>40.229999999999997</v>
      </c>
    </row>
    <row r="5113" spans="2:13">
      <c r="B5113" s="867" t="s">
        <v>1626</v>
      </c>
      <c r="C5113" s="867" t="s">
        <v>390</v>
      </c>
      <c r="K5113" s="881"/>
      <c r="L5113" s="881">
        <v>40.229999999999997</v>
      </c>
    </row>
    <row r="5114" spans="2:13">
      <c r="B5114" s="873" t="s">
        <v>1627</v>
      </c>
      <c r="C5114" s="874" t="s">
        <v>84</v>
      </c>
      <c r="K5114" s="881"/>
      <c r="L5114" s="881">
        <v>115.08</v>
      </c>
      <c r="M5114" s="881"/>
    </row>
    <row r="5115" spans="2:13">
      <c r="B5115" s="867" t="s">
        <v>1628</v>
      </c>
      <c r="C5115" s="867" t="s">
        <v>2880</v>
      </c>
      <c r="K5115" s="881"/>
      <c r="L5115" s="881">
        <v>115.08</v>
      </c>
    </row>
    <row r="5116" spans="2:13">
      <c r="B5116" s="873" t="s">
        <v>1629</v>
      </c>
      <c r="C5116" s="874" t="s">
        <v>2881</v>
      </c>
      <c r="K5116" s="881"/>
      <c r="L5116" s="881">
        <v>669.13</v>
      </c>
      <c r="M5116" s="881"/>
    </row>
    <row r="5117" spans="2:13">
      <c r="B5117" s="867" t="s">
        <v>1630</v>
      </c>
      <c r="C5117" s="867" t="s">
        <v>365</v>
      </c>
      <c r="K5117" s="881"/>
      <c r="L5117" s="881">
        <v>67.36</v>
      </c>
      <c r="M5117" s="881"/>
    </row>
    <row r="5118" spans="2:13">
      <c r="B5118" s="867" t="s">
        <v>1631</v>
      </c>
      <c r="C5118" s="871" t="s">
        <v>2882</v>
      </c>
      <c r="L5118" s="881">
        <v>601.77</v>
      </c>
      <c r="M5118" s="881"/>
    </row>
    <row r="5119" spans="2:13">
      <c r="B5119" s="873" t="s">
        <v>1632</v>
      </c>
      <c r="C5119" s="874" t="s">
        <v>2883</v>
      </c>
      <c r="K5119" s="881"/>
      <c r="L5119" s="881">
        <v>307.52999999999997</v>
      </c>
    </row>
    <row r="5120" spans="2:13">
      <c r="B5120" s="875" t="s">
        <v>1633</v>
      </c>
      <c r="C5120" s="876" t="s">
        <v>54</v>
      </c>
      <c r="K5120" s="881"/>
      <c r="L5120" s="881">
        <v>17.53</v>
      </c>
    </row>
    <row r="5121" spans="2:13">
      <c r="B5121" s="867" t="s">
        <v>1634</v>
      </c>
      <c r="C5121" s="867" t="s">
        <v>365</v>
      </c>
      <c r="K5121" s="881"/>
      <c r="L5121" s="881">
        <v>17.53</v>
      </c>
    </row>
    <row r="5122" spans="2:13">
      <c r="B5122" s="875" t="s">
        <v>1635</v>
      </c>
      <c r="C5122" s="876" t="s">
        <v>2775</v>
      </c>
      <c r="L5122" s="881">
        <v>290</v>
      </c>
    </row>
    <row r="5123" spans="2:13">
      <c r="B5123" s="867" t="s">
        <v>1636</v>
      </c>
      <c r="C5123" s="867" t="s">
        <v>342</v>
      </c>
      <c r="L5123" s="881">
        <v>142.74</v>
      </c>
      <c r="M5123" s="881"/>
    </row>
    <row r="5124" spans="2:13">
      <c r="B5124" s="867" t="s">
        <v>1637</v>
      </c>
      <c r="C5124" s="867" t="s">
        <v>366</v>
      </c>
      <c r="L5124" s="881">
        <v>109.08</v>
      </c>
    </row>
    <row r="5125" spans="2:13">
      <c r="B5125" s="867" t="s">
        <v>1638</v>
      </c>
      <c r="C5125" s="867" t="s">
        <v>341</v>
      </c>
      <c r="L5125" s="881">
        <v>38.18</v>
      </c>
    </row>
    <row r="5126" spans="2:13">
      <c r="B5126" s="873" t="s">
        <v>1639</v>
      </c>
      <c r="C5126" s="874" t="s">
        <v>375</v>
      </c>
      <c r="L5126" s="881">
        <v>398.29</v>
      </c>
    </row>
    <row r="5127" spans="2:13">
      <c r="B5127" s="875" t="s">
        <v>1640</v>
      </c>
      <c r="C5127" s="876" t="s">
        <v>54</v>
      </c>
      <c r="L5127" s="881">
        <v>128.96</v>
      </c>
    </row>
    <row r="5128" spans="2:13">
      <c r="B5128" s="867" t="s">
        <v>1641</v>
      </c>
      <c r="C5128" s="867" t="s">
        <v>2884</v>
      </c>
      <c r="L5128" s="881">
        <v>85.59</v>
      </c>
    </row>
    <row r="5129" spans="2:13">
      <c r="B5129" s="867" t="s">
        <v>1642</v>
      </c>
      <c r="C5129" s="867" t="s">
        <v>376</v>
      </c>
      <c r="L5129" s="881">
        <v>11.69</v>
      </c>
    </row>
    <row r="5130" spans="2:13">
      <c r="B5130" s="867" t="s">
        <v>1643</v>
      </c>
      <c r="C5130" s="871" t="s">
        <v>2788</v>
      </c>
      <c r="L5130" s="881">
        <v>31.68</v>
      </c>
    </row>
    <row r="5131" spans="2:13">
      <c r="B5131" s="875" t="s">
        <v>1644</v>
      </c>
      <c r="C5131" s="876" t="s">
        <v>2885</v>
      </c>
      <c r="L5131" s="881">
        <v>107.14</v>
      </c>
    </row>
    <row r="5132" spans="2:13">
      <c r="B5132" s="867" t="s">
        <v>1645</v>
      </c>
      <c r="C5132" s="867" t="s">
        <v>377</v>
      </c>
      <c r="L5132" s="881">
        <v>74.37</v>
      </c>
    </row>
    <row r="5133" spans="2:13">
      <c r="B5133" s="867" t="s">
        <v>1646</v>
      </c>
      <c r="C5133" s="867" t="s">
        <v>378</v>
      </c>
      <c r="L5133" s="881">
        <v>32.770000000000003</v>
      </c>
    </row>
    <row r="5134" spans="2:13">
      <c r="B5134" s="875" t="s">
        <v>1647</v>
      </c>
      <c r="C5134" s="876" t="s">
        <v>353</v>
      </c>
      <c r="L5134" s="881">
        <v>151.65</v>
      </c>
    </row>
    <row r="5135" spans="2:13">
      <c r="B5135" s="867" t="s">
        <v>1648</v>
      </c>
      <c r="C5135" s="867" t="s">
        <v>2886</v>
      </c>
      <c r="L5135" s="881">
        <v>79.89</v>
      </c>
    </row>
    <row r="5136" spans="2:13">
      <c r="B5136" s="867" t="s">
        <v>1649</v>
      </c>
      <c r="C5136" s="867" t="s">
        <v>2887</v>
      </c>
      <c r="L5136" s="881">
        <v>71.760000000000005</v>
      </c>
    </row>
    <row r="5137" spans="2:17">
      <c r="B5137" s="875" t="s">
        <v>1650</v>
      </c>
      <c r="C5137" s="876" t="s">
        <v>2888</v>
      </c>
      <c r="L5137" s="881">
        <v>10.54</v>
      </c>
    </row>
    <row r="5138" spans="2:17">
      <c r="B5138" s="867" t="s">
        <v>1651</v>
      </c>
      <c r="C5138" s="867" t="s">
        <v>2889</v>
      </c>
      <c r="L5138" s="881">
        <v>10.54</v>
      </c>
    </row>
    <row r="5139" spans="2:17">
      <c r="B5139" s="873" t="s">
        <v>1652</v>
      </c>
      <c r="C5139" s="874" t="s">
        <v>2890</v>
      </c>
      <c r="L5139" s="881">
        <v>142.82</v>
      </c>
    </row>
    <row r="5140" spans="2:17">
      <c r="B5140" s="875" t="s">
        <v>1653</v>
      </c>
      <c r="C5140" s="876" t="s">
        <v>54</v>
      </c>
      <c r="L5140" s="881">
        <v>78.14</v>
      </c>
    </row>
    <row r="5141" spans="2:17">
      <c r="B5141" s="867" t="s">
        <v>1654</v>
      </c>
      <c r="C5141" s="867" t="s">
        <v>2884</v>
      </c>
      <c r="L5141" s="881">
        <v>47.97</v>
      </c>
    </row>
    <row r="5142" spans="2:17">
      <c r="B5142" s="867" t="s">
        <v>1655</v>
      </c>
      <c r="C5142" s="867" t="s">
        <v>376</v>
      </c>
      <c r="L5142" s="881">
        <v>5.41</v>
      </c>
      <c r="M5142" s="881"/>
    </row>
    <row r="5143" spans="2:17">
      <c r="B5143" s="867" t="s">
        <v>1656</v>
      </c>
      <c r="C5143" s="871" t="s">
        <v>2788</v>
      </c>
      <c r="L5143" s="881">
        <v>24.76</v>
      </c>
      <c r="M5143" s="881"/>
    </row>
    <row r="5144" spans="2:17">
      <c r="B5144" s="875" t="s">
        <v>1657</v>
      </c>
      <c r="C5144" s="876" t="s">
        <v>2891</v>
      </c>
      <c r="L5144" s="881">
        <v>61.34</v>
      </c>
      <c r="M5144" s="881"/>
    </row>
    <row r="5145" spans="2:17">
      <c r="B5145" s="867" t="s">
        <v>1658</v>
      </c>
      <c r="C5145" s="867" t="s">
        <v>2892</v>
      </c>
      <c r="L5145" s="881">
        <v>19.14</v>
      </c>
    </row>
    <row r="5146" spans="2:17">
      <c r="B5146" s="867" t="s">
        <v>1659</v>
      </c>
      <c r="C5146" s="867" t="s">
        <v>2893</v>
      </c>
      <c r="L5146" s="881">
        <v>19.14</v>
      </c>
    </row>
    <row r="5147" spans="2:17">
      <c r="B5147" s="867" t="s">
        <v>1660</v>
      </c>
      <c r="C5147" s="867" t="s">
        <v>2894</v>
      </c>
      <c r="L5147" s="881">
        <v>23.06</v>
      </c>
    </row>
    <row r="5148" spans="2:17">
      <c r="B5148" s="875" t="s">
        <v>1661</v>
      </c>
      <c r="C5148" s="876" t="s">
        <v>2888</v>
      </c>
      <c r="L5148" s="881">
        <v>3.34</v>
      </c>
    </row>
    <row r="5149" spans="2:17">
      <c r="B5149" s="867" t="s">
        <v>1662</v>
      </c>
      <c r="C5149" s="867" t="s">
        <v>2889</v>
      </c>
      <c r="L5149" s="881">
        <v>3.34</v>
      </c>
      <c r="M5149" s="881"/>
      <c r="O5149" s="881"/>
      <c r="P5149" s="881"/>
      <c r="Q5149" s="881"/>
    </row>
    <row r="5150" spans="2:17">
      <c r="B5150" s="859" t="s">
        <v>128</v>
      </c>
      <c r="C5150" s="860" t="s">
        <v>65</v>
      </c>
      <c r="I5150" s="881"/>
      <c r="J5150" s="881">
        <v>24971.27</v>
      </c>
      <c r="K5150" s="881">
        <v>41594.15</v>
      </c>
      <c r="L5150" s="881">
        <v>8495.92</v>
      </c>
      <c r="M5150" s="881">
        <v>8779.1200000000008</v>
      </c>
      <c r="N5150" s="881">
        <v>5936.9</v>
      </c>
      <c r="O5150" s="881">
        <v>150.07</v>
      </c>
      <c r="P5150" s="881">
        <v>150.07</v>
      </c>
      <c r="Q5150" s="881">
        <v>5622.5</v>
      </c>
    </row>
    <row r="5151" spans="2:17">
      <c r="B5151" s="864" t="s">
        <v>1663</v>
      </c>
      <c r="C5151" s="865" t="s">
        <v>380</v>
      </c>
      <c r="I5151" s="881"/>
      <c r="J5151" s="881">
        <v>1886.76</v>
      </c>
      <c r="K5151" s="881">
        <v>150.07</v>
      </c>
      <c r="L5151" s="881">
        <v>145.22999999999999</v>
      </c>
      <c r="M5151" s="881">
        <v>150.07</v>
      </c>
      <c r="N5151" s="881">
        <v>145.22999999999999</v>
      </c>
      <c r="O5151" s="881">
        <v>150.07</v>
      </c>
      <c r="P5151" s="881">
        <v>150.07</v>
      </c>
      <c r="Q5151" s="881">
        <v>5622.5</v>
      </c>
    </row>
    <row r="5152" spans="2:17">
      <c r="B5152" s="867" t="s">
        <v>1664</v>
      </c>
      <c r="C5152" s="867" t="s">
        <v>2917</v>
      </c>
      <c r="O5152" s="881"/>
      <c r="P5152" s="881"/>
      <c r="Q5152" s="881">
        <v>5600</v>
      </c>
    </row>
    <row r="5153" spans="2:17">
      <c r="B5153" s="867" t="s">
        <v>1665</v>
      </c>
      <c r="C5153" s="867" t="s">
        <v>2918</v>
      </c>
      <c r="I5153" s="881"/>
      <c r="J5153" s="881">
        <v>86.76</v>
      </c>
      <c r="K5153" s="881">
        <v>150.07</v>
      </c>
      <c r="L5153" s="881">
        <v>145.22999999999999</v>
      </c>
      <c r="M5153" s="881">
        <v>150.07</v>
      </c>
      <c r="N5153" s="881">
        <v>145.22999999999999</v>
      </c>
      <c r="O5153" s="881">
        <v>150.07</v>
      </c>
      <c r="P5153" s="881">
        <v>150.07</v>
      </c>
      <c r="Q5153" s="881">
        <v>22.5</v>
      </c>
    </row>
    <row r="5154" spans="2:17">
      <c r="B5154" s="867" t="s">
        <v>1666</v>
      </c>
      <c r="C5154" s="867" t="s">
        <v>2919</v>
      </c>
      <c r="I5154" s="881"/>
      <c r="J5154" s="881">
        <v>1800</v>
      </c>
      <c r="O5154" s="881"/>
      <c r="P5154" s="881"/>
    </row>
    <row r="5155" spans="2:17">
      <c r="B5155" s="864" t="s">
        <v>1667</v>
      </c>
      <c r="C5155" s="865" t="s">
        <v>379</v>
      </c>
      <c r="I5155" s="881"/>
      <c r="J5155" s="881">
        <v>23084.51</v>
      </c>
      <c r="K5155" s="881">
        <v>39215.49</v>
      </c>
      <c r="O5155" s="881"/>
      <c r="P5155" s="881"/>
    </row>
    <row r="5156" spans="2:17">
      <c r="B5156" s="867" t="s">
        <v>1668</v>
      </c>
      <c r="C5156" s="867" t="s">
        <v>2920</v>
      </c>
      <c r="I5156" s="881"/>
      <c r="J5156" s="881">
        <v>12866.41</v>
      </c>
      <c r="K5156" s="881">
        <v>12933.59</v>
      </c>
      <c r="O5156" s="881"/>
      <c r="P5156" s="881"/>
    </row>
    <row r="5157" spans="2:17">
      <c r="B5157" s="867" t="s">
        <v>1669</v>
      </c>
      <c r="C5157" s="867" t="s">
        <v>2921</v>
      </c>
      <c r="J5157" s="881">
        <v>10218.1</v>
      </c>
      <c r="K5157" s="881">
        <v>26281.9</v>
      </c>
      <c r="O5157" s="881"/>
      <c r="P5157" s="881"/>
    </row>
    <row r="5158" spans="2:17">
      <c r="B5158" s="864" t="s">
        <v>1670</v>
      </c>
      <c r="C5158" s="865" t="s">
        <v>381</v>
      </c>
      <c r="K5158" s="881">
        <v>2228.59</v>
      </c>
      <c r="L5158" s="881">
        <v>8350.69</v>
      </c>
      <c r="M5158" s="881">
        <v>8629.0499999999993</v>
      </c>
      <c r="N5158" s="881">
        <v>5791.67</v>
      </c>
      <c r="O5158" s="881"/>
      <c r="P5158" s="881"/>
    </row>
    <row r="5159" spans="2:17">
      <c r="B5159" s="867" t="s">
        <v>1671</v>
      </c>
      <c r="C5159" s="867" t="s">
        <v>2922</v>
      </c>
      <c r="K5159" s="881">
        <v>267.43</v>
      </c>
      <c r="L5159" s="881">
        <v>1002.08</v>
      </c>
      <c r="M5159" s="881">
        <v>1035.49</v>
      </c>
      <c r="N5159" s="881">
        <v>695</v>
      </c>
      <c r="O5159" s="881"/>
      <c r="P5159" s="881"/>
    </row>
    <row r="5160" spans="2:17">
      <c r="B5160" s="867" t="s">
        <v>1672</v>
      </c>
      <c r="C5160" s="867" t="s">
        <v>2923</v>
      </c>
      <c r="K5160" s="881">
        <v>891.44</v>
      </c>
      <c r="L5160" s="881">
        <v>3340.28</v>
      </c>
      <c r="M5160" s="881">
        <v>3451.62</v>
      </c>
      <c r="N5160" s="881">
        <v>2316.67</v>
      </c>
      <c r="O5160" s="881"/>
      <c r="P5160" s="881"/>
    </row>
    <row r="5161" spans="2:17">
      <c r="B5161" s="867" t="s">
        <v>1673</v>
      </c>
      <c r="C5161" s="871" t="s">
        <v>2924</v>
      </c>
      <c r="K5161" s="881">
        <v>1069.72</v>
      </c>
      <c r="L5161" s="881">
        <v>4008.33</v>
      </c>
      <c r="M5161" s="881">
        <v>4141.9399999999996</v>
      </c>
      <c r="N5161" s="881">
        <v>2780</v>
      </c>
      <c r="O5161" s="881"/>
      <c r="P5161" s="881"/>
      <c r="Q5161" s="881"/>
    </row>
    <row r="5162" spans="2:17">
      <c r="B5162" s="854" t="s">
        <v>1674</v>
      </c>
      <c r="C5162" s="854"/>
      <c r="I5162" s="881">
        <v>19820.93</v>
      </c>
      <c r="J5162" s="881">
        <v>329952.78000000003</v>
      </c>
      <c r="K5162" s="881">
        <v>224605.95</v>
      </c>
      <c r="L5162" s="881">
        <v>384291.94</v>
      </c>
      <c r="M5162" s="881">
        <v>392176.34</v>
      </c>
      <c r="N5162" s="881">
        <v>351854.27</v>
      </c>
      <c r="O5162" s="881">
        <v>152149.14000000001</v>
      </c>
      <c r="P5162" s="881">
        <v>244267.01</v>
      </c>
      <c r="Q5162" s="881">
        <v>81470.039999999994</v>
      </c>
    </row>
    <row r="5163" spans="2:17">
      <c r="B5163" s="859" t="s">
        <v>125</v>
      </c>
      <c r="C5163" s="860" t="s">
        <v>2652</v>
      </c>
      <c r="I5163" s="881">
        <v>10737.9</v>
      </c>
      <c r="J5163" s="881">
        <v>9774.68</v>
      </c>
      <c r="K5163" s="881">
        <v>829.79</v>
      </c>
      <c r="L5163" s="881">
        <v>803.02</v>
      </c>
      <c r="M5163" s="881">
        <v>829.79</v>
      </c>
      <c r="N5163" s="881">
        <v>803.02</v>
      </c>
      <c r="O5163" s="881">
        <v>829.79</v>
      </c>
      <c r="P5163" s="881">
        <v>829.79</v>
      </c>
      <c r="Q5163" s="881">
        <v>258</v>
      </c>
    </row>
    <row r="5164" spans="2:17">
      <c r="B5164" s="864" t="s">
        <v>418</v>
      </c>
      <c r="C5164" s="865" t="s">
        <v>2653</v>
      </c>
      <c r="I5164" s="881">
        <v>4196.7299999999996</v>
      </c>
      <c r="J5164" s="881">
        <v>1062.93</v>
      </c>
      <c r="O5164" s="881"/>
      <c r="P5164" s="881"/>
    </row>
    <row r="5165" spans="2:17">
      <c r="B5165" s="867" t="s">
        <v>419</v>
      </c>
      <c r="C5165" s="867" t="s">
        <v>327</v>
      </c>
      <c r="I5165" s="881">
        <v>359.66</v>
      </c>
      <c r="O5165" s="881"/>
      <c r="P5165" s="881"/>
    </row>
    <row r="5166" spans="2:17">
      <c r="B5166" s="867" t="s">
        <v>420</v>
      </c>
      <c r="C5166" s="867" t="s">
        <v>328</v>
      </c>
      <c r="I5166" s="881">
        <v>2400</v>
      </c>
      <c r="O5166" s="881"/>
      <c r="P5166" s="881"/>
      <c r="Q5166" s="881"/>
    </row>
    <row r="5167" spans="2:17">
      <c r="B5167" s="867" t="s">
        <v>421</v>
      </c>
      <c r="C5167" s="867" t="s">
        <v>2654</v>
      </c>
      <c r="I5167" s="881">
        <v>1437.07</v>
      </c>
      <c r="J5167" s="881">
        <v>1062.93</v>
      </c>
      <c r="Q5167" s="881"/>
    </row>
    <row r="5168" spans="2:17">
      <c r="B5168" s="864" t="s">
        <v>422</v>
      </c>
      <c r="C5168" s="865" t="s">
        <v>2655</v>
      </c>
      <c r="I5168" s="881">
        <v>4335.3</v>
      </c>
      <c r="J5168" s="881">
        <v>7560.12</v>
      </c>
      <c r="O5168" s="881"/>
      <c r="P5168" s="881"/>
      <c r="Q5168" s="881"/>
    </row>
    <row r="5169" spans="2:17">
      <c r="B5169" s="867" t="s">
        <v>423</v>
      </c>
      <c r="C5169" s="867" t="s">
        <v>329</v>
      </c>
      <c r="I5169" s="881">
        <v>1000</v>
      </c>
      <c r="O5169" s="881"/>
      <c r="P5169" s="881"/>
    </row>
    <row r="5170" spans="2:17">
      <c r="B5170" s="867" t="s">
        <v>424</v>
      </c>
      <c r="C5170" s="867" t="s">
        <v>330</v>
      </c>
      <c r="I5170" s="881">
        <v>3335.3</v>
      </c>
      <c r="J5170" s="881">
        <v>7560.12</v>
      </c>
      <c r="O5170" s="881"/>
      <c r="P5170" s="881"/>
      <c r="Q5170" s="881"/>
    </row>
    <row r="5171" spans="2:17">
      <c r="B5171" s="864" t="s">
        <v>425</v>
      </c>
      <c r="C5171" s="865" t="s">
        <v>2656</v>
      </c>
      <c r="I5171" s="881">
        <v>213.49</v>
      </c>
      <c r="J5171" s="881">
        <v>813.01</v>
      </c>
      <c r="K5171" s="881">
        <v>511.09</v>
      </c>
      <c r="L5171" s="881">
        <v>494.6</v>
      </c>
      <c r="M5171" s="881">
        <v>511.09</v>
      </c>
      <c r="N5171" s="881">
        <v>494.6</v>
      </c>
      <c r="O5171" s="881">
        <v>511.09</v>
      </c>
      <c r="P5171" s="881">
        <v>511.09</v>
      </c>
      <c r="Q5171" s="881">
        <v>158.91</v>
      </c>
    </row>
    <row r="5172" spans="2:17">
      <c r="B5172" s="867" t="s">
        <v>426</v>
      </c>
      <c r="C5172" s="867" t="s">
        <v>331</v>
      </c>
      <c r="I5172" s="881">
        <v>102.09</v>
      </c>
      <c r="J5172" s="881">
        <v>430.1</v>
      </c>
      <c r="K5172" s="881">
        <v>459.77</v>
      </c>
      <c r="L5172" s="881">
        <v>444.93</v>
      </c>
      <c r="M5172" s="881">
        <v>459.77</v>
      </c>
      <c r="N5172" s="881">
        <v>444.93</v>
      </c>
      <c r="O5172" s="881">
        <v>459.77</v>
      </c>
      <c r="P5172" s="881">
        <v>459.77</v>
      </c>
      <c r="Q5172" s="881">
        <v>142.94999999999999</v>
      </c>
    </row>
    <row r="5173" spans="2:17">
      <c r="B5173" s="867" t="s">
        <v>427</v>
      </c>
      <c r="C5173" s="867" t="s">
        <v>2657</v>
      </c>
      <c r="I5173" s="881">
        <v>11.4</v>
      </c>
      <c r="J5173" s="881">
        <v>48.01</v>
      </c>
      <c r="K5173" s="881">
        <v>51.32</v>
      </c>
      <c r="L5173" s="881">
        <v>49.67</v>
      </c>
      <c r="M5173" s="881">
        <v>51.32</v>
      </c>
      <c r="N5173" s="881">
        <v>49.67</v>
      </c>
      <c r="O5173" s="881">
        <v>51.32</v>
      </c>
      <c r="P5173" s="881">
        <v>51.32</v>
      </c>
      <c r="Q5173" s="881">
        <v>15.96</v>
      </c>
    </row>
    <row r="5174" spans="2:17">
      <c r="B5174" s="867" t="s">
        <v>428</v>
      </c>
      <c r="C5174" s="871" t="s">
        <v>332</v>
      </c>
      <c r="I5174" s="881">
        <v>100</v>
      </c>
      <c r="J5174" s="881">
        <v>334.9</v>
      </c>
      <c r="Q5174" s="881"/>
    </row>
    <row r="5175" spans="2:17">
      <c r="B5175" s="864" t="s">
        <v>429</v>
      </c>
      <c r="C5175" s="865" t="s">
        <v>2658</v>
      </c>
      <c r="I5175" s="881">
        <v>1992.38</v>
      </c>
      <c r="J5175" s="881">
        <v>338.62</v>
      </c>
      <c r="K5175" s="881">
        <v>318.7</v>
      </c>
      <c r="L5175" s="881">
        <v>308.42</v>
      </c>
      <c r="M5175" s="881">
        <v>318.7</v>
      </c>
      <c r="N5175" s="881">
        <v>308.42</v>
      </c>
      <c r="O5175" s="881">
        <v>318.7</v>
      </c>
      <c r="P5175" s="881">
        <v>318.7</v>
      </c>
      <c r="Q5175" s="881">
        <v>99.09</v>
      </c>
    </row>
    <row r="5176" spans="2:17">
      <c r="B5176" s="867" t="s">
        <v>430</v>
      </c>
      <c r="C5176" s="867" t="s">
        <v>2659</v>
      </c>
      <c r="I5176" s="881">
        <v>1992.38</v>
      </c>
      <c r="J5176" s="881">
        <v>41.53</v>
      </c>
      <c r="Q5176" s="881"/>
    </row>
    <row r="5177" spans="2:17">
      <c r="B5177" s="867" t="s">
        <v>431</v>
      </c>
      <c r="C5177" s="867" t="s">
        <v>2660</v>
      </c>
      <c r="I5177" s="881"/>
      <c r="J5177" s="881">
        <v>297.08999999999997</v>
      </c>
      <c r="K5177" s="881">
        <v>318.7</v>
      </c>
      <c r="L5177" s="881">
        <v>308.42</v>
      </c>
      <c r="M5177" s="881">
        <v>318.7</v>
      </c>
      <c r="N5177" s="881">
        <v>308.42</v>
      </c>
      <c r="O5177" s="881">
        <v>318.7</v>
      </c>
      <c r="P5177" s="881">
        <v>318.7</v>
      </c>
      <c r="Q5177" s="881">
        <v>99.09</v>
      </c>
    </row>
    <row r="5178" spans="2:17">
      <c r="B5178" s="859" t="s">
        <v>126</v>
      </c>
      <c r="C5178" s="860" t="s">
        <v>2661</v>
      </c>
      <c r="J5178" s="881"/>
      <c r="K5178" s="881">
        <v>40185.47</v>
      </c>
      <c r="L5178" s="881">
        <v>194421.89</v>
      </c>
      <c r="M5178" s="881">
        <v>189677.54</v>
      </c>
      <c r="N5178" s="881">
        <v>217242.88</v>
      </c>
      <c r="O5178" s="881">
        <v>92640.91</v>
      </c>
      <c r="P5178" s="881">
        <v>238145.11</v>
      </c>
      <c r="Q5178" s="881">
        <v>75575.570000000007</v>
      </c>
    </row>
    <row r="5179" spans="2:17">
      <c r="B5179" s="864" t="s">
        <v>432</v>
      </c>
      <c r="C5179" s="865" t="s">
        <v>2925</v>
      </c>
      <c r="J5179" s="881"/>
      <c r="K5179" s="881">
        <v>13135.77</v>
      </c>
      <c r="L5179" s="881">
        <v>53636.11</v>
      </c>
      <c r="M5179" s="881">
        <v>72865.72</v>
      </c>
      <c r="N5179" s="881">
        <v>120268.61</v>
      </c>
      <c r="O5179" s="881">
        <v>7345.2</v>
      </c>
      <c r="Q5179" s="881"/>
    </row>
    <row r="5180" spans="2:17">
      <c r="B5180" s="873" t="s">
        <v>433</v>
      </c>
      <c r="C5180" s="874" t="s">
        <v>2926</v>
      </c>
      <c r="J5180" s="881"/>
      <c r="K5180" s="881">
        <v>4911.97</v>
      </c>
      <c r="L5180" s="881">
        <v>5911.07</v>
      </c>
      <c r="Q5180" s="881"/>
    </row>
    <row r="5181" spans="2:17">
      <c r="B5181" s="875" t="s">
        <v>434</v>
      </c>
      <c r="C5181" s="876" t="s">
        <v>52</v>
      </c>
      <c r="J5181" s="881"/>
      <c r="K5181" s="881">
        <v>19.52</v>
      </c>
      <c r="Q5181" s="881"/>
    </row>
    <row r="5182" spans="2:17">
      <c r="B5182" s="867" t="s">
        <v>435</v>
      </c>
      <c r="C5182" s="867" t="s">
        <v>334</v>
      </c>
      <c r="J5182" s="881"/>
      <c r="K5182" s="881">
        <v>19.52</v>
      </c>
      <c r="Q5182" s="881"/>
    </row>
    <row r="5183" spans="2:17">
      <c r="B5183" s="875" t="s">
        <v>436</v>
      </c>
      <c r="C5183" s="876" t="s">
        <v>54</v>
      </c>
      <c r="J5183" s="881"/>
      <c r="K5183" s="881">
        <v>743.76</v>
      </c>
      <c r="L5183" s="881">
        <v>109.28</v>
      </c>
      <c r="Q5183" s="881"/>
    </row>
    <row r="5184" spans="2:17">
      <c r="B5184" s="867" t="s">
        <v>437</v>
      </c>
      <c r="C5184" s="867" t="s">
        <v>365</v>
      </c>
      <c r="J5184" s="881"/>
      <c r="K5184" s="881">
        <v>298.06</v>
      </c>
      <c r="Q5184" s="881"/>
    </row>
    <row r="5185" spans="2:17">
      <c r="B5185" s="867" t="s">
        <v>438</v>
      </c>
      <c r="C5185" s="867" t="s">
        <v>2927</v>
      </c>
      <c r="J5185" s="881"/>
      <c r="K5185" s="881">
        <v>197.32</v>
      </c>
      <c r="Q5185" s="881"/>
    </row>
    <row r="5186" spans="2:17">
      <c r="B5186" s="867" t="s">
        <v>439</v>
      </c>
      <c r="C5186" s="867" t="s">
        <v>336</v>
      </c>
      <c r="J5186" s="881"/>
      <c r="K5186" s="881">
        <v>248.38</v>
      </c>
      <c r="Q5186" s="881"/>
    </row>
    <row r="5187" spans="2:17">
      <c r="B5187" s="867" t="s">
        <v>1675</v>
      </c>
      <c r="C5187" s="867" t="s">
        <v>2664</v>
      </c>
      <c r="K5187" s="881"/>
      <c r="L5187" s="881">
        <v>109.28</v>
      </c>
      <c r="Q5187" s="881"/>
    </row>
    <row r="5188" spans="2:17">
      <c r="B5188" s="875" t="s">
        <v>440</v>
      </c>
      <c r="C5188" s="876" t="s">
        <v>338</v>
      </c>
      <c r="J5188" s="881"/>
      <c r="K5188" s="881">
        <v>681.55</v>
      </c>
      <c r="Q5188" s="881"/>
    </row>
    <row r="5189" spans="2:17">
      <c r="B5189" s="867" t="s">
        <v>441</v>
      </c>
      <c r="C5189" s="867" t="s">
        <v>2665</v>
      </c>
      <c r="J5189" s="881"/>
      <c r="K5189" s="881">
        <v>414.1</v>
      </c>
      <c r="Q5189" s="881"/>
    </row>
    <row r="5190" spans="2:17">
      <c r="B5190" s="867" t="s">
        <v>442</v>
      </c>
      <c r="C5190" s="867" t="s">
        <v>2666</v>
      </c>
      <c r="J5190" s="881"/>
      <c r="K5190" s="881">
        <v>267.45</v>
      </c>
      <c r="Q5190" s="881"/>
    </row>
    <row r="5191" spans="2:17">
      <c r="B5191" s="875" t="s">
        <v>443</v>
      </c>
      <c r="C5191" s="876" t="s">
        <v>340</v>
      </c>
      <c r="J5191" s="881"/>
      <c r="K5191" s="881">
        <v>1991.14</v>
      </c>
      <c r="Q5191" s="881"/>
    </row>
    <row r="5192" spans="2:17">
      <c r="B5192" s="867" t="s">
        <v>444</v>
      </c>
      <c r="C5192" s="867" t="s">
        <v>2667</v>
      </c>
      <c r="J5192" s="881"/>
      <c r="K5192" s="881">
        <v>674.4</v>
      </c>
      <c r="Q5192" s="881"/>
    </row>
    <row r="5193" spans="2:17">
      <c r="B5193" s="867" t="s">
        <v>445</v>
      </c>
      <c r="C5193" s="867" t="s">
        <v>2668</v>
      </c>
      <c r="K5193" s="881">
        <v>215.5</v>
      </c>
      <c r="Q5193" s="881"/>
    </row>
    <row r="5194" spans="2:17">
      <c r="B5194" s="867" t="s">
        <v>446</v>
      </c>
      <c r="C5194" s="867" t="s">
        <v>2669</v>
      </c>
      <c r="J5194" s="881"/>
      <c r="K5194" s="881">
        <v>620.04</v>
      </c>
      <c r="Q5194" s="881"/>
    </row>
    <row r="5195" spans="2:17">
      <c r="B5195" s="867" t="s">
        <v>447</v>
      </c>
      <c r="C5195" s="867" t="s">
        <v>2670</v>
      </c>
      <c r="K5195" s="881">
        <v>72.58</v>
      </c>
      <c r="Q5195" s="881"/>
    </row>
    <row r="5196" spans="2:17">
      <c r="B5196" s="867" t="s">
        <v>448</v>
      </c>
      <c r="C5196" s="867" t="s">
        <v>341</v>
      </c>
      <c r="J5196" s="881"/>
      <c r="K5196" s="881">
        <v>408.62</v>
      </c>
      <c r="Q5196" s="881"/>
    </row>
    <row r="5197" spans="2:17">
      <c r="B5197" s="875" t="s">
        <v>449</v>
      </c>
      <c r="C5197" s="876" t="s">
        <v>343</v>
      </c>
      <c r="K5197" s="881">
        <v>299.02999999999997</v>
      </c>
      <c r="L5197" s="881">
        <v>50.42</v>
      </c>
      <c r="Q5197" s="881"/>
    </row>
    <row r="5198" spans="2:17">
      <c r="B5198" s="867" t="s">
        <v>450</v>
      </c>
      <c r="C5198" s="867" t="s">
        <v>2671</v>
      </c>
      <c r="K5198" s="881">
        <v>281.99</v>
      </c>
      <c r="Q5198" s="881"/>
    </row>
    <row r="5199" spans="2:17">
      <c r="B5199" s="867" t="s">
        <v>451</v>
      </c>
      <c r="C5199" s="867" t="s">
        <v>2672</v>
      </c>
      <c r="K5199" s="881">
        <v>1.18</v>
      </c>
      <c r="L5199" s="881">
        <v>50.42</v>
      </c>
      <c r="Q5199" s="881"/>
    </row>
    <row r="5200" spans="2:17">
      <c r="B5200" s="867" t="s">
        <v>452</v>
      </c>
      <c r="C5200" s="867" t="s">
        <v>2673</v>
      </c>
      <c r="K5200" s="881">
        <v>15.86</v>
      </c>
      <c r="Q5200" s="881"/>
    </row>
    <row r="5201" spans="2:17">
      <c r="B5201" s="875" t="s">
        <v>453</v>
      </c>
      <c r="C5201" s="876" t="s">
        <v>345</v>
      </c>
      <c r="K5201" s="881">
        <v>192.27</v>
      </c>
      <c r="L5201" s="881">
        <v>1.53</v>
      </c>
      <c r="Q5201" s="881"/>
    </row>
    <row r="5202" spans="2:17">
      <c r="B5202" s="867" t="s">
        <v>454</v>
      </c>
      <c r="C5202" s="867" t="s">
        <v>2674</v>
      </c>
      <c r="K5202" s="881">
        <v>87.68</v>
      </c>
      <c r="Q5202" s="881"/>
    </row>
    <row r="5203" spans="2:17">
      <c r="B5203" s="867" t="s">
        <v>455</v>
      </c>
      <c r="C5203" s="867" t="s">
        <v>352</v>
      </c>
      <c r="K5203" s="881">
        <v>56.12</v>
      </c>
      <c r="Q5203" s="881"/>
    </row>
    <row r="5204" spans="2:17">
      <c r="B5204" s="867" t="s">
        <v>456</v>
      </c>
      <c r="C5204" s="867" t="s">
        <v>346</v>
      </c>
      <c r="K5204" s="881">
        <v>48.47</v>
      </c>
      <c r="Q5204" s="881"/>
    </row>
    <row r="5205" spans="2:17">
      <c r="B5205" s="867" t="s">
        <v>457</v>
      </c>
      <c r="C5205" s="867" t="s">
        <v>2675</v>
      </c>
      <c r="K5205" s="881"/>
      <c r="L5205" s="881">
        <v>1.53</v>
      </c>
      <c r="Q5205" s="881"/>
    </row>
    <row r="5206" spans="2:17">
      <c r="B5206" s="875" t="s">
        <v>458</v>
      </c>
      <c r="C5206" s="876" t="s">
        <v>2676</v>
      </c>
      <c r="K5206" s="881"/>
      <c r="L5206" s="881">
        <v>3.59</v>
      </c>
      <c r="Q5206" s="881"/>
    </row>
    <row r="5207" spans="2:17">
      <c r="B5207" s="867" t="s">
        <v>459</v>
      </c>
      <c r="C5207" s="867" t="s">
        <v>2677</v>
      </c>
      <c r="K5207" s="881"/>
      <c r="L5207" s="881">
        <v>3.59</v>
      </c>
      <c r="Q5207" s="881"/>
    </row>
    <row r="5208" spans="2:17">
      <c r="B5208" s="875" t="s">
        <v>460</v>
      </c>
      <c r="C5208" s="876" t="s">
        <v>344</v>
      </c>
      <c r="J5208" s="881"/>
      <c r="K5208" s="881">
        <v>305.14999999999998</v>
      </c>
      <c r="Q5208" s="881"/>
    </row>
    <row r="5209" spans="2:17">
      <c r="B5209" s="867" t="s">
        <v>461</v>
      </c>
      <c r="C5209" s="867" t="s">
        <v>2928</v>
      </c>
      <c r="J5209" s="881"/>
      <c r="K5209" s="881">
        <v>305.14999999999998</v>
      </c>
      <c r="Q5209" s="881"/>
    </row>
    <row r="5210" spans="2:17">
      <c r="B5210" s="875" t="s">
        <v>462</v>
      </c>
      <c r="C5210" s="876" t="s">
        <v>2679</v>
      </c>
      <c r="K5210" s="881"/>
      <c r="L5210" s="881">
        <v>71.180000000000007</v>
      </c>
      <c r="Q5210" s="881"/>
    </row>
    <row r="5211" spans="2:17">
      <c r="B5211" s="867" t="s">
        <v>463</v>
      </c>
      <c r="C5211" s="867" t="s">
        <v>2680</v>
      </c>
      <c r="K5211" s="881"/>
      <c r="L5211" s="881">
        <v>71.180000000000007</v>
      </c>
      <c r="Q5211" s="881"/>
    </row>
    <row r="5212" spans="2:17">
      <c r="B5212" s="875" t="s">
        <v>464</v>
      </c>
      <c r="C5212" s="876" t="s">
        <v>2681</v>
      </c>
      <c r="K5212" s="881">
        <v>436.96</v>
      </c>
      <c r="Q5212" s="881"/>
    </row>
    <row r="5213" spans="2:17">
      <c r="B5213" s="867" t="s">
        <v>465</v>
      </c>
      <c r="C5213" s="867" t="s">
        <v>347</v>
      </c>
      <c r="K5213" s="881">
        <v>328.64</v>
      </c>
      <c r="Q5213" s="881"/>
    </row>
    <row r="5214" spans="2:17">
      <c r="B5214" s="867" t="s">
        <v>466</v>
      </c>
      <c r="C5214" s="867" t="s">
        <v>348</v>
      </c>
      <c r="K5214" s="881">
        <v>108.32</v>
      </c>
      <c r="O5214" s="881"/>
      <c r="P5214" s="881"/>
      <c r="Q5214" s="881"/>
    </row>
    <row r="5215" spans="2:17">
      <c r="B5215" s="875" t="s">
        <v>467</v>
      </c>
      <c r="C5215" s="876" t="s">
        <v>58</v>
      </c>
      <c r="K5215" s="881">
        <v>241.24</v>
      </c>
      <c r="O5215" s="881"/>
      <c r="P5215" s="881"/>
    </row>
    <row r="5216" spans="2:17">
      <c r="B5216" s="867" t="s">
        <v>468</v>
      </c>
      <c r="C5216" s="867" t="s">
        <v>2682</v>
      </c>
      <c r="K5216" s="881">
        <v>110.21</v>
      </c>
      <c r="O5216" s="881"/>
      <c r="P5216" s="881"/>
    </row>
    <row r="5217" spans="2:17">
      <c r="B5217" s="867" t="s">
        <v>1676</v>
      </c>
      <c r="C5217" s="867" t="s">
        <v>2798</v>
      </c>
      <c r="K5217" s="881">
        <v>131.03</v>
      </c>
      <c r="O5217" s="881"/>
      <c r="P5217" s="881"/>
      <c r="Q5217" s="881"/>
    </row>
    <row r="5218" spans="2:17">
      <c r="B5218" s="875" t="s">
        <v>469</v>
      </c>
      <c r="C5218" s="876" t="s">
        <v>2683</v>
      </c>
      <c r="K5218" s="881">
        <v>1.35</v>
      </c>
      <c r="L5218" s="881">
        <v>4949.82</v>
      </c>
      <c r="O5218" s="881"/>
      <c r="P5218" s="881"/>
    </row>
    <row r="5219" spans="2:17">
      <c r="B5219" s="867" t="s">
        <v>470</v>
      </c>
      <c r="C5219" s="867" t="s">
        <v>334</v>
      </c>
      <c r="K5219" s="881">
        <v>0.45</v>
      </c>
      <c r="L5219" s="881">
        <v>19.07</v>
      </c>
      <c r="O5219" s="881"/>
      <c r="P5219" s="881"/>
    </row>
    <row r="5220" spans="2:17">
      <c r="B5220" s="867" t="s">
        <v>471</v>
      </c>
      <c r="C5220" s="867" t="s">
        <v>365</v>
      </c>
      <c r="K5220" s="881">
        <v>0.49</v>
      </c>
      <c r="L5220" s="881">
        <v>20.73</v>
      </c>
      <c r="O5220" s="881"/>
      <c r="P5220" s="881"/>
      <c r="Q5220" s="881"/>
    </row>
    <row r="5221" spans="2:17">
      <c r="B5221" s="867" t="s">
        <v>472</v>
      </c>
      <c r="C5221" s="867" t="s">
        <v>336</v>
      </c>
      <c r="K5221" s="881">
        <v>0.41</v>
      </c>
      <c r="L5221" s="881">
        <v>17.43</v>
      </c>
      <c r="O5221" s="881"/>
      <c r="P5221" s="881"/>
      <c r="Q5221" s="881"/>
    </row>
    <row r="5222" spans="2:17">
      <c r="B5222" s="867" t="s">
        <v>473</v>
      </c>
      <c r="C5222" s="867" t="s">
        <v>2684</v>
      </c>
      <c r="K5222" s="881"/>
      <c r="L5222" s="881">
        <v>272.02</v>
      </c>
      <c r="Q5222" s="881"/>
    </row>
    <row r="5223" spans="2:17">
      <c r="B5223" s="867" t="s">
        <v>474</v>
      </c>
      <c r="C5223" s="867" t="s">
        <v>2685</v>
      </c>
      <c r="K5223" s="881"/>
      <c r="L5223" s="881">
        <v>977.13</v>
      </c>
      <c r="Q5223" s="881"/>
    </row>
    <row r="5224" spans="2:17">
      <c r="B5224" s="867" t="s">
        <v>475</v>
      </c>
      <c r="C5224" s="867" t="s">
        <v>349</v>
      </c>
      <c r="K5224" s="881"/>
      <c r="L5224" s="881">
        <v>222.08</v>
      </c>
      <c r="O5224" s="881"/>
      <c r="P5224" s="881"/>
      <c r="Q5224" s="881"/>
    </row>
    <row r="5225" spans="2:17">
      <c r="B5225" s="867" t="s">
        <v>476</v>
      </c>
      <c r="C5225" s="871" t="s">
        <v>2686</v>
      </c>
      <c r="K5225" s="881"/>
      <c r="L5225" s="881">
        <v>3421.36</v>
      </c>
      <c r="O5225" s="881"/>
      <c r="P5225" s="881"/>
    </row>
    <row r="5226" spans="2:17">
      <c r="B5226" s="875" t="s">
        <v>477</v>
      </c>
      <c r="C5226" s="876" t="s">
        <v>64</v>
      </c>
      <c r="K5226" s="881"/>
      <c r="L5226" s="881">
        <v>725.25</v>
      </c>
      <c r="O5226" s="881"/>
      <c r="P5226" s="881"/>
    </row>
    <row r="5227" spans="2:17">
      <c r="B5227" s="867" t="s">
        <v>478</v>
      </c>
      <c r="C5227" s="867" t="s">
        <v>350</v>
      </c>
      <c r="K5227" s="881"/>
      <c r="L5227" s="881">
        <v>26.19</v>
      </c>
      <c r="O5227" s="881"/>
      <c r="P5227" s="881"/>
    </row>
    <row r="5228" spans="2:17">
      <c r="B5228" s="867" t="s">
        <v>479</v>
      </c>
      <c r="C5228" s="867" t="s">
        <v>351</v>
      </c>
      <c r="K5228" s="881"/>
      <c r="L5228" s="881">
        <v>65.540000000000006</v>
      </c>
      <c r="O5228" s="881"/>
      <c r="P5228" s="881"/>
      <c r="Q5228" s="881"/>
    </row>
    <row r="5229" spans="2:17">
      <c r="B5229" s="867" t="s">
        <v>480</v>
      </c>
      <c r="C5229" s="867" t="s">
        <v>2687</v>
      </c>
      <c r="K5229" s="881"/>
      <c r="L5229" s="881">
        <v>633.52</v>
      </c>
      <c r="Q5229" s="881"/>
    </row>
    <row r="5230" spans="2:17">
      <c r="B5230" s="873" t="s">
        <v>481</v>
      </c>
      <c r="C5230" s="874" t="s">
        <v>2929</v>
      </c>
      <c r="K5230" s="881"/>
      <c r="L5230" s="881">
        <v>18149.080000000002</v>
      </c>
      <c r="Q5230" s="881"/>
    </row>
    <row r="5231" spans="2:17">
      <c r="B5231" s="875" t="s">
        <v>482</v>
      </c>
      <c r="C5231" s="876" t="s">
        <v>52</v>
      </c>
      <c r="K5231" s="881"/>
      <c r="L5231" s="881">
        <v>379.54</v>
      </c>
      <c r="Q5231" s="881"/>
    </row>
    <row r="5232" spans="2:17">
      <c r="B5232" s="867" t="s">
        <v>483</v>
      </c>
      <c r="C5232" s="867" t="s">
        <v>2689</v>
      </c>
      <c r="K5232" s="881"/>
      <c r="L5232" s="881">
        <v>379.54</v>
      </c>
      <c r="Q5232" s="881"/>
    </row>
    <row r="5233" spans="2:17">
      <c r="B5233" s="875" t="s">
        <v>484</v>
      </c>
      <c r="C5233" s="876" t="s">
        <v>54</v>
      </c>
      <c r="K5233" s="881"/>
      <c r="L5233" s="881">
        <v>12802.99</v>
      </c>
      <c r="Q5233" s="881"/>
    </row>
    <row r="5234" spans="2:17">
      <c r="B5234" s="867" t="s">
        <v>485</v>
      </c>
      <c r="C5234" s="867" t="s">
        <v>2690</v>
      </c>
      <c r="K5234" s="881"/>
      <c r="L5234" s="881">
        <v>5340.67</v>
      </c>
      <c r="Q5234" s="881"/>
    </row>
    <row r="5235" spans="2:17">
      <c r="B5235" s="867" t="s">
        <v>486</v>
      </c>
      <c r="C5235" s="867" t="s">
        <v>2691</v>
      </c>
      <c r="K5235" s="881"/>
      <c r="L5235" s="881">
        <v>1111.51</v>
      </c>
      <c r="Q5235" s="881"/>
    </row>
    <row r="5236" spans="2:17">
      <c r="B5236" s="867" t="s">
        <v>487</v>
      </c>
      <c r="C5236" s="867" t="s">
        <v>354</v>
      </c>
      <c r="K5236" s="881"/>
      <c r="L5236" s="881">
        <v>2347.73</v>
      </c>
      <c r="O5236" s="881"/>
      <c r="P5236" s="881"/>
      <c r="Q5236" s="881"/>
    </row>
    <row r="5237" spans="2:17">
      <c r="B5237" s="867" t="s">
        <v>488</v>
      </c>
      <c r="C5237" s="867" t="s">
        <v>2692</v>
      </c>
      <c r="K5237" s="881"/>
      <c r="L5237" s="881">
        <v>1334.37</v>
      </c>
      <c r="O5237" s="881"/>
      <c r="P5237" s="881"/>
    </row>
    <row r="5238" spans="2:17">
      <c r="B5238" s="867" t="s">
        <v>489</v>
      </c>
      <c r="C5238" s="867" t="s">
        <v>2693</v>
      </c>
      <c r="K5238" s="881"/>
      <c r="L5238" s="881">
        <v>2668.71</v>
      </c>
      <c r="O5238" s="881"/>
      <c r="P5238" s="881"/>
    </row>
    <row r="5239" spans="2:17">
      <c r="B5239" s="875" t="s">
        <v>490</v>
      </c>
      <c r="C5239" s="876" t="s">
        <v>355</v>
      </c>
      <c r="K5239" s="881"/>
      <c r="L5239" s="881">
        <v>4966.55</v>
      </c>
      <c r="O5239" s="881"/>
      <c r="P5239" s="881"/>
    </row>
    <row r="5240" spans="2:17">
      <c r="B5240" s="867" t="s">
        <v>491</v>
      </c>
      <c r="C5240" s="867" t="s">
        <v>2746</v>
      </c>
      <c r="K5240" s="881"/>
      <c r="L5240" s="881">
        <v>4391.82</v>
      </c>
      <c r="O5240" s="881"/>
      <c r="P5240" s="881"/>
    </row>
    <row r="5241" spans="2:17">
      <c r="B5241" s="867" t="s">
        <v>492</v>
      </c>
      <c r="C5241" s="867" t="s">
        <v>356</v>
      </c>
      <c r="K5241" s="881"/>
      <c r="L5241" s="881">
        <v>574.73</v>
      </c>
      <c r="O5241" s="881"/>
      <c r="P5241" s="881"/>
    </row>
    <row r="5242" spans="2:17">
      <c r="B5242" s="873" t="s">
        <v>493</v>
      </c>
      <c r="C5242" s="874" t="s">
        <v>2930</v>
      </c>
      <c r="K5242" s="881"/>
      <c r="L5242" s="881">
        <v>4323.16</v>
      </c>
      <c r="M5242" s="881">
        <v>10661.21</v>
      </c>
      <c r="O5242" s="881"/>
      <c r="P5242" s="881"/>
    </row>
    <row r="5243" spans="2:17">
      <c r="B5243" s="875" t="s">
        <v>494</v>
      </c>
      <c r="C5243" s="876" t="s">
        <v>52</v>
      </c>
      <c r="K5243" s="881"/>
      <c r="L5243" s="881">
        <v>16.7</v>
      </c>
      <c r="O5243" s="881"/>
      <c r="P5243" s="881"/>
      <c r="Q5243" s="881"/>
    </row>
    <row r="5244" spans="2:17">
      <c r="B5244" s="867" t="s">
        <v>495</v>
      </c>
      <c r="C5244" s="867" t="s">
        <v>334</v>
      </c>
      <c r="K5244" s="881"/>
      <c r="L5244" s="881">
        <v>16.7</v>
      </c>
      <c r="O5244" s="881"/>
      <c r="P5244" s="881"/>
      <c r="Q5244" s="881"/>
    </row>
    <row r="5245" spans="2:17">
      <c r="B5245" s="875" t="s">
        <v>496</v>
      </c>
      <c r="C5245" s="876" t="s">
        <v>54</v>
      </c>
      <c r="K5245" s="881"/>
      <c r="L5245" s="881">
        <v>372.41</v>
      </c>
      <c r="Q5245" s="881"/>
    </row>
    <row r="5246" spans="2:17">
      <c r="B5246" s="867" t="s">
        <v>497</v>
      </c>
      <c r="C5246" s="867" t="s">
        <v>2696</v>
      </c>
      <c r="K5246" s="881"/>
      <c r="L5246" s="881">
        <v>119.66</v>
      </c>
      <c r="O5246" s="881"/>
      <c r="P5246" s="881"/>
    </row>
    <row r="5247" spans="2:17">
      <c r="B5247" s="867" t="s">
        <v>498</v>
      </c>
      <c r="C5247" s="867" t="s">
        <v>336</v>
      </c>
      <c r="K5247" s="881"/>
      <c r="L5247" s="881">
        <v>99.68</v>
      </c>
      <c r="Q5247" s="881"/>
    </row>
    <row r="5248" spans="2:17">
      <c r="B5248" s="867" t="s">
        <v>499</v>
      </c>
      <c r="C5248" s="867" t="s">
        <v>2697</v>
      </c>
      <c r="K5248" s="881"/>
      <c r="L5248" s="881">
        <v>27.2</v>
      </c>
      <c r="Q5248" s="881"/>
    </row>
    <row r="5249" spans="2:17">
      <c r="B5249" s="867" t="s">
        <v>500</v>
      </c>
      <c r="C5249" s="867" t="s">
        <v>2698</v>
      </c>
      <c r="K5249" s="881"/>
      <c r="L5249" s="881">
        <v>64.77</v>
      </c>
      <c r="Q5249" s="881"/>
    </row>
    <row r="5250" spans="2:17">
      <c r="B5250" s="867" t="s">
        <v>501</v>
      </c>
      <c r="C5250" s="867" t="s">
        <v>2699</v>
      </c>
      <c r="K5250" s="881"/>
      <c r="L5250" s="881">
        <v>61.1</v>
      </c>
      <c r="Q5250" s="881"/>
    </row>
    <row r="5251" spans="2:17">
      <c r="B5251" s="875" t="s">
        <v>502</v>
      </c>
      <c r="C5251" s="876" t="s">
        <v>2700</v>
      </c>
      <c r="K5251" s="881"/>
      <c r="L5251" s="881">
        <v>19.78</v>
      </c>
      <c r="M5251" s="881">
        <v>17.100000000000001</v>
      </c>
      <c r="Q5251" s="881"/>
    </row>
    <row r="5252" spans="2:17">
      <c r="B5252" s="867" t="s">
        <v>503</v>
      </c>
      <c r="C5252" s="867" t="s">
        <v>339</v>
      </c>
      <c r="K5252" s="881"/>
      <c r="L5252" s="881">
        <v>19.78</v>
      </c>
      <c r="O5252" s="881"/>
      <c r="P5252" s="881"/>
      <c r="Q5252" s="881"/>
    </row>
    <row r="5253" spans="2:17">
      <c r="B5253" s="867" t="s">
        <v>504</v>
      </c>
      <c r="C5253" s="867" t="s">
        <v>358</v>
      </c>
      <c r="L5253" s="881"/>
      <c r="M5253" s="881">
        <v>17.100000000000001</v>
      </c>
      <c r="O5253" s="881"/>
      <c r="P5253" s="881"/>
      <c r="Q5253" s="881"/>
    </row>
    <row r="5254" spans="2:17">
      <c r="B5254" s="875" t="s">
        <v>505</v>
      </c>
      <c r="C5254" s="876" t="s">
        <v>340</v>
      </c>
      <c r="K5254" s="881"/>
      <c r="L5254" s="881">
        <v>3449.89</v>
      </c>
      <c r="M5254" s="881">
        <v>520.07000000000005</v>
      </c>
      <c r="Q5254" s="881"/>
    </row>
    <row r="5255" spans="2:17">
      <c r="B5255" s="867" t="s">
        <v>506</v>
      </c>
      <c r="C5255" s="867" t="s">
        <v>342</v>
      </c>
      <c r="L5255" s="881">
        <v>1471.88</v>
      </c>
      <c r="Q5255" s="881"/>
    </row>
    <row r="5256" spans="2:17">
      <c r="B5256" s="867" t="s">
        <v>507</v>
      </c>
      <c r="C5256" s="867" t="s">
        <v>2701</v>
      </c>
      <c r="L5256" s="881">
        <v>1185.8499999999999</v>
      </c>
      <c r="M5256" s="881">
        <v>520.07000000000005</v>
      </c>
      <c r="Q5256" s="881"/>
    </row>
    <row r="5257" spans="2:17">
      <c r="B5257" s="867" t="s">
        <v>508</v>
      </c>
      <c r="C5257" s="867" t="s">
        <v>2702</v>
      </c>
      <c r="K5257" s="881"/>
      <c r="L5257" s="881">
        <v>792.16</v>
      </c>
      <c r="Q5257" s="881"/>
    </row>
    <row r="5258" spans="2:17">
      <c r="B5258" s="875" t="s">
        <v>509</v>
      </c>
      <c r="C5258" s="876" t="s">
        <v>343</v>
      </c>
      <c r="L5258" s="881"/>
      <c r="M5258" s="881">
        <v>1309.1600000000001</v>
      </c>
      <c r="Q5258" s="881"/>
    </row>
    <row r="5259" spans="2:17">
      <c r="B5259" s="867" t="s">
        <v>510</v>
      </c>
      <c r="C5259" s="867" t="s">
        <v>2671</v>
      </c>
      <c r="L5259" s="881"/>
      <c r="M5259" s="881">
        <v>622.39</v>
      </c>
      <c r="Q5259" s="881"/>
    </row>
    <row r="5260" spans="2:17">
      <c r="B5260" s="867" t="s">
        <v>511</v>
      </c>
      <c r="C5260" s="867" t="s">
        <v>2703</v>
      </c>
      <c r="L5260" s="881"/>
      <c r="M5260" s="881">
        <v>565.1</v>
      </c>
      <c r="Q5260" s="881"/>
    </row>
    <row r="5261" spans="2:17">
      <c r="B5261" s="867" t="s">
        <v>512</v>
      </c>
      <c r="C5261" s="867" t="s">
        <v>2673</v>
      </c>
      <c r="L5261" s="881"/>
      <c r="M5261" s="881">
        <v>121.67</v>
      </c>
      <c r="Q5261" s="881"/>
    </row>
    <row r="5262" spans="2:17">
      <c r="B5262" s="875" t="s">
        <v>513</v>
      </c>
      <c r="C5262" s="876" t="s">
        <v>58</v>
      </c>
      <c r="L5262" s="881">
        <v>33.72</v>
      </c>
      <c r="M5262" s="881">
        <v>197.13</v>
      </c>
      <c r="Q5262" s="881"/>
    </row>
    <row r="5263" spans="2:17">
      <c r="B5263" s="867" t="s">
        <v>514</v>
      </c>
      <c r="C5263" s="867" t="s">
        <v>2704</v>
      </c>
      <c r="L5263" s="881">
        <v>33.72</v>
      </c>
      <c r="Q5263" s="881"/>
    </row>
    <row r="5264" spans="2:17">
      <c r="B5264" s="867" t="s">
        <v>515</v>
      </c>
      <c r="C5264" s="867" t="s">
        <v>2705</v>
      </c>
      <c r="L5264" s="881"/>
      <c r="M5264" s="881">
        <v>197.13</v>
      </c>
      <c r="O5264" s="881"/>
      <c r="P5264" s="881"/>
      <c r="Q5264" s="881"/>
    </row>
    <row r="5265" spans="2:17">
      <c r="B5265" s="875" t="s">
        <v>516</v>
      </c>
      <c r="C5265" s="876" t="s">
        <v>2706</v>
      </c>
      <c r="L5265" s="881">
        <v>267.07</v>
      </c>
      <c r="O5265" s="881"/>
      <c r="P5265" s="881"/>
      <c r="Q5265" s="881"/>
    </row>
    <row r="5266" spans="2:17">
      <c r="B5266" s="867" t="s">
        <v>517</v>
      </c>
      <c r="C5266" s="867" t="s">
        <v>2707</v>
      </c>
      <c r="L5266" s="881">
        <v>267.07</v>
      </c>
      <c r="O5266" s="881"/>
      <c r="P5266" s="881"/>
      <c r="Q5266" s="881"/>
    </row>
    <row r="5267" spans="2:17">
      <c r="B5267" s="875" t="s">
        <v>518</v>
      </c>
      <c r="C5267" s="876" t="s">
        <v>359</v>
      </c>
      <c r="L5267" s="881">
        <v>163.59</v>
      </c>
      <c r="M5267" s="881">
        <v>374.22</v>
      </c>
      <c r="Q5267" s="881"/>
    </row>
    <row r="5268" spans="2:17">
      <c r="B5268" s="867" t="s">
        <v>519</v>
      </c>
      <c r="C5268" s="867" t="s">
        <v>2708</v>
      </c>
      <c r="L5268" s="881"/>
      <c r="M5268" s="881">
        <v>216.11</v>
      </c>
      <c r="Q5268" s="881"/>
    </row>
    <row r="5269" spans="2:17">
      <c r="B5269" s="867" t="s">
        <v>520</v>
      </c>
      <c r="C5269" s="871" t="s">
        <v>2709</v>
      </c>
      <c r="L5269" s="881"/>
      <c r="M5269" s="881">
        <v>158.11000000000001</v>
      </c>
      <c r="Q5269" s="881"/>
    </row>
    <row r="5270" spans="2:17">
      <c r="B5270" s="867" t="s">
        <v>521</v>
      </c>
      <c r="C5270" s="867" t="s">
        <v>2710</v>
      </c>
      <c r="L5270" s="881">
        <v>163.59</v>
      </c>
      <c r="Q5270" s="881"/>
    </row>
    <row r="5271" spans="2:17">
      <c r="B5271" s="875" t="s">
        <v>522</v>
      </c>
      <c r="C5271" s="876" t="s">
        <v>64</v>
      </c>
      <c r="L5271" s="881"/>
      <c r="M5271" s="881">
        <v>301.05</v>
      </c>
      <c r="Q5271" s="881"/>
    </row>
    <row r="5272" spans="2:17">
      <c r="B5272" s="867" t="s">
        <v>523</v>
      </c>
      <c r="C5272" s="867" t="s">
        <v>2711</v>
      </c>
      <c r="L5272" s="881"/>
      <c r="M5272" s="881">
        <v>286.3</v>
      </c>
      <c r="O5272" s="881"/>
      <c r="P5272" s="881"/>
      <c r="Q5272" s="881"/>
    </row>
    <row r="5273" spans="2:17">
      <c r="B5273" s="867" t="s">
        <v>524</v>
      </c>
      <c r="C5273" s="867" t="s">
        <v>351</v>
      </c>
      <c r="L5273" s="881"/>
      <c r="M5273" s="881">
        <v>14.75</v>
      </c>
      <c r="O5273" s="881"/>
      <c r="P5273" s="881"/>
    </row>
    <row r="5274" spans="2:17">
      <c r="B5274" s="875" t="s">
        <v>525</v>
      </c>
      <c r="C5274" s="876" t="s">
        <v>2712</v>
      </c>
      <c r="L5274" s="881"/>
      <c r="M5274" s="881">
        <v>7942.48</v>
      </c>
      <c r="O5274" s="881"/>
      <c r="P5274" s="881"/>
    </row>
    <row r="5275" spans="2:17">
      <c r="B5275" s="883" t="s">
        <v>526</v>
      </c>
      <c r="C5275" s="884" t="s">
        <v>52</v>
      </c>
      <c r="L5275" s="881"/>
      <c r="M5275" s="881">
        <v>36.6</v>
      </c>
      <c r="O5275" s="881"/>
      <c r="P5275" s="881"/>
    </row>
    <row r="5276" spans="2:17">
      <c r="B5276" s="867" t="s">
        <v>527</v>
      </c>
      <c r="C5276" s="867" t="s">
        <v>334</v>
      </c>
      <c r="L5276" s="881"/>
      <c r="M5276" s="881">
        <v>36.6</v>
      </c>
      <c r="O5276" s="881"/>
      <c r="P5276" s="881"/>
    </row>
    <row r="5277" spans="2:17">
      <c r="B5277" s="883" t="s">
        <v>528</v>
      </c>
      <c r="C5277" s="884" t="s">
        <v>54</v>
      </c>
      <c r="L5277" s="881"/>
      <c r="M5277" s="881">
        <v>95.98</v>
      </c>
      <c r="O5277" s="881"/>
      <c r="P5277" s="881"/>
    </row>
    <row r="5278" spans="2:17">
      <c r="B5278" s="867" t="s">
        <v>529</v>
      </c>
      <c r="C5278" s="867" t="s">
        <v>2696</v>
      </c>
      <c r="L5278" s="881"/>
      <c r="M5278" s="881">
        <v>52.29</v>
      </c>
      <c r="O5278" s="881"/>
      <c r="P5278" s="881"/>
    </row>
    <row r="5279" spans="2:17">
      <c r="B5279" s="867" t="s">
        <v>530</v>
      </c>
      <c r="C5279" s="867" t="s">
        <v>336</v>
      </c>
      <c r="L5279" s="881"/>
      <c r="M5279" s="881">
        <v>43.69</v>
      </c>
      <c r="O5279" s="881"/>
      <c r="P5279" s="881"/>
    </row>
    <row r="5280" spans="2:17">
      <c r="B5280" s="883" t="s">
        <v>531</v>
      </c>
      <c r="C5280" s="884" t="s">
        <v>2700</v>
      </c>
      <c r="L5280" s="881"/>
      <c r="M5280" s="881">
        <v>1047.48</v>
      </c>
      <c r="O5280" s="881"/>
      <c r="P5280" s="881"/>
      <c r="Q5280" s="881"/>
    </row>
    <row r="5281" spans="2:17">
      <c r="B5281" s="867" t="s">
        <v>532</v>
      </c>
      <c r="C5281" s="867" t="s">
        <v>2713</v>
      </c>
      <c r="L5281" s="881"/>
      <c r="M5281" s="881">
        <v>503.39</v>
      </c>
      <c r="Q5281" s="881"/>
    </row>
    <row r="5282" spans="2:17">
      <c r="B5282" s="867" t="s">
        <v>533</v>
      </c>
      <c r="C5282" s="867" t="s">
        <v>2714</v>
      </c>
      <c r="L5282" s="881"/>
      <c r="M5282" s="881">
        <v>544.09</v>
      </c>
      <c r="Q5282" s="881"/>
    </row>
    <row r="5283" spans="2:17">
      <c r="B5283" s="883" t="s">
        <v>534</v>
      </c>
      <c r="C5283" s="884" t="s">
        <v>359</v>
      </c>
      <c r="L5283" s="881"/>
      <c r="M5283" s="881">
        <v>6228.35</v>
      </c>
      <c r="Q5283" s="881"/>
    </row>
    <row r="5284" spans="2:17">
      <c r="B5284" s="867" t="s">
        <v>535</v>
      </c>
      <c r="C5284" s="867" t="s">
        <v>2685</v>
      </c>
      <c r="L5284" s="881"/>
      <c r="M5284" s="881">
        <v>1386.84</v>
      </c>
      <c r="O5284" s="881"/>
      <c r="P5284" s="881"/>
      <c r="Q5284" s="881"/>
    </row>
    <row r="5285" spans="2:17">
      <c r="B5285" s="867" t="s">
        <v>536</v>
      </c>
      <c r="C5285" s="867" t="s">
        <v>2715</v>
      </c>
      <c r="L5285" s="881"/>
      <c r="M5285" s="881">
        <v>2666.28</v>
      </c>
      <c r="Q5285" s="881"/>
    </row>
    <row r="5286" spans="2:17">
      <c r="B5286" s="867" t="s">
        <v>537</v>
      </c>
      <c r="C5286" s="867" t="s">
        <v>2716</v>
      </c>
      <c r="L5286" s="881"/>
      <c r="M5286" s="881">
        <v>1657.18</v>
      </c>
      <c r="Q5286" s="881"/>
    </row>
    <row r="5287" spans="2:17">
      <c r="B5287" s="867" t="s">
        <v>538</v>
      </c>
      <c r="C5287" s="867" t="s">
        <v>349</v>
      </c>
      <c r="L5287" s="881"/>
      <c r="M5287" s="881">
        <v>305.36</v>
      </c>
      <c r="Q5287" s="881"/>
    </row>
    <row r="5288" spans="2:17">
      <c r="B5288" s="867" t="s">
        <v>539</v>
      </c>
      <c r="C5288" s="871" t="s">
        <v>2717</v>
      </c>
      <c r="L5288" s="881"/>
      <c r="M5288" s="881">
        <v>212.69</v>
      </c>
      <c r="Q5288" s="881"/>
    </row>
    <row r="5289" spans="2:17">
      <c r="B5289" s="883" t="s">
        <v>540</v>
      </c>
      <c r="C5289" s="884" t="s">
        <v>2718</v>
      </c>
      <c r="L5289" s="881"/>
      <c r="M5289" s="881">
        <v>534.07000000000005</v>
      </c>
      <c r="Q5289" s="881"/>
    </row>
    <row r="5290" spans="2:17">
      <c r="B5290" s="867" t="s">
        <v>541</v>
      </c>
      <c r="C5290" s="867" t="s">
        <v>2719</v>
      </c>
      <c r="L5290" s="881"/>
      <c r="M5290" s="881">
        <v>534.07000000000005</v>
      </c>
      <c r="Q5290" s="881"/>
    </row>
    <row r="5291" spans="2:17">
      <c r="B5291" s="873" t="s">
        <v>542</v>
      </c>
      <c r="C5291" s="874" t="s">
        <v>2931</v>
      </c>
      <c r="L5291" s="881"/>
      <c r="M5291" s="881">
        <v>3914.22</v>
      </c>
      <c r="Q5291" s="881"/>
    </row>
    <row r="5292" spans="2:17">
      <c r="B5292" s="875" t="s">
        <v>543</v>
      </c>
      <c r="C5292" s="876" t="s">
        <v>359</v>
      </c>
      <c r="L5292" s="881"/>
      <c r="M5292" s="881">
        <v>2647.98</v>
      </c>
      <c r="Q5292" s="881"/>
    </row>
    <row r="5293" spans="2:17">
      <c r="B5293" s="867" t="s">
        <v>544</v>
      </c>
      <c r="C5293" s="867" t="s">
        <v>2721</v>
      </c>
      <c r="L5293" s="881"/>
      <c r="M5293" s="881">
        <v>345.33</v>
      </c>
      <c r="Q5293" s="881"/>
    </row>
    <row r="5294" spans="2:17">
      <c r="B5294" s="867" t="s">
        <v>545</v>
      </c>
      <c r="C5294" s="867" t="s">
        <v>2722</v>
      </c>
      <c r="L5294" s="881"/>
      <c r="M5294" s="881">
        <v>1286.6199999999999</v>
      </c>
    </row>
    <row r="5295" spans="2:17">
      <c r="B5295" s="867" t="s">
        <v>546</v>
      </c>
      <c r="C5295" s="867" t="s">
        <v>2723</v>
      </c>
      <c r="L5295" s="881"/>
      <c r="M5295" s="881">
        <v>684.88</v>
      </c>
    </row>
    <row r="5296" spans="2:17">
      <c r="B5296" s="867" t="s">
        <v>547</v>
      </c>
      <c r="C5296" s="867" t="s">
        <v>2724</v>
      </c>
      <c r="L5296" s="881"/>
      <c r="M5296" s="881">
        <v>331.15</v>
      </c>
    </row>
    <row r="5297" spans="2:13">
      <c r="B5297" s="875" t="s">
        <v>548</v>
      </c>
      <c r="C5297" s="876" t="s">
        <v>2725</v>
      </c>
      <c r="L5297" s="881"/>
      <c r="M5297" s="881">
        <v>1266.24</v>
      </c>
    </row>
    <row r="5298" spans="2:13">
      <c r="B5298" s="867" t="s">
        <v>549</v>
      </c>
      <c r="C5298" s="871" t="s">
        <v>2726</v>
      </c>
      <c r="L5298" s="881"/>
      <c r="M5298" s="881">
        <v>715.03</v>
      </c>
    </row>
    <row r="5299" spans="2:13">
      <c r="B5299" s="867" t="s">
        <v>550</v>
      </c>
      <c r="C5299" s="867" t="s">
        <v>2727</v>
      </c>
      <c r="L5299" s="881"/>
      <c r="M5299" s="881">
        <v>551.21</v>
      </c>
    </row>
    <row r="5300" spans="2:13">
      <c r="B5300" s="873" t="s">
        <v>551</v>
      </c>
      <c r="C5300" s="874" t="s">
        <v>2932</v>
      </c>
      <c r="L5300" s="881"/>
      <c r="M5300" s="881">
        <v>1991.13</v>
      </c>
    </row>
    <row r="5301" spans="2:13">
      <c r="B5301" s="875" t="s">
        <v>552</v>
      </c>
      <c r="C5301" s="876" t="s">
        <v>52</v>
      </c>
      <c r="L5301" s="881"/>
      <c r="M5301" s="881">
        <v>2.29</v>
      </c>
    </row>
    <row r="5302" spans="2:13">
      <c r="B5302" s="867" t="s">
        <v>553</v>
      </c>
      <c r="C5302" s="867" t="s">
        <v>334</v>
      </c>
      <c r="L5302" s="881"/>
      <c r="M5302" s="881">
        <v>2.29</v>
      </c>
    </row>
    <row r="5303" spans="2:13">
      <c r="B5303" s="875" t="s">
        <v>554</v>
      </c>
      <c r="C5303" s="876" t="s">
        <v>54</v>
      </c>
      <c r="L5303" s="881"/>
      <c r="M5303" s="881">
        <v>156.55000000000001</v>
      </c>
    </row>
    <row r="5304" spans="2:13">
      <c r="B5304" s="867" t="s">
        <v>555</v>
      </c>
      <c r="C5304" s="867" t="s">
        <v>365</v>
      </c>
      <c r="L5304" s="881"/>
      <c r="M5304" s="881">
        <v>43.37</v>
      </c>
    </row>
    <row r="5305" spans="2:13">
      <c r="B5305" s="867" t="s">
        <v>556</v>
      </c>
      <c r="C5305" s="867" t="s">
        <v>2729</v>
      </c>
      <c r="L5305" s="881"/>
      <c r="M5305" s="881">
        <v>77.08</v>
      </c>
    </row>
    <row r="5306" spans="2:13">
      <c r="B5306" s="867" t="s">
        <v>557</v>
      </c>
      <c r="C5306" s="867" t="s">
        <v>336</v>
      </c>
      <c r="L5306" s="881"/>
      <c r="M5306" s="881">
        <v>36.1</v>
      </c>
    </row>
    <row r="5307" spans="2:13">
      <c r="B5307" s="875" t="s">
        <v>558</v>
      </c>
      <c r="C5307" s="876" t="s">
        <v>340</v>
      </c>
      <c r="L5307" s="881"/>
      <c r="M5307" s="881">
        <v>706.03</v>
      </c>
    </row>
    <row r="5308" spans="2:13">
      <c r="B5308" s="867" t="s">
        <v>559</v>
      </c>
      <c r="C5308" s="867" t="s">
        <v>2669</v>
      </c>
      <c r="L5308" s="881"/>
      <c r="M5308" s="881">
        <v>231.53</v>
      </c>
    </row>
    <row r="5309" spans="2:13">
      <c r="B5309" s="867" t="s">
        <v>560</v>
      </c>
      <c r="C5309" s="867" t="s">
        <v>2730</v>
      </c>
      <c r="L5309" s="881"/>
      <c r="M5309" s="881">
        <v>247.4</v>
      </c>
    </row>
    <row r="5310" spans="2:13">
      <c r="B5310" s="867" t="s">
        <v>561</v>
      </c>
      <c r="C5310" s="867" t="s">
        <v>2670</v>
      </c>
      <c r="L5310" s="881"/>
      <c r="M5310" s="881">
        <v>66.72</v>
      </c>
    </row>
    <row r="5311" spans="2:13">
      <c r="B5311" s="867" t="s">
        <v>562</v>
      </c>
      <c r="C5311" s="867" t="s">
        <v>2731</v>
      </c>
      <c r="L5311" s="881"/>
      <c r="M5311" s="881">
        <v>76.760000000000005</v>
      </c>
    </row>
    <row r="5312" spans="2:13">
      <c r="B5312" s="867" t="s">
        <v>563</v>
      </c>
      <c r="C5312" s="867" t="s">
        <v>341</v>
      </c>
      <c r="L5312" s="881"/>
      <c r="M5312" s="881">
        <v>83.62</v>
      </c>
    </row>
    <row r="5313" spans="2:14">
      <c r="B5313" s="875" t="s">
        <v>564</v>
      </c>
      <c r="C5313" s="876" t="s">
        <v>343</v>
      </c>
      <c r="L5313" s="881"/>
      <c r="M5313" s="881">
        <v>130.28</v>
      </c>
    </row>
    <row r="5314" spans="2:14">
      <c r="B5314" s="867" t="s">
        <v>565</v>
      </c>
      <c r="C5314" s="867" t="s">
        <v>2732</v>
      </c>
      <c r="L5314" s="881"/>
      <c r="M5314" s="881">
        <v>130.28</v>
      </c>
    </row>
    <row r="5315" spans="2:14">
      <c r="B5315" s="875" t="s">
        <v>566</v>
      </c>
      <c r="C5315" s="876" t="s">
        <v>64</v>
      </c>
      <c r="L5315" s="881"/>
      <c r="M5315" s="881">
        <v>81.41</v>
      </c>
    </row>
    <row r="5316" spans="2:14">
      <c r="B5316" s="867" t="s">
        <v>567</v>
      </c>
      <c r="C5316" s="867" t="s">
        <v>2733</v>
      </c>
      <c r="L5316" s="881"/>
      <c r="M5316" s="881">
        <v>66.66</v>
      </c>
    </row>
    <row r="5317" spans="2:14">
      <c r="B5317" s="867" t="s">
        <v>568</v>
      </c>
      <c r="C5317" s="867" t="s">
        <v>351</v>
      </c>
      <c r="K5317" s="881"/>
      <c r="L5317" s="881"/>
      <c r="M5317" s="881">
        <v>14.75</v>
      </c>
    </row>
    <row r="5318" spans="2:14">
      <c r="B5318" s="875" t="s">
        <v>569</v>
      </c>
      <c r="C5318" s="876" t="s">
        <v>344</v>
      </c>
      <c r="K5318" s="881"/>
      <c r="L5318" s="881"/>
      <c r="M5318" s="881">
        <v>750.98</v>
      </c>
    </row>
    <row r="5319" spans="2:14">
      <c r="B5319" s="867" t="s">
        <v>570</v>
      </c>
      <c r="C5319" s="871" t="s">
        <v>2933</v>
      </c>
      <c r="K5319" s="881"/>
      <c r="L5319" s="881"/>
      <c r="M5319" s="881">
        <v>750.98</v>
      </c>
    </row>
    <row r="5320" spans="2:14">
      <c r="B5320" s="875" t="s">
        <v>571</v>
      </c>
      <c r="C5320" s="876" t="s">
        <v>2681</v>
      </c>
      <c r="K5320" s="881"/>
      <c r="L5320" s="881"/>
      <c r="M5320" s="881">
        <v>163.59</v>
      </c>
    </row>
    <row r="5321" spans="2:14">
      <c r="B5321" s="867" t="s">
        <v>572</v>
      </c>
      <c r="C5321" s="867" t="s">
        <v>2710</v>
      </c>
      <c r="K5321" s="881"/>
      <c r="L5321" s="881"/>
      <c r="M5321" s="881">
        <v>163.59</v>
      </c>
    </row>
    <row r="5322" spans="2:14">
      <c r="B5322" s="873" t="s">
        <v>573</v>
      </c>
      <c r="C5322" s="874" t="s">
        <v>2735</v>
      </c>
      <c r="K5322" s="881"/>
      <c r="L5322" s="881"/>
      <c r="M5322" s="881">
        <v>56299.16</v>
      </c>
      <c r="N5322" s="881">
        <v>111610.45</v>
      </c>
    </row>
    <row r="5323" spans="2:14">
      <c r="B5323" s="875" t="s">
        <v>574</v>
      </c>
      <c r="C5323" s="876" t="s">
        <v>52</v>
      </c>
      <c r="K5323" s="881"/>
      <c r="L5323" s="881"/>
      <c r="M5323" s="881">
        <v>3528.14</v>
      </c>
    </row>
    <row r="5324" spans="2:14">
      <c r="B5324" s="867" t="s">
        <v>575</v>
      </c>
      <c r="C5324" s="867" t="s">
        <v>2689</v>
      </c>
      <c r="K5324" s="881"/>
      <c r="L5324" s="881"/>
      <c r="M5324" s="881">
        <v>3528.14</v>
      </c>
    </row>
    <row r="5325" spans="2:14">
      <c r="B5325" s="875" t="s">
        <v>576</v>
      </c>
      <c r="C5325" s="876" t="s">
        <v>54</v>
      </c>
      <c r="K5325" s="881"/>
      <c r="L5325" s="881"/>
      <c r="M5325" s="881">
        <v>52771.02</v>
      </c>
      <c r="N5325" s="881">
        <v>69967.600000000006</v>
      </c>
    </row>
    <row r="5326" spans="2:14">
      <c r="B5326" s="867" t="s">
        <v>577</v>
      </c>
      <c r="C5326" s="867" t="s">
        <v>2690</v>
      </c>
      <c r="K5326" s="881"/>
      <c r="L5326" s="881"/>
      <c r="M5326" s="881">
        <v>46720.42</v>
      </c>
    </row>
    <row r="5327" spans="2:14">
      <c r="B5327" s="867" t="s">
        <v>578</v>
      </c>
      <c r="C5327" s="867" t="s">
        <v>2736</v>
      </c>
      <c r="K5327" s="881"/>
      <c r="L5327" s="881"/>
      <c r="M5327" s="881">
        <v>4959.5600000000004</v>
      </c>
    </row>
    <row r="5328" spans="2:14">
      <c r="B5328" s="867" t="s">
        <v>579</v>
      </c>
      <c r="C5328" s="867" t="s">
        <v>2737</v>
      </c>
      <c r="K5328" s="881"/>
      <c r="L5328" s="881"/>
      <c r="M5328" s="881">
        <v>1091.04</v>
      </c>
      <c r="N5328" s="881">
        <v>236.46</v>
      </c>
    </row>
    <row r="5329" spans="2:14">
      <c r="B5329" s="867" t="s">
        <v>580</v>
      </c>
      <c r="C5329" s="867" t="s">
        <v>2691</v>
      </c>
      <c r="K5329" s="881"/>
      <c r="M5329" s="881"/>
      <c r="N5329" s="881">
        <v>10240.16</v>
      </c>
    </row>
    <row r="5330" spans="2:14">
      <c r="B5330" s="867" t="s">
        <v>581</v>
      </c>
      <c r="C5330" s="867" t="s">
        <v>2738</v>
      </c>
      <c r="K5330" s="881"/>
      <c r="M5330" s="881"/>
      <c r="N5330" s="881">
        <v>110.7</v>
      </c>
    </row>
    <row r="5331" spans="2:14">
      <c r="B5331" s="867" t="s">
        <v>582</v>
      </c>
      <c r="C5331" s="867" t="s">
        <v>354</v>
      </c>
      <c r="K5331" s="881"/>
      <c r="M5331" s="881"/>
      <c r="N5331" s="881">
        <v>21629.22</v>
      </c>
    </row>
    <row r="5332" spans="2:14">
      <c r="B5332" s="867" t="s">
        <v>583</v>
      </c>
      <c r="C5332" s="867" t="s">
        <v>2739</v>
      </c>
      <c r="K5332" s="881"/>
      <c r="M5332" s="881"/>
      <c r="N5332" s="881">
        <v>231.75</v>
      </c>
    </row>
    <row r="5333" spans="2:14">
      <c r="B5333" s="867" t="s">
        <v>584</v>
      </c>
      <c r="C5333" s="867" t="s">
        <v>2692</v>
      </c>
      <c r="K5333" s="881"/>
      <c r="M5333" s="881"/>
      <c r="N5333" s="881">
        <v>12292.31</v>
      </c>
    </row>
    <row r="5334" spans="2:14">
      <c r="B5334" s="867" t="s">
        <v>585</v>
      </c>
      <c r="C5334" s="867" t="s">
        <v>2740</v>
      </c>
      <c r="K5334" s="881"/>
      <c r="M5334" s="881"/>
      <c r="N5334" s="881">
        <v>379.62</v>
      </c>
    </row>
    <row r="5335" spans="2:14">
      <c r="B5335" s="867" t="s">
        <v>586</v>
      </c>
      <c r="C5335" s="867" t="s">
        <v>2693</v>
      </c>
      <c r="K5335" s="881"/>
      <c r="N5335" s="881">
        <v>24586.37</v>
      </c>
    </row>
    <row r="5336" spans="2:14">
      <c r="B5336" s="867" t="s">
        <v>587</v>
      </c>
      <c r="C5336" s="867" t="s">
        <v>2741</v>
      </c>
      <c r="K5336" s="881"/>
      <c r="N5336" s="881">
        <v>94.88</v>
      </c>
    </row>
    <row r="5337" spans="2:14">
      <c r="B5337" s="867" t="s">
        <v>588</v>
      </c>
      <c r="C5337" s="867" t="s">
        <v>2742</v>
      </c>
      <c r="K5337" s="881"/>
      <c r="L5337" s="881"/>
      <c r="M5337" s="881"/>
      <c r="N5337" s="881">
        <v>166.13</v>
      </c>
    </row>
    <row r="5338" spans="2:14">
      <c r="B5338" s="875" t="s">
        <v>589</v>
      </c>
      <c r="C5338" s="876" t="s">
        <v>355</v>
      </c>
      <c r="K5338" s="881"/>
      <c r="L5338" s="881"/>
      <c r="M5338" s="881"/>
      <c r="N5338" s="881">
        <v>40562.85</v>
      </c>
    </row>
    <row r="5339" spans="2:14">
      <c r="B5339" s="867" t="s">
        <v>590</v>
      </c>
      <c r="C5339" s="867" t="s">
        <v>2744</v>
      </c>
      <c r="K5339" s="881"/>
      <c r="L5339" s="881"/>
      <c r="M5339" s="881"/>
      <c r="N5339" s="881">
        <v>5790.97</v>
      </c>
    </row>
    <row r="5340" spans="2:14">
      <c r="B5340" s="867" t="s">
        <v>591</v>
      </c>
      <c r="C5340" s="867" t="s">
        <v>2745</v>
      </c>
      <c r="K5340" s="881"/>
      <c r="L5340" s="881"/>
      <c r="M5340" s="881"/>
      <c r="N5340" s="881">
        <v>6784.29</v>
      </c>
    </row>
    <row r="5341" spans="2:14">
      <c r="B5341" s="867" t="s">
        <v>592</v>
      </c>
      <c r="C5341" s="867" t="s">
        <v>2746</v>
      </c>
      <c r="K5341" s="881"/>
      <c r="M5341" s="881"/>
      <c r="N5341" s="881">
        <v>1055.43</v>
      </c>
    </row>
    <row r="5342" spans="2:14">
      <c r="B5342" s="867" t="s">
        <v>593</v>
      </c>
      <c r="C5342" s="867" t="s">
        <v>2694</v>
      </c>
      <c r="K5342" s="881"/>
      <c r="L5342" s="881"/>
      <c r="M5342" s="881"/>
      <c r="N5342" s="881">
        <v>3690.33</v>
      </c>
    </row>
    <row r="5343" spans="2:14">
      <c r="B5343" s="867" t="s">
        <v>594</v>
      </c>
      <c r="C5343" s="867" t="s">
        <v>2747</v>
      </c>
      <c r="K5343" s="881"/>
      <c r="L5343" s="881"/>
      <c r="M5343" s="881"/>
      <c r="N5343" s="881">
        <v>8426.0400000000009</v>
      </c>
    </row>
    <row r="5344" spans="2:14">
      <c r="B5344" s="867" t="s">
        <v>595</v>
      </c>
      <c r="C5344" s="867" t="s">
        <v>2748</v>
      </c>
      <c r="K5344" s="881"/>
      <c r="L5344" s="881"/>
      <c r="M5344" s="881"/>
      <c r="N5344" s="881">
        <v>9473.18</v>
      </c>
    </row>
    <row r="5345" spans="2:15">
      <c r="B5345" s="867" t="s">
        <v>596</v>
      </c>
      <c r="C5345" s="867" t="s">
        <v>356</v>
      </c>
      <c r="K5345" s="881"/>
      <c r="L5345" s="881"/>
      <c r="M5345" s="881"/>
      <c r="N5345" s="881">
        <v>5342.61</v>
      </c>
    </row>
    <row r="5346" spans="2:15">
      <c r="B5346" s="875" t="s">
        <v>598</v>
      </c>
      <c r="C5346" s="876" t="s">
        <v>2749</v>
      </c>
      <c r="K5346" s="881"/>
      <c r="L5346" s="881"/>
      <c r="M5346" s="881"/>
      <c r="N5346" s="881">
        <v>1080</v>
      </c>
    </row>
    <row r="5347" spans="2:15">
      <c r="B5347" s="867" t="s">
        <v>599</v>
      </c>
      <c r="C5347" s="867" t="s">
        <v>2750</v>
      </c>
      <c r="K5347" s="881"/>
      <c r="L5347" s="881"/>
      <c r="M5347" s="881"/>
      <c r="N5347" s="881">
        <v>1080</v>
      </c>
    </row>
    <row r="5348" spans="2:15">
      <c r="B5348" s="873" t="s">
        <v>600</v>
      </c>
      <c r="C5348" s="874" t="s">
        <v>2934</v>
      </c>
      <c r="K5348" s="881"/>
      <c r="L5348" s="881"/>
      <c r="M5348" s="881"/>
      <c r="N5348" s="881">
        <v>7627.56</v>
      </c>
      <c r="O5348" s="881">
        <v>6316.05</v>
      </c>
    </row>
    <row r="5349" spans="2:15">
      <c r="B5349" s="875" t="s">
        <v>601</v>
      </c>
      <c r="C5349" s="876" t="s">
        <v>52</v>
      </c>
      <c r="L5349" s="881"/>
      <c r="M5349" s="881"/>
      <c r="N5349" s="881">
        <v>10.76</v>
      </c>
    </row>
    <row r="5350" spans="2:15">
      <c r="B5350" s="867" t="s">
        <v>602</v>
      </c>
      <c r="C5350" s="867" t="s">
        <v>334</v>
      </c>
      <c r="L5350" s="881"/>
      <c r="M5350" s="881"/>
      <c r="N5350" s="881">
        <v>10.76</v>
      </c>
    </row>
    <row r="5351" spans="2:15">
      <c r="B5351" s="875" t="s">
        <v>603</v>
      </c>
      <c r="C5351" s="876" t="s">
        <v>54</v>
      </c>
      <c r="L5351" s="881"/>
      <c r="M5351" s="881"/>
      <c r="N5351" s="881">
        <v>345.59</v>
      </c>
    </row>
    <row r="5352" spans="2:15">
      <c r="B5352" s="867" t="s">
        <v>604</v>
      </c>
      <c r="C5352" s="867" t="s">
        <v>365</v>
      </c>
      <c r="L5352" s="881"/>
      <c r="M5352" s="881"/>
      <c r="N5352" s="881">
        <v>176.25</v>
      </c>
    </row>
    <row r="5353" spans="2:15">
      <c r="B5353" s="867" t="s">
        <v>605</v>
      </c>
      <c r="C5353" s="867" t="s">
        <v>336</v>
      </c>
      <c r="L5353" s="881"/>
      <c r="M5353" s="881"/>
      <c r="N5353" s="881">
        <v>146.85</v>
      </c>
    </row>
    <row r="5354" spans="2:15">
      <c r="B5354" s="867" t="s">
        <v>606</v>
      </c>
      <c r="C5354" s="867" t="s">
        <v>2752</v>
      </c>
      <c r="L5354" s="881"/>
      <c r="M5354" s="881"/>
      <c r="N5354" s="881">
        <v>22.49</v>
      </c>
    </row>
    <row r="5355" spans="2:15">
      <c r="B5355" s="875" t="s">
        <v>607</v>
      </c>
      <c r="C5355" s="876" t="s">
        <v>340</v>
      </c>
      <c r="L5355" s="881"/>
      <c r="N5355" s="881">
        <v>3998.21</v>
      </c>
    </row>
    <row r="5356" spans="2:15">
      <c r="B5356" s="867" t="s">
        <v>608</v>
      </c>
      <c r="C5356" s="867" t="s">
        <v>342</v>
      </c>
      <c r="L5356" s="881"/>
      <c r="M5356" s="881"/>
      <c r="N5356" s="881">
        <v>1998.3</v>
      </c>
    </row>
    <row r="5357" spans="2:15">
      <c r="B5357" s="867" t="s">
        <v>609</v>
      </c>
      <c r="C5357" s="867" t="s">
        <v>364</v>
      </c>
      <c r="L5357" s="881"/>
      <c r="M5357" s="881"/>
      <c r="N5357" s="881">
        <v>1267.1400000000001</v>
      </c>
    </row>
    <row r="5358" spans="2:15">
      <c r="B5358" s="867" t="s">
        <v>610</v>
      </c>
      <c r="C5358" s="867" t="s">
        <v>2702</v>
      </c>
      <c r="L5358" s="881"/>
      <c r="M5358" s="881"/>
      <c r="N5358" s="881">
        <v>732.77</v>
      </c>
    </row>
    <row r="5359" spans="2:15">
      <c r="B5359" s="875" t="s">
        <v>611</v>
      </c>
      <c r="C5359" s="876" t="s">
        <v>343</v>
      </c>
      <c r="M5359" s="881"/>
      <c r="N5359" s="881"/>
      <c r="O5359" s="881">
        <v>1271.28</v>
      </c>
    </row>
    <row r="5360" spans="2:15">
      <c r="B5360" s="867" t="s">
        <v>612</v>
      </c>
      <c r="C5360" s="867" t="s">
        <v>2671</v>
      </c>
      <c r="L5360" s="881"/>
      <c r="M5360" s="881"/>
      <c r="N5360" s="881"/>
      <c r="O5360" s="881">
        <v>546.19000000000005</v>
      </c>
    </row>
    <row r="5361" spans="2:15">
      <c r="B5361" s="867" t="s">
        <v>613</v>
      </c>
      <c r="C5361" s="867" t="s">
        <v>2703</v>
      </c>
      <c r="M5361" s="881"/>
      <c r="N5361" s="881"/>
      <c r="O5361" s="881">
        <v>725.09</v>
      </c>
    </row>
    <row r="5362" spans="2:15">
      <c r="B5362" s="875" t="s">
        <v>614</v>
      </c>
      <c r="C5362" s="876" t="s">
        <v>2676</v>
      </c>
      <c r="M5362" s="881"/>
      <c r="N5362" s="881"/>
      <c r="O5362" s="881">
        <v>28.71</v>
      </c>
    </row>
    <row r="5363" spans="2:15">
      <c r="B5363" s="867" t="s">
        <v>615</v>
      </c>
      <c r="C5363" s="867" t="s">
        <v>2677</v>
      </c>
      <c r="M5363" s="881"/>
      <c r="N5363" s="881"/>
      <c r="O5363" s="881">
        <v>28.71</v>
      </c>
    </row>
    <row r="5364" spans="2:15">
      <c r="B5364" s="875" t="s">
        <v>616</v>
      </c>
      <c r="C5364" s="876" t="s">
        <v>344</v>
      </c>
      <c r="M5364" s="881"/>
      <c r="N5364" s="881">
        <v>2192.3200000000002</v>
      </c>
    </row>
    <row r="5365" spans="2:15">
      <c r="B5365" s="867" t="s">
        <v>617</v>
      </c>
      <c r="C5365" s="867" t="s">
        <v>2753</v>
      </c>
      <c r="M5365" s="881"/>
      <c r="N5365" s="881">
        <v>220.31</v>
      </c>
    </row>
    <row r="5366" spans="2:15">
      <c r="B5366" s="867" t="s">
        <v>1677</v>
      </c>
      <c r="C5366" s="871" t="s">
        <v>2833</v>
      </c>
      <c r="L5366" s="881"/>
      <c r="M5366" s="881"/>
      <c r="N5366" s="881">
        <v>479.38</v>
      </c>
    </row>
    <row r="5367" spans="2:15">
      <c r="B5367" s="867" t="s">
        <v>1678</v>
      </c>
      <c r="C5367" s="867" t="s">
        <v>2834</v>
      </c>
      <c r="L5367" s="881"/>
      <c r="N5367" s="881">
        <v>590.82000000000005</v>
      </c>
    </row>
    <row r="5368" spans="2:15">
      <c r="B5368" s="867" t="s">
        <v>1679</v>
      </c>
      <c r="C5368" s="871" t="s">
        <v>2935</v>
      </c>
      <c r="L5368" s="881"/>
      <c r="N5368" s="881">
        <v>901.81</v>
      </c>
    </row>
    <row r="5369" spans="2:15">
      <c r="B5369" s="875" t="s">
        <v>618</v>
      </c>
      <c r="C5369" s="876" t="s">
        <v>2679</v>
      </c>
      <c r="M5369" s="881"/>
      <c r="N5369" s="881"/>
      <c r="O5369" s="881">
        <v>284.72000000000003</v>
      </c>
    </row>
    <row r="5370" spans="2:15">
      <c r="B5370" s="867" t="s">
        <v>619</v>
      </c>
      <c r="C5370" s="867" t="s">
        <v>2680</v>
      </c>
      <c r="M5370" s="881"/>
      <c r="N5370" s="881"/>
      <c r="O5370" s="881">
        <v>284.72000000000003</v>
      </c>
    </row>
    <row r="5371" spans="2:15">
      <c r="B5371" s="875" t="s">
        <v>620</v>
      </c>
      <c r="C5371" s="876" t="s">
        <v>2754</v>
      </c>
      <c r="L5371" s="881"/>
      <c r="N5371" s="881"/>
      <c r="O5371" s="881">
        <v>4078.66</v>
      </c>
    </row>
    <row r="5372" spans="2:15">
      <c r="B5372" s="867" t="s">
        <v>621</v>
      </c>
      <c r="C5372" s="867" t="s">
        <v>334</v>
      </c>
      <c r="L5372" s="881"/>
      <c r="N5372" s="881"/>
      <c r="O5372" s="881">
        <v>37.6</v>
      </c>
    </row>
    <row r="5373" spans="2:15">
      <c r="B5373" s="867" t="s">
        <v>622</v>
      </c>
      <c r="C5373" s="867" t="s">
        <v>365</v>
      </c>
      <c r="L5373" s="881"/>
      <c r="N5373" s="881"/>
      <c r="O5373" s="881">
        <v>108.28</v>
      </c>
    </row>
    <row r="5374" spans="2:15">
      <c r="B5374" s="867" t="s">
        <v>623</v>
      </c>
      <c r="C5374" s="867" t="s">
        <v>336</v>
      </c>
      <c r="L5374" s="881"/>
      <c r="N5374" s="881"/>
      <c r="O5374" s="881">
        <v>90.24</v>
      </c>
    </row>
    <row r="5375" spans="2:15">
      <c r="B5375" s="867" t="s">
        <v>624</v>
      </c>
      <c r="C5375" s="867" t="s">
        <v>2755</v>
      </c>
      <c r="M5375" s="881"/>
      <c r="N5375" s="881"/>
      <c r="O5375" s="881">
        <v>974.83</v>
      </c>
    </row>
    <row r="5376" spans="2:15">
      <c r="B5376" s="867" t="s">
        <v>625</v>
      </c>
      <c r="C5376" s="867" t="s">
        <v>2756</v>
      </c>
      <c r="M5376" s="881"/>
      <c r="N5376" s="881"/>
      <c r="O5376" s="881">
        <v>1069.6400000000001</v>
      </c>
    </row>
    <row r="5377" spans="2:15">
      <c r="B5377" s="867" t="s">
        <v>626</v>
      </c>
      <c r="C5377" s="867" t="s">
        <v>349</v>
      </c>
      <c r="M5377" s="881"/>
      <c r="N5377" s="881"/>
      <c r="O5377" s="881">
        <v>1097.9100000000001</v>
      </c>
    </row>
    <row r="5378" spans="2:15">
      <c r="B5378" s="867" t="s">
        <v>627</v>
      </c>
      <c r="C5378" s="867" t="s">
        <v>2757</v>
      </c>
      <c r="M5378" s="881"/>
      <c r="N5378" s="881"/>
      <c r="O5378" s="881">
        <v>700.16</v>
      </c>
    </row>
    <row r="5379" spans="2:15">
      <c r="B5379" s="875" t="s">
        <v>628</v>
      </c>
      <c r="C5379" s="876" t="s">
        <v>2681</v>
      </c>
      <c r="M5379" s="881"/>
      <c r="N5379" s="881">
        <v>1080.68</v>
      </c>
    </row>
    <row r="5380" spans="2:15">
      <c r="B5380" s="867" t="s">
        <v>629</v>
      </c>
      <c r="C5380" s="867" t="s">
        <v>2758</v>
      </c>
      <c r="M5380" s="881"/>
      <c r="N5380" s="881">
        <v>650.32000000000005</v>
      </c>
    </row>
    <row r="5381" spans="2:15">
      <c r="B5381" s="867" t="s">
        <v>630</v>
      </c>
      <c r="C5381" s="867" t="s">
        <v>2759</v>
      </c>
      <c r="M5381" s="881"/>
      <c r="N5381" s="881">
        <v>430.36</v>
      </c>
    </row>
    <row r="5382" spans="2:15">
      <c r="B5382" s="875" t="s">
        <v>631</v>
      </c>
      <c r="C5382" s="876" t="s">
        <v>64</v>
      </c>
      <c r="M5382" s="881"/>
      <c r="N5382" s="881"/>
      <c r="O5382" s="881">
        <v>462.79</v>
      </c>
    </row>
    <row r="5383" spans="2:15">
      <c r="B5383" s="867" t="s">
        <v>632</v>
      </c>
      <c r="C5383" s="867" t="s">
        <v>350</v>
      </c>
      <c r="M5383" s="881"/>
      <c r="N5383" s="881"/>
      <c r="O5383" s="881">
        <v>367.35</v>
      </c>
    </row>
    <row r="5384" spans="2:15">
      <c r="B5384" s="867" t="s">
        <v>633</v>
      </c>
      <c r="C5384" s="867" t="s">
        <v>351</v>
      </c>
      <c r="M5384" s="881"/>
      <c r="N5384" s="881"/>
      <c r="O5384" s="881">
        <v>95.44</v>
      </c>
    </row>
    <row r="5385" spans="2:15">
      <c r="B5385" s="875" t="s">
        <v>634</v>
      </c>
      <c r="C5385" s="876" t="s">
        <v>65</v>
      </c>
      <c r="M5385" s="881"/>
      <c r="N5385" s="881"/>
      <c r="O5385" s="881">
        <v>189.89</v>
      </c>
    </row>
    <row r="5386" spans="2:15">
      <c r="B5386" s="867" t="s">
        <v>635</v>
      </c>
      <c r="C5386" s="867" t="s">
        <v>2760</v>
      </c>
      <c r="M5386" s="881"/>
      <c r="N5386" s="881"/>
      <c r="O5386" s="881">
        <v>189.89</v>
      </c>
    </row>
    <row r="5387" spans="2:15">
      <c r="B5387" s="873" t="s">
        <v>636</v>
      </c>
      <c r="C5387" s="874" t="s">
        <v>2936</v>
      </c>
      <c r="M5387" s="881"/>
      <c r="N5387" s="881">
        <v>769.1</v>
      </c>
      <c r="O5387" s="881">
        <v>856.92</v>
      </c>
    </row>
    <row r="5388" spans="2:15">
      <c r="B5388" s="875" t="s">
        <v>637</v>
      </c>
      <c r="C5388" s="876" t="s">
        <v>52</v>
      </c>
      <c r="M5388" s="881"/>
      <c r="N5388" s="881">
        <v>8.32</v>
      </c>
    </row>
    <row r="5389" spans="2:15">
      <c r="B5389" s="867" t="s">
        <v>638</v>
      </c>
      <c r="C5389" s="867" t="s">
        <v>333</v>
      </c>
      <c r="M5389" s="881"/>
      <c r="N5389" s="881">
        <v>6.78</v>
      </c>
    </row>
    <row r="5390" spans="2:15">
      <c r="B5390" s="867" t="s">
        <v>639</v>
      </c>
      <c r="C5390" s="867" t="s">
        <v>334</v>
      </c>
      <c r="M5390" s="881"/>
      <c r="N5390" s="881">
        <v>1.54</v>
      </c>
    </row>
    <row r="5391" spans="2:15">
      <c r="B5391" s="875" t="s">
        <v>640</v>
      </c>
      <c r="C5391" s="876" t="s">
        <v>54</v>
      </c>
      <c r="M5391" s="881"/>
      <c r="N5391" s="881">
        <v>49.6</v>
      </c>
    </row>
    <row r="5392" spans="2:15">
      <c r="B5392" s="867" t="s">
        <v>641</v>
      </c>
      <c r="C5392" s="867" t="s">
        <v>365</v>
      </c>
      <c r="M5392" s="881"/>
      <c r="N5392" s="881">
        <v>25.22</v>
      </c>
    </row>
    <row r="5393" spans="2:15">
      <c r="B5393" s="867" t="s">
        <v>642</v>
      </c>
      <c r="C5393" s="867" t="s">
        <v>336</v>
      </c>
      <c r="M5393" s="881"/>
      <c r="N5393" s="881">
        <v>20.92</v>
      </c>
    </row>
    <row r="5394" spans="2:15">
      <c r="B5394" s="867" t="s">
        <v>643</v>
      </c>
      <c r="C5394" s="867" t="s">
        <v>2762</v>
      </c>
      <c r="M5394" s="881"/>
      <c r="N5394" s="881">
        <v>3.46</v>
      </c>
    </row>
    <row r="5395" spans="2:15">
      <c r="B5395" s="875" t="s">
        <v>644</v>
      </c>
      <c r="C5395" s="876" t="s">
        <v>2700</v>
      </c>
      <c r="M5395" s="881"/>
      <c r="N5395" s="881">
        <v>388.41</v>
      </c>
    </row>
    <row r="5396" spans="2:15">
      <c r="B5396" s="867" t="s">
        <v>645</v>
      </c>
      <c r="C5396" s="867" t="s">
        <v>366</v>
      </c>
      <c r="M5396" s="881"/>
      <c r="N5396" s="881">
        <v>100.32</v>
      </c>
    </row>
    <row r="5397" spans="2:15">
      <c r="B5397" s="867" t="s">
        <v>646</v>
      </c>
      <c r="C5397" s="867" t="s">
        <v>342</v>
      </c>
      <c r="M5397" s="881"/>
      <c r="N5397" s="881">
        <v>288.08999999999997</v>
      </c>
    </row>
    <row r="5398" spans="2:15">
      <c r="B5398" s="875" t="s">
        <v>647</v>
      </c>
      <c r="C5398" s="876" t="s">
        <v>343</v>
      </c>
      <c r="M5398" s="881"/>
      <c r="N5398" s="881"/>
      <c r="O5398" s="881">
        <v>161.82</v>
      </c>
    </row>
    <row r="5399" spans="2:15">
      <c r="B5399" s="867" t="s">
        <v>648</v>
      </c>
      <c r="C5399" s="867" t="s">
        <v>367</v>
      </c>
      <c r="M5399" s="881"/>
      <c r="N5399" s="881"/>
      <c r="O5399" s="881">
        <v>161.82</v>
      </c>
    </row>
    <row r="5400" spans="2:15">
      <c r="B5400" s="875" t="s">
        <v>649</v>
      </c>
      <c r="C5400" s="876" t="s">
        <v>2681</v>
      </c>
      <c r="M5400" s="881"/>
      <c r="N5400" s="881">
        <v>322.77</v>
      </c>
    </row>
    <row r="5401" spans="2:15">
      <c r="B5401" s="867" t="s">
        <v>650</v>
      </c>
      <c r="C5401" s="867" t="s">
        <v>2763</v>
      </c>
      <c r="M5401" s="881"/>
      <c r="N5401" s="881">
        <v>322.77</v>
      </c>
    </row>
    <row r="5402" spans="2:15">
      <c r="B5402" s="875" t="s">
        <v>651</v>
      </c>
      <c r="C5402" s="876" t="s">
        <v>344</v>
      </c>
      <c r="M5402" s="881"/>
      <c r="N5402" s="881"/>
      <c r="O5402" s="881">
        <v>622.11</v>
      </c>
    </row>
    <row r="5403" spans="2:15">
      <c r="B5403" s="867" t="s">
        <v>652</v>
      </c>
      <c r="C5403" s="867" t="s">
        <v>2937</v>
      </c>
      <c r="M5403" s="881"/>
      <c r="N5403" s="881"/>
      <c r="O5403" s="881">
        <v>207.5</v>
      </c>
    </row>
    <row r="5404" spans="2:15">
      <c r="B5404" s="867" t="s">
        <v>1680</v>
      </c>
      <c r="C5404" s="867" t="s">
        <v>2938</v>
      </c>
      <c r="M5404" s="881"/>
      <c r="N5404" s="881"/>
      <c r="O5404" s="881">
        <v>295.29000000000002</v>
      </c>
    </row>
    <row r="5405" spans="2:15">
      <c r="B5405" s="867" t="s">
        <v>1681</v>
      </c>
      <c r="C5405" s="867" t="s">
        <v>2678</v>
      </c>
      <c r="M5405" s="881"/>
      <c r="N5405" s="881"/>
      <c r="O5405" s="881">
        <v>119.32</v>
      </c>
    </row>
    <row r="5406" spans="2:15">
      <c r="B5406" s="875" t="s">
        <v>653</v>
      </c>
      <c r="C5406" s="876" t="s">
        <v>64</v>
      </c>
      <c r="M5406" s="881"/>
      <c r="N5406" s="881"/>
      <c r="O5406" s="881">
        <v>72.989999999999995</v>
      </c>
    </row>
    <row r="5407" spans="2:15">
      <c r="B5407" s="867" t="s">
        <v>654</v>
      </c>
      <c r="C5407" s="867" t="s">
        <v>350</v>
      </c>
      <c r="M5407" s="881"/>
      <c r="N5407" s="881"/>
      <c r="O5407" s="881">
        <v>53.33</v>
      </c>
    </row>
    <row r="5408" spans="2:15">
      <c r="B5408" s="867" t="s">
        <v>655</v>
      </c>
      <c r="C5408" s="867" t="s">
        <v>351</v>
      </c>
      <c r="M5408" s="881"/>
      <c r="N5408" s="881"/>
      <c r="O5408" s="881">
        <v>19.66</v>
      </c>
    </row>
    <row r="5409" spans="2:15">
      <c r="B5409" s="873" t="s">
        <v>656</v>
      </c>
      <c r="C5409" s="874" t="s">
        <v>2839</v>
      </c>
      <c r="L5409" s="881"/>
      <c r="M5409" s="881"/>
      <c r="N5409" s="881">
        <v>261.5</v>
      </c>
      <c r="O5409" s="881">
        <v>172.23</v>
      </c>
    </row>
    <row r="5410" spans="2:15">
      <c r="B5410" s="875" t="s">
        <v>657</v>
      </c>
      <c r="C5410" s="876" t="s">
        <v>52</v>
      </c>
      <c r="L5410" s="881"/>
      <c r="N5410" s="881">
        <v>1.71</v>
      </c>
    </row>
    <row r="5411" spans="2:15">
      <c r="B5411" s="867" t="s">
        <v>658</v>
      </c>
      <c r="C5411" s="867" t="s">
        <v>333</v>
      </c>
      <c r="L5411" s="881"/>
      <c r="N5411" s="881">
        <v>1.27</v>
      </c>
    </row>
    <row r="5412" spans="2:15">
      <c r="B5412" s="867" t="s">
        <v>659</v>
      </c>
      <c r="C5412" s="867" t="s">
        <v>334</v>
      </c>
      <c r="L5412" s="881"/>
      <c r="N5412" s="881">
        <v>0.44</v>
      </c>
    </row>
    <row r="5413" spans="2:15">
      <c r="B5413" s="875" t="s">
        <v>660</v>
      </c>
      <c r="C5413" s="876" t="s">
        <v>54</v>
      </c>
      <c r="L5413" s="881"/>
      <c r="N5413" s="881">
        <v>16.93</v>
      </c>
    </row>
    <row r="5414" spans="2:15">
      <c r="B5414" s="867" t="s">
        <v>661</v>
      </c>
      <c r="C5414" s="867" t="s">
        <v>365</v>
      </c>
      <c r="L5414" s="881"/>
      <c r="N5414" s="881">
        <v>8.92</v>
      </c>
    </row>
    <row r="5415" spans="2:15">
      <c r="B5415" s="867" t="s">
        <v>662</v>
      </c>
      <c r="C5415" s="867" t="s">
        <v>336</v>
      </c>
      <c r="L5415" s="881"/>
      <c r="N5415" s="881">
        <v>7.38</v>
      </c>
    </row>
    <row r="5416" spans="2:15">
      <c r="B5416" s="867" t="s">
        <v>663</v>
      </c>
      <c r="C5416" s="867" t="s">
        <v>2762</v>
      </c>
      <c r="L5416" s="881"/>
      <c r="N5416" s="881">
        <v>0.63</v>
      </c>
    </row>
    <row r="5417" spans="2:15">
      <c r="B5417" s="875" t="s">
        <v>665</v>
      </c>
      <c r="C5417" s="876" t="s">
        <v>2700</v>
      </c>
      <c r="L5417" s="881"/>
      <c r="N5417" s="881">
        <v>124.35</v>
      </c>
      <c r="O5417" s="881">
        <v>11.44</v>
      </c>
    </row>
    <row r="5418" spans="2:15">
      <c r="B5418" s="867" t="s">
        <v>666</v>
      </c>
      <c r="C5418" s="867" t="s">
        <v>2840</v>
      </c>
      <c r="L5418" s="881"/>
      <c r="N5418" s="881"/>
      <c r="O5418" s="881">
        <v>5.36</v>
      </c>
    </row>
    <row r="5419" spans="2:15">
      <c r="B5419" s="867" t="s">
        <v>667</v>
      </c>
      <c r="C5419" s="867" t="s">
        <v>366</v>
      </c>
      <c r="L5419" s="881"/>
      <c r="N5419" s="881"/>
      <c r="O5419" s="881">
        <v>6.08</v>
      </c>
    </row>
    <row r="5420" spans="2:15">
      <c r="B5420" s="867" t="s">
        <v>668</v>
      </c>
      <c r="C5420" s="867" t="s">
        <v>364</v>
      </c>
      <c r="L5420" s="881"/>
      <c r="N5420" s="881">
        <v>37.049999999999997</v>
      </c>
    </row>
    <row r="5421" spans="2:15">
      <c r="B5421" s="867" t="s">
        <v>669</v>
      </c>
      <c r="C5421" s="867" t="s">
        <v>342</v>
      </c>
      <c r="L5421" s="881"/>
      <c r="N5421" s="881">
        <v>87.3</v>
      </c>
    </row>
    <row r="5422" spans="2:15">
      <c r="B5422" s="875" t="s">
        <v>670</v>
      </c>
      <c r="C5422" s="876" t="s">
        <v>343</v>
      </c>
      <c r="L5422" s="881"/>
      <c r="N5422" s="881">
        <v>10.92</v>
      </c>
      <c r="O5422" s="881">
        <v>40.450000000000003</v>
      </c>
    </row>
    <row r="5423" spans="2:15">
      <c r="B5423" s="867" t="s">
        <v>671</v>
      </c>
      <c r="C5423" s="867" t="s">
        <v>367</v>
      </c>
      <c r="L5423" s="881"/>
      <c r="N5423" s="881">
        <v>10.92</v>
      </c>
      <c r="O5423" s="881">
        <v>40.450000000000003</v>
      </c>
    </row>
    <row r="5424" spans="2:15">
      <c r="B5424" s="875" t="s">
        <v>673</v>
      </c>
      <c r="C5424" s="876" t="s">
        <v>2939</v>
      </c>
      <c r="L5424" s="881"/>
      <c r="N5424" s="881"/>
      <c r="O5424" s="881">
        <v>96.74</v>
      </c>
    </row>
    <row r="5425" spans="2:15">
      <c r="B5425" s="867" t="s">
        <v>674</v>
      </c>
      <c r="C5425" s="867" t="s">
        <v>2841</v>
      </c>
      <c r="L5425" s="881"/>
      <c r="N5425" s="881"/>
      <c r="O5425" s="881">
        <v>96.74</v>
      </c>
    </row>
    <row r="5426" spans="2:15">
      <c r="B5426" s="875" t="s">
        <v>675</v>
      </c>
      <c r="C5426" s="876" t="s">
        <v>2681</v>
      </c>
      <c r="L5426" s="881"/>
      <c r="N5426" s="881">
        <v>107.59</v>
      </c>
    </row>
    <row r="5427" spans="2:15">
      <c r="B5427" s="867" t="s">
        <v>676</v>
      </c>
      <c r="C5427" s="867" t="s">
        <v>2759</v>
      </c>
      <c r="L5427" s="881"/>
      <c r="N5427" s="881">
        <v>107.59</v>
      </c>
    </row>
    <row r="5428" spans="2:15">
      <c r="B5428" s="875" t="s">
        <v>1682</v>
      </c>
      <c r="C5428" s="876" t="s">
        <v>64</v>
      </c>
      <c r="L5428" s="881"/>
      <c r="N5428" s="881"/>
      <c r="O5428" s="881">
        <v>23.6</v>
      </c>
    </row>
    <row r="5429" spans="2:15">
      <c r="B5429" s="867" t="s">
        <v>1683</v>
      </c>
      <c r="C5429" s="867" t="s">
        <v>350</v>
      </c>
      <c r="L5429" s="881"/>
      <c r="N5429" s="881"/>
      <c r="O5429" s="881">
        <v>15.41</v>
      </c>
    </row>
    <row r="5430" spans="2:15">
      <c r="B5430" s="867" t="s">
        <v>1684</v>
      </c>
      <c r="C5430" s="867" t="s">
        <v>351</v>
      </c>
      <c r="L5430" s="881"/>
      <c r="N5430" s="881"/>
      <c r="O5430" s="881">
        <v>8.19</v>
      </c>
    </row>
    <row r="5431" spans="2:15">
      <c r="B5431" s="873" t="s">
        <v>679</v>
      </c>
      <c r="C5431" s="874" t="s">
        <v>2940</v>
      </c>
      <c r="J5431" s="881"/>
      <c r="K5431" s="881">
        <v>8223.7999999999993</v>
      </c>
      <c r="L5431" s="881">
        <v>25252.799999999999</v>
      </c>
    </row>
    <row r="5432" spans="2:15">
      <c r="B5432" s="875" t="s">
        <v>680</v>
      </c>
      <c r="C5432" s="876" t="s">
        <v>52</v>
      </c>
      <c r="J5432" s="881"/>
      <c r="K5432" s="881">
        <v>181.55</v>
      </c>
      <c r="L5432" s="881"/>
    </row>
    <row r="5433" spans="2:15">
      <c r="B5433" s="867" t="s">
        <v>681</v>
      </c>
      <c r="C5433" s="867" t="s">
        <v>333</v>
      </c>
      <c r="J5433" s="881"/>
      <c r="K5433" s="881">
        <v>134.91999999999999</v>
      </c>
      <c r="L5433" s="881"/>
    </row>
    <row r="5434" spans="2:15">
      <c r="B5434" s="867" t="s">
        <v>1685</v>
      </c>
      <c r="C5434" s="867" t="s">
        <v>334</v>
      </c>
      <c r="J5434" s="881"/>
      <c r="K5434" s="881">
        <v>46.63</v>
      </c>
      <c r="L5434" s="881"/>
    </row>
    <row r="5435" spans="2:15">
      <c r="B5435" s="875" t="s">
        <v>682</v>
      </c>
      <c r="C5435" s="876" t="s">
        <v>54</v>
      </c>
      <c r="K5435" s="881">
        <v>1402.22</v>
      </c>
      <c r="L5435" s="881">
        <v>30.61</v>
      </c>
    </row>
    <row r="5436" spans="2:15">
      <c r="B5436" s="867" t="s">
        <v>683</v>
      </c>
      <c r="C5436" s="867" t="s">
        <v>365</v>
      </c>
      <c r="K5436" s="881">
        <v>167.03</v>
      </c>
      <c r="L5436" s="881"/>
    </row>
    <row r="5437" spans="2:15">
      <c r="B5437" s="867" t="s">
        <v>684</v>
      </c>
      <c r="C5437" s="867" t="s">
        <v>336</v>
      </c>
      <c r="K5437" s="881">
        <v>139.26</v>
      </c>
      <c r="L5437" s="881"/>
      <c r="M5437" s="881"/>
    </row>
    <row r="5438" spans="2:15">
      <c r="B5438" s="867" t="s">
        <v>1686</v>
      </c>
      <c r="C5438" s="867" t="s">
        <v>337</v>
      </c>
      <c r="K5438" s="881">
        <v>1095.93</v>
      </c>
      <c r="L5438" s="881"/>
    </row>
    <row r="5439" spans="2:15">
      <c r="B5439" s="867" t="s">
        <v>1687</v>
      </c>
      <c r="C5439" s="867" t="s">
        <v>2766</v>
      </c>
      <c r="K5439" s="881"/>
      <c r="L5439" s="881">
        <v>30.61</v>
      </c>
    </row>
    <row r="5440" spans="2:15">
      <c r="B5440" s="875" t="s">
        <v>685</v>
      </c>
      <c r="C5440" s="876" t="s">
        <v>2767</v>
      </c>
      <c r="K5440" s="881">
        <v>5877.26</v>
      </c>
      <c r="L5440" s="881">
        <v>9339.1200000000008</v>
      </c>
    </row>
    <row r="5441" spans="2:13">
      <c r="B5441" s="867" t="s">
        <v>686</v>
      </c>
      <c r="C5441" s="867" t="s">
        <v>368</v>
      </c>
      <c r="K5441" s="881">
        <v>401.24</v>
      </c>
      <c r="L5441" s="881">
        <v>98.88</v>
      </c>
    </row>
    <row r="5442" spans="2:13">
      <c r="B5442" s="867" t="s">
        <v>1688</v>
      </c>
      <c r="C5442" s="867" t="s">
        <v>364</v>
      </c>
      <c r="K5442" s="881">
        <v>7.79</v>
      </c>
      <c r="L5442" s="881">
        <v>3393.49</v>
      </c>
    </row>
    <row r="5443" spans="2:13">
      <c r="B5443" s="867" t="s">
        <v>1689</v>
      </c>
      <c r="C5443" s="867" t="s">
        <v>2702</v>
      </c>
      <c r="K5443" s="881">
        <v>537.95000000000005</v>
      </c>
      <c r="L5443" s="881">
        <v>961.45</v>
      </c>
    </row>
    <row r="5444" spans="2:13">
      <c r="B5444" s="867" t="s">
        <v>1690</v>
      </c>
      <c r="C5444" s="867" t="s">
        <v>342</v>
      </c>
      <c r="K5444" s="881">
        <v>4930.28</v>
      </c>
      <c r="L5444" s="881">
        <v>4885.3</v>
      </c>
      <c r="M5444" s="881"/>
    </row>
    <row r="5445" spans="2:13">
      <c r="B5445" s="875" t="s">
        <v>687</v>
      </c>
      <c r="C5445" s="876" t="s">
        <v>362</v>
      </c>
      <c r="K5445" s="881">
        <v>730.29</v>
      </c>
      <c r="L5445" s="881">
        <v>3033</v>
      </c>
      <c r="M5445" s="881"/>
    </row>
    <row r="5446" spans="2:13">
      <c r="B5446" s="867" t="s">
        <v>688</v>
      </c>
      <c r="C5446" s="867" t="s">
        <v>2768</v>
      </c>
      <c r="K5446" s="881">
        <v>730.29</v>
      </c>
      <c r="L5446" s="881">
        <v>482.23</v>
      </c>
      <c r="M5446" s="881"/>
    </row>
    <row r="5447" spans="2:13">
      <c r="B5447" s="867" t="s">
        <v>689</v>
      </c>
      <c r="C5447" s="867" t="s">
        <v>2769</v>
      </c>
      <c r="K5447" s="881"/>
      <c r="L5447" s="881">
        <v>2550.77</v>
      </c>
      <c r="M5447" s="881"/>
    </row>
    <row r="5448" spans="2:13">
      <c r="B5448" s="875" t="s">
        <v>692</v>
      </c>
      <c r="C5448" s="876" t="s">
        <v>343</v>
      </c>
      <c r="K5448" s="881"/>
      <c r="L5448" s="881">
        <v>5795.47</v>
      </c>
      <c r="M5448" s="881"/>
    </row>
    <row r="5449" spans="2:13">
      <c r="B5449" s="867" t="s">
        <v>693</v>
      </c>
      <c r="C5449" s="867" t="s">
        <v>367</v>
      </c>
      <c r="K5449" s="881"/>
      <c r="L5449" s="881">
        <v>5795.47</v>
      </c>
      <c r="M5449" s="881"/>
    </row>
    <row r="5450" spans="2:13">
      <c r="B5450" s="875" t="s">
        <v>694</v>
      </c>
      <c r="C5450" s="876" t="s">
        <v>344</v>
      </c>
      <c r="K5450" s="881">
        <v>32.479999999999997</v>
      </c>
      <c r="L5450" s="881">
        <v>7054.6</v>
      </c>
      <c r="M5450" s="881"/>
    </row>
    <row r="5451" spans="2:13">
      <c r="B5451" s="867" t="s">
        <v>695</v>
      </c>
      <c r="C5451" s="867" t="s">
        <v>2770</v>
      </c>
      <c r="K5451" s="881">
        <v>13.94</v>
      </c>
      <c r="L5451" s="881">
        <v>3028.54</v>
      </c>
      <c r="M5451" s="881"/>
    </row>
    <row r="5452" spans="2:13">
      <c r="B5452" s="867" t="s">
        <v>1691</v>
      </c>
      <c r="C5452" s="867" t="s">
        <v>2771</v>
      </c>
      <c r="K5452" s="881">
        <v>6.3</v>
      </c>
      <c r="L5452" s="881">
        <v>1367.94</v>
      </c>
      <c r="M5452" s="881"/>
    </row>
    <row r="5453" spans="2:13">
      <c r="B5453" s="867" t="s">
        <v>1692</v>
      </c>
      <c r="C5453" s="867" t="s">
        <v>2772</v>
      </c>
      <c r="K5453" s="881">
        <v>12.24</v>
      </c>
      <c r="L5453" s="881">
        <v>2658.12</v>
      </c>
      <c r="M5453" s="881"/>
    </row>
    <row r="5454" spans="2:13">
      <c r="B5454" s="864" t="s">
        <v>701</v>
      </c>
      <c r="C5454" s="865" t="s">
        <v>2941</v>
      </c>
      <c r="J5454" s="881"/>
      <c r="K5454" s="881">
        <v>17832.11</v>
      </c>
      <c r="L5454" s="881">
        <v>26336.79</v>
      </c>
      <c r="M5454" s="881"/>
    </row>
    <row r="5455" spans="2:13">
      <c r="B5455" s="873" t="s">
        <v>702</v>
      </c>
      <c r="C5455" s="874" t="s">
        <v>2785</v>
      </c>
      <c r="J5455" s="881"/>
      <c r="K5455" s="881">
        <v>11067.66</v>
      </c>
      <c r="L5455" s="881">
        <v>4010.32</v>
      </c>
      <c r="M5455" s="881"/>
    </row>
    <row r="5456" spans="2:13">
      <c r="B5456" s="875" t="s">
        <v>703</v>
      </c>
      <c r="C5456" s="876" t="s">
        <v>52</v>
      </c>
      <c r="J5456" s="881"/>
      <c r="K5456" s="881">
        <v>104.26</v>
      </c>
      <c r="M5456" s="881"/>
    </row>
    <row r="5457" spans="2:13">
      <c r="B5457" s="867" t="s">
        <v>704</v>
      </c>
      <c r="C5457" s="867" t="s">
        <v>333</v>
      </c>
      <c r="J5457" s="881"/>
      <c r="K5457" s="881">
        <v>77.48</v>
      </c>
      <c r="L5457" s="881"/>
      <c r="M5457" s="881"/>
    </row>
    <row r="5458" spans="2:13">
      <c r="B5458" s="867" t="s">
        <v>705</v>
      </c>
      <c r="C5458" s="867" t="s">
        <v>334</v>
      </c>
      <c r="J5458" s="881"/>
      <c r="K5458" s="881">
        <v>26.78</v>
      </c>
      <c r="L5458" s="881"/>
      <c r="M5458" s="881"/>
    </row>
    <row r="5459" spans="2:13">
      <c r="B5459" s="875" t="s">
        <v>706</v>
      </c>
      <c r="C5459" s="876" t="s">
        <v>54</v>
      </c>
      <c r="J5459" s="881"/>
      <c r="K5459" s="881">
        <v>1352.96</v>
      </c>
      <c r="L5459" s="881"/>
      <c r="M5459" s="881"/>
    </row>
    <row r="5460" spans="2:13">
      <c r="B5460" s="867" t="s">
        <v>707</v>
      </c>
      <c r="C5460" s="867" t="s">
        <v>335</v>
      </c>
      <c r="J5460" s="881"/>
      <c r="K5460" s="881">
        <v>476.01</v>
      </c>
      <c r="M5460" s="881"/>
    </row>
    <row r="5461" spans="2:13">
      <c r="B5461" s="867" t="s">
        <v>708</v>
      </c>
      <c r="C5461" s="867" t="s">
        <v>2786</v>
      </c>
      <c r="J5461" s="881"/>
      <c r="K5461" s="881">
        <v>283.20999999999998</v>
      </c>
      <c r="M5461" s="881"/>
    </row>
    <row r="5462" spans="2:13">
      <c r="B5462" s="867" t="s">
        <v>709</v>
      </c>
      <c r="C5462" s="867" t="s">
        <v>2787</v>
      </c>
      <c r="J5462" s="881"/>
      <c r="K5462" s="881">
        <v>370.58</v>
      </c>
      <c r="L5462" s="881"/>
      <c r="M5462" s="881"/>
    </row>
    <row r="5463" spans="2:13">
      <c r="B5463" s="867" t="s">
        <v>710</v>
      </c>
      <c r="C5463" s="871" t="s">
        <v>2788</v>
      </c>
      <c r="J5463" s="881"/>
      <c r="K5463" s="881">
        <v>223.16</v>
      </c>
      <c r="L5463" s="881"/>
      <c r="M5463" s="881"/>
    </row>
    <row r="5464" spans="2:13">
      <c r="B5464" s="875" t="s">
        <v>711</v>
      </c>
      <c r="C5464" s="876" t="s">
        <v>2789</v>
      </c>
      <c r="K5464" s="881">
        <v>142.09</v>
      </c>
      <c r="L5464" s="881">
        <v>5.61</v>
      </c>
    </row>
    <row r="5465" spans="2:13">
      <c r="B5465" s="867" t="s">
        <v>712</v>
      </c>
      <c r="C5465" s="867" t="s">
        <v>346</v>
      </c>
      <c r="K5465" s="881">
        <v>40.81</v>
      </c>
      <c r="L5465" s="881"/>
    </row>
    <row r="5466" spans="2:13">
      <c r="B5466" s="867" t="s">
        <v>713</v>
      </c>
      <c r="C5466" s="867" t="s">
        <v>352</v>
      </c>
      <c r="K5466" s="881">
        <v>40.81</v>
      </c>
      <c r="M5466" s="881"/>
    </row>
    <row r="5467" spans="2:13">
      <c r="B5467" s="867" t="s">
        <v>714</v>
      </c>
      <c r="C5467" s="867" t="s">
        <v>2674</v>
      </c>
      <c r="K5467" s="881">
        <v>60.47</v>
      </c>
      <c r="M5467" s="881"/>
    </row>
    <row r="5468" spans="2:13">
      <c r="B5468" s="867" t="s">
        <v>715</v>
      </c>
      <c r="C5468" s="867" t="s">
        <v>2675</v>
      </c>
      <c r="K5468" s="881"/>
      <c r="L5468" s="881">
        <v>5.61</v>
      </c>
      <c r="M5468" s="881"/>
    </row>
    <row r="5469" spans="2:13">
      <c r="B5469" s="875" t="s">
        <v>716</v>
      </c>
      <c r="C5469" s="876" t="s">
        <v>2700</v>
      </c>
      <c r="J5469" s="881"/>
      <c r="K5469" s="881">
        <v>616.51</v>
      </c>
      <c r="M5469" s="881"/>
    </row>
    <row r="5470" spans="2:13">
      <c r="B5470" s="867" t="s">
        <v>717</v>
      </c>
      <c r="C5470" s="867" t="s">
        <v>339</v>
      </c>
      <c r="J5470" s="881"/>
      <c r="K5470" s="881">
        <v>176.82</v>
      </c>
      <c r="M5470" s="881"/>
    </row>
    <row r="5471" spans="2:13">
      <c r="B5471" s="867" t="s">
        <v>718</v>
      </c>
      <c r="C5471" s="867" t="s">
        <v>366</v>
      </c>
      <c r="J5471" s="881"/>
      <c r="K5471" s="881">
        <v>161.63999999999999</v>
      </c>
      <c r="M5471" s="881"/>
    </row>
    <row r="5472" spans="2:13">
      <c r="B5472" s="867" t="s">
        <v>719</v>
      </c>
      <c r="C5472" s="867" t="s">
        <v>342</v>
      </c>
      <c r="J5472" s="881"/>
      <c r="K5472" s="881">
        <v>111.74</v>
      </c>
      <c r="M5472" s="881"/>
    </row>
    <row r="5473" spans="2:13">
      <c r="B5473" s="867" t="s">
        <v>720</v>
      </c>
      <c r="C5473" s="867" t="s">
        <v>2790</v>
      </c>
      <c r="J5473" s="881"/>
      <c r="K5473" s="881">
        <v>166.31</v>
      </c>
      <c r="M5473" s="881"/>
    </row>
    <row r="5474" spans="2:13">
      <c r="B5474" s="875" t="s">
        <v>721</v>
      </c>
      <c r="C5474" s="876" t="s">
        <v>340</v>
      </c>
      <c r="J5474" s="881"/>
      <c r="K5474" s="881">
        <v>3135.28</v>
      </c>
      <c r="M5474" s="881"/>
    </row>
    <row r="5475" spans="2:13">
      <c r="B5475" s="867" t="s">
        <v>722</v>
      </c>
      <c r="C5475" s="867" t="s">
        <v>2791</v>
      </c>
      <c r="K5475" s="881">
        <v>1064.82</v>
      </c>
      <c r="M5475" s="881"/>
    </row>
    <row r="5476" spans="2:13">
      <c r="B5476" s="867" t="s">
        <v>723</v>
      </c>
      <c r="C5476" s="867" t="s">
        <v>342</v>
      </c>
      <c r="J5476" s="881"/>
      <c r="K5476" s="881">
        <v>1589.73</v>
      </c>
      <c r="M5476" s="881"/>
    </row>
    <row r="5477" spans="2:13">
      <c r="B5477" s="867" t="s">
        <v>724</v>
      </c>
      <c r="C5477" s="867" t="s">
        <v>2702</v>
      </c>
      <c r="J5477" s="881"/>
      <c r="K5477" s="881">
        <v>480.73</v>
      </c>
      <c r="M5477" s="881"/>
    </row>
    <row r="5478" spans="2:13">
      <c r="B5478" s="875" t="s">
        <v>725</v>
      </c>
      <c r="C5478" s="876" t="s">
        <v>343</v>
      </c>
      <c r="K5478" s="881">
        <v>1128.74</v>
      </c>
      <c r="M5478" s="881"/>
    </row>
    <row r="5479" spans="2:13">
      <c r="B5479" s="867" t="s">
        <v>726</v>
      </c>
      <c r="C5479" s="867" t="s">
        <v>2703</v>
      </c>
      <c r="K5479" s="881">
        <v>450.02</v>
      </c>
      <c r="M5479" s="881"/>
    </row>
    <row r="5480" spans="2:13">
      <c r="B5480" s="867" t="s">
        <v>727</v>
      </c>
      <c r="C5480" s="867" t="s">
        <v>2671</v>
      </c>
      <c r="K5480" s="881">
        <v>616.27</v>
      </c>
      <c r="M5480" s="881"/>
    </row>
    <row r="5481" spans="2:13">
      <c r="B5481" s="867" t="s">
        <v>728</v>
      </c>
      <c r="C5481" s="867" t="s">
        <v>2673</v>
      </c>
      <c r="K5481" s="881">
        <v>62.45</v>
      </c>
      <c r="M5481" s="881"/>
    </row>
    <row r="5482" spans="2:13">
      <c r="B5482" s="875" t="s">
        <v>729</v>
      </c>
      <c r="C5482" s="876" t="s">
        <v>344</v>
      </c>
      <c r="J5482" s="881"/>
      <c r="K5482" s="881">
        <v>568.53</v>
      </c>
      <c r="M5482" s="881"/>
    </row>
    <row r="5483" spans="2:13">
      <c r="B5483" s="867" t="s">
        <v>730</v>
      </c>
      <c r="C5483" s="867" t="s">
        <v>2792</v>
      </c>
      <c r="J5483" s="881"/>
      <c r="K5483" s="881">
        <v>568.53</v>
      </c>
      <c r="M5483" s="881"/>
    </row>
    <row r="5484" spans="2:13">
      <c r="B5484" s="875" t="s">
        <v>731</v>
      </c>
      <c r="C5484" s="876" t="s">
        <v>58</v>
      </c>
      <c r="K5484" s="881">
        <v>257.54000000000002</v>
      </c>
      <c r="L5484" s="881">
        <v>64.19</v>
      </c>
      <c r="M5484" s="881"/>
    </row>
    <row r="5485" spans="2:13">
      <c r="B5485" s="867" t="s">
        <v>732</v>
      </c>
      <c r="C5485" s="867" t="s">
        <v>2793</v>
      </c>
      <c r="K5485" s="881"/>
      <c r="L5485" s="881">
        <v>64.19</v>
      </c>
      <c r="M5485" s="881"/>
    </row>
    <row r="5486" spans="2:13">
      <c r="B5486" s="867" t="s">
        <v>733</v>
      </c>
      <c r="C5486" s="867" t="s">
        <v>2710</v>
      </c>
      <c r="K5486" s="881">
        <v>163.59</v>
      </c>
      <c r="M5486" s="881"/>
    </row>
    <row r="5487" spans="2:13">
      <c r="B5487" s="867" t="s">
        <v>734</v>
      </c>
      <c r="C5487" s="867" t="s">
        <v>2763</v>
      </c>
      <c r="K5487" s="881">
        <v>93.95</v>
      </c>
      <c r="M5487" s="881"/>
    </row>
    <row r="5488" spans="2:13">
      <c r="B5488" s="875" t="s">
        <v>735</v>
      </c>
      <c r="C5488" s="876" t="s">
        <v>64</v>
      </c>
      <c r="K5488" s="881"/>
      <c r="L5488" s="881">
        <v>250.31</v>
      </c>
      <c r="M5488" s="881"/>
    </row>
    <row r="5489" spans="2:13">
      <c r="B5489" s="867" t="s">
        <v>736</v>
      </c>
      <c r="C5489" s="867" t="s">
        <v>350</v>
      </c>
      <c r="K5489" s="881"/>
      <c r="L5489" s="881">
        <v>227.99</v>
      </c>
      <c r="M5489" s="881"/>
    </row>
    <row r="5490" spans="2:13">
      <c r="B5490" s="867" t="s">
        <v>737</v>
      </c>
      <c r="C5490" s="867" t="s">
        <v>351</v>
      </c>
      <c r="K5490" s="881"/>
      <c r="L5490" s="881">
        <v>22.32</v>
      </c>
      <c r="M5490" s="881"/>
    </row>
    <row r="5491" spans="2:13">
      <c r="B5491" s="875" t="s">
        <v>738</v>
      </c>
      <c r="C5491" s="876" t="s">
        <v>2712</v>
      </c>
      <c r="K5491" s="881">
        <v>3761.75</v>
      </c>
      <c r="L5491" s="881">
        <v>3690.21</v>
      </c>
      <c r="M5491" s="881"/>
    </row>
    <row r="5492" spans="2:13">
      <c r="B5492" s="883" t="s">
        <v>739</v>
      </c>
      <c r="C5492" s="884" t="s">
        <v>52</v>
      </c>
      <c r="K5492" s="881">
        <v>26.78</v>
      </c>
      <c r="M5492" s="881"/>
    </row>
    <row r="5493" spans="2:13">
      <c r="B5493" s="867" t="s">
        <v>740</v>
      </c>
      <c r="C5493" s="867" t="s">
        <v>334</v>
      </c>
      <c r="K5493" s="881">
        <v>26.78</v>
      </c>
      <c r="M5493" s="881"/>
    </row>
    <row r="5494" spans="2:13">
      <c r="B5494" s="883" t="s">
        <v>741</v>
      </c>
      <c r="C5494" s="884" t="s">
        <v>54</v>
      </c>
      <c r="K5494" s="881">
        <v>87.78</v>
      </c>
      <c r="M5494" s="881"/>
    </row>
    <row r="5495" spans="2:13">
      <c r="B5495" s="867" t="s">
        <v>742</v>
      </c>
      <c r="C5495" s="867" t="s">
        <v>2696</v>
      </c>
      <c r="K5495" s="881">
        <v>47.99</v>
      </c>
      <c r="M5495" s="881"/>
    </row>
    <row r="5496" spans="2:13">
      <c r="B5496" s="867" t="s">
        <v>743</v>
      </c>
      <c r="C5496" s="867" t="s">
        <v>336</v>
      </c>
      <c r="K5496" s="881">
        <v>39.79</v>
      </c>
      <c r="M5496" s="881"/>
    </row>
    <row r="5497" spans="2:13">
      <c r="B5497" s="883" t="s">
        <v>744</v>
      </c>
      <c r="C5497" s="884" t="s">
        <v>2700</v>
      </c>
      <c r="K5497" s="881">
        <v>454.03</v>
      </c>
      <c r="L5497" s="881">
        <v>493.56</v>
      </c>
      <c r="M5497" s="881"/>
    </row>
    <row r="5498" spans="2:13">
      <c r="B5498" s="867" t="s">
        <v>745</v>
      </c>
      <c r="C5498" s="867" t="s">
        <v>2713</v>
      </c>
      <c r="K5498" s="881">
        <v>448.31</v>
      </c>
      <c r="M5498" s="881"/>
    </row>
    <row r="5499" spans="2:13">
      <c r="B5499" s="867" t="s">
        <v>746</v>
      </c>
      <c r="C5499" s="867" t="s">
        <v>2714</v>
      </c>
      <c r="K5499" s="881">
        <v>5.72</v>
      </c>
      <c r="L5499" s="881">
        <v>493.56</v>
      </c>
      <c r="M5499" s="881"/>
    </row>
    <row r="5500" spans="2:13">
      <c r="B5500" s="883" t="s">
        <v>747</v>
      </c>
      <c r="C5500" s="884" t="s">
        <v>359</v>
      </c>
      <c r="K5500" s="881">
        <v>3193.16</v>
      </c>
      <c r="L5500" s="881">
        <v>2747.54</v>
      </c>
      <c r="M5500" s="881"/>
    </row>
    <row r="5501" spans="2:13">
      <c r="B5501" s="867" t="s">
        <v>748</v>
      </c>
      <c r="C5501" s="867" t="s">
        <v>2685</v>
      </c>
      <c r="K5501" s="881">
        <v>1617.98</v>
      </c>
      <c r="L5501" s="881"/>
      <c r="M5501" s="881"/>
    </row>
    <row r="5502" spans="2:13">
      <c r="B5502" s="867" t="s">
        <v>749</v>
      </c>
      <c r="C5502" s="867" t="s">
        <v>2715</v>
      </c>
      <c r="K5502" s="881"/>
      <c r="L5502" s="881">
        <v>2278.0700000000002</v>
      </c>
    </row>
    <row r="5503" spans="2:13">
      <c r="B5503" s="867" t="s">
        <v>750</v>
      </c>
      <c r="C5503" s="867" t="s">
        <v>2716</v>
      </c>
      <c r="K5503" s="881">
        <v>1575.18</v>
      </c>
      <c r="L5503" s="881"/>
    </row>
    <row r="5504" spans="2:13">
      <c r="B5504" s="867" t="s">
        <v>751</v>
      </c>
      <c r="C5504" s="867" t="s">
        <v>349</v>
      </c>
      <c r="K5504" s="881"/>
      <c r="L5504" s="881">
        <v>256.77999999999997</v>
      </c>
    </row>
    <row r="5505" spans="2:13">
      <c r="B5505" s="867" t="s">
        <v>752</v>
      </c>
      <c r="C5505" s="871" t="s">
        <v>2717</v>
      </c>
      <c r="K5505" s="881"/>
      <c r="L5505" s="881">
        <v>212.69</v>
      </c>
    </row>
    <row r="5506" spans="2:13">
      <c r="B5506" s="883" t="s">
        <v>753</v>
      </c>
      <c r="C5506" s="884" t="s">
        <v>2718</v>
      </c>
      <c r="K5506" s="881"/>
      <c r="L5506" s="881">
        <v>449.11</v>
      </c>
    </row>
    <row r="5507" spans="2:13">
      <c r="B5507" s="867" t="s">
        <v>754</v>
      </c>
      <c r="C5507" s="867" t="s">
        <v>2719</v>
      </c>
      <c r="K5507" s="881"/>
      <c r="L5507" s="881">
        <v>449.11</v>
      </c>
    </row>
    <row r="5508" spans="2:13">
      <c r="B5508" s="873" t="s">
        <v>755</v>
      </c>
      <c r="C5508" s="874" t="s">
        <v>2735</v>
      </c>
      <c r="K5508" s="881">
        <v>6458.5</v>
      </c>
      <c r="L5508" s="881">
        <v>13921.62</v>
      </c>
    </row>
    <row r="5509" spans="2:13">
      <c r="B5509" s="875" t="s">
        <v>756</v>
      </c>
      <c r="C5509" s="876" t="s">
        <v>52</v>
      </c>
      <c r="K5509" s="881">
        <v>442.61</v>
      </c>
      <c r="L5509" s="881"/>
    </row>
    <row r="5510" spans="2:13">
      <c r="B5510" s="867" t="s">
        <v>757</v>
      </c>
      <c r="C5510" s="867" t="s">
        <v>2689</v>
      </c>
      <c r="K5510" s="881">
        <v>442.61</v>
      </c>
      <c r="L5510" s="881"/>
    </row>
    <row r="5511" spans="2:13">
      <c r="B5511" s="875" t="s">
        <v>758</v>
      </c>
      <c r="C5511" s="876" t="s">
        <v>54</v>
      </c>
      <c r="K5511" s="881">
        <v>6015.89</v>
      </c>
      <c r="L5511" s="881">
        <v>9137.01</v>
      </c>
    </row>
    <row r="5512" spans="2:13">
      <c r="B5512" s="867" t="s">
        <v>759</v>
      </c>
      <c r="C5512" s="867" t="s">
        <v>2690</v>
      </c>
      <c r="K5512" s="881">
        <v>6005.05</v>
      </c>
      <c r="L5512" s="881"/>
    </row>
    <row r="5513" spans="2:13">
      <c r="B5513" s="867" t="s">
        <v>760</v>
      </c>
      <c r="C5513" s="867" t="s">
        <v>2736</v>
      </c>
      <c r="K5513" s="881">
        <v>3.41</v>
      </c>
      <c r="L5513" s="881">
        <v>442.34</v>
      </c>
      <c r="M5513" s="881"/>
    </row>
    <row r="5514" spans="2:13">
      <c r="B5514" s="867" t="s">
        <v>761</v>
      </c>
      <c r="C5514" s="867" t="s">
        <v>2691</v>
      </c>
      <c r="K5514" s="881">
        <v>7.43</v>
      </c>
      <c r="L5514" s="881">
        <v>1288.79</v>
      </c>
    </row>
    <row r="5515" spans="2:13">
      <c r="B5515" s="867" t="s">
        <v>762</v>
      </c>
      <c r="C5515" s="867" t="s">
        <v>354</v>
      </c>
      <c r="K5515" s="881"/>
      <c r="L5515" s="881">
        <v>2737.86</v>
      </c>
    </row>
    <row r="5516" spans="2:13">
      <c r="B5516" s="867" t="s">
        <v>763</v>
      </c>
      <c r="C5516" s="867" t="s">
        <v>2692</v>
      </c>
      <c r="K5516" s="881"/>
      <c r="L5516" s="881">
        <v>1555.84</v>
      </c>
      <c r="M5516" s="881"/>
    </row>
    <row r="5517" spans="2:13">
      <c r="B5517" s="867" t="s">
        <v>764</v>
      </c>
      <c r="C5517" s="867" t="s">
        <v>2693</v>
      </c>
      <c r="K5517" s="881"/>
      <c r="L5517" s="881">
        <v>3112.18</v>
      </c>
      <c r="M5517" s="881"/>
    </row>
    <row r="5518" spans="2:13">
      <c r="B5518" s="875" t="s">
        <v>765</v>
      </c>
      <c r="C5518" s="876" t="s">
        <v>355</v>
      </c>
      <c r="K5518" s="881"/>
      <c r="L5518" s="881">
        <v>4784.6099999999997</v>
      </c>
      <c r="M5518" s="881"/>
    </row>
    <row r="5519" spans="2:13">
      <c r="B5519" s="867" t="s">
        <v>766</v>
      </c>
      <c r="C5519" s="867" t="s">
        <v>2745</v>
      </c>
      <c r="K5519" s="881"/>
      <c r="L5519" s="881">
        <v>130.04</v>
      </c>
      <c r="M5519" s="881"/>
    </row>
    <row r="5520" spans="2:13">
      <c r="B5520" s="867" t="s">
        <v>767</v>
      </c>
      <c r="C5520" s="867" t="s">
        <v>2746</v>
      </c>
      <c r="K5520" s="881"/>
      <c r="L5520" s="881">
        <v>1132.3800000000001</v>
      </c>
      <c r="M5520" s="881"/>
    </row>
    <row r="5521" spans="2:13">
      <c r="B5521" s="867" t="s">
        <v>768</v>
      </c>
      <c r="C5521" s="867" t="s">
        <v>2694</v>
      </c>
      <c r="K5521" s="881"/>
      <c r="L5521" s="881">
        <v>1638.34</v>
      </c>
      <c r="M5521" s="881"/>
    </row>
    <row r="5522" spans="2:13">
      <c r="B5522" s="867" t="s">
        <v>1693</v>
      </c>
      <c r="C5522" s="867" t="s">
        <v>2748</v>
      </c>
      <c r="K5522" s="881"/>
      <c r="L5522" s="881">
        <v>1213.6099999999999</v>
      </c>
      <c r="M5522" s="881"/>
    </row>
    <row r="5523" spans="2:13">
      <c r="B5523" s="867" t="s">
        <v>1694</v>
      </c>
      <c r="C5523" s="867" t="s">
        <v>356</v>
      </c>
      <c r="K5523" s="881"/>
      <c r="L5523" s="881">
        <v>670.24</v>
      </c>
    </row>
    <row r="5524" spans="2:13">
      <c r="B5524" s="873" t="s">
        <v>771</v>
      </c>
      <c r="C5524" s="874" t="s">
        <v>2751</v>
      </c>
      <c r="K5524" s="881"/>
      <c r="L5524" s="881">
        <v>3131.2</v>
      </c>
      <c r="M5524" s="881"/>
    </row>
    <row r="5525" spans="2:13">
      <c r="B5525" s="875" t="s">
        <v>772</v>
      </c>
      <c r="C5525" s="876" t="s">
        <v>52</v>
      </c>
      <c r="K5525" s="881"/>
      <c r="L5525" s="881">
        <v>2.68</v>
      </c>
      <c r="M5525" s="881"/>
    </row>
    <row r="5526" spans="2:13">
      <c r="B5526" s="867" t="s">
        <v>773</v>
      </c>
      <c r="C5526" s="867" t="s">
        <v>334</v>
      </c>
      <c r="K5526" s="881"/>
      <c r="L5526" s="881">
        <v>2.68</v>
      </c>
      <c r="M5526" s="881"/>
    </row>
    <row r="5527" spans="2:13">
      <c r="B5527" s="875" t="s">
        <v>775</v>
      </c>
      <c r="C5527" s="876" t="s">
        <v>54</v>
      </c>
      <c r="K5527" s="881"/>
      <c r="L5527" s="881">
        <v>86.31</v>
      </c>
      <c r="M5527" s="881"/>
    </row>
    <row r="5528" spans="2:13">
      <c r="B5528" s="867" t="s">
        <v>776</v>
      </c>
      <c r="C5528" s="867" t="s">
        <v>365</v>
      </c>
      <c r="K5528" s="881"/>
      <c r="L5528" s="881">
        <v>43.99</v>
      </c>
      <c r="M5528" s="881"/>
    </row>
    <row r="5529" spans="2:13">
      <c r="B5529" s="867" t="s">
        <v>777</v>
      </c>
      <c r="C5529" s="867" t="s">
        <v>336</v>
      </c>
      <c r="K5529" s="881"/>
      <c r="L5529" s="881">
        <v>36.71</v>
      </c>
      <c r="M5529" s="881"/>
    </row>
    <row r="5530" spans="2:13">
      <c r="B5530" s="867" t="s">
        <v>778</v>
      </c>
      <c r="C5530" s="867" t="s">
        <v>2752</v>
      </c>
      <c r="K5530" s="881"/>
      <c r="L5530" s="881">
        <v>5.61</v>
      </c>
      <c r="M5530" s="881"/>
    </row>
    <row r="5531" spans="2:13">
      <c r="B5531" s="875" t="s">
        <v>780</v>
      </c>
      <c r="C5531" s="876" t="s">
        <v>340</v>
      </c>
      <c r="K5531" s="881"/>
      <c r="L5531" s="881">
        <v>997.92</v>
      </c>
      <c r="M5531" s="881"/>
    </row>
    <row r="5532" spans="2:13">
      <c r="B5532" s="867" t="s">
        <v>781</v>
      </c>
      <c r="C5532" s="867" t="s">
        <v>342</v>
      </c>
      <c r="K5532" s="881"/>
      <c r="L5532" s="881">
        <v>499.79</v>
      </c>
      <c r="M5532" s="881"/>
    </row>
    <row r="5533" spans="2:13">
      <c r="B5533" s="867" t="s">
        <v>782</v>
      </c>
      <c r="C5533" s="867" t="s">
        <v>364</v>
      </c>
      <c r="K5533" s="881"/>
      <c r="L5533" s="881">
        <v>314.93</v>
      </c>
      <c r="M5533" s="881"/>
    </row>
    <row r="5534" spans="2:13">
      <c r="B5534" s="867" t="s">
        <v>783</v>
      </c>
      <c r="C5534" s="867" t="s">
        <v>2702</v>
      </c>
      <c r="K5534" s="881"/>
      <c r="L5534" s="881">
        <v>183.2</v>
      </c>
      <c r="M5534" s="881"/>
    </row>
    <row r="5535" spans="2:13">
      <c r="B5535" s="875" t="s">
        <v>785</v>
      </c>
      <c r="C5535" s="876" t="s">
        <v>343</v>
      </c>
      <c r="K5535" s="881"/>
      <c r="L5535" s="881">
        <v>317.82</v>
      </c>
      <c r="M5535" s="881"/>
    </row>
    <row r="5536" spans="2:13">
      <c r="B5536" s="867" t="s">
        <v>786</v>
      </c>
      <c r="C5536" s="867" t="s">
        <v>2671</v>
      </c>
      <c r="K5536" s="881"/>
      <c r="L5536" s="881">
        <v>136.55000000000001</v>
      </c>
      <c r="M5536" s="881"/>
    </row>
    <row r="5537" spans="2:13">
      <c r="B5537" s="867" t="s">
        <v>787</v>
      </c>
      <c r="C5537" s="867" t="s">
        <v>2703</v>
      </c>
      <c r="K5537" s="881"/>
      <c r="L5537" s="881">
        <v>181.27</v>
      </c>
      <c r="M5537" s="881"/>
    </row>
    <row r="5538" spans="2:13">
      <c r="B5538" s="875" t="s">
        <v>788</v>
      </c>
      <c r="C5538" s="876" t="s">
        <v>2676</v>
      </c>
      <c r="K5538" s="881"/>
      <c r="L5538" s="881">
        <v>7.18</v>
      </c>
      <c r="M5538" s="881"/>
    </row>
    <row r="5539" spans="2:13">
      <c r="B5539" s="867" t="s">
        <v>789</v>
      </c>
      <c r="C5539" s="867" t="s">
        <v>2677</v>
      </c>
      <c r="K5539" s="881"/>
      <c r="L5539" s="881">
        <v>7.18</v>
      </c>
      <c r="M5539" s="881"/>
    </row>
    <row r="5540" spans="2:13">
      <c r="B5540" s="875" t="s">
        <v>790</v>
      </c>
      <c r="C5540" s="876" t="s">
        <v>344</v>
      </c>
      <c r="K5540" s="881"/>
      <c r="L5540" s="881">
        <v>194.99</v>
      </c>
      <c r="M5540" s="881"/>
    </row>
    <row r="5541" spans="2:13">
      <c r="B5541" s="867" t="s">
        <v>791</v>
      </c>
      <c r="C5541" s="867" t="s">
        <v>2831</v>
      </c>
      <c r="K5541" s="881"/>
      <c r="L5541" s="881">
        <v>194.99</v>
      </c>
      <c r="M5541" s="881"/>
    </row>
    <row r="5542" spans="2:13">
      <c r="B5542" s="875" t="s">
        <v>1695</v>
      </c>
      <c r="C5542" s="876" t="s">
        <v>2679</v>
      </c>
      <c r="L5542" s="881">
        <v>71.180000000000007</v>
      </c>
      <c r="M5542" s="881"/>
    </row>
    <row r="5543" spans="2:13">
      <c r="B5543" s="867" t="s">
        <v>1696</v>
      </c>
      <c r="C5543" s="867" t="s">
        <v>2680</v>
      </c>
      <c r="L5543" s="881">
        <v>71.180000000000007</v>
      </c>
      <c r="M5543" s="881"/>
    </row>
    <row r="5544" spans="2:13">
      <c r="B5544" s="875" t="s">
        <v>1697</v>
      </c>
      <c r="C5544" s="876" t="s">
        <v>2754</v>
      </c>
      <c r="L5544" s="881">
        <v>1019.68</v>
      </c>
      <c r="M5544" s="881"/>
    </row>
    <row r="5545" spans="2:13">
      <c r="B5545" s="867" t="s">
        <v>1698</v>
      </c>
      <c r="C5545" s="867" t="s">
        <v>334</v>
      </c>
      <c r="L5545" s="881">
        <v>9.41</v>
      </c>
      <c r="M5545" s="881"/>
    </row>
    <row r="5546" spans="2:13">
      <c r="B5546" s="867" t="s">
        <v>1699</v>
      </c>
      <c r="C5546" s="867" t="s">
        <v>365</v>
      </c>
      <c r="L5546" s="881">
        <v>27.07</v>
      </c>
      <c r="M5546" s="881"/>
    </row>
    <row r="5547" spans="2:13">
      <c r="B5547" s="867" t="s">
        <v>1700</v>
      </c>
      <c r="C5547" s="867" t="s">
        <v>336</v>
      </c>
      <c r="L5547" s="881">
        <v>22.56</v>
      </c>
      <c r="M5547" s="881"/>
    </row>
    <row r="5548" spans="2:13">
      <c r="B5548" s="867" t="s">
        <v>1701</v>
      </c>
      <c r="C5548" s="867" t="s">
        <v>2755</v>
      </c>
      <c r="L5548" s="881">
        <v>243.71</v>
      </c>
      <c r="M5548" s="881"/>
    </row>
    <row r="5549" spans="2:13">
      <c r="B5549" s="867" t="s">
        <v>1702</v>
      </c>
      <c r="C5549" s="867" t="s">
        <v>2756</v>
      </c>
      <c r="L5549" s="881">
        <v>267.41000000000003</v>
      </c>
      <c r="M5549" s="881"/>
    </row>
    <row r="5550" spans="2:13">
      <c r="B5550" s="867" t="s">
        <v>1703</v>
      </c>
      <c r="C5550" s="867" t="s">
        <v>349</v>
      </c>
      <c r="L5550" s="881">
        <v>274.48</v>
      </c>
      <c r="M5550" s="881"/>
    </row>
    <row r="5551" spans="2:13">
      <c r="B5551" s="867" t="s">
        <v>1704</v>
      </c>
      <c r="C5551" s="867" t="s">
        <v>2757</v>
      </c>
      <c r="L5551" s="881">
        <v>175.04</v>
      </c>
      <c r="M5551" s="881"/>
    </row>
    <row r="5552" spans="2:13">
      <c r="B5552" s="875" t="s">
        <v>1705</v>
      </c>
      <c r="C5552" s="876" t="s">
        <v>2681</v>
      </c>
      <c r="K5552" s="881"/>
      <c r="L5552" s="881">
        <v>270.17</v>
      </c>
      <c r="M5552" s="881"/>
    </row>
    <row r="5553" spans="2:13">
      <c r="B5553" s="867" t="s">
        <v>1706</v>
      </c>
      <c r="C5553" s="867" t="s">
        <v>2758</v>
      </c>
      <c r="K5553" s="881"/>
      <c r="L5553" s="881">
        <v>162.58000000000001</v>
      </c>
      <c r="M5553" s="881"/>
    </row>
    <row r="5554" spans="2:13">
      <c r="B5554" s="867" t="s">
        <v>1707</v>
      </c>
      <c r="C5554" s="867" t="s">
        <v>2759</v>
      </c>
      <c r="K5554" s="881"/>
      <c r="L5554" s="881">
        <v>107.59</v>
      </c>
      <c r="M5554" s="881"/>
    </row>
    <row r="5555" spans="2:13">
      <c r="B5555" s="875" t="s">
        <v>1708</v>
      </c>
      <c r="C5555" s="876" t="s">
        <v>64</v>
      </c>
      <c r="L5555" s="881">
        <v>115.8</v>
      </c>
      <c r="M5555" s="881"/>
    </row>
    <row r="5556" spans="2:13">
      <c r="B5556" s="867" t="s">
        <v>1709</v>
      </c>
      <c r="C5556" s="867" t="s">
        <v>350</v>
      </c>
      <c r="L5556" s="881">
        <v>91.84</v>
      </c>
      <c r="M5556" s="881"/>
    </row>
    <row r="5557" spans="2:13">
      <c r="B5557" s="867" t="s">
        <v>1710</v>
      </c>
      <c r="C5557" s="867" t="s">
        <v>351</v>
      </c>
      <c r="L5557" s="881">
        <v>23.96</v>
      </c>
      <c r="M5557" s="881"/>
    </row>
    <row r="5558" spans="2:13">
      <c r="B5558" s="875" t="s">
        <v>1711</v>
      </c>
      <c r="C5558" s="876" t="s">
        <v>65</v>
      </c>
      <c r="K5558" s="881"/>
      <c r="L5558" s="881">
        <v>47.47</v>
      </c>
      <c r="M5558" s="881"/>
    </row>
    <row r="5559" spans="2:13">
      <c r="B5559" s="867" t="s">
        <v>1712</v>
      </c>
      <c r="C5559" s="867" t="s">
        <v>2760</v>
      </c>
      <c r="K5559" s="881"/>
      <c r="L5559" s="881">
        <v>47.47</v>
      </c>
      <c r="M5559" s="881"/>
    </row>
    <row r="5560" spans="2:13">
      <c r="B5560" s="873" t="s">
        <v>1713</v>
      </c>
      <c r="C5560" s="874" t="s">
        <v>2942</v>
      </c>
      <c r="K5560" s="881">
        <v>305.95</v>
      </c>
      <c r="L5560" s="881">
        <v>5273.65</v>
      </c>
      <c r="M5560" s="881"/>
    </row>
    <row r="5561" spans="2:13">
      <c r="B5561" s="875" t="s">
        <v>1714</v>
      </c>
      <c r="C5561" s="876" t="s">
        <v>52</v>
      </c>
      <c r="K5561" s="881">
        <v>30.26</v>
      </c>
      <c r="M5561" s="881"/>
    </row>
    <row r="5562" spans="2:13">
      <c r="B5562" s="867" t="s">
        <v>1715</v>
      </c>
      <c r="C5562" s="867" t="s">
        <v>333</v>
      </c>
      <c r="K5562" s="881">
        <v>22.49</v>
      </c>
      <c r="M5562" s="881"/>
    </row>
    <row r="5563" spans="2:13">
      <c r="B5563" s="867" t="s">
        <v>1716</v>
      </c>
      <c r="C5563" s="867" t="s">
        <v>334</v>
      </c>
      <c r="K5563" s="881">
        <v>7.77</v>
      </c>
      <c r="M5563" s="881"/>
    </row>
    <row r="5564" spans="2:13">
      <c r="B5564" s="875" t="s">
        <v>1717</v>
      </c>
      <c r="C5564" s="876" t="s">
        <v>54</v>
      </c>
      <c r="K5564" s="881">
        <v>233.63</v>
      </c>
      <c r="L5564" s="881">
        <v>5.14</v>
      </c>
      <c r="M5564" s="881"/>
    </row>
    <row r="5565" spans="2:13">
      <c r="B5565" s="867" t="s">
        <v>1718</v>
      </c>
      <c r="C5565" s="867" t="s">
        <v>365</v>
      </c>
      <c r="K5565" s="881">
        <v>27.68</v>
      </c>
      <c r="M5565" s="881"/>
    </row>
    <row r="5566" spans="2:13">
      <c r="B5566" s="867" t="s">
        <v>1719</v>
      </c>
      <c r="C5566" s="867" t="s">
        <v>336</v>
      </c>
      <c r="K5566" s="881">
        <v>23.18</v>
      </c>
      <c r="M5566" s="881"/>
    </row>
    <row r="5567" spans="2:13">
      <c r="B5567" s="867" t="s">
        <v>1720</v>
      </c>
      <c r="C5567" s="867" t="s">
        <v>337</v>
      </c>
      <c r="K5567" s="881">
        <v>182.77</v>
      </c>
      <c r="M5567" s="881"/>
    </row>
    <row r="5568" spans="2:13">
      <c r="B5568" s="867" t="s">
        <v>1721</v>
      </c>
      <c r="C5568" s="867" t="s">
        <v>2766</v>
      </c>
      <c r="K5568" s="881"/>
      <c r="L5568" s="881">
        <v>5.14</v>
      </c>
      <c r="M5568" s="881"/>
    </row>
    <row r="5569" spans="2:16">
      <c r="B5569" s="875" t="s">
        <v>1722</v>
      </c>
      <c r="C5569" s="876" t="s">
        <v>2767</v>
      </c>
      <c r="K5569" s="881">
        <v>42.06</v>
      </c>
      <c r="L5569" s="881">
        <v>2493.88</v>
      </c>
      <c r="M5569" s="881"/>
    </row>
    <row r="5570" spans="2:16">
      <c r="B5570" s="867" t="s">
        <v>1723</v>
      </c>
      <c r="C5570" s="867" t="s">
        <v>368</v>
      </c>
      <c r="K5570" s="881">
        <v>42.06</v>
      </c>
      <c r="L5570" s="881">
        <v>41.1</v>
      </c>
      <c r="M5570" s="881"/>
    </row>
    <row r="5571" spans="2:16">
      <c r="B5571" s="867" t="s">
        <v>1724</v>
      </c>
      <c r="C5571" s="867" t="s">
        <v>364</v>
      </c>
      <c r="K5571" s="881"/>
      <c r="L5571" s="881">
        <v>566.88</v>
      </c>
      <c r="M5571" s="881"/>
    </row>
    <row r="5572" spans="2:16">
      <c r="B5572" s="867" t="s">
        <v>1725</v>
      </c>
      <c r="C5572" s="867" t="s">
        <v>2702</v>
      </c>
      <c r="K5572" s="881"/>
      <c r="L5572" s="881">
        <v>249.9</v>
      </c>
      <c r="M5572" s="881"/>
    </row>
    <row r="5573" spans="2:16">
      <c r="B5573" s="867" t="s">
        <v>1726</v>
      </c>
      <c r="C5573" s="867" t="s">
        <v>342</v>
      </c>
      <c r="K5573" s="881"/>
      <c r="L5573" s="881">
        <v>1636</v>
      </c>
      <c r="M5573" s="881"/>
    </row>
    <row r="5574" spans="2:16">
      <c r="B5574" s="875" t="s">
        <v>1727</v>
      </c>
      <c r="C5574" s="876" t="s">
        <v>362</v>
      </c>
      <c r="K5574" s="881"/>
      <c r="L5574" s="881">
        <v>627.46</v>
      </c>
      <c r="M5574" s="881"/>
    </row>
    <row r="5575" spans="2:16">
      <c r="B5575" s="867" t="s">
        <v>1728</v>
      </c>
      <c r="C5575" s="867" t="s">
        <v>2768</v>
      </c>
      <c r="K5575" s="881"/>
      <c r="L5575" s="881">
        <v>202.09</v>
      </c>
      <c r="M5575" s="881"/>
    </row>
    <row r="5576" spans="2:16">
      <c r="B5576" s="867" t="s">
        <v>1729</v>
      </c>
      <c r="C5576" s="867" t="s">
        <v>2769</v>
      </c>
      <c r="K5576" s="881"/>
      <c r="L5576" s="881">
        <v>425.37</v>
      </c>
      <c r="M5576" s="881"/>
    </row>
    <row r="5577" spans="2:16">
      <c r="B5577" s="875" t="s">
        <v>1730</v>
      </c>
      <c r="C5577" s="876" t="s">
        <v>343</v>
      </c>
      <c r="K5577" s="881"/>
      <c r="L5577" s="881">
        <v>965.99</v>
      </c>
      <c r="M5577" s="881"/>
    </row>
    <row r="5578" spans="2:16">
      <c r="B5578" s="867" t="s">
        <v>1731</v>
      </c>
      <c r="C5578" s="867" t="s">
        <v>367</v>
      </c>
      <c r="K5578" s="881"/>
      <c r="L5578" s="881">
        <v>965.99</v>
      </c>
      <c r="M5578" s="881"/>
    </row>
    <row r="5579" spans="2:16">
      <c r="B5579" s="875" t="s">
        <v>1732</v>
      </c>
      <c r="C5579" s="876" t="s">
        <v>344</v>
      </c>
      <c r="K5579" s="881"/>
      <c r="L5579" s="881">
        <v>1181.18</v>
      </c>
      <c r="M5579" s="881"/>
    </row>
    <row r="5580" spans="2:16">
      <c r="B5580" s="867" t="s">
        <v>1733</v>
      </c>
      <c r="C5580" s="867" t="s">
        <v>2770</v>
      </c>
      <c r="K5580" s="881"/>
      <c r="L5580" s="881">
        <v>507.08</v>
      </c>
      <c r="M5580" s="881"/>
    </row>
    <row r="5581" spans="2:16">
      <c r="B5581" s="867" t="s">
        <v>1734</v>
      </c>
      <c r="C5581" s="867" t="s">
        <v>2771</v>
      </c>
      <c r="K5581" s="881"/>
      <c r="L5581" s="881">
        <v>229.04</v>
      </c>
      <c r="M5581" s="881"/>
    </row>
    <row r="5582" spans="2:16">
      <c r="B5582" s="867" t="s">
        <v>1735</v>
      </c>
      <c r="C5582" s="867" t="s">
        <v>2772</v>
      </c>
      <c r="K5582" s="881"/>
      <c r="L5582" s="881">
        <v>445.06</v>
      </c>
      <c r="M5582" s="881"/>
    </row>
    <row r="5583" spans="2:16">
      <c r="B5583" s="864" t="s">
        <v>794</v>
      </c>
      <c r="C5583" s="865" t="s">
        <v>2943</v>
      </c>
      <c r="J5583" s="881"/>
      <c r="K5583" s="881">
        <v>4499.43</v>
      </c>
      <c r="L5583" s="881">
        <v>47307.12</v>
      </c>
      <c r="M5583" s="881">
        <v>33643.17</v>
      </c>
      <c r="N5583" s="881">
        <v>74400.38</v>
      </c>
      <c r="O5583" s="881">
        <v>38194.49</v>
      </c>
      <c r="P5583" s="881">
        <v>128.63999999999999</v>
      </c>
    </row>
    <row r="5584" spans="2:16">
      <c r="B5584" s="873" t="s">
        <v>795</v>
      </c>
      <c r="C5584" s="874" t="s">
        <v>2944</v>
      </c>
      <c r="J5584" s="881"/>
      <c r="K5584" s="881">
        <v>3379.53</v>
      </c>
      <c r="L5584" s="881">
        <v>5766.71</v>
      </c>
      <c r="M5584" s="881"/>
    </row>
    <row r="5585" spans="2:17">
      <c r="B5585" s="875" t="s">
        <v>796</v>
      </c>
      <c r="C5585" s="876" t="s">
        <v>52</v>
      </c>
      <c r="J5585" s="881"/>
      <c r="K5585" s="881">
        <v>19.52</v>
      </c>
      <c r="M5585" s="881"/>
    </row>
    <row r="5586" spans="2:17">
      <c r="B5586" s="867" t="s">
        <v>797</v>
      </c>
      <c r="C5586" s="867" t="s">
        <v>334</v>
      </c>
      <c r="J5586" s="881"/>
      <c r="K5586" s="881">
        <v>19.52</v>
      </c>
      <c r="M5586" s="881"/>
    </row>
    <row r="5587" spans="2:17">
      <c r="B5587" s="875" t="s">
        <v>798</v>
      </c>
      <c r="C5587" s="876" t="s">
        <v>54</v>
      </c>
      <c r="J5587" s="881"/>
      <c r="K5587" s="881">
        <v>238.89</v>
      </c>
      <c r="M5587" s="881"/>
    </row>
    <row r="5588" spans="2:17">
      <c r="B5588" s="867" t="s">
        <v>799</v>
      </c>
      <c r="C5588" s="867" t="s">
        <v>365</v>
      </c>
      <c r="J5588" s="881"/>
      <c r="K5588" s="881">
        <v>70.75</v>
      </c>
      <c r="M5588" s="881"/>
    </row>
    <row r="5589" spans="2:17">
      <c r="B5589" s="867" t="s">
        <v>800</v>
      </c>
      <c r="C5589" s="867" t="s">
        <v>336</v>
      </c>
      <c r="J5589" s="881"/>
      <c r="K5589" s="881">
        <v>58.86</v>
      </c>
      <c r="M5589" s="881"/>
    </row>
    <row r="5590" spans="2:17">
      <c r="B5590" s="867" t="s">
        <v>801</v>
      </c>
      <c r="C5590" s="867" t="s">
        <v>2664</v>
      </c>
      <c r="K5590" s="881">
        <v>109.28</v>
      </c>
      <c r="M5590" s="881"/>
    </row>
    <row r="5591" spans="2:17">
      <c r="B5591" s="875" t="s">
        <v>802</v>
      </c>
      <c r="C5591" s="876" t="s">
        <v>338</v>
      </c>
      <c r="J5591" s="881"/>
      <c r="K5591" s="881">
        <v>280.97000000000003</v>
      </c>
      <c r="L5591" s="881"/>
      <c r="M5591" s="881"/>
      <c r="N5591" s="881"/>
      <c r="O5591" s="881"/>
      <c r="P5591" s="881"/>
      <c r="Q5591" s="881"/>
    </row>
    <row r="5592" spans="2:17">
      <c r="B5592" s="867" t="s">
        <v>803</v>
      </c>
      <c r="C5592" s="867" t="s">
        <v>2665</v>
      </c>
      <c r="J5592" s="881"/>
      <c r="K5592" s="881">
        <v>67.61</v>
      </c>
      <c r="L5592" s="881"/>
      <c r="M5592" s="881"/>
      <c r="N5592" s="881"/>
      <c r="O5592" s="881"/>
      <c r="P5592" s="881"/>
      <c r="Q5592" s="881"/>
    </row>
    <row r="5593" spans="2:17">
      <c r="B5593" s="867" t="s">
        <v>804</v>
      </c>
      <c r="C5593" s="867" t="s">
        <v>2666</v>
      </c>
      <c r="J5593" s="881"/>
      <c r="K5593" s="881">
        <v>213.36</v>
      </c>
      <c r="Q5593" s="881"/>
    </row>
    <row r="5594" spans="2:17">
      <c r="B5594" s="875" t="s">
        <v>805</v>
      </c>
      <c r="C5594" s="876" t="s">
        <v>340</v>
      </c>
      <c r="J5594" s="881"/>
      <c r="K5594" s="881">
        <v>1735.81</v>
      </c>
      <c r="L5594" s="881"/>
      <c r="M5594" s="881"/>
      <c r="N5594" s="881"/>
      <c r="O5594" s="881"/>
      <c r="P5594" s="881"/>
      <c r="Q5594" s="881"/>
    </row>
    <row r="5595" spans="2:17">
      <c r="B5595" s="867" t="s">
        <v>806</v>
      </c>
      <c r="C5595" s="867" t="s">
        <v>2667</v>
      </c>
      <c r="J5595" s="881"/>
      <c r="K5595" s="881">
        <v>626.23</v>
      </c>
    </row>
    <row r="5596" spans="2:17">
      <c r="B5596" s="867" t="s">
        <v>807</v>
      </c>
      <c r="C5596" s="867" t="s">
        <v>2668</v>
      </c>
      <c r="K5596" s="881">
        <v>152.12</v>
      </c>
      <c r="L5596" s="881"/>
    </row>
    <row r="5597" spans="2:17">
      <c r="B5597" s="867" t="s">
        <v>808</v>
      </c>
      <c r="C5597" s="867" t="s">
        <v>2669</v>
      </c>
      <c r="J5597" s="881"/>
      <c r="K5597" s="881">
        <v>566.98</v>
      </c>
      <c r="L5597" s="881"/>
    </row>
    <row r="5598" spans="2:17">
      <c r="B5598" s="867" t="s">
        <v>809</v>
      </c>
      <c r="C5598" s="867" t="s">
        <v>2670</v>
      </c>
      <c r="K5598" s="881">
        <v>60.86</v>
      </c>
      <c r="L5598" s="881"/>
    </row>
    <row r="5599" spans="2:17">
      <c r="B5599" s="867" t="s">
        <v>810</v>
      </c>
      <c r="C5599" s="867" t="s">
        <v>341</v>
      </c>
      <c r="J5599" s="881"/>
      <c r="K5599" s="881">
        <v>329.62</v>
      </c>
      <c r="L5599" s="881"/>
      <c r="M5599" s="881"/>
      <c r="N5599" s="881"/>
      <c r="O5599" s="881"/>
      <c r="P5599" s="881"/>
      <c r="Q5599" s="881"/>
    </row>
    <row r="5600" spans="2:17">
      <c r="B5600" s="875" t="s">
        <v>811</v>
      </c>
      <c r="C5600" s="876" t="s">
        <v>343</v>
      </c>
      <c r="J5600" s="881"/>
      <c r="K5600" s="881">
        <v>282.08999999999997</v>
      </c>
      <c r="L5600" s="881"/>
      <c r="M5600" s="881"/>
      <c r="N5600" s="881"/>
      <c r="O5600" s="881"/>
      <c r="P5600" s="881"/>
      <c r="Q5600" s="881"/>
    </row>
    <row r="5601" spans="2:17">
      <c r="B5601" s="867" t="s">
        <v>812</v>
      </c>
      <c r="C5601" s="867" t="s">
        <v>2671</v>
      </c>
      <c r="K5601" s="881">
        <v>224.98</v>
      </c>
      <c r="L5601" s="881"/>
      <c r="M5601" s="881"/>
      <c r="N5601" s="881"/>
      <c r="O5601" s="881"/>
      <c r="P5601" s="881"/>
      <c r="Q5601" s="881"/>
    </row>
    <row r="5602" spans="2:17">
      <c r="B5602" s="867" t="s">
        <v>813</v>
      </c>
      <c r="C5602" s="867" t="s">
        <v>2672</v>
      </c>
      <c r="K5602" s="881">
        <v>46.7</v>
      </c>
      <c r="L5602" s="881"/>
      <c r="M5602" s="881"/>
      <c r="N5602" s="881"/>
      <c r="O5602" s="881"/>
      <c r="P5602" s="881"/>
      <c r="Q5602" s="881"/>
    </row>
    <row r="5603" spans="2:17">
      <c r="B5603" s="867" t="s">
        <v>814</v>
      </c>
      <c r="C5603" s="867" t="s">
        <v>2673</v>
      </c>
      <c r="J5603" s="881"/>
      <c r="K5603" s="881">
        <v>10.41</v>
      </c>
    </row>
    <row r="5604" spans="2:17">
      <c r="B5604" s="875" t="s">
        <v>815</v>
      </c>
      <c r="C5604" s="876" t="s">
        <v>345</v>
      </c>
      <c r="K5604" s="881">
        <v>124.3</v>
      </c>
      <c r="L5604" s="881">
        <v>2.04</v>
      </c>
    </row>
    <row r="5605" spans="2:17">
      <c r="B5605" s="867" t="s">
        <v>816</v>
      </c>
      <c r="C5605" s="867" t="s">
        <v>2674</v>
      </c>
      <c r="K5605" s="881">
        <v>55.43</v>
      </c>
    </row>
    <row r="5606" spans="2:17">
      <c r="B5606" s="867" t="s">
        <v>817</v>
      </c>
      <c r="C5606" s="867" t="s">
        <v>352</v>
      </c>
      <c r="K5606" s="881">
        <v>36.56</v>
      </c>
    </row>
    <row r="5607" spans="2:17">
      <c r="B5607" s="867" t="s">
        <v>818</v>
      </c>
      <c r="C5607" s="867" t="s">
        <v>346</v>
      </c>
      <c r="K5607" s="881">
        <v>32.31</v>
      </c>
    </row>
    <row r="5608" spans="2:17">
      <c r="B5608" s="867" t="s">
        <v>819</v>
      </c>
      <c r="C5608" s="867" t="s">
        <v>2675</v>
      </c>
      <c r="K5608" s="881"/>
      <c r="L5608" s="881">
        <v>2.04</v>
      </c>
    </row>
    <row r="5609" spans="2:17">
      <c r="B5609" s="875" t="s">
        <v>820</v>
      </c>
      <c r="C5609" s="876" t="s">
        <v>2676</v>
      </c>
      <c r="K5609" s="881">
        <v>0.08</v>
      </c>
      <c r="L5609" s="881">
        <v>3.51</v>
      </c>
    </row>
    <row r="5610" spans="2:17">
      <c r="B5610" s="867" t="s">
        <v>821</v>
      </c>
      <c r="C5610" s="867" t="s">
        <v>2677</v>
      </c>
      <c r="K5610" s="881">
        <v>0.08</v>
      </c>
      <c r="L5610" s="881">
        <v>3.51</v>
      </c>
    </row>
    <row r="5611" spans="2:17">
      <c r="B5611" s="875" t="s">
        <v>822</v>
      </c>
      <c r="C5611" s="876" t="s">
        <v>344</v>
      </c>
      <c r="J5611" s="881"/>
      <c r="K5611" s="881">
        <v>148.25</v>
      </c>
    </row>
    <row r="5612" spans="2:17">
      <c r="B5612" s="867" t="s">
        <v>823</v>
      </c>
      <c r="C5612" s="867" t="s">
        <v>363</v>
      </c>
      <c r="J5612" s="881"/>
      <c r="K5612" s="881">
        <v>148.25</v>
      </c>
    </row>
    <row r="5613" spans="2:17">
      <c r="B5613" s="875" t="s">
        <v>824</v>
      </c>
      <c r="C5613" s="876" t="s">
        <v>2679</v>
      </c>
      <c r="K5613" s="881"/>
      <c r="L5613" s="881">
        <v>71.180000000000007</v>
      </c>
    </row>
    <row r="5614" spans="2:17">
      <c r="B5614" s="867" t="s">
        <v>825</v>
      </c>
      <c r="C5614" s="867" t="s">
        <v>2680</v>
      </c>
      <c r="K5614" s="881"/>
      <c r="L5614" s="881">
        <v>71.180000000000007</v>
      </c>
    </row>
    <row r="5615" spans="2:17">
      <c r="B5615" s="875" t="s">
        <v>826</v>
      </c>
      <c r="C5615" s="876" t="s">
        <v>2681</v>
      </c>
      <c r="K5615" s="881">
        <v>436.96</v>
      </c>
    </row>
    <row r="5616" spans="2:17">
      <c r="B5616" s="867" t="s">
        <v>827</v>
      </c>
      <c r="C5616" s="867" t="s">
        <v>347</v>
      </c>
      <c r="K5616" s="881">
        <v>328.64</v>
      </c>
    </row>
    <row r="5617" spans="2:12">
      <c r="B5617" s="867" t="s">
        <v>828</v>
      </c>
      <c r="C5617" s="867" t="s">
        <v>348</v>
      </c>
      <c r="K5617" s="881">
        <v>108.32</v>
      </c>
    </row>
    <row r="5618" spans="2:12">
      <c r="B5618" s="875" t="s">
        <v>829</v>
      </c>
      <c r="C5618" s="876" t="s">
        <v>58</v>
      </c>
      <c r="K5618" s="881">
        <v>110.21</v>
      </c>
    </row>
    <row r="5619" spans="2:12">
      <c r="B5619" s="867" t="s">
        <v>830</v>
      </c>
      <c r="C5619" s="867" t="s">
        <v>2682</v>
      </c>
      <c r="K5619" s="881">
        <v>110.21</v>
      </c>
    </row>
    <row r="5620" spans="2:12">
      <c r="B5620" s="875" t="s">
        <v>832</v>
      </c>
      <c r="C5620" s="876" t="s">
        <v>2683</v>
      </c>
      <c r="K5620" s="881">
        <v>2.4500000000000002</v>
      </c>
      <c r="L5620" s="881">
        <v>4996.72</v>
      </c>
    </row>
    <row r="5621" spans="2:12">
      <c r="B5621" s="867" t="s">
        <v>833</v>
      </c>
      <c r="C5621" s="867" t="s">
        <v>334</v>
      </c>
      <c r="K5621" s="881">
        <v>0.45</v>
      </c>
      <c r="L5621" s="881">
        <v>19.07</v>
      </c>
    </row>
    <row r="5622" spans="2:12">
      <c r="B5622" s="867" t="s">
        <v>834</v>
      </c>
      <c r="C5622" s="867" t="s">
        <v>365</v>
      </c>
      <c r="K5622" s="881">
        <v>0.49</v>
      </c>
      <c r="L5622" s="881">
        <v>20.73</v>
      </c>
    </row>
    <row r="5623" spans="2:12">
      <c r="B5623" s="867" t="s">
        <v>835</v>
      </c>
      <c r="C5623" s="867" t="s">
        <v>336</v>
      </c>
      <c r="K5623" s="881">
        <v>1.51</v>
      </c>
      <c r="L5623" s="881">
        <v>64.33</v>
      </c>
    </row>
    <row r="5624" spans="2:12">
      <c r="B5624" s="867" t="s">
        <v>836</v>
      </c>
      <c r="C5624" s="867" t="s">
        <v>2684</v>
      </c>
      <c r="K5624" s="881"/>
      <c r="L5624" s="881">
        <v>272.02</v>
      </c>
    </row>
    <row r="5625" spans="2:12">
      <c r="B5625" s="867" t="s">
        <v>837</v>
      </c>
      <c r="C5625" s="867" t="s">
        <v>2685</v>
      </c>
      <c r="K5625" s="881"/>
      <c r="L5625" s="881">
        <v>977.13</v>
      </c>
    </row>
    <row r="5626" spans="2:12">
      <c r="B5626" s="867" t="s">
        <v>838</v>
      </c>
      <c r="C5626" s="867" t="s">
        <v>349</v>
      </c>
      <c r="K5626" s="881"/>
      <c r="L5626" s="881">
        <v>222.08</v>
      </c>
    </row>
    <row r="5627" spans="2:12">
      <c r="B5627" s="867" t="s">
        <v>839</v>
      </c>
      <c r="C5627" s="871" t="s">
        <v>2686</v>
      </c>
      <c r="K5627" s="881"/>
      <c r="L5627" s="881">
        <v>3421.36</v>
      </c>
    </row>
    <row r="5628" spans="2:12">
      <c r="B5628" s="875" t="s">
        <v>840</v>
      </c>
      <c r="C5628" s="876" t="s">
        <v>64</v>
      </c>
      <c r="K5628" s="881"/>
      <c r="L5628" s="881">
        <v>693.26</v>
      </c>
    </row>
    <row r="5629" spans="2:12">
      <c r="B5629" s="867" t="s">
        <v>841</v>
      </c>
      <c r="C5629" s="867" t="s">
        <v>350</v>
      </c>
      <c r="K5629" s="881"/>
      <c r="L5629" s="881">
        <v>23.7</v>
      </c>
    </row>
    <row r="5630" spans="2:12">
      <c r="B5630" s="867" t="s">
        <v>842</v>
      </c>
      <c r="C5630" s="867" t="s">
        <v>351</v>
      </c>
      <c r="K5630" s="881"/>
      <c r="L5630" s="881">
        <v>36.04</v>
      </c>
    </row>
    <row r="5631" spans="2:12">
      <c r="B5631" s="867" t="s">
        <v>843</v>
      </c>
      <c r="C5631" s="867" t="s">
        <v>2687</v>
      </c>
      <c r="K5631" s="881"/>
      <c r="L5631" s="881">
        <v>633.52</v>
      </c>
    </row>
    <row r="5632" spans="2:12">
      <c r="B5632" s="873" t="s">
        <v>844</v>
      </c>
      <c r="C5632" s="874" t="s">
        <v>2945</v>
      </c>
      <c r="K5632" s="881"/>
      <c r="L5632" s="881">
        <v>17685.259999999998</v>
      </c>
    </row>
    <row r="5633" spans="2:12">
      <c r="B5633" s="875" t="s">
        <v>845</v>
      </c>
      <c r="C5633" s="876" t="s">
        <v>52</v>
      </c>
      <c r="K5633" s="881"/>
      <c r="L5633" s="881">
        <v>380.17</v>
      </c>
    </row>
    <row r="5634" spans="2:12">
      <c r="B5634" s="867" t="s">
        <v>846</v>
      </c>
      <c r="C5634" s="867" t="s">
        <v>2689</v>
      </c>
      <c r="K5634" s="881"/>
      <c r="L5634" s="881">
        <v>380.17</v>
      </c>
    </row>
    <row r="5635" spans="2:12">
      <c r="B5635" s="875" t="s">
        <v>847</v>
      </c>
      <c r="C5635" s="876" t="s">
        <v>54</v>
      </c>
      <c r="K5635" s="881"/>
      <c r="L5635" s="881">
        <v>13052.61</v>
      </c>
    </row>
    <row r="5636" spans="2:12">
      <c r="B5636" s="867" t="s">
        <v>848</v>
      </c>
      <c r="C5636" s="867" t="s">
        <v>2690</v>
      </c>
      <c r="K5636" s="881"/>
      <c r="L5636" s="881">
        <v>5251.04</v>
      </c>
    </row>
    <row r="5637" spans="2:12">
      <c r="B5637" s="867" t="s">
        <v>849</v>
      </c>
      <c r="C5637" s="867" t="s">
        <v>2946</v>
      </c>
      <c r="K5637" s="881"/>
      <c r="L5637" s="881">
        <v>246.1</v>
      </c>
    </row>
    <row r="5638" spans="2:12">
      <c r="B5638" s="867" t="s">
        <v>850</v>
      </c>
      <c r="C5638" s="867" t="s">
        <v>2691</v>
      </c>
      <c r="K5638" s="881"/>
      <c r="L5638" s="881">
        <v>1092.8599999999999</v>
      </c>
    </row>
    <row r="5639" spans="2:12">
      <c r="B5639" s="867" t="s">
        <v>851</v>
      </c>
      <c r="C5639" s="867" t="s">
        <v>2738</v>
      </c>
      <c r="K5639" s="881"/>
      <c r="L5639" s="881">
        <v>24.6</v>
      </c>
    </row>
    <row r="5640" spans="2:12">
      <c r="B5640" s="867" t="s">
        <v>1736</v>
      </c>
      <c r="C5640" s="867" t="s">
        <v>354</v>
      </c>
      <c r="K5640" s="881"/>
      <c r="L5640" s="881">
        <v>2308.3200000000002</v>
      </c>
    </row>
    <row r="5641" spans="2:12">
      <c r="B5641" s="867" t="s">
        <v>1737</v>
      </c>
      <c r="C5641" s="867" t="s">
        <v>2739</v>
      </c>
      <c r="K5641" s="881"/>
      <c r="L5641" s="881">
        <v>51.5</v>
      </c>
    </row>
    <row r="5642" spans="2:12">
      <c r="B5642" s="867" t="s">
        <v>1738</v>
      </c>
      <c r="C5642" s="867" t="s">
        <v>2692</v>
      </c>
      <c r="K5642" s="881"/>
      <c r="L5642" s="881">
        <v>1311.91</v>
      </c>
    </row>
    <row r="5643" spans="2:12">
      <c r="B5643" s="867" t="s">
        <v>1739</v>
      </c>
      <c r="C5643" s="867" t="s">
        <v>2740</v>
      </c>
      <c r="K5643" s="881"/>
      <c r="L5643" s="881">
        <v>84.36</v>
      </c>
    </row>
    <row r="5644" spans="2:12">
      <c r="B5644" s="867" t="s">
        <v>1740</v>
      </c>
      <c r="C5644" s="867" t="s">
        <v>2693</v>
      </c>
      <c r="K5644" s="881"/>
      <c r="L5644" s="881">
        <v>2623.92</v>
      </c>
    </row>
    <row r="5645" spans="2:12">
      <c r="B5645" s="867" t="s">
        <v>1741</v>
      </c>
      <c r="C5645" s="867" t="s">
        <v>2741</v>
      </c>
      <c r="K5645" s="881"/>
      <c r="L5645" s="881">
        <v>21.08</v>
      </c>
    </row>
    <row r="5646" spans="2:12">
      <c r="B5646" s="867" t="s">
        <v>1742</v>
      </c>
      <c r="C5646" s="867" t="s">
        <v>2742</v>
      </c>
      <c r="K5646" s="881"/>
      <c r="L5646" s="881">
        <v>36.92</v>
      </c>
    </row>
    <row r="5647" spans="2:12">
      <c r="B5647" s="875" t="s">
        <v>852</v>
      </c>
      <c r="C5647" s="876" t="s">
        <v>355</v>
      </c>
      <c r="K5647" s="881"/>
      <c r="L5647" s="881">
        <v>4252.4799999999996</v>
      </c>
    </row>
    <row r="5648" spans="2:12">
      <c r="B5648" s="867" t="s">
        <v>853</v>
      </c>
      <c r="C5648" s="867" t="s">
        <v>2694</v>
      </c>
      <c r="K5648" s="881"/>
      <c r="L5648" s="881">
        <v>3676.79</v>
      </c>
    </row>
    <row r="5649" spans="2:13">
      <c r="B5649" s="867" t="s">
        <v>1743</v>
      </c>
      <c r="C5649" s="867" t="s">
        <v>356</v>
      </c>
      <c r="K5649" s="881"/>
      <c r="L5649" s="881">
        <v>575.69000000000005</v>
      </c>
    </row>
    <row r="5650" spans="2:13">
      <c r="B5650" s="873" t="s">
        <v>893</v>
      </c>
      <c r="C5650" s="874" t="s">
        <v>2947</v>
      </c>
      <c r="K5650" s="881"/>
      <c r="L5650" s="881">
        <v>1859.27</v>
      </c>
      <c r="M5650" s="881">
        <v>11532.07</v>
      </c>
    </row>
    <row r="5651" spans="2:13">
      <c r="B5651" s="875" t="s">
        <v>894</v>
      </c>
      <c r="C5651" s="876" t="s">
        <v>52</v>
      </c>
      <c r="K5651" s="881"/>
      <c r="L5651" s="881">
        <v>8.89</v>
      </c>
    </row>
    <row r="5652" spans="2:13">
      <c r="B5652" s="867" t="s">
        <v>895</v>
      </c>
      <c r="C5652" s="867" t="s">
        <v>334</v>
      </c>
      <c r="K5652" s="881"/>
      <c r="L5652" s="881">
        <v>8.89</v>
      </c>
    </row>
    <row r="5653" spans="2:13">
      <c r="B5653" s="875" t="s">
        <v>896</v>
      </c>
      <c r="C5653" s="876" t="s">
        <v>54</v>
      </c>
      <c r="K5653" s="881"/>
      <c r="L5653" s="881">
        <v>316.36</v>
      </c>
    </row>
    <row r="5654" spans="2:13">
      <c r="B5654" s="867" t="s">
        <v>897</v>
      </c>
      <c r="C5654" s="867" t="s">
        <v>2696</v>
      </c>
      <c r="K5654" s="881"/>
      <c r="L5654" s="881">
        <v>100.89</v>
      </c>
    </row>
    <row r="5655" spans="2:13">
      <c r="B5655" s="867" t="s">
        <v>898</v>
      </c>
      <c r="C5655" s="867" t="s">
        <v>336</v>
      </c>
      <c r="K5655" s="881"/>
      <c r="L5655" s="881">
        <v>84.09</v>
      </c>
    </row>
    <row r="5656" spans="2:13">
      <c r="B5656" s="867" t="s">
        <v>899</v>
      </c>
      <c r="C5656" s="867" t="s">
        <v>2697</v>
      </c>
      <c r="L5656" s="881">
        <v>18.440000000000001</v>
      </c>
    </row>
    <row r="5657" spans="2:13">
      <c r="B5657" s="867" t="s">
        <v>900</v>
      </c>
      <c r="C5657" s="867" t="s">
        <v>2698</v>
      </c>
      <c r="L5657" s="881">
        <v>71.64</v>
      </c>
    </row>
    <row r="5658" spans="2:13">
      <c r="B5658" s="867" t="s">
        <v>901</v>
      </c>
      <c r="C5658" s="867" t="s">
        <v>2699</v>
      </c>
      <c r="L5658" s="881">
        <v>41.3</v>
      </c>
    </row>
    <row r="5659" spans="2:13">
      <c r="B5659" s="875" t="s">
        <v>903</v>
      </c>
      <c r="C5659" s="876" t="s">
        <v>2700</v>
      </c>
      <c r="L5659" s="881">
        <v>21.88</v>
      </c>
    </row>
    <row r="5660" spans="2:13">
      <c r="B5660" s="867" t="s">
        <v>904</v>
      </c>
      <c r="C5660" s="867" t="s">
        <v>339</v>
      </c>
      <c r="L5660" s="881">
        <v>21.88</v>
      </c>
    </row>
    <row r="5661" spans="2:13">
      <c r="B5661" s="875" t="s">
        <v>1744</v>
      </c>
      <c r="C5661" s="876" t="s">
        <v>340</v>
      </c>
      <c r="L5661" s="881">
        <v>1512.14</v>
      </c>
      <c r="M5661" s="881">
        <v>2115.17</v>
      </c>
    </row>
    <row r="5662" spans="2:13">
      <c r="B5662" s="867" t="s">
        <v>1745</v>
      </c>
      <c r="C5662" s="867" t="s">
        <v>342</v>
      </c>
      <c r="L5662" s="881">
        <v>883.02</v>
      </c>
      <c r="M5662" s="881">
        <v>413.82</v>
      </c>
    </row>
    <row r="5663" spans="2:13">
      <c r="B5663" s="867" t="s">
        <v>1746</v>
      </c>
      <c r="C5663" s="867" t="s">
        <v>2701</v>
      </c>
      <c r="L5663" s="881">
        <v>49.86</v>
      </c>
      <c r="M5663" s="881">
        <v>1701.35</v>
      </c>
    </row>
    <row r="5664" spans="2:13">
      <c r="B5664" s="867" t="s">
        <v>1747</v>
      </c>
      <c r="C5664" s="867" t="s">
        <v>2702</v>
      </c>
      <c r="L5664" s="881">
        <v>579.26</v>
      </c>
    </row>
    <row r="5665" spans="2:13">
      <c r="B5665" s="875" t="s">
        <v>1748</v>
      </c>
      <c r="C5665" s="876" t="s">
        <v>343</v>
      </c>
      <c r="L5665" s="881"/>
      <c r="M5665" s="881">
        <v>1116.8499999999999</v>
      </c>
    </row>
    <row r="5666" spans="2:13">
      <c r="B5666" s="867" t="s">
        <v>1749</v>
      </c>
      <c r="C5666" s="867" t="s">
        <v>2671</v>
      </c>
      <c r="L5666" s="881"/>
      <c r="M5666" s="881">
        <v>500.58</v>
      </c>
    </row>
    <row r="5667" spans="2:13">
      <c r="B5667" s="867" t="s">
        <v>1750</v>
      </c>
      <c r="C5667" s="867" t="s">
        <v>2703</v>
      </c>
      <c r="L5667" s="881"/>
      <c r="M5667" s="881">
        <v>517.15</v>
      </c>
    </row>
    <row r="5668" spans="2:13">
      <c r="B5668" s="867" t="s">
        <v>1751</v>
      </c>
      <c r="C5668" s="867" t="s">
        <v>2673</v>
      </c>
      <c r="L5668" s="881"/>
      <c r="M5668" s="881">
        <v>99.12</v>
      </c>
    </row>
    <row r="5669" spans="2:13">
      <c r="B5669" s="875" t="s">
        <v>1752</v>
      </c>
      <c r="C5669" s="876" t="s">
        <v>58</v>
      </c>
      <c r="L5669" s="881"/>
      <c r="M5669" s="881">
        <v>230.85</v>
      </c>
    </row>
    <row r="5670" spans="2:13">
      <c r="B5670" s="867" t="s">
        <v>1753</v>
      </c>
      <c r="C5670" s="867" t="s">
        <v>2704</v>
      </c>
      <c r="L5670" s="881"/>
      <c r="M5670" s="881">
        <v>33.72</v>
      </c>
    </row>
    <row r="5671" spans="2:13">
      <c r="B5671" s="867" t="s">
        <v>1754</v>
      </c>
      <c r="C5671" s="867" t="s">
        <v>2705</v>
      </c>
      <c r="L5671" s="881"/>
      <c r="M5671" s="881">
        <v>197.13</v>
      </c>
    </row>
    <row r="5672" spans="2:13">
      <c r="B5672" s="875" t="s">
        <v>1755</v>
      </c>
      <c r="C5672" s="876" t="s">
        <v>2706</v>
      </c>
      <c r="L5672" s="881"/>
      <c r="M5672" s="881">
        <v>280.43</v>
      </c>
    </row>
    <row r="5673" spans="2:13">
      <c r="B5673" s="867" t="s">
        <v>1756</v>
      </c>
      <c r="C5673" s="867" t="s">
        <v>2707</v>
      </c>
      <c r="L5673" s="881"/>
      <c r="M5673" s="881">
        <v>280.43</v>
      </c>
    </row>
    <row r="5674" spans="2:13">
      <c r="B5674" s="875" t="s">
        <v>1757</v>
      </c>
      <c r="C5674" s="876" t="s">
        <v>359</v>
      </c>
      <c r="L5674" s="881"/>
      <c r="M5674" s="881">
        <v>163.59</v>
      </c>
    </row>
    <row r="5675" spans="2:13">
      <c r="B5675" s="867" t="s">
        <v>1758</v>
      </c>
      <c r="C5675" s="867" t="s">
        <v>2710</v>
      </c>
      <c r="L5675" s="881"/>
      <c r="M5675" s="881">
        <v>163.59</v>
      </c>
    </row>
    <row r="5676" spans="2:13">
      <c r="B5676" s="875" t="s">
        <v>1759</v>
      </c>
      <c r="C5676" s="876" t="s">
        <v>64</v>
      </c>
      <c r="L5676" s="881"/>
      <c r="M5676" s="881">
        <v>276.75</v>
      </c>
    </row>
    <row r="5677" spans="2:13">
      <c r="B5677" s="867" t="s">
        <v>1760</v>
      </c>
      <c r="C5677" s="867" t="s">
        <v>2711</v>
      </c>
      <c r="L5677" s="881"/>
      <c r="M5677" s="881">
        <v>262</v>
      </c>
    </row>
    <row r="5678" spans="2:13">
      <c r="B5678" s="867" t="s">
        <v>1761</v>
      </c>
      <c r="C5678" s="867" t="s">
        <v>351</v>
      </c>
      <c r="L5678" s="881"/>
      <c r="M5678" s="881">
        <v>14.75</v>
      </c>
    </row>
    <row r="5679" spans="2:13">
      <c r="B5679" s="875" t="s">
        <v>1762</v>
      </c>
      <c r="C5679" s="876" t="s">
        <v>2712</v>
      </c>
      <c r="L5679" s="881"/>
      <c r="M5679" s="881">
        <v>7348.43</v>
      </c>
    </row>
    <row r="5680" spans="2:13">
      <c r="B5680" s="883" t="s">
        <v>1763</v>
      </c>
      <c r="C5680" s="884" t="s">
        <v>52</v>
      </c>
      <c r="L5680" s="881"/>
      <c r="M5680" s="881">
        <v>28.83</v>
      </c>
    </row>
    <row r="5681" spans="2:13">
      <c r="B5681" s="867" t="s">
        <v>1764</v>
      </c>
      <c r="C5681" s="867" t="s">
        <v>334</v>
      </c>
      <c r="L5681" s="881"/>
      <c r="M5681" s="881">
        <v>28.83</v>
      </c>
    </row>
    <row r="5682" spans="2:13">
      <c r="B5682" s="883" t="s">
        <v>1765</v>
      </c>
      <c r="C5682" s="884" t="s">
        <v>54</v>
      </c>
      <c r="L5682" s="881"/>
      <c r="M5682" s="881">
        <v>89</v>
      </c>
    </row>
    <row r="5683" spans="2:13">
      <c r="B5683" s="867" t="s">
        <v>1766</v>
      </c>
      <c r="C5683" s="867" t="s">
        <v>2696</v>
      </c>
      <c r="L5683" s="881"/>
      <c r="M5683" s="881">
        <v>48.6</v>
      </c>
    </row>
    <row r="5684" spans="2:13">
      <c r="B5684" s="867" t="s">
        <v>1767</v>
      </c>
      <c r="C5684" s="867" t="s">
        <v>336</v>
      </c>
      <c r="L5684" s="881"/>
      <c r="M5684" s="881">
        <v>40.4</v>
      </c>
    </row>
    <row r="5685" spans="2:13">
      <c r="B5685" s="883" t="s">
        <v>1768</v>
      </c>
      <c r="C5685" s="884" t="s">
        <v>2700</v>
      </c>
      <c r="L5685" s="881"/>
      <c r="M5685" s="881">
        <v>961.58</v>
      </c>
    </row>
    <row r="5686" spans="2:13">
      <c r="B5686" s="867" t="s">
        <v>1769</v>
      </c>
      <c r="C5686" s="867" t="s">
        <v>2713</v>
      </c>
      <c r="L5686" s="881"/>
      <c r="M5686" s="881">
        <v>455.9</v>
      </c>
    </row>
    <row r="5687" spans="2:13">
      <c r="B5687" s="867" t="s">
        <v>1770</v>
      </c>
      <c r="C5687" s="867" t="s">
        <v>2714</v>
      </c>
      <c r="L5687" s="881"/>
      <c r="M5687" s="881">
        <v>505.68</v>
      </c>
    </row>
    <row r="5688" spans="2:13">
      <c r="B5688" s="883" t="s">
        <v>1771</v>
      </c>
      <c r="C5688" s="884" t="s">
        <v>359</v>
      </c>
      <c r="L5688" s="881"/>
      <c r="M5688" s="881">
        <v>5795.64</v>
      </c>
    </row>
    <row r="5689" spans="2:13">
      <c r="B5689" s="867" t="s">
        <v>1772</v>
      </c>
      <c r="C5689" s="867" t="s">
        <v>2685</v>
      </c>
      <c r="L5689" s="881"/>
      <c r="M5689" s="881">
        <v>1386.84</v>
      </c>
    </row>
    <row r="5690" spans="2:13">
      <c r="B5690" s="867" t="s">
        <v>1773</v>
      </c>
      <c r="C5690" s="867" t="s">
        <v>2715</v>
      </c>
      <c r="L5690" s="881"/>
      <c r="M5690" s="881">
        <v>2363.62</v>
      </c>
    </row>
    <row r="5691" spans="2:13">
      <c r="B5691" s="867" t="s">
        <v>1774</v>
      </c>
      <c r="C5691" s="867" t="s">
        <v>2716</v>
      </c>
      <c r="L5691" s="881"/>
      <c r="M5691" s="881">
        <v>1561.83</v>
      </c>
    </row>
    <row r="5692" spans="2:13">
      <c r="B5692" s="867" t="s">
        <v>1775</v>
      </c>
      <c r="C5692" s="867" t="s">
        <v>349</v>
      </c>
      <c r="L5692" s="881"/>
      <c r="M5692" s="881">
        <v>270.66000000000003</v>
      </c>
    </row>
    <row r="5693" spans="2:13">
      <c r="B5693" s="867" t="s">
        <v>1776</v>
      </c>
      <c r="C5693" s="871" t="s">
        <v>2717</v>
      </c>
      <c r="L5693" s="881"/>
      <c r="M5693" s="881">
        <v>212.69</v>
      </c>
    </row>
    <row r="5694" spans="2:13">
      <c r="B5694" s="883" t="s">
        <v>1777</v>
      </c>
      <c r="C5694" s="884" t="s">
        <v>2718</v>
      </c>
      <c r="L5694" s="881"/>
      <c r="M5694" s="881">
        <v>473.38</v>
      </c>
    </row>
    <row r="5695" spans="2:13">
      <c r="B5695" s="867" t="s">
        <v>1778</v>
      </c>
      <c r="C5695" s="867" t="s">
        <v>2719</v>
      </c>
      <c r="L5695" s="881"/>
      <c r="M5695" s="881">
        <v>473.38</v>
      </c>
    </row>
    <row r="5696" spans="2:13">
      <c r="B5696" s="873" t="s">
        <v>908</v>
      </c>
      <c r="C5696" s="874" t="s">
        <v>2948</v>
      </c>
      <c r="L5696" s="881"/>
      <c r="M5696" s="881">
        <v>3914.22</v>
      </c>
    </row>
    <row r="5697" spans="2:13">
      <c r="B5697" s="875" t="s">
        <v>909</v>
      </c>
      <c r="C5697" s="876" t="s">
        <v>359</v>
      </c>
      <c r="L5697" s="881"/>
      <c r="M5697" s="881">
        <v>2647.98</v>
      </c>
    </row>
    <row r="5698" spans="2:13">
      <c r="B5698" s="867" t="s">
        <v>910</v>
      </c>
      <c r="C5698" s="867" t="s">
        <v>2721</v>
      </c>
      <c r="L5698" s="881"/>
      <c r="M5698" s="881">
        <v>345.33</v>
      </c>
    </row>
    <row r="5699" spans="2:13">
      <c r="B5699" s="867" t="s">
        <v>1779</v>
      </c>
      <c r="C5699" s="867" t="s">
        <v>2722</v>
      </c>
      <c r="L5699" s="881"/>
      <c r="M5699" s="881">
        <v>1286.6199999999999</v>
      </c>
    </row>
    <row r="5700" spans="2:13">
      <c r="B5700" s="867" t="s">
        <v>1780</v>
      </c>
      <c r="C5700" s="867" t="s">
        <v>2723</v>
      </c>
      <c r="L5700" s="881"/>
      <c r="M5700" s="881">
        <v>684.88</v>
      </c>
    </row>
    <row r="5701" spans="2:13">
      <c r="B5701" s="867" t="s">
        <v>1781</v>
      </c>
      <c r="C5701" s="867" t="s">
        <v>2724</v>
      </c>
      <c r="L5701" s="881"/>
      <c r="M5701" s="881">
        <v>331.15</v>
      </c>
    </row>
    <row r="5702" spans="2:13">
      <c r="B5702" s="875" t="s">
        <v>911</v>
      </c>
      <c r="C5702" s="876" t="s">
        <v>2725</v>
      </c>
      <c r="L5702" s="881"/>
      <c r="M5702" s="881">
        <v>1266.24</v>
      </c>
    </row>
    <row r="5703" spans="2:13">
      <c r="B5703" s="867" t="s">
        <v>912</v>
      </c>
      <c r="C5703" s="871" t="s">
        <v>2726</v>
      </c>
      <c r="L5703" s="881"/>
      <c r="M5703" s="881">
        <v>715.03</v>
      </c>
    </row>
    <row r="5704" spans="2:13">
      <c r="B5704" s="867" t="s">
        <v>913</v>
      </c>
      <c r="C5704" s="867" t="s">
        <v>2727</v>
      </c>
      <c r="L5704" s="881"/>
      <c r="M5704" s="881">
        <v>551.21</v>
      </c>
    </row>
    <row r="5705" spans="2:13">
      <c r="B5705" s="873" t="s">
        <v>945</v>
      </c>
      <c r="C5705" s="874" t="s">
        <v>2949</v>
      </c>
      <c r="L5705" s="881"/>
      <c r="M5705" s="881">
        <v>2167.4</v>
      </c>
    </row>
    <row r="5706" spans="2:13">
      <c r="B5706" s="875" t="s">
        <v>946</v>
      </c>
      <c r="C5706" s="876" t="s">
        <v>52</v>
      </c>
      <c r="L5706" s="881"/>
      <c r="M5706" s="881">
        <v>2.29</v>
      </c>
    </row>
    <row r="5707" spans="2:13">
      <c r="B5707" s="867" t="s">
        <v>947</v>
      </c>
      <c r="C5707" s="867" t="s">
        <v>334</v>
      </c>
      <c r="L5707" s="881"/>
      <c r="M5707" s="881">
        <v>2.29</v>
      </c>
    </row>
    <row r="5708" spans="2:13">
      <c r="B5708" s="875" t="s">
        <v>948</v>
      </c>
      <c r="C5708" s="876" t="s">
        <v>54</v>
      </c>
      <c r="L5708" s="881"/>
      <c r="M5708" s="881">
        <v>156.55000000000001</v>
      </c>
    </row>
    <row r="5709" spans="2:13">
      <c r="B5709" s="867" t="s">
        <v>949</v>
      </c>
      <c r="C5709" s="867" t="s">
        <v>365</v>
      </c>
      <c r="L5709" s="881"/>
      <c r="M5709" s="881">
        <v>43.37</v>
      </c>
    </row>
    <row r="5710" spans="2:13">
      <c r="B5710" s="867" t="s">
        <v>950</v>
      </c>
      <c r="C5710" s="867" t="s">
        <v>2729</v>
      </c>
      <c r="L5710" s="881"/>
      <c r="M5710" s="881">
        <v>77.08</v>
      </c>
    </row>
    <row r="5711" spans="2:13">
      <c r="B5711" s="867" t="s">
        <v>951</v>
      </c>
      <c r="C5711" s="867" t="s">
        <v>336</v>
      </c>
      <c r="L5711" s="881"/>
      <c r="M5711" s="881">
        <v>36.1</v>
      </c>
    </row>
    <row r="5712" spans="2:13">
      <c r="B5712" s="875" t="s">
        <v>954</v>
      </c>
      <c r="C5712" s="876" t="s">
        <v>340</v>
      </c>
      <c r="L5712" s="881"/>
      <c r="M5712" s="881">
        <v>706.03</v>
      </c>
    </row>
    <row r="5713" spans="2:16">
      <c r="B5713" s="867" t="s">
        <v>955</v>
      </c>
      <c r="C5713" s="867" t="s">
        <v>2669</v>
      </c>
      <c r="L5713" s="881"/>
      <c r="M5713" s="881">
        <v>231.53</v>
      </c>
    </row>
    <row r="5714" spans="2:16">
      <c r="B5714" s="867" t="s">
        <v>956</v>
      </c>
      <c r="C5714" s="867" t="s">
        <v>2730</v>
      </c>
      <c r="L5714" s="881"/>
      <c r="M5714" s="881">
        <v>247.4</v>
      </c>
    </row>
    <row r="5715" spans="2:16">
      <c r="B5715" s="867" t="s">
        <v>1782</v>
      </c>
      <c r="C5715" s="867" t="s">
        <v>2670</v>
      </c>
      <c r="L5715" s="881"/>
      <c r="M5715" s="881">
        <v>66.72</v>
      </c>
    </row>
    <row r="5716" spans="2:16">
      <c r="B5716" s="867" t="s">
        <v>1783</v>
      </c>
      <c r="C5716" s="867" t="s">
        <v>2731</v>
      </c>
      <c r="L5716" s="881"/>
      <c r="M5716" s="881">
        <v>76.760000000000005</v>
      </c>
    </row>
    <row r="5717" spans="2:16">
      <c r="B5717" s="867" t="s">
        <v>1784</v>
      </c>
      <c r="C5717" s="867" t="s">
        <v>341</v>
      </c>
      <c r="L5717" s="881"/>
      <c r="M5717" s="881">
        <v>83.62</v>
      </c>
    </row>
    <row r="5718" spans="2:16">
      <c r="B5718" s="875" t="s">
        <v>957</v>
      </c>
      <c r="C5718" s="876" t="s">
        <v>343</v>
      </c>
      <c r="L5718" s="881"/>
      <c r="M5718" s="881">
        <v>130.28</v>
      </c>
    </row>
    <row r="5719" spans="2:16">
      <c r="B5719" s="867" t="s">
        <v>958</v>
      </c>
      <c r="C5719" s="867" t="s">
        <v>2732</v>
      </c>
      <c r="L5719" s="881"/>
      <c r="M5719" s="881">
        <v>130.28</v>
      </c>
    </row>
    <row r="5720" spans="2:16">
      <c r="B5720" s="875" t="s">
        <v>961</v>
      </c>
      <c r="C5720" s="876" t="s">
        <v>64</v>
      </c>
      <c r="L5720" s="881"/>
      <c r="M5720" s="881">
        <v>81.41</v>
      </c>
    </row>
    <row r="5721" spans="2:16">
      <c r="B5721" s="867" t="s">
        <v>962</v>
      </c>
      <c r="C5721" s="867" t="s">
        <v>2733</v>
      </c>
      <c r="L5721" s="881"/>
      <c r="M5721" s="881">
        <v>66.66</v>
      </c>
    </row>
    <row r="5722" spans="2:16">
      <c r="B5722" s="867" t="s">
        <v>963</v>
      </c>
      <c r="C5722" s="867" t="s">
        <v>351</v>
      </c>
      <c r="L5722" s="881"/>
      <c r="M5722" s="881">
        <v>14.75</v>
      </c>
    </row>
    <row r="5723" spans="2:16">
      <c r="B5723" s="875" t="s">
        <v>965</v>
      </c>
      <c r="C5723" s="876" t="s">
        <v>344</v>
      </c>
      <c r="L5723" s="881"/>
      <c r="M5723" s="881">
        <v>927.25</v>
      </c>
    </row>
    <row r="5724" spans="2:16">
      <c r="B5724" s="867" t="s">
        <v>966</v>
      </c>
      <c r="C5724" s="871" t="s">
        <v>2950</v>
      </c>
      <c r="L5724" s="881"/>
      <c r="M5724" s="881">
        <v>927.25</v>
      </c>
    </row>
    <row r="5725" spans="2:16">
      <c r="B5725" s="875" t="s">
        <v>968</v>
      </c>
      <c r="C5725" s="876" t="s">
        <v>2681</v>
      </c>
      <c r="L5725" s="881"/>
      <c r="M5725" s="881">
        <v>163.59</v>
      </c>
    </row>
    <row r="5726" spans="2:16">
      <c r="B5726" s="867" t="s">
        <v>969</v>
      </c>
      <c r="C5726" s="867" t="s">
        <v>2710</v>
      </c>
      <c r="L5726" s="881"/>
      <c r="M5726" s="881">
        <v>163.59</v>
      </c>
    </row>
    <row r="5727" spans="2:16">
      <c r="B5727" s="873" t="s">
        <v>994</v>
      </c>
      <c r="C5727" s="874" t="s">
        <v>2735</v>
      </c>
      <c r="L5727" s="881"/>
      <c r="M5727" s="881">
        <v>16029.48</v>
      </c>
      <c r="N5727" s="881">
        <v>73677.399999999994</v>
      </c>
      <c r="O5727" s="881">
        <v>20786.689999999999</v>
      </c>
      <c r="P5727" s="881"/>
    </row>
    <row r="5728" spans="2:16">
      <c r="B5728" s="875" t="s">
        <v>995</v>
      </c>
      <c r="C5728" s="876" t="s">
        <v>52</v>
      </c>
      <c r="L5728" s="881"/>
      <c r="M5728" s="881">
        <v>2338.4899999999998</v>
      </c>
    </row>
    <row r="5729" spans="2:16">
      <c r="B5729" s="867" t="s">
        <v>996</v>
      </c>
      <c r="C5729" s="867" t="s">
        <v>2689</v>
      </c>
      <c r="L5729" s="881"/>
      <c r="M5729" s="881">
        <v>2338.4899999999998</v>
      </c>
    </row>
    <row r="5730" spans="2:16">
      <c r="B5730" s="875" t="s">
        <v>1000</v>
      </c>
      <c r="C5730" s="876" t="s">
        <v>54</v>
      </c>
      <c r="L5730" s="881"/>
      <c r="M5730" s="881">
        <v>13690.99</v>
      </c>
      <c r="N5730" s="881">
        <v>47799.33</v>
      </c>
      <c r="O5730" s="881">
        <v>20786.689999999999</v>
      </c>
      <c r="P5730" s="881"/>
    </row>
    <row r="5731" spans="2:16">
      <c r="B5731" s="867" t="s">
        <v>1001</v>
      </c>
      <c r="C5731" s="867" t="s">
        <v>2690</v>
      </c>
      <c r="L5731" s="881"/>
      <c r="M5731" s="881">
        <v>13522.97</v>
      </c>
      <c r="N5731" s="881">
        <v>17327.919999999998</v>
      </c>
    </row>
    <row r="5732" spans="2:16">
      <c r="B5732" s="867" t="s">
        <v>1002</v>
      </c>
      <c r="C5732" s="867" t="s">
        <v>2736</v>
      </c>
      <c r="M5732" s="881">
        <v>168.02</v>
      </c>
      <c r="N5732" s="881">
        <v>2461.8200000000002</v>
      </c>
    </row>
    <row r="5733" spans="2:16">
      <c r="B5733" s="867" t="s">
        <v>1785</v>
      </c>
      <c r="C5733" s="867" t="s">
        <v>2737</v>
      </c>
      <c r="M5733" s="881"/>
      <c r="N5733" s="881">
        <v>2212.5</v>
      </c>
    </row>
    <row r="5734" spans="2:16">
      <c r="B5734" s="867" t="s">
        <v>1786</v>
      </c>
      <c r="C5734" s="867" t="s">
        <v>2691</v>
      </c>
      <c r="M5734" s="881"/>
      <c r="N5734" s="881">
        <v>6694.69</v>
      </c>
    </row>
    <row r="5735" spans="2:16">
      <c r="B5735" s="867" t="s">
        <v>1787</v>
      </c>
      <c r="C5735" s="867" t="s">
        <v>2738</v>
      </c>
      <c r="M5735" s="881"/>
      <c r="N5735" s="881">
        <v>184.5</v>
      </c>
    </row>
    <row r="5736" spans="2:16">
      <c r="B5736" s="867" t="s">
        <v>1788</v>
      </c>
      <c r="C5736" s="867" t="s">
        <v>354</v>
      </c>
      <c r="M5736" s="881"/>
      <c r="N5736" s="881">
        <v>14140.48</v>
      </c>
    </row>
    <row r="5737" spans="2:16">
      <c r="B5737" s="867" t="s">
        <v>1789</v>
      </c>
      <c r="C5737" s="867" t="s">
        <v>2739</v>
      </c>
      <c r="M5737" s="881"/>
      <c r="N5737" s="881">
        <v>386.25</v>
      </c>
    </row>
    <row r="5738" spans="2:16">
      <c r="B5738" s="867" t="s">
        <v>1790</v>
      </c>
      <c r="C5738" s="867" t="s">
        <v>2692</v>
      </c>
      <c r="N5738" s="881">
        <v>4302.8</v>
      </c>
      <c r="O5738" s="881">
        <v>3733.56</v>
      </c>
    </row>
    <row r="5739" spans="2:16">
      <c r="B5739" s="867" t="s">
        <v>1791</v>
      </c>
      <c r="C5739" s="867" t="s">
        <v>2740</v>
      </c>
      <c r="N5739" s="881">
        <v>88.37</v>
      </c>
      <c r="O5739" s="881">
        <v>544.33000000000004</v>
      </c>
    </row>
    <row r="5740" spans="2:16">
      <c r="B5740" s="867" t="s">
        <v>1792</v>
      </c>
      <c r="C5740" s="867" t="s">
        <v>2693</v>
      </c>
      <c r="N5740" s="881"/>
      <c r="O5740" s="881">
        <v>16073.78</v>
      </c>
    </row>
    <row r="5741" spans="2:16">
      <c r="B5741" s="867" t="s">
        <v>1793</v>
      </c>
      <c r="C5741" s="867" t="s">
        <v>2741</v>
      </c>
      <c r="N5741" s="881"/>
      <c r="O5741" s="881">
        <v>158.13</v>
      </c>
    </row>
    <row r="5742" spans="2:16">
      <c r="B5742" s="867" t="s">
        <v>1794</v>
      </c>
      <c r="C5742" s="867" t="s">
        <v>2742</v>
      </c>
      <c r="N5742" s="881"/>
      <c r="O5742" s="881">
        <v>276.89</v>
      </c>
      <c r="P5742" s="881"/>
    </row>
    <row r="5743" spans="2:16">
      <c r="B5743" s="875" t="s">
        <v>1795</v>
      </c>
      <c r="C5743" s="876" t="s">
        <v>355</v>
      </c>
      <c r="M5743" s="881"/>
      <c r="N5743" s="881">
        <v>24913.89</v>
      </c>
    </row>
    <row r="5744" spans="2:16">
      <c r="B5744" s="867" t="s">
        <v>1796</v>
      </c>
      <c r="C5744" s="867" t="s">
        <v>2744</v>
      </c>
      <c r="M5744" s="881"/>
      <c r="N5744" s="881">
        <v>220.7</v>
      </c>
    </row>
    <row r="5745" spans="2:16">
      <c r="B5745" s="867" t="s">
        <v>1797</v>
      </c>
      <c r="C5745" s="867" t="s">
        <v>2745</v>
      </c>
      <c r="M5745" s="881"/>
      <c r="N5745" s="881">
        <v>3245.3</v>
      </c>
    </row>
    <row r="5746" spans="2:16">
      <c r="B5746" s="867" t="s">
        <v>1798</v>
      </c>
      <c r="C5746" s="867" t="s">
        <v>2746</v>
      </c>
      <c r="M5746" s="881"/>
      <c r="N5746" s="881">
        <v>2879.55</v>
      </c>
    </row>
    <row r="5747" spans="2:16">
      <c r="B5747" s="867" t="s">
        <v>1799</v>
      </c>
      <c r="C5747" s="867" t="s">
        <v>2694</v>
      </c>
      <c r="M5747" s="881"/>
      <c r="N5747" s="881">
        <v>2134.58</v>
      </c>
    </row>
    <row r="5748" spans="2:16">
      <c r="B5748" s="867" t="s">
        <v>1800</v>
      </c>
      <c r="C5748" s="867" t="s">
        <v>2747</v>
      </c>
      <c r="M5748" s="881"/>
      <c r="N5748" s="881">
        <v>6538.56</v>
      </c>
    </row>
    <row r="5749" spans="2:16">
      <c r="B5749" s="867" t="s">
        <v>1801</v>
      </c>
      <c r="C5749" s="867" t="s">
        <v>2748</v>
      </c>
      <c r="M5749" s="881"/>
      <c r="N5749" s="881">
        <v>6354.06</v>
      </c>
    </row>
    <row r="5750" spans="2:16">
      <c r="B5750" s="867" t="s">
        <v>1802</v>
      </c>
      <c r="C5750" s="867" t="s">
        <v>356</v>
      </c>
      <c r="N5750" s="881">
        <v>3541.14</v>
      </c>
    </row>
    <row r="5751" spans="2:16">
      <c r="B5751" s="875" t="s">
        <v>1803</v>
      </c>
      <c r="C5751" s="876" t="s">
        <v>2749</v>
      </c>
      <c r="N5751" s="881">
        <v>964.18</v>
      </c>
    </row>
    <row r="5752" spans="2:16">
      <c r="B5752" s="867" t="s">
        <v>1804</v>
      </c>
      <c r="C5752" s="867" t="s">
        <v>2750</v>
      </c>
      <c r="N5752" s="881">
        <v>964.18</v>
      </c>
    </row>
    <row r="5753" spans="2:16">
      <c r="B5753" s="873" t="s">
        <v>1003</v>
      </c>
      <c r="C5753" s="874" t="s">
        <v>2951</v>
      </c>
      <c r="N5753" s="881">
        <v>722.98</v>
      </c>
      <c r="O5753" s="881">
        <v>14944.22</v>
      </c>
      <c r="P5753" s="881">
        <v>128.63999999999999</v>
      </c>
    </row>
    <row r="5754" spans="2:16">
      <c r="B5754" s="875" t="s">
        <v>1004</v>
      </c>
      <c r="C5754" s="876" t="s">
        <v>52</v>
      </c>
      <c r="N5754" s="881">
        <v>13.44</v>
      </c>
    </row>
    <row r="5755" spans="2:16">
      <c r="B5755" s="867" t="s">
        <v>1005</v>
      </c>
      <c r="C5755" s="867" t="s">
        <v>334</v>
      </c>
      <c r="N5755" s="881">
        <v>13.44</v>
      </c>
    </row>
    <row r="5756" spans="2:16">
      <c r="B5756" s="875" t="s">
        <v>1006</v>
      </c>
      <c r="C5756" s="876" t="s">
        <v>54</v>
      </c>
      <c r="N5756" s="881">
        <v>431.9</v>
      </c>
    </row>
    <row r="5757" spans="2:16">
      <c r="B5757" s="867" t="s">
        <v>1007</v>
      </c>
      <c r="C5757" s="867" t="s">
        <v>365</v>
      </c>
      <c r="N5757" s="881">
        <v>220.24</v>
      </c>
    </row>
    <row r="5758" spans="2:16">
      <c r="B5758" s="867" t="s">
        <v>1008</v>
      </c>
      <c r="C5758" s="867" t="s">
        <v>336</v>
      </c>
      <c r="N5758" s="881">
        <v>183.56</v>
      </c>
    </row>
    <row r="5759" spans="2:16">
      <c r="B5759" s="867" t="s">
        <v>1009</v>
      </c>
      <c r="C5759" s="867" t="s">
        <v>2752</v>
      </c>
      <c r="N5759" s="881">
        <v>28.1</v>
      </c>
    </row>
    <row r="5760" spans="2:16">
      <c r="B5760" s="875" t="s">
        <v>1010</v>
      </c>
      <c r="C5760" s="876" t="s">
        <v>340</v>
      </c>
      <c r="N5760" s="881">
        <v>277.64</v>
      </c>
      <c r="O5760" s="881">
        <v>4718.47</v>
      </c>
    </row>
    <row r="5761" spans="2:16">
      <c r="B5761" s="867" t="s">
        <v>1011</v>
      </c>
      <c r="C5761" s="867" t="s">
        <v>342</v>
      </c>
      <c r="N5761" s="881"/>
      <c r="O5761" s="881">
        <v>2498.09</v>
      </c>
    </row>
    <row r="5762" spans="2:16">
      <c r="B5762" s="867" t="s">
        <v>1012</v>
      </c>
      <c r="C5762" s="867" t="s">
        <v>364</v>
      </c>
      <c r="N5762" s="881"/>
      <c r="O5762" s="881">
        <v>1582.08</v>
      </c>
    </row>
    <row r="5763" spans="2:16">
      <c r="B5763" s="867" t="s">
        <v>1013</v>
      </c>
      <c r="C5763" s="867" t="s">
        <v>2702</v>
      </c>
      <c r="N5763" s="881">
        <v>277.64</v>
      </c>
      <c r="O5763" s="881">
        <v>638.29999999999995</v>
      </c>
    </row>
    <row r="5764" spans="2:16">
      <c r="B5764" s="875" t="s">
        <v>1016</v>
      </c>
      <c r="C5764" s="876" t="s">
        <v>343</v>
      </c>
      <c r="N5764" s="881"/>
      <c r="O5764" s="881">
        <v>1589.1</v>
      </c>
    </row>
    <row r="5765" spans="2:16">
      <c r="B5765" s="867" t="s">
        <v>1017</v>
      </c>
      <c r="C5765" s="867" t="s">
        <v>2671</v>
      </c>
      <c r="N5765" s="881"/>
      <c r="O5765" s="881">
        <v>682.74</v>
      </c>
    </row>
    <row r="5766" spans="2:16">
      <c r="B5766" s="867" t="s">
        <v>1805</v>
      </c>
      <c r="C5766" s="867" t="s">
        <v>2703</v>
      </c>
      <c r="N5766" s="881"/>
      <c r="O5766" s="881">
        <v>906.36</v>
      </c>
    </row>
    <row r="5767" spans="2:16">
      <c r="B5767" s="875" t="s">
        <v>1018</v>
      </c>
      <c r="C5767" s="876" t="s">
        <v>2676</v>
      </c>
      <c r="N5767" s="881"/>
      <c r="O5767" s="881">
        <v>35.89</v>
      </c>
    </row>
    <row r="5768" spans="2:16">
      <c r="B5768" s="867" t="s">
        <v>1019</v>
      </c>
      <c r="C5768" s="867" t="s">
        <v>2677</v>
      </c>
      <c r="N5768" s="881"/>
      <c r="O5768" s="881">
        <v>35.89</v>
      </c>
    </row>
    <row r="5769" spans="2:16">
      <c r="B5769" s="875" t="s">
        <v>1021</v>
      </c>
      <c r="C5769" s="876" t="s">
        <v>344</v>
      </c>
      <c r="N5769" s="881"/>
      <c r="O5769" s="881">
        <v>1108.3599999999999</v>
      </c>
    </row>
    <row r="5770" spans="2:16">
      <c r="B5770" s="867" t="s">
        <v>1022</v>
      </c>
      <c r="C5770" s="867" t="s">
        <v>2753</v>
      </c>
      <c r="N5770" s="881"/>
      <c r="O5770" s="881">
        <v>660.93</v>
      </c>
    </row>
    <row r="5771" spans="2:16">
      <c r="B5771" s="867" t="s">
        <v>1806</v>
      </c>
      <c r="C5771" s="867" t="s">
        <v>2831</v>
      </c>
      <c r="N5771" s="881"/>
      <c r="O5771" s="881">
        <v>194.99</v>
      </c>
    </row>
    <row r="5772" spans="2:16">
      <c r="B5772" s="867" t="s">
        <v>1807</v>
      </c>
      <c r="C5772" s="867" t="s">
        <v>2832</v>
      </c>
      <c r="N5772" s="881"/>
      <c r="O5772" s="881">
        <v>252.44</v>
      </c>
    </row>
    <row r="5773" spans="2:16">
      <c r="B5773" s="875" t="s">
        <v>1023</v>
      </c>
      <c r="C5773" s="876" t="s">
        <v>2679</v>
      </c>
      <c r="O5773" s="881">
        <v>227.26</v>
      </c>
      <c r="P5773" s="881">
        <v>128.63999999999999</v>
      </c>
    </row>
    <row r="5774" spans="2:16">
      <c r="B5774" s="867" t="s">
        <v>1024</v>
      </c>
      <c r="C5774" s="867" t="s">
        <v>2680</v>
      </c>
      <c r="O5774" s="881">
        <v>227.26</v>
      </c>
      <c r="P5774" s="881">
        <v>128.63999999999999</v>
      </c>
    </row>
    <row r="5775" spans="2:16">
      <c r="B5775" s="875" t="s">
        <v>1808</v>
      </c>
      <c r="C5775" s="876" t="s">
        <v>2754</v>
      </c>
      <c r="N5775" s="881"/>
      <c r="O5775" s="881">
        <v>5098.34</v>
      </c>
      <c r="P5775" s="881"/>
    </row>
    <row r="5776" spans="2:16">
      <c r="B5776" s="867" t="s">
        <v>1809</v>
      </c>
      <c r="C5776" s="867" t="s">
        <v>334</v>
      </c>
      <c r="N5776" s="881"/>
      <c r="O5776" s="881">
        <v>47.01</v>
      </c>
      <c r="P5776" s="881"/>
    </row>
    <row r="5777" spans="2:16">
      <c r="B5777" s="867" t="s">
        <v>1810</v>
      </c>
      <c r="C5777" s="867" t="s">
        <v>365</v>
      </c>
      <c r="N5777" s="881"/>
      <c r="O5777" s="881">
        <v>135.34</v>
      </c>
      <c r="P5777" s="881"/>
    </row>
    <row r="5778" spans="2:16">
      <c r="B5778" s="867" t="s">
        <v>1811</v>
      </c>
      <c r="C5778" s="867" t="s">
        <v>336</v>
      </c>
      <c r="N5778" s="881"/>
      <c r="O5778" s="881">
        <v>112.81</v>
      </c>
      <c r="P5778" s="881"/>
    </row>
    <row r="5779" spans="2:16">
      <c r="B5779" s="867" t="s">
        <v>1812</v>
      </c>
      <c r="C5779" s="867" t="s">
        <v>2755</v>
      </c>
      <c r="O5779" s="881">
        <v>1218.54</v>
      </c>
      <c r="P5779" s="881"/>
    </row>
    <row r="5780" spans="2:16">
      <c r="B5780" s="867" t="s">
        <v>1813</v>
      </c>
      <c r="C5780" s="867" t="s">
        <v>2756</v>
      </c>
      <c r="O5780" s="881">
        <v>1337.05</v>
      </c>
      <c r="P5780" s="881"/>
    </row>
    <row r="5781" spans="2:16">
      <c r="B5781" s="867" t="s">
        <v>1814</v>
      </c>
      <c r="C5781" s="867" t="s">
        <v>349</v>
      </c>
      <c r="O5781" s="881">
        <v>1372.39</v>
      </c>
      <c r="P5781" s="881"/>
    </row>
    <row r="5782" spans="2:16">
      <c r="B5782" s="867" t="s">
        <v>1815</v>
      </c>
      <c r="C5782" s="867" t="s">
        <v>2757</v>
      </c>
      <c r="O5782" s="881">
        <v>875.2</v>
      </c>
      <c r="P5782" s="881"/>
    </row>
    <row r="5783" spans="2:16">
      <c r="B5783" s="875" t="s">
        <v>1816</v>
      </c>
      <c r="C5783" s="876" t="s">
        <v>2681</v>
      </c>
      <c r="N5783" s="881"/>
      <c r="O5783" s="881">
        <v>1350.85</v>
      </c>
    </row>
    <row r="5784" spans="2:16">
      <c r="B5784" s="867" t="s">
        <v>1817</v>
      </c>
      <c r="C5784" s="867" t="s">
        <v>2758</v>
      </c>
      <c r="N5784" s="881"/>
      <c r="O5784" s="881">
        <v>812.9</v>
      </c>
    </row>
    <row r="5785" spans="2:16">
      <c r="B5785" s="867" t="s">
        <v>1818</v>
      </c>
      <c r="C5785" s="867" t="s">
        <v>2759</v>
      </c>
      <c r="N5785" s="881"/>
      <c r="O5785" s="881">
        <v>537.95000000000005</v>
      </c>
    </row>
    <row r="5786" spans="2:16">
      <c r="B5786" s="875" t="s">
        <v>1819</v>
      </c>
      <c r="C5786" s="876" t="s">
        <v>64</v>
      </c>
      <c r="O5786" s="881">
        <v>578.59</v>
      </c>
      <c r="P5786" s="881"/>
    </row>
    <row r="5787" spans="2:16">
      <c r="B5787" s="867" t="s">
        <v>1820</v>
      </c>
      <c r="C5787" s="867" t="s">
        <v>350</v>
      </c>
      <c r="O5787" s="881">
        <v>459.19</v>
      </c>
      <c r="P5787" s="881"/>
    </row>
    <row r="5788" spans="2:16">
      <c r="B5788" s="867" t="s">
        <v>1821</v>
      </c>
      <c r="C5788" s="867" t="s">
        <v>351</v>
      </c>
      <c r="O5788" s="881">
        <v>119.4</v>
      </c>
      <c r="P5788" s="881"/>
    </row>
    <row r="5789" spans="2:16">
      <c r="B5789" s="875" t="s">
        <v>1822</v>
      </c>
      <c r="C5789" s="876" t="s">
        <v>65</v>
      </c>
      <c r="N5789" s="881"/>
      <c r="O5789" s="881">
        <v>237.36</v>
      </c>
    </row>
    <row r="5790" spans="2:16">
      <c r="B5790" s="867" t="s">
        <v>1823</v>
      </c>
      <c r="C5790" s="867" t="s">
        <v>2760</v>
      </c>
      <c r="N5790" s="881"/>
      <c r="O5790" s="881">
        <v>237.36</v>
      </c>
    </row>
    <row r="5791" spans="2:16">
      <c r="B5791" s="873" t="s">
        <v>1025</v>
      </c>
      <c r="C5791" s="874" t="s">
        <v>2952</v>
      </c>
      <c r="O5791" s="881">
        <v>1445.01</v>
      </c>
      <c r="P5791" s="881"/>
    </row>
    <row r="5792" spans="2:16">
      <c r="B5792" s="875" t="s">
        <v>1026</v>
      </c>
      <c r="C5792" s="876" t="s">
        <v>52</v>
      </c>
      <c r="O5792" s="881">
        <v>8.32</v>
      </c>
      <c r="P5792" s="881"/>
    </row>
    <row r="5793" spans="2:16">
      <c r="B5793" s="867" t="s">
        <v>1027</v>
      </c>
      <c r="C5793" s="867" t="s">
        <v>333</v>
      </c>
      <c r="O5793" s="881">
        <v>6.78</v>
      </c>
      <c r="P5793" s="881"/>
    </row>
    <row r="5794" spans="2:16">
      <c r="B5794" s="867" t="s">
        <v>1824</v>
      </c>
      <c r="C5794" s="867" t="s">
        <v>334</v>
      </c>
      <c r="O5794" s="881">
        <v>1.54</v>
      </c>
      <c r="P5794" s="881"/>
    </row>
    <row r="5795" spans="2:16">
      <c r="B5795" s="875" t="s">
        <v>1028</v>
      </c>
      <c r="C5795" s="876" t="s">
        <v>54</v>
      </c>
      <c r="O5795" s="881">
        <v>49.6</v>
      </c>
      <c r="P5795" s="881"/>
    </row>
    <row r="5796" spans="2:16">
      <c r="B5796" s="867" t="s">
        <v>1029</v>
      </c>
      <c r="C5796" s="867" t="s">
        <v>365</v>
      </c>
      <c r="O5796" s="881">
        <v>25.22</v>
      </c>
      <c r="P5796" s="881"/>
    </row>
    <row r="5797" spans="2:16">
      <c r="B5797" s="867" t="s">
        <v>1030</v>
      </c>
      <c r="C5797" s="867" t="s">
        <v>336</v>
      </c>
      <c r="O5797" s="881">
        <v>20.92</v>
      </c>
      <c r="P5797" s="881"/>
    </row>
    <row r="5798" spans="2:16">
      <c r="B5798" s="867" t="s">
        <v>1031</v>
      </c>
      <c r="C5798" s="867" t="s">
        <v>2762</v>
      </c>
      <c r="O5798" s="881">
        <v>3.46</v>
      </c>
      <c r="P5798" s="881"/>
    </row>
    <row r="5799" spans="2:16">
      <c r="B5799" s="875" t="s">
        <v>1034</v>
      </c>
      <c r="C5799" s="876" t="s">
        <v>2700</v>
      </c>
      <c r="O5799" s="881">
        <v>388.41</v>
      </c>
      <c r="P5799" s="881"/>
    </row>
    <row r="5800" spans="2:16">
      <c r="B5800" s="867" t="s">
        <v>1035</v>
      </c>
      <c r="C5800" s="867" t="s">
        <v>366</v>
      </c>
      <c r="O5800" s="881">
        <v>100.32</v>
      </c>
      <c r="P5800" s="881"/>
    </row>
    <row r="5801" spans="2:16">
      <c r="B5801" s="867" t="s">
        <v>1825</v>
      </c>
      <c r="C5801" s="867" t="s">
        <v>342</v>
      </c>
      <c r="O5801" s="881">
        <v>288.08999999999997</v>
      </c>
      <c r="P5801" s="881"/>
    </row>
    <row r="5802" spans="2:16">
      <c r="B5802" s="875" t="s">
        <v>1036</v>
      </c>
      <c r="C5802" s="876" t="s">
        <v>343</v>
      </c>
      <c r="O5802" s="881">
        <v>161.82</v>
      </c>
      <c r="P5802" s="881"/>
    </row>
    <row r="5803" spans="2:16">
      <c r="B5803" s="867" t="s">
        <v>1037</v>
      </c>
      <c r="C5803" s="867" t="s">
        <v>367</v>
      </c>
      <c r="O5803" s="881">
        <v>161.82</v>
      </c>
      <c r="P5803" s="881"/>
    </row>
    <row r="5804" spans="2:16">
      <c r="B5804" s="875" t="s">
        <v>1040</v>
      </c>
      <c r="C5804" s="876" t="s">
        <v>2681</v>
      </c>
      <c r="O5804" s="881">
        <v>322.77</v>
      </c>
      <c r="P5804" s="881"/>
    </row>
    <row r="5805" spans="2:16">
      <c r="B5805" s="867" t="s">
        <v>1041</v>
      </c>
      <c r="C5805" s="867" t="s">
        <v>2763</v>
      </c>
      <c r="O5805" s="881">
        <v>322.77</v>
      </c>
      <c r="P5805" s="881"/>
    </row>
    <row r="5806" spans="2:16">
      <c r="B5806" s="875" t="s">
        <v>1044</v>
      </c>
      <c r="C5806" s="876" t="s">
        <v>344</v>
      </c>
      <c r="O5806" s="881">
        <v>441.1</v>
      </c>
      <c r="P5806" s="881"/>
    </row>
    <row r="5807" spans="2:16">
      <c r="B5807" s="867" t="s">
        <v>1045</v>
      </c>
      <c r="C5807" s="867" t="s">
        <v>2953</v>
      </c>
      <c r="O5807" s="881">
        <v>225.04</v>
      </c>
      <c r="P5807" s="881"/>
    </row>
    <row r="5808" spans="2:16">
      <c r="B5808" s="867" t="s">
        <v>1046</v>
      </c>
      <c r="C5808" s="867" t="s">
        <v>2678</v>
      </c>
      <c r="O5808" s="881">
        <v>119.32</v>
      </c>
      <c r="P5808" s="881"/>
    </row>
    <row r="5809" spans="2:16">
      <c r="B5809" s="867" t="s">
        <v>1826</v>
      </c>
      <c r="C5809" s="867" t="s">
        <v>2841</v>
      </c>
      <c r="O5809" s="881">
        <v>96.74</v>
      </c>
      <c r="P5809" s="881"/>
    </row>
    <row r="5810" spans="2:16">
      <c r="B5810" s="875" t="s">
        <v>1047</v>
      </c>
      <c r="C5810" s="876" t="s">
        <v>64</v>
      </c>
      <c r="O5810" s="881">
        <v>72.989999999999995</v>
      </c>
      <c r="P5810" s="881"/>
    </row>
    <row r="5811" spans="2:16">
      <c r="B5811" s="867" t="s">
        <v>1048</v>
      </c>
      <c r="C5811" s="867" t="s">
        <v>350</v>
      </c>
      <c r="O5811" s="881">
        <v>53.33</v>
      </c>
      <c r="P5811" s="881"/>
    </row>
    <row r="5812" spans="2:16">
      <c r="B5812" s="867" t="s">
        <v>1827</v>
      </c>
      <c r="C5812" s="867" t="s">
        <v>351</v>
      </c>
      <c r="O5812" s="881">
        <v>19.66</v>
      </c>
      <c r="P5812" s="881"/>
    </row>
    <row r="5813" spans="2:16">
      <c r="B5813" s="873" t="s">
        <v>1073</v>
      </c>
      <c r="C5813" s="874" t="s">
        <v>2839</v>
      </c>
      <c r="O5813" s="881">
        <v>488.45</v>
      </c>
      <c r="P5813" s="881"/>
    </row>
    <row r="5814" spans="2:16">
      <c r="B5814" s="875" t="s">
        <v>1074</v>
      </c>
      <c r="C5814" s="876" t="s">
        <v>52</v>
      </c>
      <c r="O5814" s="881">
        <v>1.71</v>
      </c>
      <c r="P5814" s="881"/>
    </row>
    <row r="5815" spans="2:16">
      <c r="B5815" s="867" t="s">
        <v>1075</v>
      </c>
      <c r="C5815" s="867" t="s">
        <v>333</v>
      </c>
      <c r="O5815" s="881">
        <v>1.27</v>
      </c>
      <c r="P5815" s="881"/>
    </row>
    <row r="5816" spans="2:16">
      <c r="B5816" s="867" t="s">
        <v>1828</v>
      </c>
      <c r="C5816" s="867" t="s">
        <v>334</v>
      </c>
      <c r="O5816" s="881">
        <v>0.44</v>
      </c>
      <c r="P5816" s="881"/>
    </row>
    <row r="5817" spans="2:16">
      <c r="B5817" s="875" t="s">
        <v>1076</v>
      </c>
      <c r="C5817" s="876" t="s">
        <v>54</v>
      </c>
      <c r="O5817" s="881">
        <v>16.93</v>
      </c>
      <c r="P5817" s="881"/>
    </row>
    <row r="5818" spans="2:16">
      <c r="B5818" s="867" t="s">
        <v>1077</v>
      </c>
      <c r="C5818" s="867" t="s">
        <v>365</v>
      </c>
      <c r="O5818" s="881">
        <v>8.92</v>
      </c>
      <c r="P5818" s="881"/>
    </row>
    <row r="5819" spans="2:16">
      <c r="B5819" s="867" t="s">
        <v>1078</v>
      </c>
      <c r="C5819" s="867" t="s">
        <v>336</v>
      </c>
      <c r="O5819" s="881">
        <v>7.38</v>
      </c>
      <c r="P5819" s="881"/>
    </row>
    <row r="5820" spans="2:16">
      <c r="B5820" s="867" t="s">
        <v>1079</v>
      </c>
      <c r="C5820" s="867" t="s">
        <v>2762</v>
      </c>
      <c r="O5820" s="881">
        <v>0.63</v>
      </c>
      <c r="P5820" s="881"/>
    </row>
    <row r="5821" spans="2:16">
      <c r="B5821" s="875" t="s">
        <v>1080</v>
      </c>
      <c r="C5821" s="876" t="s">
        <v>2700</v>
      </c>
      <c r="O5821" s="881">
        <v>190.51</v>
      </c>
      <c r="P5821" s="881"/>
    </row>
    <row r="5822" spans="2:16">
      <c r="B5822" s="867" t="s">
        <v>1081</v>
      </c>
      <c r="C5822" s="867" t="s">
        <v>2840</v>
      </c>
      <c r="O5822" s="881">
        <v>5.36</v>
      </c>
      <c r="P5822" s="881"/>
    </row>
    <row r="5823" spans="2:16">
      <c r="B5823" s="867" t="s">
        <v>1082</v>
      </c>
      <c r="C5823" s="867" t="s">
        <v>366</v>
      </c>
      <c r="O5823" s="881">
        <v>60.8</v>
      </c>
      <c r="P5823" s="881"/>
    </row>
    <row r="5824" spans="2:16">
      <c r="B5824" s="867" t="s">
        <v>1083</v>
      </c>
      <c r="C5824" s="867" t="s">
        <v>364</v>
      </c>
      <c r="O5824" s="881">
        <v>37.049999999999997</v>
      </c>
      <c r="P5824" s="881"/>
    </row>
    <row r="5825" spans="2:16">
      <c r="B5825" s="867" t="s">
        <v>1084</v>
      </c>
      <c r="C5825" s="867" t="s">
        <v>342</v>
      </c>
      <c r="O5825" s="881">
        <v>87.3</v>
      </c>
      <c r="P5825" s="881"/>
    </row>
    <row r="5826" spans="2:16">
      <c r="B5826" s="875" t="s">
        <v>1086</v>
      </c>
      <c r="C5826" s="876" t="s">
        <v>343</v>
      </c>
      <c r="O5826" s="881">
        <v>51.37</v>
      </c>
      <c r="P5826" s="881"/>
    </row>
    <row r="5827" spans="2:16">
      <c r="B5827" s="867" t="s">
        <v>1087</v>
      </c>
      <c r="C5827" s="867" t="s">
        <v>367</v>
      </c>
      <c r="O5827" s="881">
        <v>51.37</v>
      </c>
      <c r="P5827" s="881"/>
    </row>
    <row r="5828" spans="2:16">
      <c r="B5828" s="875" t="s">
        <v>1088</v>
      </c>
      <c r="C5828" s="876" t="s">
        <v>2939</v>
      </c>
      <c r="O5828" s="881">
        <v>96.74</v>
      </c>
      <c r="P5828" s="881"/>
    </row>
    <row r="5829" spans="2:16">
      <c r="B5829" s="867" t="s">
        <v>1089</v>
      </c>
      <c r="C5829" s="867" t="s">
        <v>2841</v>
      </c>
      <c r="O5829" s="881">
        <v>96.74</v>
      </c>
      <c r="P5829" s="881"/>
    </row>
    <row r="5830" spans="2:16">
      <c r="B5830" s="875" t="s">
        <v>1091</v>
      </c>
      <c r="C5830" s="876" t="s">
        <v>2681</v>
      </c>
      <c r="O5830" s="881">
        <v>107.59</v>
      </c>
      <c r="P5830" s="881"/>
    </row>
    <row r="5831" spans="2:16">
      <c r="B5831" s="867" t="s">
        <v>1092</v>
      </c>
      <c r="C5831" s="867" t="s">
        <v>2759</v>
      </c>
      <c r="O5831" s="881">
        <v>107.59</v>
      </c>
      <c r="P5831" s="881"/>
    </row>
    <row r="5832" spans="2:16">
      <c r="B5832" s="875" t="s">
        <v>1093</v>
      </c>
      <c r="C5832" s="876" t="s">
        <v>64</v>
      </c>
      <c r="O5832" s="881">
        <v>23.6</v>
      </c>
      <c r="P5832" s="881"/>
    </row>
    <row r="5833" spans="2:16">
      <c r="B5833" s="867" t="s">
        <v>1094</v>
      </c>
      <c r="C5833" s="867" t="s">
        <v>350</v>
      </c>
      <c r="O5833" s="881">
        <v>15.41</v>
      </c>
      <c r="P5833" s="881"/>
    </row>
    <row r="5834" spans="2:16">
      <c r="B5834" s="867" t="s">
        <v>1829</v>
      </c>
      <c r="C5834" s="867" t="s">
        <v>351</v>
      </c>
      <c r="O5834" s="881">
        <v>8.19</v>
      </c>
      <c r="P5834" s="881"/>
    </row>
    <row r="5835" spans="2:16">
      <c r="B5835" s="873" t="s">
        <v>1095</v>
      </c>
      <c r="C5835" s="874" t="s">
        <v>2842</v>
      </c>
      <c r="O5835" s="881">
        <v>530.12</v>
      </c>
      <c r="P5835" s="881"/>
    </row>
    <row r="5836" spans="2:16">
      <c r="B5836" s="875" t="s">
        <v>1096</v>
      </c>
      <c r="C5836" s="876" t="s">
        <v>52</v>
      </c>
      <c r="O5836" s="881">
        <v>1.71</v>
      </c>
      <c r="P5836" s="881"/>
    </row>
    <row r="5837" spans="2:16">
      <c r="B5837" s="867" t="s">
        <v>1097</v>
      </c>
      <c r="C5837" s="867" t="s">
        <v>333</v>
      </c>
      <c r="O5837" s="881">
        <v>1.27</v>
      </c>
      <c r="P5837" s="881"/>
    </row>
    <row r="5838" spans="2:16">
      <c r="B5838" s="867" t="s">
        <v>1830</v>
      </c>
      <c r="C5838" s="867" t="s">
        <v>334</v>
      </c>
      <c r="O5838" s="881">
        <v>0.44</v>
      </c>
      <c r="P5838" s="881"/>
    </row>
    <row r="5839" spans="2:16">
      <c r="B5839" s="875" t="s">
        <v>1098</v>
      </c>
      <c r="C5839" s="876" t="s">
        <v>54</v>
      </c>
      <c r="O5839" s="881">
        <v>12.94</v>
      </c>
      <c r="P5839" s="881"/>
    </row>
    <row r="5840" spans="2:16">
      <c r="B5840" s="867" t="s">
        <v>1099</v>
      </c>
      <c r="C5840" s="867" t="s">
        <v>365</v>
      </c>
      <c r="O5840" s="881">
        <v>6.77</v>
      </c>
      <c r="P5840" s="881"/>
    </row>
    <row r="5841" spans="2:16">
      <c r="B5841" s="867" t="s">
        <v>1100</v>
      </c>
      <c r="C5841" s="867" t="s">
        <v>336</v>
      </c>
      <c r="O5841" s="881">
        <v>5.54</v>
      </c>
      <c r="P5841" s="881"/>
    </row>
    <row r="5842" spans="2:16">
      <c r="B5842" s="867" t="s">
        <v>1101</v>
      </c>
      <c r="C5842" s="867" t="s">
        <v>2762</v>
      </c>
      <c r="O5842" s="881">
        <v>0.63</v>
      </c>
      <c r="P5842" s="881"/>
    </row>
    <row r="5843" spans="2:16">
      <c r="B5843" s="875" t="s">
        <v>1111</v>
      </c>
      <c r="C5843" s="876" t="s">
        <v>2700</v>
      </c>
      <c r="O5843" s="881">
        <v>124.35</v>
      </c>
      <c r="P5843" s="881"/>
    </row>
    <row r="5844" spans="2:16">
      <c r="B5844" s="867" t="s">
        <v>1112</v>
      </c>
      <c r="C5844" s="867" t="s">
        <v>364</v>
      </c>
      <c r="O5844" s="881">
        <v>37.049999999999997</v>
      </c>
      <c r="P5844" s="881"/>
    </row>
    <row r="5845" spans="2:16">
      <c r="B5845" s="867" t="s">
        <v>1113</v>
      </c>
      <c r="C5845" s="867" t="s">
        <v>342</v>
      </c>
      <c r="O5845" s="881">
        <v>87.3</v>
      </c>
      <c r="P5845" s="881"/>
    </row>
    <row r="5846" spans="2:16">
      <c r="B5846" s="875" t="s">
        <v>1127</v>
      </c>
      <c r="C5846" s="876" t="s">
        <v>343</v>
      </c>
      <c r="O5846" s="881">
        <v>51.37</v>
      </c>
      <c r="P5846" s="881"/>
    </row>
    <row r="5847" spans="2:16">
      <c r="B5847" s="867" t="s">
        <v>1128</v>
      </c>
      <c r="C5847" s="867" t="s">
        <v>367</v>
      </c>
      <c r="O5847" s="881">
        <v>51.37</v>
      </c>
      <c r="P5847" s="881"/>
    </row>
    <row r="5848" spans="2:16">
      <c r="B5848" s="875" t="s">
        <v>1831</v>
      </c>
      <c r="C5848" s="876" t="s">
        <v>344</v>
      </c>
      <c r="O5848" s="881">
        <v>200.82</v>
      </c>
      <c r="P5848" s="881"/>
    </row>
    <row r="5849" spans="2:16">
      <c r="B5849" s="867" t="s">
        <v>1832</v>
      </c>
      <c r="C5849" s="867" t="s">
        <v>2764</v>
      </c>
      <c r="O5849" s="881">
        <v>200.82</v>
      </c>
      <c r="P5849" s="881"/>
    </row>
    <row r="5850" spans="2:16">
      <c r="B5850" s="875" t="s">
        <v>1833</v>
      </c>
      <c r="C5850" s="876" t="s">
        <v>2681</v>
      </c>
      <c r="O5850" s="881">
        <v>107.59</v>
      </c>
      <c r="P5850" s="881"/>
    </row>
    <row r="5851" spans="2:16">
      <c r="B5851" s="867" t="s">
        <v>1834</v>
      </c>
      <c r="C5851" s="867" t="s">
        <v>2759</v>
      </c>
      <c r="O5851" s="881">
        <v>107.59</v>
      </c>
      <c r="P5851" s="881"/>
    </row>
    <row r="5852" spans="2:16">
      <c r="B5852" s="875" t="s">
        <v>1835</v>
      </c>
      <c r="C5852" s="876" t="s">
        <v>64</v>
      </c>
      <c r="O5852" s="881">
        <v>31.34</v>
      </c>
      <c r="P5852" s="881"/>
    </row>
    <row r="5853" spans="2:16">
      <c r="B5853" s="867" t="s">
        <v>1836</v>
      </c>
      <c r="C5853" s="867" t="s">
        <v>350</v>
      </c>
      <c r="O5853" s="881">
        <v>16.59</v>
      </c>
      <c r="P5853" s="881"/>
    </row>
    <row r="5854" spans="2:16">
      <c r="B5854" s="867" t="s">
        <v>1837</v>
      </c>
      <c r="C5854" s="867" t="s">
        <v>351</v>
      </c>
      <c r="O5854" s="881">
        <v>14.75</v>
      </c>
      <c r="P5854" s="881"/>
    </row>
    <row r="5855" spans="2:16">
      <c r="B5855" s="873" t="s">
        <v>1130</v>
      </c>
      <c r="C5855" s="874" t="s">
        <v>2954</v>
      </c>
      <c r="K5855" s="881">
        <v>1119.9000000000001</v>
      </c>
      <c r="L5855" s="881">
        <v>21995.88</v>
      </c>
    </row>
    <row r="5856" spans="2:16">
      <c r="B5856" s="875" t="s">
        <v>1131</v>
      </c>
      <c r="C5856" s="876" t="s">
        <v>52</v>
      </c>
      <c r="K5856" s="881">
        <v>125.36</v>
      </c>
    </row>
    <row r="5857" spans="2:12">
      <c r="B5857" s="867" t="s">
        <v>1132</v>
      </c>
      <c r="C5857" s="867" t="s">
        <v>333</v>
      </c>
      <c r="K5857" s="881">
        <v>93.16</v>
      </c>
    </row>
    <row r="5858" spans="2:12">
      <c r="B5858" s="867" t="s">
        <v>1838</v>
      </c>
      <c r="C5858" s="867" t="s">
        <v>334</v>
      </c>
      <c r="K5858" s="881">
        <v>32.200000000000003</v>
      </c>
    </row>
    <row r="5859" spans="2:12">
      <c r="B5859" s="875" t="s">
        <v>1133</v>
      </c>
      <c r="C5859" s="876" t="s">
        <v>54</v>
      </c>
      <c r="K5859" s="881">
        <v>649.27</v>
      </c>
      <c r="L5859" s="881">
        <v>340.27</v>
      </c>
    </row>
    <row r="5860" spans="2:12">
      <c r="B5860" s="867" t="s">
        <v>1134</v>
      </c>
      <c r="C5860" s="867" t="s">
        <v>365</v>
      </c>
      <c r="K5860" s="881">
        <v>77.34</v>
      </c>
      <c r="L5860" s="881">
        <v>38.01</v>
      </c>
    </row>
    <row r="5861" spans="2:12">
      <c r="B5861" s="867" t="s">
        <v>1135</v>
      </c>
      <c r="C5861" s="867" t="s">
        <v>336</v>
      </c>
      <c r="K5861" s="881">
        <v>64.489999999999995</v>
      </c>
      <c r="L5861" s="881">
        <v>31.7</v>
      </c>
    </row>
    <row r="5862" spans="2:12">
      <c r="B5862" s="867" t="s">
        <v>1136</v>
      </c>
      <c r="C5862" s="867" t="s">
        <v>337</v>
      </c>
      <c r="K5862" s="881">
        <v>507.44</v>
      </c>
      <c r="L5862" s="881">
        <v>249.39</v>
      </c>
    </row>
    <row r="5863" spans="2:12">
      <c r="B5863" s="867" t="s">
        <v>1839</v>
      </c>
      <c r="C5863" s="867" t="s">
        <v>2766</v>
      </c>
      <c r="K5863" s="881"/>
      <c r="L5863" s="881">
        <v>21.17</v>
      </c>
    </row>
    <row r="5864" spans="2:12">
      <c r="B5864" s="875" t="s">
        <v>1137</v>
      </c>
      <c r="C5864" s="876" t="s">
        <v>2767</v>
      </c>
      <c r="K5864" s="881">
        <v>173.99</v>
      </c>
      <c r="L5864" s="881">
        <v>10333.23</v>
      </c>
    </row>
    <row r="5865" spans="2:12">
      <c r="B5865" s="867" t="s">
        <v>1138</v>
      </c>
      <c r="C5865" s="867" t="s">
        <v>368</v>
      </c>
      <c r="K5865" s="881">
        <v>173.99</v>
      </c>
      <c r="L5865" s="881">
        <v>171.36</v>
      </c>
    </row>
    <row r="5866" spans="2:12">
      <c r="B5866" s="867" t="s">
        <v>1139</v>
      </c>
      <c r="C5866" s="867" t="s">
        <v>364</v>
      </c>
      <c r="K5866" s="881"/>
      <c r="L5866" s="881">
        <v>2349.0300000000002</v>
      </c>
    </row>
    <row r="5867" spans="2:12">
      <c r="B5867" s="867" t="s">
        <v>1140</v>
      </c>
      <c r="C5867" s="867" t="s">
        <v>2702</v>
      </c>
      <c r="K5867" s="881"/>
      <c r="L5867" s="881">
        <v>1035.3</v>
      </c>
    </row>
    <row r="5868" spans="2:12">
      <c r="B5868" s="867" t="s">
        <v>1840</v>
      </c>
      <c r="C5868" s="867" t="s">
        <v>342</v>
      </c>
      <c r="K5868" s="881"/>
      <c r="L5868" s="881">
        <v>6777.54</v>
      </c>
    </row>
    <row r="5869" spans="2:12">
      <c r="B5869" s="875" t="s">
        <v>1141</v>
      </c>
      <c r="C5869" s="876" t="s">
        <v>362</v>
      </c>
      <c r="K5869" s="881">
        <v>171.28</v>
      </c>
      <c r="L5869" s="881">
        <v>2427.4299999999998</v>
      </c>
    </row>
    <row r="5870" spans="2:12">
      <c r="B5870" s="867" t="s">
        <v>1142</v>
      </c>
      <c r="C5870" s="867" t="s">
        <v>2768</v>
      </c>
      <c r="K5870" s="881">
        <v>171.28</v>
      </c>
      <c r="L5870" s="881">
        <v>665.94</v>
      </c>
    </row>
    <row r="5871" spans="2:12">
      <c r="B5871" s="867" t="s">
        <v>1143</v>
      </c>
      <c r="C5871" s="867" t="s">
        <v>2769</v>
      </c>
      <c r="K5871" s="881"/>
      <c r="L5871" s="881">
        <v>1761.49</v>
      </c>
    </row>
    <row r="5872" spans="2:12">
      <c r="B5872" s="875" t="s">
        <v>1144</v>
      </c>
      <c r="C5872" s="876" t="s">
        <v>343</v>
      </c>
      <c r="K5872" s="881"/>
      <c r="L5872" s="881">
        <v>4001.49</v>
      </c>
    </row>
    <row r="5873" spans="2:17">
      <c r="B5873" s="867" t="s">
        <v>1145</v>
      </c>
      <c r="C5873" s="867" t="s">
        <v>367</v>
      </c>
      <c r="K5873" s="881"/>
      <c r="L5873" s="881">
        <v>4001.49</v>
      </c>
    </row>
    <row r="5874" spans="2:17">
      <c r="B5874" s="875" t="s">
        <v>1146</v>
      </c>
      <c r="C5874" s="876" t="s">
        <v>344</v>
      </c>
      <c r="K5874" s="881"/>
      <c r="L5874" s="881">
        <v>4893.46</v>
      </c>
    </row>
    <row r="5875" spans="2:17">
      <c r="B5875" s="867" t="s">
        <v>1147</v>
      </c>
      <c r="C5875" s="867" t="s">
        <v>2770</v>
      </c>
      <c r="K5875" s="881"/>
      <c r="L5875" s="881">
        <v>2100.7600000000002</v>
      </c>
    </row>
    <row r="5876" spans="2:17">
      <c r="B5876" s="867" t="s">
        <v>1148</v>
      </c>
      <c r="C5876" s="867" t="s">
        <v>2771</v>
      </c>
      <c r="K5876" s="881"/>
      <c r="L5876" s="881">
        <v>948.88</v>
      </c>
    </row>
    <row r="5877" spans="2:17">
      <c r="B5877" s="867" t="s">
        <v>1149</v>
      </c>
      <c r="C5877" s="867" t="s">
        <v>2772</v>
      </c>
      <c r="K5877" s="881"/>
      <c r="L5877" s="881">
        <v>1843.82</v>
      </c>
    </row>
    <row r="5878" spans="2:17">
      <c r="B5878" s="864" t="s">
        <v>1841</v>
      </c>
      <c r="C5878" s="865" t="s">
        <v>2955</v>
      </c>
      <c r="J5878" s="881"/>
      <c r="K5878" s="881">
        <v>4718.16</v>
      </c>
      <c r="L5878" s="881">
        <v>67141.87</v>
      </c>
      <c r="M5878" s="881">
        <v>83168.649999999994</v>
      </c>
      <c r="N5878" s="881">
        <v>22573.89</v>
      </c>
      <c r="O5878" s="881">
        <v>47101.22</v>
      </c>
      <c r="P5878" s="881">
        <v>238016.47</v>
      </c>
      <c r="Q5878" s="881">
        <v>75575.570000000007</v>
      </c>
    </row>
    <row r="5879" spans="2:17">
      <c r="B5879" s="873" t="s">
        <v>1842</v>
      </c>
      <c r="C5879" s="874" t="s">
        <v>2663</v>
      </c>
      <c r="J5879" s="881"/>
      <c r="K5879" s="881">
        <v>4511.71</v>
      </c>
      <c r="L5879" s="881">
        <v>14540.31</v>
      </c>
    </row>
    <row r="5880" spans="2:17">
      <c r="B5880" s="875" t="s">
        <v>1843</v>
      </c>
      <c r="C5880" s="876" t="s">
        <v>52</v>
      </c>
      <c r="J5880" s="881"/>
      <c r="K5880" s="881">
        <v>39.04</v>
      </c>
    </row>
    <row r="5881" spans="2:17">
      <c r="B5881" s="867" t="s">
        <v>1844</v>
      </c>
      <c r="C5881" s="867" t="s">
        <v>334</v>
      </c>
      <c r="J5881" s="881"/>
      <c r="K5881" s="881">
        <v>39.04</v>
      </c>
    </row>
    <row r="5882" spans="2:17">
      <c r="B5882" s="875" t="s">
        <v>1845</v>
      </c>
      <c r="C5882" s="876" t="s">
        <v>54</v>
      </c>
      <c r="J5882" s="881"/>
      <c r="K5882" s="881">
        <v>259.43</v>
      </c>
      <c r="L5882" s="881">
        <v>218.56</v>
      </c>
    </row>
    <row r="5883" spans="2:17">
      <c r="B5883" s="867" t="s">
        <v>1846</v>
      </c>
      <c r="C5883" s="867" t="s">
        <v>365</v>
      </c>
      <c r="J5883" s="881"/>
      <c r="K5883" s="881">
        <v>141.5</v>
      </c>
    </row>
    <row r="5884" spans="2:17">
      <c r="B5884" s="867" t="s">
        <v>1847</v>
      </c>
      <c r="C5884" s="867" t="s">
        <v>336</v>
      </c>
      <c r="J5884" s="881"/>
      <c r="K5884" s="881">
        <v>117.93</v>
      </c>
    </row>
    <row r="5885" spans="2:17">
      <c r="B5885" s="867" t="s">
        <v>1848</v>
      </c>
      <c r="C5885" s="867" t="s">
        <v>2664</v>
      </c>
      <c r="K5885" s="881"/>
      <c r="L5885" s="881">
        <v>218.56</v>
      </c>
    </row>
    <row r="5886" spans="2:17">
      <c r="B5886" s="875" t="s">
        <v>1849</v>
      </c>
      <c r="C5886" s="876" t="s">
        <v>338</v>
      </c>
      <c r="J5886" s="881"/>
      <c r="K5886" s="881">
        <v>566.15</v>
      </c>
    </row>
    <row r="5887" spans="2:17">
      <c r="B5887" s="867" t="s">
        <v>1850</v>
      </c>
      <c r="C5887" s="867" t="s">
        <v>2665</v>
      </c>
      <c r="J5887" s="881"/>
      <c r="K5887" s="881">
        <v>139.44</v>
      </c>
    </row>
    <row r="5888" spans="2:17">
      <c r="B5888" s="867" t="s">
        <v>1851</v>
      </c>
      <c r="C5888" s="867" t="s">
        <v>2666</v>
      </c>
      <c r="J5888" s="881"/>
      <c r="K5888" s="881">
        <v>426.71</v>
      </c>
    </row>
    <row r="5889" spans="2:12">
      <c r="B5889" s="875" t="s">
        <v>1852</v>
      </c>
      <c r="C5889" s="876" t="s">
        <v>340</v>
      </c>
      <c r="J5889" s="881"/>
      <c r="K5889" s="881">
        <v>3049.39</v>
      </c>
      <c r="L5889" s="881">
        <v>425.96</v>
      </c>
    </row>
    <row r="5890" spans="2:12">
      <c r="B5890" s="867" t="s">
        <v>1853</v>
      </c>
      <c r="C5890" s="867" t="s">
        <v>2667</v>
      </c>
      <c r="K5890" s="881">
        <v>1256.1600000000001</v>
      </c>
    </row>
    <row r="5891" spans="2:12">
      <c r="B5891" s="867" t="s">
        <v>1854</v>
      </c>
      <c r="C5891" s="867" t="s">
        <v>2668</v>
      </c>
      <c r="K5891" s="881"/>
      <c r="L5891" s="881">
        <v>304.24</v>
      </c>
    </row>
    <row r="5892" spans="2:12">
      <c r="B5892" s="867" t="s">
        <v>1855</v>
      </c>
      <c r="C5892" s="867" t="s">
        <v>2669</v>
      </c>
      <c r="J5892" s="881"/>
      <c r="K5892" s="881">
        <v>1133.96</v>
      </c>
    </row>
    <row r="5893" spans="2:12">
      <c r="B5893" s="867" t="s">
        <v>1856</v>
      </c>
      <c r="C5893" s="867" t="s">
        <v>2670</v>
      </c>
      <c r="K5893" s="881"/>
      <c r="L5893" s="881">
        <v>121.72</v>
      </c>
    </row>
    <row r="5894" spans="2:12">
      <c r="B5894" s="867" t="s">
        <v>1857</v>
      </c>
      <c r="C5894" s="867" t="s">
        <v>341</v>
      </c>
      <c r="J5894" s="881"/>
      <c r="K5894" s="881">
        <v>659.27</v>
      </c>
    </row>
    <row r="5895" spans="2:12">
      <c r="B5895" s="875" t="s">
        <v>1858</v>
      </c>
      <c r="C5895" s="876" t="s">
        <v>343</v>
      </c>
      <c r="K5895" s="881">
        <v>471.06</v>
      </c>
      <c r="L5895" s="881">
        <v>93.17</v>
      </c>
    </row>
    <row r="5896" spans="2:12">
      <c r="B5896" s="867" t="s">
        <v>1859</v>
      </c>
      <c r="C5896" s="867" t="s">
        <v>2671</v>
      </c>
      <c r="K5896" s="881">
        <v>450.24</v>
      </c>
    </row>
    <row r="5897" spans="2:12">
      <c r="B5897" s="867" t="s">
        <v>1860</v>
      </c>
      <c r="C5897" s="867" t="s">
        <v>2672</v>
      </c>
      <c r="K5897" s="881"/>
      <c r="L5897" s="881">
        <v>93.17</v>
      </c>
    </row>
    <row r="5898" spans="2:12">
      <c r="B5898" s="867" t="s">
        <v>1861</v>
      </c>
      <c r="C5898" s="867" t="s">
        <v>2673</v>
      </c>
      <c r="K5898" s="881">
        <v>20.82</v>
      </c>
    </row>
    <row r="5899" spans="2:12">
      <c r="B5899" s="875" t="s">
        <v>1862</v>
      </c>
      <c r="C5899" s="876" t="s">
        <v>345</v>
      </c>
      <c r="K5899" s="881">
        <v>126.64</v>
      </c>
      <c r="L5899" s="881">
        <v>125.04</v>
      </c>
    </row>
    <row r="5900" spans="2:12">
      <c r="B5900" s="867" t="s">
        <v>1863</v>
      </c>
      <c r="C5900" s="867" t="s">
        <v>2674</v>
      </c>
      <c r="K5900" s="881">
        <v>56.18</v>
      </c>
      <c r="L5900" s="881">
        <v>53.67</v>
      </c>
    </row>
    <row r="5901" spans="2:12">
      <c r="B5901" s="867" t="s">
        <v>1864</v>
      </c>
      <c r="C5901" s="867" t="s">
        <v>352</v>
      </c>
      <c r="K5901" s="881">
        <v>36.97</v>
      </c>
      <c r="L5901" s="881">
        <v>35.31</v>
      </c>
    </row>
    <row r="5902" spans="2:12">
      <c r="B5902" s="867" t="s">
        <v>1865</v>
      </c>
      <c r="C5902" s="867" t="s">
        <v>346</v>
      </c>
      <c r="K5902" s="881">
        <v>33.49</v>
      </c>
      <c r="L5902" s="881">
        <v>31.98</v>
      </c>
    </row>
    <row r="5903" spans="2:12">
      <c r="B5903" s="867" t="s">
        <v>1866</v>
      </c>
      <c r="C5903" s="867" t="s">
        <v>2675</v>
      </c>
      <c r="L5903" s="881">
        <v>4.08</v>
      </c>
    </row>
    <row r="5904" spans="2:12">
      <c r="B5904" s="875" t="s">
        <v>1867</v>
      </c>
      <c r="C5904" s="876" t="s">
        <v>2676</v>
      </c>
      <c r="L5904" s="881">
        <v>10.77</v>
      </c>
    </row>
    <row r="5905" spans="2:12">
      <c r="B5905" s="867" t="s">
        <v>1868</v>
      </c>
      <c r="C5905" s="867" t="s">
        <v>2677</v>
      </c>
      <c r="L5905" s="881">
        <v>10.77</v>
      </c>
    </row>
    <row r="5906" spans="2:12">
      <c r="B5906" s="875" t="s">
        <v>1869</v>
      </c>
      <c r="C5906" s="876" t="s">
        <v>344</v>
      </c>
      <c r="L5906" s="881">
        <v>320.14</v>
      </c>
    </row>
    <row r="5907" spans="2:12">
      <c r="B5907" s="867" t="s">
        <v>1870</v>
      </c>
      <c r="C5907" s="867" t="s">
        <v>2678</v>
      </c>
      <c r="L5907" s="881">
        <v>119.32</v>
      </c>
    </row>
    <row r="5908" spans="2:12">
      <c r="B5908" s="867" t="s">
        <v>1871</v>
      </c>
      <c r="C5908" s="867" t="s">
        <v>2764</v>
      </c>
      <c r="L5908" s="881">
        <v>200.82</v>
      </c>
    </row>
    <row r="5909" spans="2:12">
      <c r="B5909" s="875" t="s">
        <v>1872</v>
      </c>
      <c r="C5909" s="876" t="s">
        <v>2679</v>
      </c>
      <c r="L5909" s="881">
        <v>142.36000000000001</v>
      </c>
    </row>
    <row r="5910" spans="2:12">
      <c r="B5910" s="867" t="s">
        <v>1873</v>
      </c>
      <c r="C5910" s="867" t="s">
        <v>2680</v>
      </c>
      <c r="L5910" s="881">
        <v>142.36000000000001</v>
      </c>
    </row>
    <row r="5911" spans="2:12">
      <c r="B5911" s="875" t="s">
        <v>1874</v>
      </c>
      <c r="C5911" s="876" t="s">
        <v>2681</v>
      </c>
      <c r="K5911" s="881"/>
      <c r="L5911" s="881">
        <v>873.92</v>
      </c>
    </row>
    <row r="5912" spans="2:12">
      <c r="B5912" s="867" t="s">
        <v>1875</v>
      </c>
      <c r="C5912" s="867" t="s">
        <v>347</v>
      </c>
      <c r="K5912" s="881"/>
      <c r="L5912" s="881">
        <v>657.28</v>
      </c>
    </row>
    <row r="5913" spans="2:12">
      <c r="B5913" s="867" t="s">
        <v>1876</v>
      </c>
      <c r="C5913" s="867" t="s">
        <v>348</v>
      </c>
      <c r="K5913" s="881"/>
      <c r="L5913" s="881">
        <v>216.64</v>
      </c>
    </row>
    <row r="5914" spans="2:12">
      <c r="B5914" s="875" t="s">
        <v>1877</v>
      </c>
      <c r="C5914" s="876" t="s">
        <v>58</v>
      </c>
      <c r="K5914" s="881"/>
      <c r="L5914" s="881">
        <v>220.41</v>
      </c>
    </row>
    <row r="5915" spans="2:12">
      <c r="B5915" s="867" t="s">
        <v>1878</v>
      </c>
      <c r="C5915" s="867" t="s">
        <v>2682</v>
      </c>
      <c r="K5915" s="881"/>
      <c r="L5915" s="881">
        <v>220.41</v>
      </c>
    </row>
    <row r="5916" spans="2:12">
      <c r="B5916" s="875" t="s">
        <v>1879</v>
      </c>
      <c r="C5916" s="876" t="s">
        <v>2683</v>
      </c>
      <c r="K5916" s="881"/>
      <c r="L5916" s="881">
        <v>10604.19</v>
      </c>
    </row>
    <row r="5917" spans="2:12">
      <c r="B5917" s="867" t="s">
        <v>1880</v>
      </c>
      <c r="C5917" s="867" t="s">
        <v>334</v>
      </c>
      <c r="K5917" s="881"/>
      <c r="L5917" s="881">
        <v>39.04</v>
      </c>
    </row>
    <row r="5918" spans="2:12">
      <c r="B5918" s="867" t="s">
        <v>1881</v>
      </c>
      <c r="C5918" s="867" t="s">
        <v>365</v>
      </c>
      <c r="K5918" s="881"/>
      <c r="L5918" s="881">
        <v>85.51</v>
      </c>
    </row>
    <row r="5919" spans="2:12">
      <c r="B5919" s="867" t="s">
        <v>1882</v>
      </c>
      <c r="C5919" s="867" t="s">
        <v>336</v>
      </c>
      <c r="K5919" s="881"/>
      <c r="L5919" s="881">
        <v>142.54</v>
      </c>
    </row>
    <row r="5920" spans="2:12">
      <c r="B5920" s="867" t="s">
        <v>1883</v>
      </c>
      <c r="C5920" s="867" t="s">
        <v>2684</v>
      </c>
      <c r="K5920" s="881"/>
      <c r="L5920" s="881">
        <v>1095.96</v>
      </c>
    </row>
    <row r="5921" spans="2:13">
      <c r="B5921" s="867" t="s">
        <v>1884</v>
      </c>
      <c r="C5921" s="867" t="s">
        <v>2685</v>
      </c>
      <c r="K5921" s="881"/>
      <c r="L5921" s="881">
        <v>1954.26</v>
      </c>
    </row>
    <row r="5922" spans="2:13">
      <c r="B5922" s="867" t="s">
        <v>1885</v>
      </c>
      <c r="C5922" s="867" t="s">
        <v>349</v>
      </c>
      <c r="K5922" s="881"/>
      <c r="L5922" s="881">
        <v>444.16</v>
      </c>
    </row>
    <row r="5923" spans="2:13">
      <c r="B5923" s="867" t="s">
        <v>1886</v>
      </c>
      <c r="C5923" s="871" t="s">
        <v>2686</v>
      </c>
      <c r="K5923" s="881"/>
      <c r="L5923" s="881">
        <v>6842.72</v>
      </c>
    </row>
    <row r="5924" spans="2:13">
      <c r="B5924" s="875" t="s">
        <v>1887</v>
      </c>
      <c r="C5924" s="876" t="s">
        <v>64</v>
      </c>
      <c r="K5924" s="881"/>
      <c r="L5924" s="881">
        <v>1505.79</v>
      </c>
    </row>
    <row r="5925" spans="2:13">
      <c r="B5925" s="867" t="s">
        <v>1888</v>
      </c>
      <c r="C5925" s="867" t="s">
        <v>350</v>
      </c>
      <c r="L5925" s="881">
        <v>94.56</v>
      </c>
    </row>
    <row r="5926" spans="2:13">
      <c r="B5926" s="867" t="s">
        <v>1889</v>
      </c>
      <c r="C5926" s="867" t="s">
        <v>351</v>
      </c>
      <c r="K5926" s="881"/>
      <c r="L5926" s="881">
        <v>144.18</v>
      </c>
    </row>
    <row r="5927" spans="2:13">
      <c r="B5927" s="867" t="s">
        <v>1890</v>
      </c>
      <c r="C5927" s="867" t="s">
        <v>2687</v>
      </c>
      <c r="K5927" s="881"/>
      <c r="L5927" s="881">
        <v>1267.05</v>
      </c>
    </row>
    <row r="5928" spans="2:13">
      <c r="B5928" s="873" t="s">
        <v>1891</v>
      </c>
      <c r="C5928" s="874" t="s">
        <v>2956</v>
      </c>
      <c r="K5928" s="881"/>
      <c r="L5928" s="881">
        <v>5317.3</v>
      </c>
      <c r="M5928" s="881">
        <v>9298.9699999999993</v>
      </c>
    </row>
    <row r="5929" spans="2:13">
      <c r="B5929" s="875" t="s">
        <v>1892</v>
      </c>
      <c r="C5929" s="876" t="s">
        <v>52</v>
      </c>
      <c r="K5929" s="881"/>
      <c r="L5929" s="881">
        <v>37.58</v>
      </c>
    </row>
    <row r="5930" spans="2:13">
      <c r="B5930" s="867" t="s">
        <v>1893</v>
      </c>
      <c r="C5930" s="867" t="s">
        <v>334</v>
      </c>
      <c r="K5930" s="881"/>
      <c r="L5930" s="881">
        <v>37.58</v>
      </c>
    </row>
    <row r="5931" spans="2:13">
      <c r="B5931" s="875" t="s">
        <v>1894</v>
      </c>
      <c r="C5931" s="876" t="s">
        <v>54</v>
      </c>
      <c r="K5931" s="881"/>
      <c r="L5931" s="881">
        <v>442.67</v>
      </c>
      <c r="M5931" s="881">
        <v>210.36</v>
      </c>
    </row>
    <row r="5932" spans="2:13">
      <c r="B5932" s="867" t="s">
        <v>1895</v>
      </c>
      <c r="C5932" s="867" t="s">
        <v>365</v>
      </c>
      <c r="K5932" s="881"/>
      <c r="L5932" s="881">
        <v>241.47</v>
      </c>
    </row>
    <row r="5933" spans="2:13">
      <c r="B5933" s="867" t="s">
        <v>1896</v>
      </c>
      <c r="C5933" s="867" t="s">
        <v>336</v>
      </c>
      <c r="K5933" s="881"/>
      <c r="L5933" s="881">
        <v>201.2</v>
      </c>
    </row>
    <row r="5934" spans="2:13">
      <c r="B5934" s="867" t="s">
        <v>1897</v>
      </c>
      <c r="C5934" s="867" t="s">
        <v>2664</v>
      </c>
      <c r="L5934" s="881"/>
      <c r="M5934" s="881">
        <v>210.36</v>
      </c>
    </row>
    <row r="5935" spans="2:13">
      <c r="B5935" s="875" t="s">
        <v>1898</v>
      </c>
      <c r="C5935" s="876" t="s">
        <v>338</v>
      </c>
      <c r="L5935" s="881">
        <v>526.25</v>
      </c>
    </row>
    <row r="5936" spans="2:13">
      <c r="B5936" s="867" t="s">
        <v>1899</v>
      </c>
      <c r="C5936" s="867" t="s">
        <v>2665</v>
      </c>
      <c r="L5936" s="881">
        <v>84.51</v>
      </c>
    </row>
    <row r="5937" spans="2:13">
      <c r="B5937" s="867" t="s">
        <v>1900</v>
      </c>
      <c r="C5937" s="867" t="s">
        <v>2666</v>
      </c>
      <c r="L5937" s="881">
        <v>441.74</v>
      </c>
    </row>
    <row r="5938" spans="2:13">
      <c r="B5938" s="875" t="s">
        <v>1901</v>
      </c>
      <c r="C5938" s="876" t="s">
        <v>340</v>
      </c>
      <c r="K5938" s="881"/>
      <c r="L5938" s="881">
        <v>3287.9</v>
      </c>
      <c r="M5938" s="881">
        <v>591.08000000000004</v>
      </c>
    </row>
    <row r="5939" spans="2:13">
      <c r="B5939" s="867" t="s">
        <v>1902</v>
      </c>
      <c r="C5939" s="867" t="s">
        <v>2667</v>
      </c>
      <c r="L5939" s="881">
        <v>1122.77</v>
      </c>
    </row>
    <row r="5940" spans="2:13">
      <c r="B5940" s="867" t="s">
        <v>1903</v>
      </c>
      <c r="C5940" s="867" t="s">
        <v>2668</v>
      </c>
      <c r="L5940" s="881"/>
      <c r="M5940" s="881">
        <v>511.29</v>
      </c>
    </row>
    <row r="5941" spans="2:13">
      <c r="B5941" s="867" t="s">
        <v>1904</v>
      </c>
      <c r="C5941" s="867" t="s">
        <v>2669</v>
      </c>
      <c r="L5941" s="881">
        <v>1647.44</v>
      </c>
    </row>
    <row r="5942" spans="2:13">
      <c r="B5942" s="867" t="s">
        <v>1905</v>
      </c>
      <c r="C5942" s="867" t="s">
        <v>2670</v>
      </c>
      <c r="L5942" s="881"/>
      <c r="M5942" s="881">
        <v>79.790000000000006</v>
      </c>
    </row>
    <row r="5943" spans="2:13">
      <c r="B5943" s="867" t="s">
        <v>1906</v>
      </c>
      <c r="C5943" s="867" t="s">
        <v>341</v>
      </c>
      <c r="K5943" s="881"/>
      <c r="L5943" s="881">
        <v>517.69000000000005</v>
      </c>
    </row>
    <row r="5944" spans="2:13">
      <c r="B5944" s="875" t="s">
        <v>1907</v>
      </c>
      <c r="C5944" s="876" t="s">
        <v>343</v>
      </c>
      <c r="L5944" s="881">
        <v>970.02</v>
      </c>
      <c r="M5944" s="881">
        <v>51.6</v>
      </c>
    </row>
    <row r="5945" spans="2:13">
      <c r="B5945" s="867" t="s">
        <v>1908</v>
      </c>
      <c r="C5945" s="867" t="s">
        <v>2671</v>
      </c>
      <c r="L5945" s="881">
        <v>954.16</v>
      </c>
    </row>
    <row r="5946" spans="2:13">
      <c r="B5946" s="867" t="s">
        <v>1909</v>
      </c>
      <c r="C5946" s="867" t="s">
        <v>2672</v>
      </c>
      <c r="L5946" s="881"/>
      <c r="M5946" s="881">
        <v>51.6</v>
      </c>
    </row>
    <row r="5947" spans="2:13">
      <c r="B5947" s="867" t="s">
        <v>1910</v>
      </c>
      <c r="C5947" s="867" t="s">
        <v>2673</v>
      </c>
      <c r="L5947" s="881">
        <v>15.86</v>
      </c>
    </row>
    <row r="5948" spans="2:13">
      <c r="B5948" s="875" t="s">
        <v>1911</v>
      </c>
      <c r="C5948" s="876" t="s">
        <v>345</v>
      </c>
      <c r="L5948" s="881">
        <v>52.88</v>
      </c>
      <c r="M5948" s="881">
        <v>567.66999999999996</v>
      </c>
    </row>
    <row r="5949" spans="2:13">
      <c r="B5949" s="867" t="s">
        <v>1912</v>
      </c>
      <c r="C5949" s="867" t="s">
        <v>2957</v>
      </c>
      <c r="L5949" s="881">
        <v>7.05</v>
      </c>
      <c r="M5949" s="881">
        <v>75.430000000000007</v>
      </c>
    </row>
    <row r="5950" spans="2:13">
      <c r="B5950" s="867" t="s">
        <v>1913</v>
      </c>
      <c r="C5950" s="867" t="s">
        <v>2958</v>
      </c>
      <c r="L5950" s="881">
        <v>45.83</v>
      </c>
      <c r="M5950" s="881">
        <v>490.71</v>
      </c>
    </row>
    <row r="5951" spans="2:13">
      <c r="B5951" s="867" t="s">
        <v>1914</v>
      </c>
      <c r="C5951" s="867" t="s">
        <v>2675</v>
      </c>
      <c r="M5951" s="881">
        <v>1.53</v>
      </c>
    </row>
    <row r="5952" spans="2:13">
      <c r="B5952" s="875" t="s">
        <v>1915</v>
      </c>
      <c r="C5952" s="876" t="s">
        <v>2676</v>
      </c>
      <c r="M5952" s="881">
        <v>21.53</v>
      </c>
    </row>
    <row r="5953" spans="2:13">
      <c r="B5953" s="867" t="s">
        <v>1916</v>
      </c>
      <c r="C5953" s="867" t="s">
        <v>2677</v>
      </c>
      <c r="M5953" s="881">
        <v>21.53</v>
      </c>
    </row>
    <row r="5954" spans="2:13">
      <c r="B5954" s="875" t="s">
        <v>1917</v>
      </c>
      <c r="C5954" s="876" t="s">
        <v>344</v>
      </c>
      <c r="M5954" s="881">
        <v>119.32</v>
      </c>
    </row>
    <row r="5955" spans="2:13">
      <c r="B5955" s="867" t="s">
        <v>1918</v>
      </c>
      <c r="C5955" s="867" t="s">
        <v>2678</v>
      </c>
      <c r="M5955" s="881">
        <v>119.32</v>
      </c>
    </row>
    <row r="5956" spans="2:13">
      <c r="B5956" s="875" t="s">
        <v>1919</v>
      </c>
      <c r="C5956" s="876" t="s">
        <v>2679</v>
      </c>
      <c r="M5956" s="881">
        <v>71.180000000000007</v>
      </c>
    </row>
    <row r="5957" spans="2:13">
      <c r="B5957" s="867" t="s">
        <v>1920</v>
      </c>
      <c r="C5957" s="867" t="s">
        <v>2680</v>
      </c>
      <c r="M5957" s="881">
        <v>71.180000000000007</v>
      </c>
    </row>
    <row r="5958" spans="2:13">
      <c r="B5958" s="875" t="s">
        <v>1921</v>
      </c>
      <c r="C5958" s="876" t="s">
        <v>2681</v>
      </c>
      <c r="L5958" s="881"/>
      <c r="M5958" s="881">
        <v>765.6</v>
      </c>
    </row>
    <row r="5959" spans="2:13">
      <c r="B5959" s="867" t="s">
        <v>1922</v>
      </c>
      <c r="C5959" s="867" t="s">
        <v>347</v>
      </c>
      <c r="L5959" s="881"/>
      <c r="M5959" s="881">
        <v>657.28</v>
      </c>
    </row>
    <row r="5960" spans="2:13">
      <c r="B5960" s="867" t="s">
        <v>1923</v>
      </c>
      <c r="C5960" s="867" t="s">
        <v>348</v>
      </c>
      <c r="L5960" s="881"/>
      <c r="M5960" s="881">
        <v>108.32</v>
      </c>
    </row>
    <row r="5961" spans="2:13">
      <c r="B5961" s="875" t="s">
        <v>1924</v>
      </c>
      <c r="C5961" s="876" t="s">
        <v>58</v>
      </c>
      <c r="L5961" s="881"/>
      <c r="M5961" s="881">
        <v>188.48</v>
      </c>
    </row>
    <row r="5962" spans="2:13">
      <c r="B5962" s="867" t="s">
        <v>1925</v>
      </c>
      <c r="C5962" s="867" t="s">
        <v>2682</v>
      </c>
      <c r="L5962" s="881"/>
      <c r="M5962" s="881">
        <v>110.21</v>
      </c>
    </row>
    <row r="5963" spans="2:13">
      <c r="B5963" s="867" t="s">
        <v>1926</v>
      </c>
      <c r="C5963" s="867" t="s">
        <v>2798</v>
      </c>
      <c r="L5963" s="881"/>
      <c r="M5963" s="881">
        <v>78.27</v>
      </c>
    </row>
    <row r="5964" spans="2:13">
      <c r="B5964" s="875" t="s">
        <v>1927</v>
      </c>
      <c r="C5964" s="876" t="s">
        <v>2683</v>
      </c>
      <c r="L5964" s="881"/>
      <c r="M5964" s="881">
        <v>5645.77</v>
      </c>
    </row>
    <row r="5965" spans="2:13">
      <c r="B5965" s="867" t="s">
        <v>1928</v>
      </c>
      <c r="C5965" s="867" t="s">
        <v>334</v>
      </c>
      <c r="L5965" s="881"/>
      <c r="M5965" s="881">
        <v>37.58</v>
      </c>
    </row>
    <row r="5966" spans="2:13">
      <c r="B5966" s="867" t="s">
        <v>1929</v>
      </c>
      <c r="C5966" s="867" t="s">
        <v>365</v>
      </c>
      <c r="L5966" s="881"/>
      <c r="M5966" s="881">
        <v>30.76</v>
      </c>
    </row>
    <row r="5967" spans="2:13">
      <c r="B5967" s="867" t="s">
        <v>1930</v>
      </c>
      <c r="C5967" s="867" t="s">
        <v>336</v>
      </c>
      <c r="L5967" s="881"/>
      <c r="M5967" s="881">
        <v>25.64</v>
      </c>
    </row>
    <row r="5968" spans="2:13">
      <c r="B5968" s="867" t="s">
        <v>1931</v>
      </c>
      <c r="C5968" s="867" t="s">
        <v>2684</v>
      </c>
      <c r="L5968" s="881"/>
      <c r="M5968" s="881">
        <v>394.23</v>
      </c>
    </row>
    <row r="5969" spans="2:14">
      <c r="B5969" s="867" t="s">
        <v>1932</v>
      </c>
      <c r="C5969" s="867" t="s">
        <v>2685</v>
      </c>
      <c r="L5969" s="881"/>
      <c r="M5969" s="881">
        <v>1411.41</v>
      </c>
    </row>
    <row r="5970" spans="2:14">
      <c r="B5970" s="867" t="s">
        <v>1933</v>
      </c>
      <c r="C5970" s="867" t="s">
        <v>349</v>
      </c>
      <c r="L5970" s="881"/>
      <c r="M5970" s="881">
        <v>324.79000000000002</v>
      </c>
    </row>
    <row r="5971" spans="2:14">
      <c r="B5971" s="867" t="s">
        <v>1934</v>
      </c>
      <c r="C5971" s="871" t="s">
        <v>2686</v>
      </c>
      <c r="L5971" s="881"/>
      <c r="M5971" s="881">
        <v>3421.36</v>
      </c>
    </row>
    <row r="5972" spans="2:14">
      <c r="B5972" s="875" t="s">
        <v>1935</v>
      </c>
      <c r="C5972" s="876" t="s">
        <v>64</v>
      </c>
      <c r="L5972" s="881"/>
      <c r="M5972" s="881">
        <v>1066.3800000000001</v>
      </c>
    </row>
    <row r="5973" spans="2:14">
      <c r="B5973" s="867" t="s">
        <v>1936</v>
      </c>
      <c r="C5973" s="867" t="s">
        <v>350</v>
      </c>
      <c r="L5973" s="881"/>
      <c r="M5973" s="881">
        <v>26.19</v>
      </c>
    </row>
    <row r="5974" spans="2:14">
      <c r="B5974" s="867" t="s">
        <v>1937</v>
      </c>
      <c r="C5974" s="867" t="s">
        <v>351</v>
      </c>
      <c r="L5974" s="881"/>
      <c r="M5974" s="881">
        <v>65.540000000000006</v>
      </c>
    </row>
    <row r="5975" spans="2:14">
      <c r="B5975" s="867" t="s">
        <v>1938</v>
      </c>
      <c r="C5975" s="867" t="s">
        <v>2687</v>
      </c>
      <c r="L5975" s="881"/>
      <c r="M5975" s="881">
        <v>974.65</v>
      </c>
    </row>
    <row r="5976" spans="2:14">
      <c r="B5976" s="873" t="s">
        <v>1939</v>
      </c>
      <c r="C5976" s="874" t="s">
        <v>2959</v>
      </c>
      <c r="L5976" s="881"/>
      <c r="M5976" s="881">
        <v>60493.02</v>
      </c>
      <c r="N5976" s="881">
        <v>7624.53</v>
      </c>
    </row>
    <row r="5977" spans="2:14">
      <c r="B5977" s="875" t="s">
        <v>1940</v>
      </c>
      <c r="C5977" s="876" t="s">
        <v>52</v>
      </c>
      <c r="L5977" s="881"/>
      <c r="M5977" s="881">
        <v>1327.8</v>
      </c>
    </row>
    <row r="5978" spans="2:14">
      <c r="B5978" s="867" t="s">
        <v>1941</v>
      </c>
      <c r="C5978" s="867" t="s">
        <v>2689</v>
      </c>
      <c r="L5978" s="881"/>
      <c r="M5978" s="881">
        <v>1327.8</v>
      </c>
    </row>
    <row r="5979" spans="2:14">
      <c r="B5979" s="875" t="s">
        <v>1942</v>
      </c>
      <c r="C5979" s="876" t="s">
        <v>54</v>
      </c>
      <c r="L5979" s="881"/>
      <c r="M5979" s="881">
        <v>42316.55</v>
      </c>
      <c r="N5979" s="881">
        <v>7624.53</v>
      </c>
    </row>
    <row r="5980" spans="2:14">
      <c r="B5980" s="867" t="s">
        <v>1943</v>
      </c>
      <c r="C5980" s="867" t="s">
        <v>2690</v>
      </c>
      <c r="L5980" s="881"/>
      <c r="M5980" s="881">
        <v>13522.67</v>
      </c>
    </row>
    <row r="5981" spans="2:14">
      <c r="B5981" s="867" t="s">
        <v>1944</v>
      </c>
      <c r="C5981" s="867" t="s">
        <v>2736</v>
      </c>
      <c r="L5981" s="881"/>
      <c r="M5981" s="881">
        <v>10312.32</v>
      </c>
    </row>
    <row r="5982" spans="2:14">
      <c r="B5982" s="867" t="s">
        <v>1945</v>
      </c>
      <c r="C5982" s="867" t="s">
        <v>2691</v>
      </c>
      <c r="L5982" s="881"/>
      <c r="M5982" s="881">
        <v>3888.56</v>
      </c>
    </row>
    <row r="5983" spans="2:14">
      <c r="B5983" s="867" t="s">
        <v>1946</v>
      </c>
      <c r="C5983" s="867" t="s">
        <v>354</v>
      </c>
      <c r="L5983" s="881"/>
      <c r="M5983" s="881">
        <v>8213.4</v>
      </c>
    </row>
    <row r="5984" spans="2:14">
      <c r="B5984" s="867" t="s">
        <v>1947</v>
      </c>
      <c r="C5984" s="867" t="s">
        <v>2692</v>
      </c>
      <c r="M5984" s="881">
        <v>3034.09</v>
      </c>
      <c r="N5984" s="881">
        <v>1633.74</v>
      </c>
    </row>
    <row r="5985" spans="2:14">
      <c r="B5985" s="867" t="s">
        <v>1948</v>
      </c>
      <c r="C5985" s="867" t="s">
        <v>2693</v>
      </c>
      <c r="M5985" s="881">
        <v>3345.51</v>
      </c>
      <c r="N5985" s="881">
        <v>5990.79</v>
      </c>
    </row>
    <row r="5986" spans="2:14">
      <c r="B5986" s="875" t="s">
        <v>1949</v>
      </c>
      <c r="C5986" s="876" t="s">
        <v>355</v>
      </c>
      <c r="L5986" s="881"/>
      <c r="M5986" s="881">
        <v>16848.669999999998</v>
      </c>
    </row>
    <row r="5987" spans="2:14">
      <c r="B5987" s="867" t="s">
        <v>1950</v>
      </c>
      <c r="C5987" s="867" t="s">
        <v>2809</v>
      </c>
      <c r="L5987" s="881"/>
      <c r="M5987" s="881">
        <v>13861.25</v>
      </c>
    </row>
    <row r="5988" spans="2:14">
      <c r="B5988" s="867" t="s">
        <v>1951</v>
      </c>
      <c r="C5988" s="867" t="s">
        <v>2810</v>
      </c>
      <c r="L5988" s="881"/>
      <c r="M5988" s="881">
        <v>976.75</v>
      </c>
    </row>
    <row r="5989" spans="2:14">
      <c r="B5989" s="867" t="s">
        <v>1952</v>
      </c>
      <c r="C5989" s="867" t="s">
        <v>356</v>
      </c>
      <c r="M5989" s="881">
        <v>2010.67</v>
      </c>
    </row>
    <row r="5990" spans="2:14">
      <c r="B5990" s="873" t="s">
        <v>1953</v>
      </c>
      <c r="C5990" s="874" t="s">
        <v>2811</v>
      </c>
      <c r="M5990" s="881">
        <v>2822.24</v>
      </c>
      <c r="N5990" s="881">
        <v>1849</v>
      </c>
    </row>
    <row r="5991" spans="2:14">
      <c r="B5991" s="875" t="s">
        <v>1954</v>
      </c>
      <c r="C5991" s="876" t="s">
        <v>52</v>
      </c>
      <c r="M5991" s="881">
        <v>4.58</v>
      </c>
    </row>
    <row r="5992" spans="2:14">
      <c r="B5992" s="867" t="s">
        <v>1955</v>
      </c>
      <c r="C5992" s="867" t="s">
        <v>334</v>
      </c>
      <c r="M5992" s="881">
        <v>4.58</v>
      </c>
    </row>
    <row r="5993" spans="2:14">
      <c r="B5993" s="875" t="s">
        <v>1956</v>
      </c>
      <c r="C5993" s="876" t="s">
        <v>54</v>
      </c>
      <c r="M5993" s="881">
        <v>136.4</v>
      </c>
    </row>
    <row r="5994" spans="2:14">
      <c r="B5994" s="867" t="s">
        <v>1957</v>
      </c>
      <c r="C5994" s="867" t="s">
        <v>365</v>
      </c>
      <c r="M5994" s="881">
        <v>69.209999999999994</v>
      </c>
    </row>
    <row r="5995" spans="2:14">
      <c r="B5995" s="867" t="s">
        <v>1958</v>
      </c>
      <c r="C5995" s="867" t="s">
        <v>336</v>
      </c>
      <c r="M5995" s="881">
        <v>57.63</v>
      </c>
    </row>
    <row r="5996" spans="2:14">
      <c r="B5996" s="867" t="s">
        <v>1959</v>
      </c>
      <c r="C5996" s="867" t="s">
        <v>2752</v>
      </c>
      <c r="M5996" s="881">
        <v>9.56</v>
      </c>
    </row>
    <row r="5997" spans="2:14">
      <c r="B5997" s="875" t="s">
        <v>1960</v>
      </c>
      <c r="C5997" s="876" t="s">
        <v>340</v>
      </c>
      <c r="M5997" s="881">
        <v>1707.4</v>
      </c>
    </row>
    <row r="5998" spans="2:14">
      <c r="B5998" s="867" t="s">
        <v>1961</v>
      </c>
      <c r="C5998" s="867" t="s">
        <v>342</v>
      </c>
      <c r="M5998" s="881">
        <v>881.73</v>
      </c>
    </row>
    <row r="5999" spans="2:14">
      <c r="B5999" s="867" t="s">
        <v>1962</v>
      </c>
      <c r="C5999" s="867" t="s">
        <v>364</v>
      </c>
      <c r="M5999" s="881">
        <v>559.47</v>
      </c>
    </row>
    <row r="6000" spans="2:14">
      <c r="B6000" s="867" t="s">
        <v>1963</v>
      </c>
      <c r="C6000" s="867" t="s">
        <v>2702</v>
      </c>
      <c r="M6000" s="881">
        <v>266.2</v>
      </c>
    </row>
    <row r="6001" spans="2:14">
      <c r="B6001" s="875" t="s">
        <v>1964</v>
      </c>
      <c r="C6001" s="876" t="s">
        <v>343</v>
      </c>
      <c r="M6001" s="881"/>
      <c r="N6001" s="881">
        <v>534.96</v>
      </c>
    </row>
    <row r="6002" spans="2:14">
      <c r="B6002" s="867" t="s">
        <v>1965</v>
      </c>
      <c r="C6002" s="867" t="s">
        <v>2671</v>
      </c>
      <c r="M6002" s="881"/>
      <c r="N6002" s="881">
        <v>284.22000000000003</v>
      </c>
    </row>
    <row r="6003" spans="2:14">
      <c r="B6003" s="867" t="s">
        <v>1966</v>
      </c>
      <c r="C6003" s="867" t="s">
        <v>2703</v>
      </c>
      <c r="M6003" s="881"/>
      <c r="N6003" s="881">
        <v>250.74</v>
      </c>
    </row>
    <row r="6004" spans="2:14">
      <c r="B6004" s="875" t="s">
        <v>1967</v>
      </c>
      <c r="C6004" s="876" t="s">
        <v>2676</v>
      </c>
      <c r="M6004" s="881"/>
      <c r="N6004" s="881">
        <v>7.18</v>
      </c>
    </row>
    <row r="6005" spans="2:14">
      <c r="B6005" s="867" t="s">
        <v>1968</v>
      </c>
      <c r="C6005" s="867" t="s">
        <v>2677</v>
      </c>
      <c r="M6005" s="881"/>
      <c r="N6005" s="881">
        <v>7.18</v>
      </c>
    </row>
    <row r="6006" spans="2:14">
      <c r="B6006" s="875" t="s">
        <v>1969</v>
      </c>
      <c r="C6006" s="876" t="s">
        <v>344</v>
      </c>
      <c r="M6006" s="881">
        <v>443.15</v>
      </c>
    </row>
    <row r="6007" spans="2:14">
      <c r="B6007" s="867" t="s">
        <v>1970</v>
      </c>
      <c r="C6007" s="867" t="s">
        <v>2960</v>
      </c>
      <c r="M6007" s="881">
        <v>417.99</v>
      </c>
    </row>
    <row r="6008" spans="2:14">
      <c r="B6008" s="867" t="s">
        <v>1971</v>
      </c>
      <c r="C6008" s="867" t="s">
        <v>2813</v>
      </c>
      <c r="M6008" s="881">
        <v>25.16</v>
      </c>
    </row>
    <row r="6009" spans="2:14">
      <c r="B6009" s="875" t="s">
        <v>1972</v>
      </c>
      <c r="C6009" s="876" t="s">
        <v>2679</v>
      </c>
      <c r="M6009" s="881"/>
      <c r="N6009" s="881">
        <v>71.180000000000007</v>
      </c>
    </row>
    <row r="6010" spans="2:14">
      <c r="B6010" s="867" t="s">
        <v>1973</v>
      </c>
      <c r="C6010" s="867" t="s">
        <v>2680</v>
      </c>
      <c r="M6010" s="881"/>
      <c r="N6010" s="881">
        <v>71.180000000000007</v>
      </c>
    </row>
    <row r="6011" spans="2:14">
      <c r="B6011" s="875" t="s">
        <v>1974</v>
      </c>
      <c r="C6011" s="876" t="s">
        <v>2814</v>
      </c>
      <c r="M6011" s="881"/>
      <c r="N6011" s="881">
        <v>1019.07</v>
      </c>
    </row>
    <row r="6012" spans="2:14">
      <c r="B6012" s="867" t="s">
        <v>1975</v>
      </c>
      <c r="C6012" s="867" t="s">
        <v>334</v>
      </c>
      <c r="M6012" s="881"/>
      <c r="N6012" s="881">
        <v>13.66</v>
      </c>
    </row>
    <row r="6013" spans="2:14">
      <c r="B6013" s="867" t="s">
        <v>1976</v>
      </c>
      <c r="C6013" s="867" t="s">
        <v>365</v>
      </c>
      <c r="M6013" s="881"/>
      <c r="N6013" s="881">
        <v>27.07</v>
      </c>
    </row>
    <row r="6014" spans="2:14">
      <c r="B6014" s="867" t="s">
        <v>1977</v>
      </c>
      <c r="C6014" s="867" t="s">
        <v>336</v>
      </c>
      <c r="M6014" s="881"/>
      <c r="N6014" s="881">
        <v>22.56</v>
      </c>
    </row>
    <row r="6015" spans="2:14">
      <c r="B6015" s="867" t="s">
        <v>1978</v>
      </c>
      <c r="C6015" s="867" t="s">
        <v>2755</v>
      </c>
      <c r="M6015" s="881"/>
      <c r="N6015" s="881">
        <v>243.71</v>
      </c>
    </row>
    <row r="6016" spans="2:14">
      <c r="B6016" s="867" t="s">
        <v>1979</v>
      </c>
      <c r="C6016" s="867" t="s">
        <v>2756</v>
      </c>
      <c r="M6016" s="881"/>
      <c r="N6016" s="881">
        <v>267.41000000000003</v>
      </c>
    </row>
    <row r="6017" spans="2:15">
      <c r="B6017" s="867" t="s">
        <v>1980</v>
      </c>
      <c r="C6017" s="867" t="s">
        <v>349</v>
      </c>
      <c r="M6017" s="881"/>
      <c r="N6017" s="881">
        <v>269.62</v>
      </c>
    </row>
    <row r="6018" spans="2:15">
      <c r="B6018" s="867" t="s">
        <v>1981</v>
      </c>
      <c r="C6018" s="867" t="s">
        <v>2757</v>
      </c>
      <c r="M6018" s="881"/>
      <c r="N6018" s="881">
        <v>175.04</v>
      </c>
    </row>
    <row r="6019" spans="2:15">
      <c r="B6019" s="875" t="s">
        <v>1982</v>
      </c>
      <c r="C6019" s="876" t="s">
        <v>2681</v>
      </c>
      <c r="M6019" s="881">
        <v>530.71</v>
      </c>
    </row>
    <row r="6020" spans="2:15">
      <c r="B6020" s="867" t="s">
        <v>1983</v>
      </c>
      <c r="C6020" s="867" t="s">
        <v>2815</v>
      </c>
      <c r="M6020" s="881">
        <v>367.12</v>
      </c>
    </row>
    <row r="6021" spans="2:15">
      <c r="B6021" s="867" t="s">
        <v>1984</v>
      </c>
      <c r="C6021" s="867" t="s">
        <v>2710</v>
      </c>
      <c r="M6021" s="881">
        <v>163.59</v>
      </c>
    </row>
    <row r="6022" spans="2:15">
      <c r="B6022" s="875" t="s">
        <v>1985</v>
      </c>
      <c r="C6022" s="876" t="s">
        <v>64</v>
      </c>
      <c r="M6022" s="881"/>
      <c r="N6022" s="881">
        <v>161.22999999999999</v>
      </c>
    </row>
    <row r="6023" spans="2:15">
      <c r="B6023" s="867" t="s">
        <v>1986</v>
      </c>
      <c r="C6023" s="867" t="s">
        <v>350</v>
      </c>
      <c r="M6023" s="881"/>
      <c r="N6023" s="881">
        <v>127.03</v>
      </c>
    </row>
    <row r="6024" spans="2:15">
      <c r="B6024" s="867" t="s">
        <v>1987</v>
      </c>
      <c r="C6024" s="867" t="s">
        <v>351</v>
      </c>
      <c r="M6024" s="881"/>
      <c r="N6024" s="881">
        <v>34.200000000000003</v>
      </c>
    </row>
    <row r="6025" spans="2:15">
      <c r="B6025" s="875" t="s">
        <v>1988</v>
      </c>
      <c r="C6025" s="876" t="s">
        <v>65</v>
      </c>
      <c r="M6025" s="881"/>
      <c r="N6025" s="881">
        <v>55.38</v>
      </c>
    </row>
    <row r="6026" spans="2:15">
      <c r="B6026" s="867" t="s">
        <v>1989</v>
      </c>
      <c r="C6026" s="867" t="s">
        <v>2760</v>
      </c>
      <c r="M6026" s="881"/>
      <c r="N6026" s="881">
        <v>55.38</v>
      </c>
    </row>
    <row r="6027" spans="2:15">
      <c r="B6027" s="873" t="s">
        <v>1990</v>
      </c>
      <c r="C6027" s="874" t="s">
        <v>2961</v>
      </c>
      <c r="M6027" s="881"/>
      <c r="N6027" s="881">
        <v>9137.07</v>
      </c>
      <c r="O6027" s="881">
        <v>6937.7</v>
      </c>
    </row>
    <row r="6028" spans="2:15">
      <c r="B6028" s="875" t="s">
        <v>1991</v>
      </c>
      <c r="C6028" s="876" t="s">
        <v>52</v>
      </c>
      <c r="M6028" s="881"/>
      <c r="N6028" s="881">
        <v>18.559999999999999</v>
      </c>
    </row>
    <row r="6029" spans="2:15">
      <c r="B6029" s="867" t="s">
        <v>1992</v>
      </c>
      <c r="C6029" s="867" t="s">
        <v>334</v>
      </c>
      <c r="M6029" s="881"/>
      <c r="N6029" s="881">
        <v>18.559999999999999</v>
      </c>
    </row>
    <row r="6030" spans="2:15">
      <c r="B6030" s="875" t="s">
        <v>1993</v>
      </c>
      <c r="C6030" s="876" t="s">
        <v>54</v>
      </c>
      <c r="M6030" s="881"/>
      <c r="N6030" s="881">
        <v>417.74</v>
      </c>
    </row>
    <row r="6031" spans="2:15">
      <c r="B6031" s="867" t="s">
        <v>1994</v>
      </c>
      <c r="C6031" s="867" t="s">
        <v>2696</v>
      </c>
      <c r="M6031" s="881"/>
      <c r="N6031" s="881">
        <v>134.11000000000001</v>
      </c>
    </row>
    <row r="6032" spans="2:15">
      <c r="B6032" s="867" t="s">
        <v>1995</v>
      </c>
      <c r="C6032" s="867" t="s">
        <v>336</v>
      </c>
      <c r="M6032" s="881"/>
      <c r="N6032" s="881">
        <v>111.98</v>
      </c>
    </row>
    <row r="6033" spans="2:15">
      <c r="B6033" s="867" t="s">
        <v>1996</v>
      </c>
      <c r="C6033" s="867" t="s">
        <v>2697</v>
      </c>
      <c r="M6033" s="881"/>
      <c r="N6033" s="881">
        <v>30.23</v>
      </c>
    </row>
    <row r="6034" spans="2:15">
      <c r="B6034" s="867" t="s">
        <v>1997</v>
      </c>
      <c r="C6034" s="867" t="s">
        <v>2698</v>
      </c>
      <c r="M6034" s="881"/>
      <c r="N6034" s="881">
        <v>74.099999999999994</v>
      </c>
    </row>
    <row r="6035" spans="2:15">
      <c r="B6035" s="867" t="s">
        <v>1998</v>
      </c>
      <c r="C6035" s="867" t="s">
        <v>2699</v>
      </c>
      <c r="M6035" s="881"/>
      <c r="N6035" s="881">
        <v>67.319999999999993</v>
      </c>
    </row>
    <row r="6036" spans="2:15">
      <c r="B6036" s="875" t="s">
        <v>1999</v>
      </c>
      <c r="C6036" s="876" t="s">
        <v>2700</v>
      </c>
      <c r="M6036" s="881"/>
      <c r="N6036" s="881">
        <v>40.83</v>
      </c>
    </row>
    <row r="6037" spans="2:15">
      <c r="B6037" s="867" t="s">
        <v>2000</v>
      </c>
      <c r="C6037" s="867" t="s">
        <v>339</v>
      </c>
      <c r="M6037" s="881"/>
      <c r="N6037" s="881">
        <v>22.48</v>
      </c>
    </row>
    <row r="6038" spans="2:15">
      <c r="B6038" s="867" t="s">
        <v>2001</v>
      </c>
      <c r="C6038" s="867" t="s">
        <v>358</v>
      </c>
      <c r="N6038" s="881">
        <v>18.350000000000001</v>
      </c>
    </row>
    <row r="6039" spans="2:15">
      <c r="B6039" s="875" t="s">
        <v>2002</v>
      </c>
      <c r="C6039" s="876" t="s">
        <v>340</v>
      </c>
      <c r="M6039" s="881"/>
      <c r="N6039" s="881">
        <v>4658.9799999999996</v>
      </c>
    </row>
    <row r="6040" spans="2:15">
      <c r="B6040" s="867" t="s">
        <v>2003</v>
      </c>
      <c r="C6040" s="867" t="s">
        <v>342</v>
      </c>
      <c r="M6040" s="881"/>
      <c r="N6040" s="881">
        <v>1757.35</v>
      </c>
    </row>
    <row r="6041" spans="2:15">
      <c r="B6041" s="867" t="s">
        <v>2004</v>
      </c>
      <c r="C6041" s="867" t="s">
        <v>2701</v>
      </c>
      <c r="M6041" s="881"/>
      <c r="N6041" s="881">
        <v>1967.59</v>
      </c>
    </row>
    <row r="6042" spans="2:15">
      <c r="B6042" s="867" t="s">
        <v>2005</v>
      </c>
      <c r="C6042" s="867" t="s">
        <v>2702</v>
      </c>
      <c r="M6042" s="881"/>
      <c r="N6042" s="881">
        <v>934.04</v>
      </c>
    </row>
    <row r="6043" spans="2:15">
      <c r="B6043" s="875" t="s">
        <v>2006</v>
      </c>
      <c r="C6043" s="876" t="s">
        <v>343</v>
      </c>
      <c r="N6043" s="881">
        <v>1544.2</v>
      </c>
    </row>
    <row r="6044" spans="2:15">
      <c r="B6044" s="867" t="s">
        <v>2007</v>
      </c>
      <c r="C6044" s="867" t="s">
        <v>2671</v>
      </c>
      <c r="N6044" s="881">
        <v>743.08</v>
      </c>
    </row>
    <row r="6045" spans="2:15">
      <c r="B6045" s="867" t="s">
        <v>2008</v>
      </c>
      <c r="C6045" s="867" t="s">
        <v>2703</v>
      </c>
      <c r="N6045" s="881">
        <v>659.13</v>
      </c>
    </row>
    <row r="6046" spans="2:15">
      <c r="B6046" s="867" t="s">
        <v>2009</v>
      </c>
      <c r="C6046" s="867" t="s">
        <v>2673</v>
      </c>
      <c r="N6046" s="881">
        <v>141.99</v>
      </c>
    </row>
    <row r="6047" spans="2:15">
      <c r="B6047" s="875" t="s">
        <v>2010</v>
      </c>
      <c r="C6047" s="876" t="s">
        <v>58</v>
      </c>
      <c r="M6047" s="881"/>
      <c r="N6047" s="881">
        <v>33.72</v>
      </c>
      <c r="O6047" s="881">
        <v>197.13</v>
      </c>
    </row>
    <row r="6048" spans="2:15">
      <c r="B6048" s="867" t="s">
        <v>2011</v>
      </c>
      <c r="C6048" s="867" t="s">
        <v>2704</v>
      </c>
      <c r="M6048" s="881"/>
      <c r="N6048" s="881">
        <v>33.72</v>
      </c>
    </row>
    <row r="6049" spans="2:15">
      <c r="B6049" s="867" t="s">
        <v>2012</v>
      </c>
      <c r="C6049" s="867" t="s">
        <v>2705</v>
      </c>
      <c r="N6049" s="881"/>
      <c r="O6049" s="881">
        <v>197.13</v>
      </c>
    </row>
    <row r="6050" spans="2:15">
      <c r="B6050" s="875" t="s">
        <v>2013</v>
      </c>
      <c r="C6050" s="876" t="s">
        <v>2706</v>
      </c>
      <c r="M6050" s="881"/>
      <c r="N6050" s="881">
        <v>287.27</v>
      </c>
    </row>
    <row r="6051" spans="2:15">
      <c r="B6051" s="867" t="s">
        <v>2014</v>
      </c>
      <c r="C6051" s="867" t="s">
        <v>2707</v>
      </c>
      <c r="M6051" s="881"/>
      <c r="N6051" s="881">
        <v>287.27</v>
      </c>
    </row>
    <row r="6052" spans="2:15">
      <c r="B6052" s="875" t="s">
        <v>2015</v>
      </c>
      <c r="C6052" s="876" t="s">
        <v>359</v>
      </c>
      <c r="M6052" s="881"/>
      <c r="N6052" s="881">
        <v>537.80999999999995</v>
      </c>
    </row>
    <row r="6053" spans="2:15">
      <c r="B6053" s="867" t="s">
        <v>2016</v>
      </c>
      <c r="C6053" s="867" t="s">
        <v>2708</v>
      </c>
      <c r="N6053" s="881">
        <v>216.11</v>
      </c>
    </row>
    <row r="6054" spans="2:15">
      <c r="B6054" s="867" t="s">
        <v>2017</v>
      </c>
      <c r="C6054" s="871" t="s">
        <v>2709</v>
      </c>
      <c r="N6054" s="881">
        <v>158.11000000000001</v>
      </c>
    </row>
    <row r="6055" spans="2:15">
      <c r="B6055" s="867" t="s">
        <v>2018</v>
      </c>
      <c r="C6055" s="867" t="s">
        <v>2710</v>
      </c>
      <c r="M6055" s="881"/>
      <c r="N6055" s="881">
        <v>163.59</v>
      </c>
    </row>
    <row r="6056" spans="2:15">
      <c r="B6056" s="875" t="s">
        <v>2019</v>
      </c>
      <c r="C6056" s="876" t="s">
        <v>64</v>
      </c>
      <c r="N6056" s="881"/>
      <c r="O6056" s="881">
        <v>348.68</v>
      </c>
    </row>
    <row r="6057" spans="2:15">
      <c r="B6057" s="867" t="s">
        <v>2020</v>
      </c>
      <c r="C6057" s="867" t="s">
        <v>2711</v>
      </c>
      <c r="N6057" s="881"/>
      <c r="O6057" s="881">
        <v>333.93</v>
      </c>
    </row>
    <row r="6058" spans="2:15">
      <c r="B6058" s="867" t="s">
        <v>2021</v>
      </c>
      <c r="C6058" s="867" t="s">
        <v>351</v>
      </c>
      <c r="N6058" s="881"/>
      <c r="O6058" s="881">
        <v>14.75</v>
      </c>
    </row>
    <row r="6059" spans="2:15">
      <c r="B6059" s="875" t="s">
        <v>2022</v>
      </c>
      <c r="C6059" s="876" t="s">
        <v>2712</v>
      </c>
      <c r="N6059" s="881">
        <v>1597.96</v>
      </c>
      <c r="O6059" s="881">
        <v>6391.89</v>
      </c>
    </row>
    <row r="6060" spans="2:15">
      <c r="B6060" s="883" t="s">
        <v>2023</v>
      </c>
      <c r="C6060" s="884" t="s">
        <v>52</v>
      </c>
      <c r="N6060" s="881">
        <v>37.21</v>
      </c>
    </row>
    <row r="6061" spans="2:15">
      <c r="B6061" s="867" t="s">
        <v>2024</v>
      </c>
      <c r="C6061" s="867" t="s">
        <v>334</v>
      </c>
      <c r="N6061" s="881">
        <v>37.21</v>
      </c>
    </row>
    <row r="6062" spans="2:15">
      <c r="B6062" s="883" t="s">
        <v>2025</v>
      </c>
      <c r="C6062" s="884" t="s">
        <v>54</v>
      </c>
      <c r="N6062" s="881">
        <v>96.49</v>
      </c>
    </row>
    <row r="6063" spans="2:15">
      <c r="B6063" s="867" t="s">
        <v>2026</v>
      </c>
      <c r="C6063" s="867" t="s">
        <v>2696</v>
      </c>
      <c r="N6063" s="881">
        <v>52.6</v>
      </c>
    </row>
    <row r="6064" spans="2:15">
      <c r="B6064" s="867" t="s">
        <v>2027</v>
      </c>
      <c r="C6064" s="867" t="s">
        <v>336</v>
      </c>
      <c r="N6064" s="881">
        <v>43.89</v>
      </c>
    </row>
    <row r="6065" spans="2:15">
      <c r="B6065" s="883" t="s">
        <v>2028</v>
      </c>
      <c r="C6065" s="884" t="s">
        <v>2700</v>
      </c>
      <c r="N6065" s="881">
        <v>623.49</v>
      </c>
      <c r="O6065" s="881">
        <v>430.99</v>
      </c>
    </row>
    <row r="6066" spans="2:15">
      <c r="B6066" s="867" t="s">
        <v>2029</v>
      </c>
      <c r="C6066" s="867" t="s">
        <v>2713</v>
      </c>
      <c r="N6066" s="881">
        <v>507.19</v>
      </c>
    </row>
    <row r="6067" spans="2:15">
      <c r="B6067" s="867" t="s">
        <v>2030</v>
      </c>
      <c r="C6067" s="867" t="s">
        <v>2714</v>
      </c>
      <c r="N6067" s="881">
        <v>116.3</v>
      </c>
      <c r="O6067" s="881">
        <v>430.99</v>
      </c>
    </row>
    <row r="6068" spans="2:15">
      <c r="B6068" s="883" t="s">
        <v>2031</v>
      </c>
      <c r="C6068" s="884" t="s">
        <v>359</v>
      </c>
      <c r="N6068" s="881">
        <v>840.77</v>
      </c>
      <c r="O6068" s="881">
        <v>5421.97</v>
      </c>
    </row>
    <row r="6069" spans="2:15">
      <c r="B6069" s="867" t="s">
        <v>2032</v>
      </c>
      <c r="C6069" s="867" t="s">
        <v>2685</v>
      </c>
      <c r="N6069" s="881">
        <v>840.77</v>
      </c>
      <c r="O6069" s="881">
        <v>546.07000000000005</v>
      </c>
    </row>
    <row r="6070" spans="2:15">
      <c r="B6070" s="867" t="s">
        <v>2033</v>
      </c>
      <c r="C6070" s="867" t="s">
        <v>2715</v>
      </c>
      <c r="N6070" s="881"/>
      <c r="O6070" s="881">
        <v>2690.26</v>
      </c>
    </row>
    <row r="6071" spans="2:15">
      <c r="B6071" s="867" t="s">
        <v>2034</v>
      </c>
      <c r="C6071" s="867" t="s">
        <v>2716</v>
      </c>
      <c r="N6071" s="881"/>
      <c r="O6071" s="881">
        <v>1664.81</v>
      </c>
    </row>
    <row r="6072" spans="2:15">
      <c r="B6072" s="867" t="s">
        <v>2035</v>
      </c>
      <c r="C6072" s="867" t="s">
        <v>349</v>
      </c>
      <c r="N6072" s="881"/>
      <c r="O6072" s="881">
        <v>308.14</v>
      </c>
    </row>
    <row r="6073" spans="2:15">
      <c r="B6073" s="867" t="s">
        <v>2036</v>
      </c>
      <c r="C6073" s="871" t="s">
        <v>2717</v>
      </c>
      <c r="N6073" s="881"/>
      <c r="O6073" s="881">
        <v>212.69</v>
      </c>
    </row>
    <row r="6074" spans="2:15">
      <c r="B6074" s="883" t="s">
        <v>2037</v>
      </c>
      <c r="C6074" s="884" t="s">
        <v>2718</v>
      </c>
      <c r="N6074" s="881"/>
      <c r="O6074" s="881">
        <v>538.92999999999995</v>
      </c>
    </row>
    <row r="6075" spans="2:15">
      <c r="B6075" s="867" t="s">
        <v>2038</v>
      </c>
      <c r="C6075" s="867" t="s">
        <v>2719</v>
      </c>
      <c r="N6075" s="881"/>
      <c r="O6075" s="881">
        <v>538.92999999999995</v>
      </c>
    </row>
    <row r="6076" spans="2:15">
      <c r="B6076" s="873" t="s">
        <v>2039</v>
      </c>
      <c r="C6076" s="874" t="s">
        <v>2962</v>
      </c>
      <c r="N6076" s="881">
        <v>1798.03</v>
      </c>
      <c r="O6076" s="881">
        <v>2116.19</v>
      </c>
    </row>
    <row r="6077" spans="2:15">
      <c r="B6077" s="875" t="s">
        <v>2040</v>
      </c>
      <c r="C6077" s="876" t="s">
        <v>359</v>
      </c>
      <c r="N6077" s="881">
        <v>1798.03</v>
      </c>
      <c r="O6077" s="881">
        <v>849.95</v>
      </c>
    </row>
    <row r="6078" spans="2:15">
      <c r="B6078" s="867" t="s">
        <v>2041</v>
      </c>
      <c r="C6078" s="867" t="s">
        <v>2721</v>
      </c>
      <c r="N6078" s="881">
        <v>345.33</v>
      </c>
    </row>
    <row r="6079" spans="2:15">
      <c r="B6079" s="867" t="s">
        <v>2042</v>
      </c>
      <c r="C6079" s="867" t="s">
        <v>2722</v>
      </c>
      <c r="N6079" s="881">
        <v>1286.6199999999999</v>
      </c>
    </row>
    <row r="6080" spans="2:15">
      <c r="B6080" s="867" t="s">
        <v>2043</v>
      </c>
      <c r="C6080" s="867" t="s">
        <v>2723</v>
      </c>
      <c r="N6080" s="881">
        <v>166.08</v>
      </c>
      <c r="O6080" s="881">
        <v>518.79999999999995</v>
      </c>
    </row>
    <row r="6081" spans="2:15">
      <c r="B6081" s="867" t="s">
        <v>2044</v>
      </c>
      <c r="C6081" s="867" t="s">
        <v>2724</v>
      </c>
      <c r="N6081" s="881"/>
      <c r="O6081" s="881">
        <v>331.15</v>
      </c>
    </row>
    <row r="6082" spans="2:15">
      <c r="B6082" s="875" t="s">
        <v>2045</v>
      </c>
      <c r="C6082" s="876" t="s">
        <v>2725</v>
      </c>
      <c r="N6082" s="881"/>
      <c r="O6082" s="881">
        <v>1266.24</v>
      </c>
    </row>
    <row r="6083" spans="2:15">
      <c r="B6083" s="867" t="s">
        <v>2046</v>
      </c>
      <c r="C6083" s="871" t="s">
        <v>2726</v>
      </c>
      <c r="N6083" s="881"/>
      <c r="O6083" s="881">
        <v>715.03</v>
      </c>
    </row>
    <row r="6084" spans="2:15">
      <c r="B6084" s="867" t="s">
        <v>2047</v>
      </c>
      <c r="C6084" s="867" t="s">
        <v>2727</v>
      </c>
      <c r="N6084" s="881"/>
      <c r="O6084" s="881">
        <v>551.21</v>
      </c>
    </row>
    <row r="6085" spans="2:15">
      <c r="B6085" s="873" t="s">
        <v>2048</v>
      </c>
      <c r="C6085" s="874" t="s">
        <v>2963</v>
      </c>
      <c r="M6085" s="881"/>
      <c r="N6085" s="881">
        <v>2165.2600000000002</v>
      </c>
      <c r="O6085" s="881">
        <v>197.85</v>
      </c>
    </row>
    <row r="6086" spans="2:15">
      <c r="B6086" s="875" t="s">
        <v>2049</v>
      </c>
      <c r="C6086" s="876" t="s">
        <v>52</v>
      </c>
      <c r="M6086" s="881"/>
      <c r="N6086" s="881">
        <v>2.29</v>
      </c>
    </row>
    <row r="6087" spans="2:15">
      <c r="B6087" s="867" t="s">
        <v>2050</v>
      </c>
      <c r="C6087" s="867" t="s">
        <v>334</v>
      </c>
      <c r="M6087" s="881"/>
      <c r="N6087" s="881">
        <v>2.29</v>
      </c>
    </row>
    <row r="6088" spans="2:15">
      <c r="B6088" s="875" t="s">
        <v>2051</v>
      </c>
      <c r="C6088" s="876" t="s">
        <v>54</v>
      </c>
      <c r="M6088" s="881"/>
      <c r="N6088" s="881">
        <v>156.55000000000001</v>
      </c>
    </row>
    <row r="6089" spans="2:15">
      <c r="B6089" s="867" t="s">
        <v>2052</v>
      </c>
      <c r="C6089" s="867" t="s">
        <v>365</v>
      </c>
      <c r="M6089" s="881"/>
      <c r="N6089" s="881">
        <v>43.37</v>
      </c>
    </row>
    <row r="6090" spans="2:15">
      <c r="B6090" s="867" t="s">
        <v>2053</v>
      </c>
      <c r="C6090" s="867" t="s">
        <v>2729</v>
      </c>
      <c r="M6090" s="881"/>
      <c r="N6090" s="881">
        <v>77.08</v>
      </c>
    </row>
    <row r="6091" spans="2:15">
      <c r="B6091" s="867" t="s">
        <v>2054</v>
      </c>
      <c r="C6091" s="867" t="s">
        <v>336</v>
      </c>
      <c r="M6091" s="881"/>
      <c r="N6091" s="881">
        <v>36.1</v>
      </c>
    </row>
    <row r="6092" spans="2:15">
      <c r="B6092" s="875" t="s">
        <v>2055</v>
      </c>
      <c r="C6092" s="876" t="s">
        <v>340</v>
      </c>
      <c r="N6092" s="881">
        <v>706.03</v>
      </c>
    </row>
    <row r="6093" spans="2:15">
      <c r="B6093" s="867" t="s">
        <v>2056</v>
      </c>
      <c r="C6093" s="867" t="s">
        <v>2669</v>
      </c>
      <c r="N6093" s="881">
        <v>231.53</v>
      </c>
    </row>
    <row r="6094" spans="2:15">
      <c r="B6094" s="867" t="s">
        <v>2057</v>
      </c>
      <c r="C6094" s="867" t="s">
        <v>2730</v>
      </c>
      <c r="N6094" s="881">
        <v>247.4</v>
      </c>
    </row>
    <row r="6095" spans="2:15">
      <c r="B6095" s="867" t="s">
        <v>2058</v>
      </c>
      <c r="C6095" s="867" t="s">
        <v>2670</v>
      </c>
      <c r="N6095" s="881">
        <v>66.72</v>
      </c>
    </row>
    <row r="6096" spans="2:15">
      <c r="B6096" s="867" t="s">
        <v>2059</v>
      </c>
      <c r="C6096" s="867" t="s">
        <v>2731</v>
      </c>
      <c r="N6096" s="881">
        <v>76.760000000000005</v>
      </c>
    </row>
    <row r="6097" spans="2:16">
      <c r="B6097" s="867" t="s">
        <v>2060</v>
      </c>
      <c r="C6097" s="867" t="s">
        <v>341</v>
      </c>
      <c r="N6097" s="881">
        <v>83.62</v>
      </c>
    </row>
    <row r="6098" spans="2:16">
      <c r="B6098" s="875" t="s">
        <v>2061</v>
      </c>
      <c r="C6098" s="876" t="s">
        <v>343</v>
      </c>
      <c r="N6098" s="881">
        <v>13.84</v>
      </c>
      <c r="O6098" s="881">
        <v>116.44</v>
      </c>
    </row>
    <row r="6099" spans="2:16">
      <c r="B6099" s="867" t="s">
        <v>2062</v>
      </c>
      <c r="C6099" s="867" t="s">
        <v>2732</v>
      </c>
      <c r="N6099" s="881">
        <v>13.84</v>
      </c>
      <c r="O6099" s="881">
        <v>116.44</v>
      </c>
    </row>
    <row r="6100" spans="2:16">
      <c r="B6100" s="875" t="s">
        <v>2063</v>
      </c>
      <c r="C6100" s="876" t="s">
        <v>64</v>
      </c>
      <c r="N6100" s="881"/>
      <c r="O6100" s="881">
        <v>81.41</v>
      </c>
    </row>
    <row r="6101" spans="2:16">
      <c r="B6101" s="867" t="s">
        <v>2064</v>
      </c>
      <c r="C6101" s="867" t="s">
        <v>2733</v>
      </c>
      <c r="N6101" s="881"/>
      <c r="O6101" s="881">
        <v>66.66</v>
      </c>
    </row>
    <row r="6102" spans="2:16">
      <c r="B6102" s="867" t="s">
        <v>2065</v>
      </c>
      <c r="C6102" s="867" t="s">
        <v>351</v>
      </c>
      <c r="N6102" s="881"/>
      <c r="O6102" s="881">
        <v>14.75</v>
      </c>
    </row>
    <row r="6103" spans="2:16">
      <c r="B6103" s="875" t="s">
        <v>2066</v>
      </c>
      <c r="C6103" s="876" t="s">
        <v>344</v>
      </c>
      <c r="N6103" s="881">
        <v>1122.96</v>
      </c>
    </row>
    <row r="6104" spans="2:16">
      <c r="B6104" s="867" t="s">
        <v>2067</v>
      </c>
      <c r="C6104" s="871" t="s">
        <v>2964</v>
      </c>
      <c r="N6104" s="881">
        <v>1122.96</v>
      </c>
    </row>
    <row r="6105" spans="2:16">
      <c r="B6105" s="875" t="s">
        <v>2068</v>
      </c>
      <c r="C6105" s="876" t="s">
        <v>2681</v>
      </c>
      <c r="N6105" s="881">
        <v>163.59</v>
      </c>
    </row>
    <row r="6106" spans="2:16">
      <c r="B6106" s="867" t="s">
        <v>2069</v>
      </c>
      <c r="C6106" s="867" t="s">
        <v>2710</v>
      </c>
      <c r="N6106" s="881">
        <v>163.59</v>
      </c>
    </row>
    <row r="6107" spans="2:16">
      <c r="B6107" s="873" t="s">
        <v>2070</v>
      </c>
      <c r="C6107" s="874" t="s">
        <v>2965</v>
      </c>
      <c r="N6107" s="881"/>
      <c r="O6107" s="881">
        <v>11354.7</v>
      </c>
      <c r="P6107" s="881"/>
    </row>
    <row r="6108" spans="2:16">
      <c r="B6108" s="875" t="s">
        <v>2071</v>
      </c>
      <c r="C6108" s="876" t="s">
        <v>52</v>
      </c>
      <c r="N6108" s="881"/>
      <c r="O6108" s="881">
        <v>4.88</v>
      </c>
    </row>
    <row r="6109" spans="2:16">
      <c r="B6109" s="867" t="s">
        <v>2072</v>
      </c>
      <c r="C6109" s="867" t="s">
        <v>334</v>
      </c>
      <c r="N6109" s="881"/>
      <c r="O6109" s="881">
        <v>4.88</v>
      </c>
    </row>
    <row r="6110" spans="2:16">
      <c r="B6110" s="875" t="s">
        <v>2073</v>
      </c>
      <c r="C6110" s="876" t="s">
        <v>54</v>
      </c>
      <c r="N6110" s="881"/>
      <c r="O6110" s="881">
        <v>190.77</v>
      </c>
    </row>
    <row r="6111" spans="2:16">
      <c r="B6111" s="867" t="s">
        <v>2074</v>
      </c>
      <c r="C6111" s="867" t="s">
        <v>2696</v>
      </c>
      <c r="N6111" s="881"/>
      <c r="O6111" s="881">
        <v>60.29</v>
      </c>
    </row>
    <row r="6112" spans="2:16">
      <c r="B6112" s="867" t="s">
        <v>2075</v>
      </c>
      <c r="C6112" s="867" t="s">
        <v>336</v>
      </c>
      <c r="N6112" s="881"/>
      <c r="O6112" s="881">
        <v>50.25</v>
      </c>
    </row>
    <row r="6113" spans="2:16">
      <c r="B6113" s="867" t="s">
        <v>2076</v>
      </c>
      <c r="C6113" s="867" t="s">
        <v>2697</v>
      </c>
      <c r="N6113" s="881"/>
      <c r="O6113" s="881">
        <v>10.119999999999999</v>
      </c>
    </row>
    <row r="6114" spans="2:16">
      <c r="B6114" s="867" t="s">
        <v>2077</v>
      </c>
      <c r="C6114" s="867" t="s">
        <v>2698</v>
      </c>
      <c r="N6114" s="881"/>
      <c r="O6114" s="881">
        <v>44.65</v>
      </c>
    </row>
    <row r="6115" spans="2:16">
      <c r="B6115" s="867" t="s">
        <v>2078</v>
      </c>
      <c r="C6115" s="867" t="s">
        <v>2699</v>
      </c>
      <c r="N6115" s="881"/>
      <c r="O6115" s="881">
        <v>25.46</v>
      </c>
    </row>
    <row r="6116" spans="2:16">
      <c r="B6116" s="875" t="s">
        <v>2079</v>
      </c>
      <c r="C6116" s="876" t="s">
        <v>2700</v>
      </c>
      <c r="N6116" s="881"/>
      <c r="O6116" s="881">
        <v>11.99</v>
      </c>
    </row>
    <row r="6117" spans="2:16">
      <c r="B6117" s="867" t="s">
        <v>2080</v>
      </c>
      <c r="C6117" s="867" t="s">
        <v>339</v>
      </c>
      <c r="N6117" s="881"/>
      <c r="O6117" s="881">
        <v>11.99</v>
      </c>
    </row>
    <row r="6118" spans="2:16">
      <c r="B6118" s="875" t="s">
        <v>2081</v>
      </c>
      <c r="C6118" s="876" t="s">
        <v>340</v>
      </c>
      <c r="N6118" s="881"/>
      <c r="O6118" s="881">
        <v>2374.4899999999998</v>
      </c>
    </row>
    <row r="6119" spans="2:16">
      <c r="B6119" s="867" t="s">
        <v>2082</v>
      </c>
      <c r="C6119" s="867" t="s">
        <v>342</v>
      </c>
      <c r="N6119" s="881"/>
      <c r="O6119" s="881">
        <v>875.62</v>
      </c>
    </row>
    <row r="6120" spans="2:16">
      <c r="B6120" s="867" t="s">
        <v>2083</v>
      </c>
      <c r="C6120" s="867" t="s">
        <v>2701</v>
      </c>
      <c r="N6120" s="881"/>
      <c r="O6120" s="881">
        <v>1102.05</v>
      </c>
    </row>
    <row r="6121" spans="2:16">
      <c r="B6121" s="867" t="s">
        <v>2084</v>
      </c>
      <c r="C6121" s="867" t="s">
        <v>2702</v>
      </c>
      <c r="N6121" s="881"/>
      <c r="O6121" s="881">
        <v>396.82</v>
      </c>
    </row>
    <row r="6122" spans="2:16">
      <c r="B6122" s="875" t="s">
        <v>2085</v>
      </c>
      <c r="C6122" s="876" t="s">
        <v>343</v>
      </c>
      <c r="N6122" s="881"/>
      <c r="O6122" s="881">
        <v>702.85</v>
      </c>
    </row>
    <row r="6123" spans="2:16">
      <c r="B6123" s="867" t="s">
        <v>2086</v>
      </c>
      <c r="C6123" s="867" t="s">
        <v>2671</v>
      </c>
      <c r="N6123" s="881"/>
      <c r="O6123" s="881">
        <v>260.3</v>
      </c>
    </row>
    <row r="6124" spans="2:16">
      <c r="B6124" s="867" t="s">
        <v>2087</v>
      </c>
      <c r="C6124" s="867" t="s">
        <v>2703</v>
      </c>
      <c r="N6124" s="881"/>
      <c r="O6124" s="881">
        <v>400.67</v>
      </c>
    </row>
    <row r="6125" spans="2:16">
      <c r="B6125" s="867" t="s">
        <v>2088</v>
      </c>
      <c r="C6125" s="867" t="s">
        <v>2673</v>
      </c>
      <c r="N6125" s="881"/>
      <c r="O6125" s="881">
        <v>41.88</v>
      </c>
    </row>
    <row r="6126" spans="2:16">
      <c r="B6126" s="875" t="s">
        <v>2089</v>
      </c>
      <c r="C6126" s="876" t="s">
        <v>58</v>
      </c>
      <c r="N6126" s="881"/>
      <c r="O6126" s="881">
        <v>811.12</v>
      </c>
      <c r="P6126" s="881"/>
    </row>
    <row r="6127" spans="2:16">
      <c r="B6127" s="867" t="s">
        <v>2090</v>
      </c>
      <c r="C6127" s="867" t="s">
        <v>2704</v>
      </c>
      <c r="N6127" s="881"/>
      <c r="O6127" s="881">
        <v>33.72</v>
      </c>
    </row>
    <row r="6128" spans="2:16">
      <c r="B6128" s="867" t="s">
        <v>2091</v>
      </c>
      <c r="C6128" s="867" t="s">
        <v>2705</v>
      </c>
      <c r="O6128" s="881">
        <v>197.13</v>
      </c>
      <c r="P6128" s="881"/>
    </row>
    <row r="6129" spans="2:16">
      <c r="B6129" s="867" t="s">
        <v>2092</v>
      </c>
      <c r="C6129" s="871" t="s">
        <v>2966</v>
      </c>
      <c r="N6129" s="881"/>
      <c r="O6129" s="881">
        <v>580.27</v>
      </c>
    </row>
    <row r="6130" spans="2:16">
      <c r="B6130" s="875" t="s">
        <v>2093</v>
      </c>
      <c r="C6130" s="876" t="s">
        <v>2706</v>
      </c>
      <c r="N6130" s="881"/>
      <c r="O6130" s="881">
        <v>189.23</v>
      </c>
    </row>
    <row r="6131" spans="2:16">
      <c r="B6131" s="867" t="s">
        <v>2094</v>
      </c>
      <c r="C6131" s="867" t="s">
        <v>2707</v>
      </c>
      <c r="N6131" s="881"/>
      <c r="O6131" s="881">
        <v>189.23</v>
      </c>
    </row>
    <row r="6132" spans="2:16">
      <c r="B6132" s="875" t="s">
        <v>2095</v>
      </c>
      <c r="C6132" s="876" t="s">
        <v>359</v>
      </c>
      <c r="N6132" s="881"/>
      <c r="O6132" s="881">
        <v>163.59</v>
      </c>
    </row>
    <row r="6133" spans="2:16">
      <c r="B6133" s="867" t="s">
        <v>2096</v>
      </c>
      <c r="C6133" s="867" t="s">
        <v>2710</v>
      </c>
      <c r="N6133" s="881"/>
      <c r="O6133" s="881">
        <v>163.59</v>
      </c>
    </row>
    <row r="6134" spans="2:16">
      <c r="B6134" s="875" t="s">
        <v>2097</v>
      </c>
      <c r="C6134" s="876" t="s">
        <v>64</v>
      </c>
      <c r="O6134" s="881">
        <v>276.75</v>
      </c>
      <c r="P6134" s="881"/>
    </row>
    <row r="6135" spans="2:16">
      <c r="B6135" s="867" t="s">
        <v>2098</v>
      </c>
      <c r="C6135" s="867" t="s">
        <v>2711</v>
      </c>
      <c r="O6135" s="881">
        <v>262</v>
      </c>
      <c r="P6135" s="881"/>
    </row>
    <row r="6136" spans="2:16">
      <c r="B6136" s="867" t="s">
        <v>2099</v>
      </c>
      <c r="C6136" s="867" t="s">
        <v>351</v>
      </c>
      <c r="O6136" s="881">
        <v>14.75</v>
      </c>
      <c r="P6136" s="881"/>
    </row>
    <row r="6137" spans="2:16">
      <c r="B6137" s="875" t="s">
        <v>2100</v>
      </c>
      <c r="C6137" s="876" t="s">
        <v>2822</v>
      </c>
      <c r="N6137" s="881"/>
      <c r="O6137" s="881">
        <v>64.19</v>
      </c>
    </row>
    <row r="6138" spans="2:16">
      <c r="B6138" s="867" t="s">
        <v>2101</v>
      </c>
      <c r="C6138" s="867" t="s">
        <v>2793</v>
      </c>
      <c r="N6138" s="881"/>
      <c r="O6138" s="881">
        <v>64.19</v>
      </c>
    </row>
    <row r="6139" spans="2:16">
      <c r="B6139" s="875" t="s">
        <v>2102</v>
      </c>
      <c r="C6139" s="876" t="s">
        <v>2712</v>
      </c>
      <c r="N6139" s="881"/>
      <c r="O6139" s="881">
        <v>6564.84</v>
      </c>
      <c r="P6139" s="881"/>
    </row>
    <row r="6140" spans="2:16">
      <c r="B6140" s="883" t="s">
        <v>2103</v>
      </c>
      <c r="C6140" s="884" t="s">
        <v>52</v>
      </c>
      <c r="N6140" s="881"/>
      <c r="O6140" s="881">
        <v>19.86</v>
      </c>
      <c r="P6140" s="881"/>
    </row>
    <row r="6141" spans="2:16">
      <c r="B6141" s="867" t="s">
        <v>2104</v>
      </c>
      <c r="C6141" s="867" t="s">
        <v>334</v>
      </c>
      <c r="N6141" s="881"/>
      <c r="O6141" s="881">
        <v>19.86</v>
      </c>
      <c r="P6141" s="881"/>
    </row>
    <row r="6142" spans="2:16">
      <c r="B6142" s="883" t="s">
        <v>2105</v>
      </c>
      <c r="C6142" s="884" t="s">
        <v>54</v>
      </c>
      <c r="N6142" s="881"/>
      <c r="O6142" s="881">
        <v>83.77</v>
      </c>
      <c r="P6142" s="881"/>
    </row>
    <row r="6143" spans="2:16">
      <c r="B6143" s="867" t="s">
        <v>2106</v>
      </c>
      <c r="C6143" s="867" t="s">
        <v>2696</v>
      </c>
      <c r="N6143" s="881"/>
      <c r="O6143" s="881">
        <v>43.37</v>
      </c>
      <c r="P6143" s="881"/>
    </row>
    <row r="6144" spans="2:16">
      <c r="B6144" s="867" t="s">
        <v>2107</v>
      </c>
      <c r="C6144" s="867" t="s">
        <v>336</v>
      </c>
      <c r="N6144" s="881"/>
      <c r="O6144" s="881">
        <v>40.4</v>
      </c>
      <c r="P6144" s="881"/>
    </row>
    <row r="6145" spans="2:17">
      <c r="B6145" s="883" t="s">
        <v>2108</v>
      </c>
      <c r="C6145" s="884" t="s">
        <v>2700</v>
      </c>
      <c r="N6145" s="881"/>
      <c r="O6145" s="881">
        <v>844.49</v>
      </c>
      <c r="P6145" s="881"/>
    </row>
    <row r="6146" spans="2:17">
      <c r="B6146" s="867" t="s">
        <v>2109</v>
      </c>
      <c r="C6146" s="867" t="s">
        <v>2713</v>
      </c>
      <c r="N6146" s="881"/>
      <c r="O6146" s="881">
        <v>393.22</v>
      </c>
      <c r="P6146" s="881"/>
    </row>
    <row r="6147" spans="2:17">
      <c r="B6147" s="867" t="s">
        <v>2110</v>
      </c>
      <c r="C6147" s="867" t="s">
        <v>2714</v>
      </c>
      <c r="O6147" s="881">
        <v>451.27</v>
      </c>
      <c r="P6147" s="881"/>
    </row>
    <row r="6148" spans="2:17">
      <c r="B6148" s="883" t="s">
        <v>2111</v>
      </c>
      <c r="C6148" s="884" t="s">
        <v>359</v>
      </c>
      <c r="N6148" s="881"/>
      <c r="O6148" s="881">
        <v>5223.45</v>
      </c>
      <c r="P6148" s="881"/>
    </row>
    <row r="6149" spans="2:17">
      <c r="B6149" s="867" t="s">
        <v>2112</v>
      </c>
      <c r="C6149" s="867" t="s">
        <v>2685</v>
      </c>
      <c r="N6149" s="881"/>
      <c r="O6149" s="881">
        <v>1386.84</v>
      </c>
      <c r="P6149" s="881"/>
    </row>
    <row r="6150" spans="2:17">
      <c r="B6150" s="867" t="s">
        <v>2113</v>
      </c>
      <c r="C6150" s="867" t="s">
        <v>2715</v>
      </c>
      <c r="O6150" s="881">
        <v>1963.09</v>
      </c>
      <c r="P6150" s="881"/>
    </row>
    <row r="6151" spans="2:17">
      <c r="B6151" s="867" t="s">
        <v>2114</v>
      </c>
      <c r="C6151" s="867" t="s">
        <v>2716</v>
      </c>
      <c r="O6151" s="881">
        <v>1435.97</v>
      </c>
      <c r="P6151" s="881"/>
    </row>
    <row r="6152" spans="2:17">
      <c r="B6152" s="867" t="s">
        <v>2115</v>
      </c>
      <c r="C6152" s="867" t="s">
        <v>349</v>
      </c>
      <c r="O6152" s="881">
        <v>224.86</v>
      </c>
      <c r="P6152" s="881"/>
    </row>
    <row r="6153" spans="2:17">
      <c r="B6153" s="867" t="s">
        <v>2116</v>
      </c>
      <c r="C6153" s="871" t="s">
        <v>2717</v>
      </c>
      <c r="O6153" s="881">
        <v>212.69</v>
      </c>
      <c r="P6153" s="881"/>
    </row>
    <row r="6154" spans="2:17">
      <c r="B6154" s="883" t="s">
        <v>2117</v>
      </c>
      <c r="C6154" s="884" t="s">
        <v>2718</v>
      </c>
      <c r="O6154" s="881">
        <v>393.27</v>
      </c>
      <c r="P6154" s="881"/>
    </row>
    <row r="6155" spans="2:17">
      <c r="B6155" s="867" t="s">
        <v>2118</v>
      </c>
      <c r="C6155" s="867" t="s">
        <v>2719</v>
      </c>
      <c r="O6155" s="881">
        <v>393.27</v>
      </c>
      <c r="P6155" s="881"/>
    </row>
    <row r="6156" spans="2:17">
      <c r="B6156" s="873" t="s">
        <v>2119</v>
      </c>
      <c r="C6156" s="874" t="s">
        <v>2735</v>
      </c>
      <c r="O6156" s="881">
        <v>21683.58</v>
      </c>
      <c r="P6156" s="881">
        <v>211981.09</v>
      </c>
      <c r="Q6156" s="881">
        <v>61736.7</v>
      </c>
    </row>
    <row r="6157" spans="2:17">
      <c r="B6157" s="875" t="s">
        <v>2120</v>
      </c>
      <c r="C6157" s="876" t="s">
        <v>52</v>
      </c>
      <c r="O6157" s="881">
        <v>2811.1</v>
      </c>
      <c r="P6157" s="881">
        <v>3249.22</v>
      </c>
    </row>
    <row r="6158" spans="2:17">
      <c r="B6158" s="867" t="s">
        <v>2121</v>
      </c>
      <c r="C6158" s="867" t="s">
        <v>2689</v>
      </c>
      <c r="O6158" s="881">
        <v>2811.1</v>
      </c>
      <c r="P6158" s="881">
        <v>3249.22</v>
      </c>
    </row>
    <row r="6159" spans="2:17">
      <c r="B6159" s="875" t="s">
        <v>2122</v>
      </c>
      <c r="C6159" s="876" t="s">
        <v>54</v>
      </c>
      <c r="O6159" s="881">
        <v>18872.48</v>
      </c>
      <c r="P6159" s="881">
        <v>134373.42000000001</v>
      </c>
      <c r="Q6159" s="881">
        <v>61736.7</v>
      </c>
    </row>
    <row r="6160" spans="2:17">
      <c r="B6160" s="867" t="s">
        <v>2123</v>
      </c>
      <c r="C6160" s="867" t="s">
        <v>2690</v>
      </c>
      <c r="O6160" s="881">
        <v>18708.27</v>
      </c>
      <c r="P6160" s="881">
        <v>58417.13</v>
      </c>
      <c r="Q6160" s="881"/>
    </row>
    <row r="6161" spans="2:17">
      <c r="B6161" s="867" t="s">
        <v>2124</v>
      </c>
      <c r="C6161" s="867" t="s">
        <v>2736</v>
      </c>
      <c r="O6161" s="881">
        <v>164.21</v>
      </c>
      <c r="P6161" s="881">
        <v>13466.35</v>
      </c>
      <c r="Q6161" s="881"/>
    </row>
    <row r="6162" spans="2:17">
      <c r="B6162" s="867" t="s">
        <v>2125</v>
      </c>
      <c r="C6162" s="867" t="s">
        <v>2737</v>
      </c>
      <c r="O6162" s="881"/>
      <c r="P6162" s="881">
        <v>3982.5</v>
      </c>
      <c r="Q6162" s="881"/>
    </row>
    <row r="6163" spans="2:17">
      <c r="B6163" s="867" t="s">
        <v>2126</v>
      </c>
      <c r="C6163" s="867" t="s">
        <v>2691</v>
      </c>
      <c r="O6163" s="881"/>
      <c r="P6163" s="881">
        <v>17471.330000000002</v>
      </c>
      <c r="Q6163" s="881"/>
    </row>
    <row r="6164" spans="2:17">
      <c r="B6164" s="867" t="s">
        <v>2127</v>
      </c>
      <c r="C6164" s="867" t="s">
        <v>2738</v>
      </c>
      <c r="O6164" s="881"/>
      <c r="P6164" s="881">
        <v>332.1</v>
      </c>
      <c r="Q6164" s="881"/>
    </row>
    <row r="6165" spans="2:17">
      <c r="B6165" s="867" t="s">
        <v>2128</v>
      </c>
      <c r="C6165" s="867" t="s">
        <v>354</v>
      </c>
      <c r="O6165" s="881"/>
      <c r="P6165" s="881">
        <v>36902.86</v>
      </c>
      <c r="Q6165" s="881"/>
    </row>
    <row r="6166" spans="2:17">
      <c r="B6166" s="867" t="s">
        <v>2129</v>
      </c>
      <c r="C6166" s="867" t="s">
        <v>2739</v>
      </c>
      <c r="O6166" s="881"/>
      <c r="P6166" s="881">
        <v>695.25</v>
      </c>
      <c r="Q6166" s="881"/>
    </row>
    <row r="6167" spans="2:17">
      <c r="B6167" s="867" t="s">
        <v>2130</v>
      </c>
      <c r="C6167" s="867" t="s">
        <v>2692</v>
      </c>
      <c r="P6167" s="881">
        <v>2813.81</v>
      </c>
      <c r="Q6167" s="881">
        <v>18158.669999999998</v>
      </c>
    </row>
    <row r="6168" spans="2:17">
      <c r="B6168" s="867" t="s">
        <v>2131</v>
      </c>
      <c r="C6168" s="867" t="s">
        <v>2740</v>
      </c>
      <c r="P6168" s="881">
        <v>109.14</v>
      </c>
      <c r="Q6168" s="881">
        <v>1029.72</v>
      </c>
    </row>
    <row r="6169" spans="2:17">
      <c r="B6169" s="867" t="s">
        <v>2132</v>
      </c>
      <c r="C6169" s="867" t="s">
        <v>2693</v>
      </c>
      <c r="Q6169" s="881">
        <v>41948.24</v>
      </c>
    </row>
    <row r="6170" spans="2:17">
      <c r="B6170" s="867" t="s">
        <v>2133</v>
      </c>
      <c r="C6170" s="867" t="s">
        <v>2741</v>
      </c>
      <c r="Q6170" s="881">
        <v>284.63</v>
      </c>
    </row>
    <row r="6171" spans="2:17">
      <c r="B6171" s="867" t="s">
        <v>2134</v>
      </c>
      <c r="C6171" s="867" t="s">
        <v>2742</v>
      </c>
      <c r="P6171" s="881">
        <v>182.95</v>
      </c>
      <c r="Q6171" s="881">
        <v>315.44</v>
      </c>
    </row>
    <row r="6172" spans="2:17">
      <c r="B6172" s="875" t="s">
        <v>2135</v>
      </c>
      <c r="C6172" s="876" t="s">
        <v>355</v>
      </c>
      <c r="O6172" s="881"/>
      <c r="P6172" s="881">
        <v>71926.58</v>
      </c>
      <c r="Q6172" s="881"/>
    </row>
    <row r="6173" spans="2:17">
      <c r="B6173" s="867" t="s">
        <v>2136</v>
      </c>
      <c r="C6173" s="867" t="s">
        <v>2743</v>
      </c>
      <c r="O6173" s="881"/>
      <c r="P6173" s="881">
        <v>5305.77</v>
      </c>
    </row>
    <row r="6174" spans="2:17">
      <c r="B6174" s="867" t="s">
        <v>2137</v>
      </c>
      <c r="C6174" s="867" t="s">
        <v>2825</v>
      </c>
      <c r="O6174" s="881"/>
      <c r="P6174" s="881">
        <v>4742.78</v>
      </c>
    </row>
    <row r="6175" spans="2:17">
      <c r="B6175" s="867" t="s">
        <v>2138</v>
      </c>
      <c r="C6175" s="867" t="s">
        <v>2744</v>
      </c>
      <c r="O6175" s="881"/>
      <c r="P6175" s="881">
        <v>6479.42</v>
      </c>
    </row>
    <row r="6176" spans="2:17">
      <c r="B6176" s="867" t="s">
        <v>2139</v>
      </c>
      <c r="C6176" s="867" t="s">
        <v>2745</v>
      </c>
      <c r="O6176" s="881"/>
      <c r="P6176" s="881">
        <v>2787.93</v>
      </c>
    </row>
    <row r="6177" spans="2:17">
      <c r="B6177" s="867" t="s">
        <v>2140</v>
      </c>
      <c r="C6177" s="867" t="s">
        <v>2746</v>
      </c>
      <c r="O6177" s="881"/>
      <c r="P6177" s="881">
        <v>1190.7</v>
      </c>
    </row>
    <row r="6178" spans="2:17">
      <c r="B6178" s="867" t="s">
        <v>2141</v>
      </c>
      <c r="C6178" s="867" t="s">
        <v>2694</v>
      </c>
      <c r="O6178" s="881"/>
      <c r="P6178" s="881">
        <v>3313.92</v>
      </c>
      <c r="Q6178" s="881"/>
    </row>
    <row r="6179" spans="2:17">
      <c r="B6179" s="867" t="s">
        <v>2142</v>
      </c>
      <c r="C6179" s="867" t="s">
        <v>2747</v>
      </c>
      <c r="O6179" s="881"/>
      <c r="P6179" s="881">
        <v>21377.919999999998</v>
      </c>
      <c r="Q6179" s="881"/>
    </row>
    <row r="6180" spans="2:17">
      <c r="B6180" s="867" t="s">
        <v>2143</v>
      </c>
      <c r="C6180" s="867" t="s">
        <v>2748</v>
      </c>
      <c r="P6180" s="881">
        <v>16440.91</v>
      </c>
      <c r="Q6180" s="881"/>
    </row>
    <row r="6181" spans="2:17">
      <c r="B6181" s="867" t="s">
        <v>2144</v>
      </c>
      <c r="C6181" s="867" t="s">
        <v>2809</v>
      </c>
      <c r="O6181" s="881"/>
      <c r="P6181" s="881">
        <v>145.54</v>
      </c>
    </row>
    <row r="6182" spans="2:17">
      <c r="B6182" s="867" t="s">
        <v>2145</v>
      </c>
      <c r="C6182" s="867" t="s">
        <v>2810</v>
      </c>
      <c r="O6182" s="881"/>
      <c r="P6182" s="881">
        <v>713.18</v>
      </c>
    </row>
    <row r="6183" spans="2:17">
      <c r="B6183" s="867" t="s">
        <v>2146</v>
      </c>
      <c r="C6183" s="867" t="s">
        <v>2828</v>
      </c>
      <c r="O6183" s="881"/>
      <c r="P6183" s="881">
        <v>103.8</v>
      </c>
      <c r="Q6183" s="881"/>
    </row>
    <row r="6184" spans="2:17">
      <c r="B6184" s="867" t="s">
        <v>2147</v>
      </c>
      <c r="C6184" s="867" t="s">
        <v>356</v>
      </c>
      <c r="P6184" s="881">
        <v>9324.7099999999991</v>
      </c>
      <c r="Q6184" s="881"/>
    </row>
    <row r="6185" spans="2:17">
      <c r="B6185" s="875" t="s">
        <v>2148</v>
      </c>
      <c r="C6185" s="876" t="s">
        <v>2749</v>
      </c>
      <c r="O6185" s="881"/>
      <c r="P6185" s="881">
        <v>2431.87</v>
      </c>
      <c r="Q6185" s="881"/>
    </row>
    <row r="6186" spans="2:17">
      <c r="B6186" s="867" t="s">
        <v>2149</v>
      </c>
      <c r="C6186" s="867" t="s">
        <v>2750</v>
      </c>
      <c r="P6186" s="881">
        <v>2066.36</v>
      </c>
      <c r="Q6186" s="881"/>
    </row>
    <row r="6187" spans="2:17">
      <c r="B6187" s="867" t="s">
        <v>2150</v>
      </c>
      <c r="C6187" s="867" t="s">
        <v>2829</v>
      </c>
      <c r="O6187" s="881"/>
      <c r="P6187" s="881">
        <v>365.51</v>
      </c>
      <c r="Q6187" s="881"/>
    </row>
    <row r="6188" spans="2:17">
      <c r="B6188" s="873" t="s">
        <v>2151</v>
      </c>
      <c r="C6188" s="874" t="s">
        <v>2967</v>
      </c>
      <c r="O6188" s="881">
        <v>2543.91</v>
      </c>
      <c r="P6188" s="881">
        <v>24644.73</v>
      </c>
      <c r="Q6188" s="881">
        <v>8234.2099999999991</v>
      </c>
    </row>
    <row r="6189" spans="2:17">
      <c r="B6189" s="875" t="s">
        <v>2152</v>
      </c>
      <c r="C6189" s="876" t="s">
        <v>52</v>
      </c>
      <c r="O6189" s="881">
        <v>29.57</v>
      </c>
      <c r="P6189" s="881"/>
    </row>
    <row r="6190" spans="2:17">
      <c r="B6190" s="867" t="s">
        <v>2153</v>
      </c>
      <c r="C6190" s="867" t="s">
        <v>334</v>
      </c>
      <c r="O6190" s="881">
        <v>29.57</v>
      </c>
      <c r="P6190" s="881"/>
    </row>
    <row r="6191" spans="2:17">
      <c r="B6191" s="875" t="s">
        <v>2154</v>
      </c>
      <c r="C6191" s="876" t="s">
        <v>54</v>
      </c>
      <c r="O6191" s="881">
        <v>950.64</v>
      </c>
      <c r="P6191" s="881"/>
    </row>
    <row r="6192" spans="2:17">
      <c r="B6192" s="867" t="s">
        <v>2155</v>
      </c>
      <c r="C6192" s="867" t="s">
        <v>365</v>
      </c>
      <c r="O6192" s="881">
        <v>484.78</v>
      </c>
      <c r="P6192" s="881"/>
    </row>
    <row r="6193" spans="2:17">
      <c r="B6193" s="867" t="s">
        <v>2156</v>
      </c>
      <c r="C6193" s="867" t="s">
        <v>336</v>
      </c>
      <c r="O6193" s="881">
        <v>404.05</v>
      </c>
      <c r="P6193" s="881"/>
    </row>
    <row r="6194" spans="2:17">
      <c r="B6194" s="867" t="s">
        <v>2157</v>
      </c>
      <c r="C6194" s="867" t="s">
        <v>2752</v>
      </c>
      <c r="O6194" s="881">
        <v>61.81</v>
      </c>
      <c r="P6194" s="881"/>
    </row>
    <row r="6195" spans="2:17">
      <c r="B6195" s="875" t="s">
        <v>2158</v>
      </c>
      <c r="C6195" s="876" t="s">
        <v>340</v>
      </c>
      <c r="O6195" s="881">
        <v>1563.7</v>
      </c>
      <c r="P6195" s="881">
        <v>9429.7099999999991</v>
      </c>
    </row>
    <row r="6196" spans="2:17">
      <c r="B6196" s="867" t="s">
        <v>2159</v>
      </c>
      <c r="C6196" s="867" t="s">
        <v>342</v>
      </c>
      <c r="O6196" s="881">
        <v>701.83</v>
      </c>
      <c r="P6196" s="881">
        <v>4793.71</v>
      </c>
    </row>
    <row r="6197" spans="2:17">
      <c r="B6197" s="867" t="s">
        <v>2160</v>
      </c>
      <c r="C6197" s="867" t="s">
        <v>364</v>
      </c>
      <c r="O6197" s="881"/>
      <c r="P6197" s="881">
        <v>3482.79</v>
      </c>
    </row>
    <row r="6198" spans="2:17">
      <c r="B6198" s="867" t="s">
        <v>2161</v>
      </c>
      <c r="C6198" s="867" t="s">
        <v>2702</v>
      </c>
      <c r="O6198" s="881">
        <v>861.87</v>
      </c>
      <c r="P6198" s="881">
        <v>1153.21</v>
      </c>
    </row>
    <row r="6199" spans="2:17">
      <c r="B6199" s="875" t="s">
        <v>2162</v>
      </c>
      <c r="C6199" s="876" t="s">
        <v>343</v>
      </c>
      <c r="O6199" s="881"/>
      <c r="P6199" s="881">
        <v>3496.02</v>
      </c>
      <c r="Q6199" s="881"/>
    </row>
    <row r="6200" spans="2:17">
      <c r="B6200" s="867" t="s">
        <v>2163</v>
      </c>
      <c r="C6200" s="867" t="s">
        <v>2671</v>
      </c>
      <c r="O6200" s="881"/>
      <c r="P6200" s="881">
        <v>1502.02</v>
      </c>
    </row>
    <row r="6201" spans="2:17">
      <c r="B6201" s="867" t="s">
        <v>2164</v>
      </c>
      <c r="C6201" s="867" t="s">
        <v>2703</v>
      </c>
      <c r="O6201" s="881"/>
      <c r="P6201" s="881">
        <v>1994</v>
      </c>
      <c r="Q6201" s="881"/>
    </row>
    <row r="6202" spans="2:17">
      <c r="B6202" s="875" t="s">
        <v>2165</v>
      </c>
      <c r="C6202" s="876" t="s">
        <v>2676</v>
      </c>
      <c r="P6202" s="881">
        <v>75.37</v>
      </c>
      <c r="Q6202" s="881"/>
    </row>
    <row r="6203" spans="2:17">
      <c r="B6203" s="867" t="s">
        <v>2166</v>
      </c>
      <c r="C6203" s="867" t="s">
        <v>2677</v>
      </c>
      <c r="P6203" s="881">
        <v>75.37</v>
      </c>
      <c r="Q6203" s="881"/>
    </row>
    <row r="6204" spans="2:17">
      <c r="B6204" s="875" t="s">
        <v>2167</v>
      </c>
      <c r="C6204" s="876" t="s">
        <v>344</v>
      </c>
      <c r="O6204" s="881"/>
      <c r="P6204" s="881">
        <v>3111.72</v>
      </c>
    </row>
    <row r="6205" spans="2:17">
      <c r="B6205" s="867" t="s">
        <v>2168</v>
      </c>
      <c r="C6205" s="867" t="s">
        <v>2753</v>
      </c>
      <c r="O6205" s="881"/>
      <c r="P6205" s="881">
        <v>1762.48</v>
      </c>
    </row>
    <row r="6206" spans="2:17">
      <c r="B6206" s="867" t="s">
        <v>2169</v>
      </c>
      <c r="C6206" s="867" t="s">
        <v>2831</v>
      </c>
      <c r="O6206" s="881"/>
      <c r="P6206" s="881">
        <v>194.99</v>
      </c>
    </row>
    <row r="6207" spans="2:17">
      <c r="B6207" s="867" t="s">
        <v>2170</v>
      </c>
      <c r="C6207" s="871" t="s">
        <v>2935</v>
      </c>
      <c r="O6207" s="881"/>
      <c r="P6207" s="881">
        <v>901.81</v>
      </c>
    </row>
    <row r="6208" spans="2:17">
      <c r="B6208" s="867" t="s">
        <v>2171</v>
      </c>
      <c r="C6208" s="867" t="s">
        <v>2832</v>
      </c>
      <c r="O6208" s="881"/>
      <c r="P6208" s="881">
        <v>252.44</v>
      </c>
    </row>
    <row r="6209" spans="2:17">
      <c r="B6209" s="875" t="s">
        <v>2172</v>
      </c>
      <c r="C6209" s="876" t="s">
        <v>2679</v>
      </c>
      <c r="Q6209" s="881">
        <v>782.98</v>
      </c>
    </row>
    <row r="6210" spans="2:17">
      <c r="B6210" s="867" t="s">
        <v>2173</v>
      </c>
      <c r="C6210" s="867" t="s">
        <v>2680</v>
      </c>
      <c r="Q6210" s="881">
        <v>782.98</v>
      </c>
    </row>
    <row r="6211" spans="2:17">
      <c r="B6211" s="875" t="s">
        <v>2174</v>
      </c>
      <c r="C6211" s="876" t="s">
        <v>2754</v>
      </c>
      <c r="P6211" s="881">
        <v>5037.8500000000004</v>
      </c>
      <c r="Q6211" s="881">
        <v>6178.47</v>
      </c>
    </row>
    <row r="6212" spans="2:17">
      <c r="B6212" s="867" t="s">
        <v>2175</v>
      </c>
      <c r="C6212" s="867" t="s">
        <v>334</v>
      </c>
      <c r="P6212" s="881">
        <v>103.41</v>
      </c>
      <c r="Q6212" s="881"/>
    </row>
    <row r="6213" spans="2:17">
      <c r="B6213" s="867" t="s">
        <v>2176</v>
      </c>
      <c r="C6213" s="867" t="s">
        <v>365</v>
      </c>
      <c r="P6213" s="881">
        <v>297.76</v>
      </c>
      <c r="Q6213" s="881"/>
    </row>
    <row r="6214" spans="2:17">
      <c r="B6214" s="867" t="s">
        <v>2177</v>
      </c>
      <c r="C6214" s="867" t="s">
        <v>336</v>
      </c>
      <c r="P6214" s="881">
        <v>248.17</v>
      </c>
      <c r="Q6214" s="881"/>
    </row>
    <row r="6215" spans="2:17">
      <c r="B6215" s="867" t="s">
        <v>2178</v>
      </c>
      <c r="C6215" s="867" t="s">
        <v>2755</v>
      </c>
      <c r="P6215" s="881">
        <v>2092.5</v>
      </c>
      <c r="Q6215" s="881">
        <v>588.28</v>
      </c>
    </row>
    <row r="6216" spans="2:17">
      <c r="B6216" s="867" t="s">
        <v>2179</v>
      </c>
      <c r="C6216" s="867" t="s">
        <v>2756</v>
      </c>
      <c r="P6216" s="881">
        <v>2296.0100000000002</v>
      </c>
      <c r="Q6216" s="881">
        <v>645.5</v>
      </c>
    </row>
    <row r="6217" spans="2:17">
      <c r="B6217" s="867" t="s">
        <v>2180</v>
      </c>
      <c r="C6217" s="867" t="s">
        <v>349</v>
      </c>
      <c r="P6217" s="881"/>
      <c r="Q6217" s="881">
        <v>3019.25</v>
      </c>
    </row>
    <row r="6218" spans="2:17">
      <c r="B6218" s="867" t="s">
        <v>2181</v>
      </c>
      <c r="C6218" s="867" t="s">
        <v>2757</v>
      </c>
      <c r="P6218" s="881"/>
      <c r="Q6218" s="881">
        <v>1925.44</v>
      </c>
    </row>
    <row r="6219" spans="2:17">
      <c r="B6219" s="875" t="s">
        <v>2182</v>
      </c>
      <c r="C6219" s="876" t="s">
        <v>2681</v>
      </c>
      <c r="O6219" s="881"/>
      <c r="P6219" s="881">
        <v>2971.87</v>
      </c>
    </row>
    <row r="6220" spans="2:17">
      <c r="B6220" s="867" t="s">
        <v>2183</v>
      </c>
      <c r="C6220" s="867" t="s">
        <v>2758</v>
      </c>
      <c r="O6220" s="881"/>
      <c r="P6220" s="881">
        <v>1788.38</v>
      </c>
    </row>
    <row r="6221" spans="2:17">
      <c r="B6221" s="867" t="s">
        <v>2184</v>
      </c>
      <c r="C6221" s="867" t="s">
        <v>2759</v>
      </c>
      <c r="O6221" s="881"/>
      <c r="P6221" s="881">
        <v>1183.49</v>
      </c>
    </row>
    <row r="6222" spans="2:17">
      <c r="B6222" s="875" t="s">
        <v>2185</v>
      </c>
      <c r="C6222" s="876" t="s">
        <v>64</v>
      </c>
      <c r="P6222" s="881"/>
      <c r="Q6222" s="881">
        <v>1272.76</v>
      </c>
    </row>
    <row r="6223" spans="2:17">
      <c r="B6223" s="867" t="s">
        <v>2186</v>
      </c>
      <c r="C6223" s="867" t="s">
        <v>350</v>
      </c>
      <c r="P6223" s="881"/>
      <c r="Q6223" s="881">
        <v>1010.21</v>
      </c>
    </row>
    <row r="6224" spans="2:17">
      <c r="B6224" s="867" t="s">
        <v>2187</v>
      </c>
      <c r="C6224" s="867" t="s">
        <v>351</v>
      </c>
      <c r="P6224" s="881"/>
      <c r="Q6224" s="881">
        <v>262.55</v>
      </c>
    </row>
    <row r="6225" spans="2:17">
      <c r="B6225" s="875" t="s">
        <v>2188</v>
      </c>
      <c r="C6225" s="876" t="s">
        <v>65</v>
      </c>
      <c r="P6225" s="881">
        <v>522.19000000000005</v>
      </c>
      <c r="Q6225" s="881"/>
    </row>
    <row r="6226" spans="2:17">
      <c r="B6226" s="867" t="s">
        <v>2189</v>
      </c>
      <c r="C6226" s="867" t="s">
        <v>2760</v>
      </c>
      <c r="P6226" s="881">
        <v>522.19000000000005</v>
      </c>
      <c r="Q6226" s="881"/>
    </row>
    <row r="6227" spans="2:17">
      <c r="B6227" s="873" t="s">
        <v>2190</v>
      </c>
      <c r="C6227" s="874" t="s">
        <v>2952</v>
      </c>
      <c r="O6227" s="881">
        <v>1147.1199999999999</v>
      </c>
      <c r="P6227" s="881">
        <v>637.04999999999995</v>
      </c>
    </row>
    <row r="6228" spans="2:17">
      <c r="B6228" s="875" t="s">
        <v>2191</v>
      </c>
      <c r="C6228" s="876" t="s">
        <v>52</v>
      </c>
      <c r="O6228" s="881">
        <v>8.32</v>
      </c>
      <c r="P6228" s="881"/>
    </row>
    <row r="6229" spans="2:17">
      <c r="B6229" s="867" t="s">
        <v>2192</v>
      </c>
      <c r="C6229" s="867" t="s">
        <v>333</v>
      </c>
      <c r="O6229" s="881">
        <v>6.78</v>
      </c>
      <c r="P6229" s="881"/>
    </row>
    <row r="6230" spans="2:17">
      <c r="B6230" s="867" t="s">
        <v>2193</v>
      </c>
      <c r="C6230" s="867" t="s">
        <v>334</v>
      </c>
      <c r="O6230" s="881">
        <v>1.54</v>
      </c>
      <c r="P6230" s="881"/>
    </row>
    <row r="6231" spans="2:17">
      <c r="B6231" s="875" t="s">
        <v>2194</v>
      </c>
      <c r="C6231" s="876" t="s">
        <v>54</v>
      </c>
      <c r="O6231" s="881">
        <v>49.6</v>
      </c>
      <c r="P6231" s="881"/>
    </row>
    <row r="6232" spans="2:17">
      <c r="B6232" s="867" t="s">
        <v>2195</v>
      </c>
      <c r="C6232" s="867" t="s">
        <v>365</v>
      </c>
      <c r="O6232" s="881">
        <v>25.22</v>
      </c>
      <c r="P6232" s="881"/>
    </row>
    <row r="6233" spans="2:17">
      <c r="B6233" s="867" t="s">
        <v>2196</v>
      </c>
      <c r="C6233" s="867" t="s">
        <v>336</v>
      </c>
      <c r="O6233" s="881">
        <v>20.92</v>
      </c>
      <c r="P6233" s="881"/>
    </row>
    <row r="6234" spans="2:17">
      <c r="B6234" s="867" t="s">
        <v>2197</v>
      </c>
      <c r="C6234" s="867" t="s">
        <v>2762</v>
      </c>
      <c r="O6234" s="881">
        <v>3.46</v>
      </c>
      <c r="P6234" s="881"/>
    </row>
    <row r="6235" spans="2:17">
      <c r="B6235" s="875" t="s">
        <v>2198</v>
      </c>
      <c r="C6235" s="876" t="s">
        <v>2700</v>
      </c>
      <c r="O6235" s="881">
        <v>388.41</v>
      </c>
      <c r="P6235" s="881"/>
    </row>
    <row r="6236" spans="2:17">
      <c r="B6236" s="867" t="s">
        <v>2199</v>
      </c>
      <c r="C6236" s="867" t="s">
        <v>366</v>
      </c>
      <c r="O6236" s="881">
        <v>100.32</v>
      </c>
      <c r="P6236" s="881"/>
    </row>
    <row r="6237" spans="2:17">
      <c r="B6237" s="867" t="s">
        <v>2200</v>
      </c>
      <c r="C6237" s="867" t="s">
        <v>342</v>
      </c>
      <c r="O6237" s="881">
        <v>288.08999999999997</v>
      </c>
      <c r="P6237" s="881"/>
    </row>
    <row r="6238" spans="2:17">
      <c r="B6238" s="875" t="s">
        <v>2201</v>
      </c>
      <c r="C6238" s="876" t="s">
        <v>343</v>
      </c>
      <c r="O6238" s="881">
        <v>161.82</v>
      </c>
      <c r="P6238" s="881"/>
    </row>
    <row r="6239" spans="2:17">
      <c r="B6239" s="867" t="s">
        <v>2202</v>
      </c>
      <c r="C6239" s="867" t="s">
        <v>367</v>
      </c>
      <c r="O6239" s="881">
        <v>161.82</v>
      </c>
      <c r="P6239" s="881"/>
    </row>
    <row r="6240" spans="2:17">
      <c r="B6240" s="875" t="s">
        <v>2203</v>
      </c>
      <c r="C6240" s="876" t="s">
        <v>2681</v>
      </c>
      <c r="O6240" s="881">
        <v>322.77</v>
      </c>
      <c r="P6240" s="881"/>
    </row>
    <row r="6241" spans="2:16">
      <c r="B6241" s="867" t="s">
        <v>2204</v>
      </c>
      <c r="C6241" s="867" t="s">
        <v>2763</v>
      </c>
      <c r="O6241" s="881">
        <v>322.77</v>
      </c>
      <c r="P6241" s="881"/>
    </row>
    <row r="6242" spans="2:16">
      <c r="B6242" s="875" t="s">
        <v>2205</v>
      </c>
      <c r="C6242" s="876" t="s">
        <v>344</v>
      </c>
      <c r="O6242" s="881">
        <v>216.2</v>
      </c>
      <c r="P6242" s="881">
        <v>564.05999999999995</v>
      </c>
    </row>
    <row r="6243" spans="2:16">
      <c r="B6243" s="867" t="s">
        <v>2206</v>
      </c>
      <c r="C6243" s="867" t="s">
        <v>2837</v>
      </c>
      <c r="O6243" s="881">
        <v>101.32</v>
      </c>
      <c r="P6243" s="881">
        <v>264.33</v>
      </c>
    </row>
    <row r="6244" spans="2:16">
      <c r="B6244" s="867" t="s">
        <v>2207</v>
      </c>
      <c r="C6244" s="867" t="s">
        <v>2938</v>
      </c>
      <c r="O6244" s="881">
        <v>81.819999999999993</v>
      </c>
      <c r="P6244" s="881">
        <v>213.47</v>
      </c>
    </row>
    <row r="6245" spans="2:16">
      <c r="B6245" s="867" t="s">
        <v>2208</v>
      </c>
      <c r="C6245" s="867" t="s">
        <v>2678</v>
      </c>
      <c r="O6245" s="881">
        <v>33.06</v>
      </c>
      <c r="P6245" s="881">
        <v>86.26</v>
      </c>
    </row>
    <row r="6246" spans="2:16">
      <c r="B6246" s="875" t="s">
        <v>2209</v>
      </c>
      <c r="C6246" s="876" t="s">
        <v>64</v>
      </c>
      <c r="O6246" s="881"/>
      <c r="P6246" s="881">
        <v>72.989999999999995</v>
      </c>
    </row>
    <row r="6247" spans="2:16">
      <c r="B6247" s="867" t="s">
        <v>2210</v>
      </c>
      <c r="C6247" s="867" t="s">
        <v>350</v>
      </c>
      <c r="O6247" s="881"/>
      <c r="P6247" s="881">
        <v>53.33</v>
      </c>
    </row>
    <row r="6248" spans="2:16">
      <c r="B6248" s="867" t="s">
        <v>2211</v>
      </c>
      <c r="C6248" s="867" t="s">
        <v>351</v>
      </c>
      <c r="O6248" s="881"/>
      <c r="P6248" s="881">
        <v>19.66</v>
      </c>
    </row>
    <row r="6249" spans="2:16">
      <c r="B6249" s="873" t="s">
        <v>2212</v>
      </c>
      <c r="C6249" s="874" t="s">
        <v>2839</v>
      </c>
      <c r="O6249" s="881">
        <v>305.12</v>
      </c>
      <c r="P6249" s="881">
        <v>154.33000000000001</v>
      </c>
    </row>
    <row r="6250" spans="2:16">
      <c r="B6250" s="875" t="s">
        <v>2213</v>
      </c>
      <c r="C6250" s="876" t="s">
        <v>52</v>
      </c>
      <c r="O6250" s="881">
        <v>1.71</v>
      </c>
      <c r="P6250" s="881"/>
    </row>
    <row r="6251" spans="2:16">
      <c r="B6251" s="867" t="s">
        <v>2214</v>
      </c>
      <c r="C6251" s="867" t="s">
        <v>333</v>
      </c>
      <c r="O6251" s="881">
        <v>1.27</v>
      </c>
      <c r="P6251" s="881"/>
    </row>
    <row r="6252" spans="2:16">
      <c r="B6252" s="867" t="s">
        <v>2215</v>
      </c>
      <c r="C6252" s="867" t="s">
        <v>334</v>
      </c>
      <c r="O6252" s="881">
        <v>0.44</v>
      </c>
      <c r="P6252" s="881"/>
    </row>
    <row r="6253" spans="2:16">
      <c r="B6253" s="875" t="s">
        <v>2216</v>
      </c>
      <c r="C6253" s="876" t="s">
        <v>54</v>
      </c>
      <c r="O6253" s="881">
        <v>16.93</v>
      </c>
      <c r="P6253" s="881"/>
    </row>
    <row r="6254" spans="2:16">
      <c r="B6254" s="867" t="s">
        <v>2217</v>
      </c>
      <c r="C6254" s="867" t="s">
        <v>365</v>
      </c>
      <c r="O6254" s="881">
        <v>8.92</v>
      </c>
      <c r="P6254" s="881"/>
    </row>
    <row r="6255" spans="2:16">
      <c r="B6255" s="867" t="s">
        <v>2218</v>
      </c>
      <c r="C6255" s="867" t="s">
        <v>336</v>
      </c>
      <c r="O6255" s="881">
        <v>7.38</v>
      </c>
      <c r="P6255" s="881"/>
    </row>
    <row r="6256" spans="2:16">
      <c r="B6256" s="867" t="s">
        <v>2219</v>
      </c>
      <c r="C6256" s="867" t="s">
        <v>2762</v>
      </c>
      <c r="O6256" s="881">
        <v>0.63</v>
      </c>
      <c r="P6256" s="881"/>
    </row>
    <row r="6257" spans="2:16">
      <c r="B6257" s="875" t="s">
        <v>2220</v>
      </c>
      <c r="C6257" s="876" t="s">
        <v>2700</v>
      </c>
      <c r="O6257" s="881">
        <v>127.52</v>
      </c>
      <c r="P6257" s="881">
        <v>8.27</v>
      </c>
    </row>
    <row r="6258" spans="2:16">
      <c r="B6258" s="867" t="s">
        <v>2221</v>
      </c>
      <c r="C6258" s="867" t="s">
        <v>2840</v>
      </c>
      <c r="O6258" s="881">
        <v>1.49</v>
      </c>
      <c r="P6258" s="881">
        <v>3.87</v>
      </c>
    </row>
    <row r="6259" spans="2:16">
      <c r="B6259" s="867" t="s">
        <v>2222</v>
      </c>
      <c r="C6259" s="867" t="s">
        <v>366</v>
      </c>
      <c r="O6259" s="881">
        <v>1.68</v>
      </c>
      <c r="P6259" s="881">
        <v>4.4000000000000004</v>
      </c>
    </row>
    <row r="6260" spans="2:16">
      <c r="B6260" s="867" t="s">
        <v>2223</v>
      </c>
      <c r="C6260" s="867" t="s">
        <v>364</v>
      </c>
      <c r="O6260" s="881">
        <v>37.049999999999997</v>
      </c>
      <c r="P6260" s="881"/>
    </row>
    <row r="6261" spans="2:16">
      <c r="B6261" s="867" t="s">
        <v>2224</v>
      </c>
      <c r="C6261" s="867" t="s">
        <v>342</v>
      </c>
      <c r="O6261" s="881">
        <v>87.3</v>
      </c>
      <c r="P6261" s="881"/>
    </row>
    <row r="6262" spans="2:16">
      <c r="B6262" s="875" t="s">
        <v>2225</v>
      </c>
      <c r="C6262" s="876" t="s">
        <v>343</v>
      </c>
      <c r="O6262" s="881">
        <v>51.37</v>
      </c>
      <c r="P6262" s="881"/>
    </row>
    <row r="6263" spans="2:16">
      <c r="B6263" s="867" t="s">
        <v>2226</v>
      </c>
      <c r="C6263" s="867" t="s">
        <v>367</v>
      </c>
      <c r="O6263" s="881">
        <v>51.37</v>
      </c>
      <c r="P6263" s="881"/>
    </row>
    <row r="6264" spans="2:16">
      <c r="B6264" s="875" t="s">
        <v>2227</v>
      </c>
      <c r="C6264" s="876" t="s">
        <v>2939</v>
      </c>
      <c r="O6264" s="881"/>
      <c r="P6264" s="881">
        <v>122.46</v>
      </c>
    </row>
    <row r="6265" spans="2:16">
      <c r="B6265" s="867" t="s">
        <v>2228</v>
      </c>
      <c r="C6265" s="867" t="s">
        <v>2968</v>
      </c>
      <c r="O6265" s="881"/>
      <c r="P6265" s="881">
        <v>122.46</v>
      </c>
    </row>
    <row r="6266" spans="2:16">
      <c r="B6266" s="875" t="s">
        <v>2229</v>
      </c>
      <c r="C6266" s="876" t="s">
        <v>2681</v>
      </c>
      <c r="O6266" s="881">
        <v>107.59</v>
      </c>
      <c r="P6266" s="881"/>
    </row>
    <row r="6267" spans="2:16">
      <c r="B6267" s="867" t="s">
        <v>2230</v>
      </c>
      <c r="C6267" s="867" t="s">
        <v>2759</v>
      </c>
      <c r="O6267" s="881">
        <v>107.59</v>
      </c>
      <c r="P6267" s="881"/>
    </row>
    <row r="6268" spans="2:16">
      <c r="B6268" s="875" t="s">
        <v>2231</v>
      </c>
      <c r="C6268" s="876" t="s">
        <v>64</v>
      </c>
      <c r="O6268" s="881"/>
      <c r="P6268" s="881">
        <v>23.6</v>
      </c>
    </row>
    <row r="6269" spans="2:16">
      <c r="B6269" s="867" t="s">
        <v>2232</v>
      </c>
      <c r="C6269" s="867" t="s">
        <v>350</v>
      </c>
      <c r="O6269" s="881"/>
      <c r="P6269" s="881">
        <v>15.41</v>
      </c>
    </row>
    <row r="6270" spans="2:16">
      <c r="B6270" s="867" t="s">
        <v>2233</v>
      </c>
      <c r="C6270" s="867" t="s">
        <v>351</v>
      </c>
      <c r="O6270" s="881"/>
      <c r="P6270" s="881">
        <v>8.19</v>
      </c>
    </row>
    <row r="6271" spans="2:16">
      <c r="B6271" s="873" t="s">
        <v>2234</v>
      </c>
      <c r="C6271" s="874" t="s">
        <v>2969</v>
      </c>
      <c r="O6271" s="881">
        <v>815.05</v>
      </c>
      <c r="P6271" s="881">
        <v>524.65</v>
      </c>
    </row>
    <row r="6272" spans="2:16">
      <c r="B6272" s="875" t="s">
        <v>2235</v>
      </c>
      <c r="C6272" s="876" t="s">
        <v>52</v>
      </c>
      <c r="O6272" s="881">
        <v>815.05</v>
      </c>
      <c r="P6272" s="881">
        <v>524.65</v>
      </c>
    </row>
    <row r="6273" spans="2:16">
      <c r="B6273" s="867" t="s">
        <v>2236</v>
      </c>
      <c r="C6273" s="867" t="s">
        <v>333</v>
      </c>
      <c r="O6273" s="881">
        <v>3.81</v>
      </c>
      <c r="P6273" s="881"/>
    </row>
    <row r="6274" spans="2:16">
      <c r="B6274" s="867" t="s">
        <v>2237</v>
      </c>
      <c r="C6274" s="867" t="s">
        <v>334</v>
      </c>
      <c r="O6274" s="881">
        <v>1.32</v>
      </c>
      <c r="P6274" s="881"/>
    </row>
    <row r="6275" spans="2:16">
      <c r="B6275" s="875" t="s">
        <v>2238</v>
      </c>
      <c r="C6275" s="876" t="s">
        <v>54</v>
      </c>
      <c r="O6275" s="881">
        <v>71.400000000000006</v>
      </c>
      <c r="P6275" s="881"/>
    </row>
    <row r="6276" spans="2:16">
      <c r="B6276" s="867" t="s">
        <v>2239</v>
      </c>
      <c r="C6276" s="867" t="s">
        <v>365</v>
      </c>
      <c r="O6276" s="881">
        <v>19.989999999999998</v>
      </c>
      <c r="P6276" s="881"/>
    </row>
    <row r="6277" spans="2:16">
      <c r="B6277" s="867" t="s">
        <v>2240</v>
      </c>
      <c r="C6277" s="867" t="s">
        <v>336</v>
      </c>
      <c r="O6277" s="881">
        <v>49.84</v>
      </c>
      <c r="P6277" s="881"/>
    </row>
    <row r="6278" spans="2:16">
      <c r="B6278" s="867" t="s">
        <v>2241</v>
      </c>
      <c r="C6278" s="867" t="s">
        <v>2762</v>
      </c>
      <c r="O6278" s="881">
        <v>1.57</v>
      </c>
      <c r="P6278" s="881"/>
    </row>
    <row r="6279" spans="2:16">
      <c r="B6279" s="875" t="s">
        <v>2242</v>
      </c>
      <c r="C6279" s="876" t="s">
        <v>2700</v>
      </c>
      <c r="O6279" s="881">
        <v>373.05</v>
      </c>
      <c r="P6279" s="881"/>
    </row>
    <row r="6280" spans="2:16">
      <c r="B6280" s="867" t="s">
        <v>2243</v>
      </c>
      <c r="C6280" s="867" t="s">
        <v>364</v>
      </c>
      <c r="O6280" s="881">
        <v>111.15</v>
      </c>
      <c r="P6280" s="881"/>
    </row>
    <row r="6281" spans="2:16">
      <c r="B6281" s="867" t="s">
        <v>2244</v>
      </c>
      <c r="C6281" s="867" t="s">
        <v>342</v>
      </c>
      <c r="O6281" s="881">
        <v>261.89999999999998</v>
      </c>
      <c r="P6281" s="881"/>
    </row>
    <row r="6282" spans="2:16">
      <c r="B6282" s="875" t="s">
        <v>2245</v>
      </c>
      <c r="C6282" s="876" t="s">
        <v>343</v>
      </c>
      <c r="O6282" s="881">
        <v>42.7</v>
      </c>
      <c r="P6282" s="881">
        <v>111.41</v>
      </c>
    </row>
    <row r="6283" spans="2:16">
      <c r="B6283" s="867" t="s">
        <v>2246</v>
      </c>
      <c r="C6283" s="867" t="s">
        <v>367</v>
      </c>
      <c r="O6283" s="881">
        <v>42.7</v>
      </c>
      <c r="P6283" s="881">
        <v>111.41</v>
      </c>
    </row>
    <row r="6284" spans="2:16">
      <c r="B6284" s="875" t="s">
        <v>2247</v>
      </c>
      <c r="C6284" s="876" t="s">
        <v>344</v>
      </c>
      <c r="O6284" s="881"/>
      <c r="P6284" s="881">
        <v>319.23</v>
      </c>
    </row>
    <row r="6285" spans="2:16">
      <c r="B6285" s="867" t="s">
        <v>2248</v>
      </c>
      <c r="C6285" s="867" t="s">
        <v>2843</v>
      </c>
      <c r="O6285" s="881"/>
      <c r="P6285" s="881">
        <v>102.31</v>
      </c>
    </row>
    <row r="6286" spans="2:16">
      <c r="B6286" s="867" t="s">
        <v>2249</v>
      </c>
      <c r="C6286" s="867" t="s">
        <v>2937</v>
      </c>
      <c r="O6286" s="881"/>
      <c r="P6286" s="881">
        <v>115.81</v>
      </c>
    </row>
    <row r="6287" spans="2:16">
      <c r="B6287" s="867" t="s">
        <v>2250</v>
      </c>
      <c r="C6287" s="867" t="s">
        <v>2970</v>
      </c>
      <c r="O6287" s="881"/>
      <c r="P6287" s="881">
        <v>101.11</v>
      </c>
    </row>
    <row r="6288" spans="2:16">
      <c r="B6288" s="875" t="s">
        <v>2251</v>
      </c>
      <c r="C6288" s="876" t="s">
        <v>2681</v>
      </c>
      <c r="O6288" s="881">
        <v>322.77</v>
      </c>
      <c r="P6288" s="881"/>
    </row>
    <row r="6289" spans="2:17">
      <c r="B6289" s="867" t="s">
        <v>2252</v>
      </c>
      <c r="C6289" s="867" t="s">
        <v>2759</v>
      </c>
      <c r="O6289" s="881">
        <v>322.77</v>
      </c>
      <c r="P6289" s="881"/>
    </row>
    <row r="6290" spans="2:17">
      <c r="B6290" s="875" t="s">
        <v>2253</v>
      </c>
      <c r="C6290" s="876" t="s">
        <v>64</v>
      </c>
      <c r="O6290" s="881"/>
      <c r="P6290" s="881">
        <v>94.01</v>
      </c>
    </row>
    <row r="6291" spans="2:17">
      <c r="B6291" s="867" t="s">
        <v>2254</v>
      </c>
      <c r="C6291" s="867" t="s">
        <v>350</v>
      </c>
      <c r="O6291" s="881"/>
      <c r="P6291" s="881">
        <v>49.77</v>
      </c>
    </row>
    <row r="6292" spans="2:17">
      <c r="B6292" s="867" t="s">
        <v>2255</v>
      </c>
      <c r="C6292" s="867" t="s">
        <v>351</v>
      </c>
      <c r="O6292" s="881"/>
      <c r="P6292" s="881">
        <v>44.24</v>
      </c>
    </row>
    <row r="6293" spans="2:17">
      <c r="B6293" s="873" t="s">
        <v>2256</v>
      </c>
      <c r="C6293" s="874" t="s">
        <v>2971</v>
      </c>
      <c r="P6293" s="881">
        <v>64.72</v>
      </c>
      <c r="Q6293" s="881">
        <v>3341.25</v>
      </c>
    </row>
    <row r="6294" spans="2:17">
      <c r="B6294" s="875" t="s">
        <v>2257</v>
      </c>
      <c r="C6294" s="876" t="s">
        <v>52</v>
      </c>
      <c r="P6294" s="881">
        <v>6.7</v>
      </c>
      <c r="Q6294" s="881"/>
    </row>
    <row r="6295" spans="2:17">
      <c r="B6295" s="867" t="s">
        <v>2258</v>
      </c>
      <c r="C6295" s="867" t="s">
        <v>369</v>
      </c>
      <c r="P6295" s="881">
        <v>6.7</v>
      </c>
      <c r="Q6295" s="881"/>
    </row>
    <row r="6296" spans="2:17">
      <c r="B6296" s="875" t="s">
        <v>2259</v>
      </c>
      <c r="C6296" s="876" t="s">
        <v>54</v>
      </c>
      <c r="P6296" s="881">
        <v>22.76</v>
      </c>
      <c r="Q6296" s="881"/>
    </row>
    <row r="6297" spans="2:17">
      <c r="B6297" s="867" t="s">
        <v>2260</v>
      </c>
      <c r="C6297" s="867" t="s">
        <v>335</v>
      </c>
      <c r="P6297" s="881">
        <v>13.94</v>
      </c>
      <c r="Q6297" s="881"/>
    </row>
    <row r="6298" spans="2:17">
      <c r="B6298" s="867" t="s">
        <v>2261</v>
      </c>
      <c r="C6298" s="867" t="s">
        <v>336</v>
      </c>
      <c r="P6298" s="881">
        <v>8.82</v>
      </c>
      <c r="Q6298" s="881"/>
    </row>
    <row r="6299" spans="2:17">
      <c r="B6299" s="875" t="s">
        <v>2262</v>
      </c>
      <c r="C6299" s="876" t="s">
        <v>2700</v>
      </c>
      <c r="P6299" s="881">
        <v>24.39</v>
      </c>
      <c r="Q6299" s="881"/>
    </row>
    <row r="6300" spans="2:17">
      <c r="B6300" s="867" t="s">
        <v>2263</v>
      </c>
      <c r="C6300" s="867" t="s">
        <v>2774</v>
      </c>
      <c r="P6300" s="881">
        <v>24.39</v>
      </c>
      <c r="Q6300" s="881"/>
    </row>
    <row r="6301" spans="2:17">
      <c r="B6301" s="875" t="s">
        <v>2264</v>
      </c>
      <c r="C6301" s="876" t="s">
        <v>2775</v>
      </c>
      <c r="P6301" s="881">
        <v>10.87</v>
      </c>
      <c r="Q6301" s="881">
        <v>486.47</v>
      </c>
    </row>
    <row r="6302" spans="2:17">
      <c r="B6302" s="867" t="s">
        <v>2265</v>
      </c>
      <c r="C6302" s="867" t="s">
        <v>2776</v>
      </c>
      <c r="P6302" s="881"/>
      <c r="Q6302" s="881">
        <v>187.54</v>
      </c>
    </row>
    <row r="6303" spans="2:17">
      <c r="B6303" s="867" t="s">
        <v>2266</v>
      </c>
      <c r="C6303" s="867" t="s">
        <v>370</v>
      </c>
      <c r="P6303" s="881"/>
      <c r="Q6303" s="881">
        <v>34.380000000000003</v>
      </c>
    </row>
    <row r="6304" spans="2:17">
      <c r="B6304" s="867" t="s">
        <v>2267</v>
      </c>
      <c r="C6304" s="867" t="s">
        <v>364</v>
      </c>
      <c r="P6304" s="881"/>
      <c r="Q6304" s="881">
        <v>148.19999999999999</v>
      </c>
    </row>
    <row r="6305" spans="2:17">
      <c r="B6305" s="867" t="s">
        <v>2268</v>
      </c>
      <c r="C6305" s="867" t="s">
        <v>2702</v>
      </c>
      <c r="P6305" s="881">
        <v>10.87</v>
      </c>
      <c r="Q6305" s="881">
        <v>116.35</v>
      </c>
    </row>
    <row r="6306" spans="2:17">
      <c r="B6306" s="875" t="s">
        <v>2269</v>
      </c>
      <c r="C6306" s="876" t="s">
        <v>343</v>
      </c>
      <c r="Q6306" s="881">
        <v>101.96</v>
      </c>
    </row>
    <row r="6307" spans="2:17">
      <c r="B6307" s="867" t="s">
        <v>2270</v>
      </c>
      <c r="C6307" s="867" t="s">
        <v>2777</v>
      </c>
      <c r="Q6307" s="881">
        <v>101.96</v>
      </c>
    </row>
    <row r="6308" spans="2:17">
      <c r="B6308" s="875" t="s">
        <v>2271</v>
      </c>
      <c r="C6308" s="876" t="s">
        <v>64</v>
      </c>
      <c r="Q6308" s="881">
        <v>35.909999999999997</v>
      </c>
    </row>
    <row r="6309" spans="2:17">
      <c r="B6309" s="867" t="s">
        <v>2272</v>
      </c>
      <c r="C6309" s="867" t="s">
        <v>2778</v>
      </c>
      <c r="Q6309" s="881">
        <v>35.909999999999997</v>
      </c>
    </row>
    <row r="6310" spans="2:17">
      <c r="B6310" s="875" t="s">
        <v>2273</v>
      </c>
      <c r="C6310" s="876" t="s">
        <v>2779</v>
      </c>
      <c r="P6310" s="881"/>
      <c r="Q6310" s="881">
        <v>2716.91</v>
      </c>
    </row>
    <row r="6311" spans="2:17">
      <c r="B6311" s="867" t="s">
        <v>2274</v>
      </c>
      <c r="C6311" s="867" t="s">
        <v>2780</v>
      </c>
      <c r="Q6311" s="881">
        <v>769.41</v>
      </c>
    </row>
    <row r="6312" spans="2:17">
      <c r="B6312" s="867" t="s">
        <v>2275</v>
      </c>
      <c r="C6312" s="867" t="s">
        <v>2972</v>
      </c>
      <c r="Q6312" s="881">
        <v>1114.6400000000001</v>
      </c>
    </row>
    <row r="6313" spans="2:17">
      <c r="B6313" s="867" t="s">
        <v>2276</v>
      </c>
      <c r="C6313" s="867" t="s">
        <v>2782</v>
      </c>
      <c r="Q6313" s="881">
        <v>356</v>
      </c>
    </row>
    <row r="6314" spans="2:17">
      <c r="B6314" s="867" t="s">
        <v>2277</v>
      </c>
      <c r="C6314" s="867" t="s">
        <v>2846</v>
      </c>
      <c r="P6314" s="881"/>
      <c r="Q6314" s="881">
        <v>476.86</v>
      </c>
    </row>
    <row r="6315" spans="2:17">
      <c r="B6315" s="873" t="s">
        <v>2278</v>
      </c>
      <c r="C6315" s="874" t="s">
        <v>2973</v>
      </c>
      <c r="P6315" s="881">
        <v>9.9</v>
      </c>
      <c r="Q6315" s="881">
        <v>2263.41</v>
      </c>
    </row>
    <row r="6316" spans="2:17">
      <c r="B6316" s="875" t="s">
        <v>2279</v>
      </c>
      <c r="C6316" s="876" t="s">
        <v>52</v>
      </c>
      <c r="P6316" s="881">
        <v>1.84</v>
      </c>
      <c r="Q6316" s="881">
        <v>3.54</v>
      </c>
    </row>
    <row r="6317" spans="2:17">
      <c r="B6317" s="867" t="s">
        <v>2280</v>
      </c>
      <c r="C6317" s="867" t="s">
        <v>369</v>
      </c>
      <c r="P6317" s="881">
        <v>1.84</v>
      </c>
      <c r="Q6317" s="881">
        <v>3.54</v>
      </c>
    </row>
    <row r="6318" spans="2:17">
      <c r="B6318" s="875" t="s">
        <v>2281</v>
      </c>
      <c r="C6318" s="876" t="s">
        <v>54</v>
      </c>
      <c r="P6318" s="881">
        <v>3.89</v>
      </c>
      <c r="Q6318" s="881">
        <v>18.87</v>
      </c>
    </row>
    <row r="6319" spans="2:17">
      <c r="B6319" s="867" t="s">
        <v>2282</v>
      </c>
      <c r="C6319" s="867" t="s">
        <v>335</v>
      </c>
      <c r="P6319" s="881">
        <v>2.38</v>
      </c>
      <c r="Q6319" s="881">
        <v>11.56</v>
      </c>
    </row>
    <row r="6320" spans="2:17">
      <c r="B6320" s="867" t="s">
        <v>2283</v>
      </c>
      <c r="C6320" s="867" t="s">
        <v>336</v>
      </c>
      <c r="P6320" s="881">
        <v>1.51</v>
      </c>
      <c r="Q6320" s="881">
        <v>7.31</v>
      </c>
    </row>
    <row r="6321" spans="2:17">
      <c r="B6321" s="875" t="s">
        <v>2284</v>
      </c>
      <c r="C6321" s="876" t="s">
        <v>2700</v>
      </c>
      <c r="P6321" s="881">
        <v>4.17</v>
      </c>
      <c r="Q6321" s="881">
        <v>20.22</v>
      </c>
    </row>
    <row r="6322" spans="2:17">
      <c r="B6322" s="867" t="s">
        <v>2285</v>
      </c>
      <c r="C6322" s="867" t="s">
        <v>2774</v>
      </c>
      <c r="P6322" s="881">
        <v>4.17</v>
      </c>
      <c r="Q6322" s="881">
        <v>20.22</v>
      </c>
    </row>
    <row r="6323" spans="2:17">
      <c r="B6323" s="875" t="s">
        <v>2286</v>
      </c>
      <c r="C6323" s="876" t="s">
        <v>2775</v>
      </c>
      <c r="P6323" s="881"/>
      <c r="Q6323" s="881">
        <v>463.56</v>
      </c>
    </row>
    <row r="6324" spans="2:17">
      <c r="B6324" s="867" t="s">
        <v>2287</v>
      </c>
      <c r="C6324" s="867" t="s">
        <v>2776</v>
      </c>
      <c r="P6324" s="881"/>
      <c r="Q6324" s="881">
        <v>168.14</v>
      </c>
    </row>
    <row r="6325" spans="2:17">
      <c r="B6325" s="867" t="s">
        <v>2288</v>
      </c>
      <c r="C6325" s="867" t="s">
        <v>370</v>
      </c>
      <c r="P6325" s="881"/>
      <c r="Q6325" s="881">
        <v>34.380000000000003</v>
      </c>
    </row>
    <row r="6326" spans="2:17">
      <c r="B6326" s="867" t="s">
        <v>2289</v>
      </c>
      <c r="C6326" s="867" t="s">
        <v>364</v>
      </c>
      <c r="Q6326" s="881">
        <v>140.79</v>
      </c>
    </row>
    <row r="6327" spans="2:17">
      <c r="B6327" s="867" t="s">
        <v>2290</v>
      </c>
      <c r="C6327" s="867" t="s">
        <v>2702</v>
      </c>
      <c r="P6327" s="881"/>
      <c r="Q6327" s="881">
        <v>120.25</v>
      </c>
    </row>
    <row r="6328" spans="2:17">
      <c r="B6328" s="875" t="s">
        <v>2291</v>
      </c>
      <c r="C6328" s="876" t="s">
        <v>343</v>
      </c>
      <c r="Q6328" s="881">
        <v>91.86</v>
      </c>
    </row>
    <row r="6329" spans="2:17">
      <c r="B6329" s="867" t="s">
        <v>2292</v>
      </c>
      <c r="C6329" s="867" t="s">
        <v>2777</v>
      </c>
      <c r="Q6329" s="881">
        <v>91.86</v>
      </c>
    </row>
    <row r="6330" spans="2:17">
      <c r="B6330" s="875" t="s">
        <v>2293</v>
      </c>
      <c r="C6330" s="876" t="s">
        <v>64</v>
      </c>
      <c r="Q6330" s="881">
        <v>32.35</v>
      </c>
    </row>
    <row r="6331" spans="2:17">
      <c r="B6331" s="867" t="s">
        <v>2294</v>
      </c>
      <c r="C6331" s="867" t="s">
        <v>2778</v>
      </c>
      <c r="Q6331" s="881">
        <v>32.35</v>
      </c>
    </row>
    <row r="6332" spans="2:17">
      <c r="B6332" s="875" t="s">
        <v>2295</v>
      </c>
      <c r="C6332" s="876" t="s">
        <v>2779</v>
      </c>
      <c r="P6332" s="881"/>
      <c r="Q6332" s="881">
        <v>1633.01</v>
      </c>
    </row>
    <row r="6333" spans="2:17">
      <c r="B6333" s="867" t="s">
        <v>2296</v>
      </c>
      <c r="C6333" s="867" t="s">
        <v>2780</v>
      </c>
      <c r="Q6333" s="881">
        <v>590.04999999999995</v>
      </c>
    </row>
    <row r="6334" spans="2:17">
      <c r="B6334" s="867" t="s">
        <v>2297</v>
      </c>
      <c r="C6334" s="867" t="s">
        <v>2974</v>
      </c>
      <c r="Q6334" s="881">
        <v>483.6</v>
      </c>
    </row>
    <row r="6335" spans="2:17">
      <c r="B6335" s="867" t="s">
        <v>2298</v>
      </c>
      <c r="C6335" s="867" t="s">
        <v>2782</v>
      </c>
      <c r="Q6335" s="881">
        <v>185.12</v>
      </c>
    </row>
    <row r="6336" spans="2:17">
      <c r="B6336" s="867" t="s">
        <v>2299</v>
      </c>
      <c r="C6336" s="867" t="s">
        <v>2846</v>
      </c>
      <c r="P6336" s="881"/>
      <c r="Q6336" s="881">
        <v>374.24</v>
      </c>
    </row>
    <row r="6337" spans="2:13">
      <c r="B6337" s="873" t="s">
        <v>2300</v>
      </c>
      <c r="C6337" s="874" t="s">
        <v>2975</v>
      </c>
      <c r="K6337" s="881">
        <v>206.45</v>
      </c>
      <c r="L6337" s="881">
        <v>47284.26</v>
      </c>
      <c r="M6337" s="881">
        <v>9894.83</v>
      </c>
    </row>
    <row r="6338" spans="2:13">
      <c r="B6338" s="875" t="s">
        <v>2301</v>
      </c>
      <c r="C6338" s="876" t="s">
        <v>52</v>
      </c>
      <c r="K6338" s="881">
        <v>44.97</v>
      </c>
      <c r="L6338" s="881">
        <v>266.25</v>
      </c>
    </row>
    <row r="6339" spans="2:13">
      <c r="B6339" s="867" t="s">
        <v>2302</v>
      </c>
      <c r="C6339" s="867" t="s">
        <v>333</v>
      </c>
      <c r="K6339" s="881">
        <v>33.42</v>
      </c>
      <c r="L6339" s="881">
        <v>197.87</v>
      </c>
    </row>
    <row r="6340" spans="2:13">
      <c r="B6340" s="867" t="s">
        <v>2303</v>
      </c>
      <c r="C6340" s="867" t="s">
        <v>334</v>
      </c>
      <c r="K6340" s="881">
        <v>11.55</v>
      </c>
      <c r="L6340" s="881">
        <v>68.38</v>
      </c>
    </row>
    <row r="6341" spans="2:13">
      <c r="B6341" s="875" t="s">
        <v>2304</v>
      </c>
      <c r="C6341" s="876" t="s">
        <v>54</v>
      </c>
      <c r="K6341" s="881">
        <v>161.47999999999999</v>
      </c>
      <c r="L6341" s="881">
        <v>2257.48</v>
      </c>
      <c r="M6341" s="881">
        <v>37.159999999999997</v>
      </c>
    </row>
    <row r="6342" spans="2:13">
      <c r="B6342" s="867" t="s">
        <v>2305</v>
      </c>
      <c r="C6342" s="867" t="s">
        <v>365</v>
      </c>
      <c r="K6342" s="881">
        <v>34.08</v>
      </c>
      <c r="L6342" s="881">
        <v>252.3</v>
      </c>
    </row>
    <row r="6343" spans="2:13">
      <c r="B6343" s="867" t="s">
        <v>2306</v>
      </c>
      <c r="C6343" s="867" t="s">
        <v>336</v>
      </c>
      <c r="K6343" s="881">
        <v>14.35</v>
      </c>
      <c r="L6343" s="881">
        <v>224.18</v>
      </c>
    </row>
    <row r="6344" spans="2:13">
      <c r="B6344" s="867" t="s">
        <v>2307</v>
      </c>
      <c r="C6344" s="867" t="s">
        <v>337</v>
      </c>
      <c r="K6344" s="881">
        <v>113.05</v>
      </c>
      <c r="L6344" s="881">
        <v>1765.69</v>
      </c>
    </row>
    <row r="6345" spans="2:13">
      <c r="B6345" s="867" t="s">
        <v>2308</v>
      </c>
      <c r="C6345" s="867" t="s">
        <v>2766</v>
      </c>
      <c r="L6345" s="881">
        <v>15.31</v>
      </c>
      <c r="M6345" s="881">
        <v>37.159999999999997</v>
      </c>
    </row>
    <row r="6346" spans="2:13">
      <c r="B6346" s="875" t="s">
        <v>2309</v>
      </c>
      <c r="C6346" s="876" t="s">
        <v>2767</v>
      </c>
      <c r="K6346" s="881"/>
      <c r="L6346" s="881">
        <v>24054.91</v>
      </c>
      <c r="M6346" s="881">
        <v>2027.7</v>
      </c>
    </row>
    <row r="6347" spans="2:13">
      <c r="B6347" s="867" t="s">
        <v>2310</v>
      </c>
      <c r="C6347" s="867" t="s">
        <v>368</v>
      </c>
      <c r="K6347" s="881"/>
      <c r="L6347" s="881">
        <v>857.01</v>
      </c>
    </row>
    <row r="6348" spans="2:13">
      <c r="B6348" s="867" t="s">
        <v>2311</v>
      </c>
      <c r="C6348" s="867" t="s">
        <v>364</v>
      </c>
      <c r="K6348" s="881"/>
      <c r="L6348" s="881">
        <v>3800.42</v>
      </c>
      <c r="M6348" s="881">
        <v>2027.7</v>
      </c>
    </row>
    <row r="6349" spans="2:13">
      <c r="B6349" s="867" t="s">
        <v>2312</v>
      </c>
      <c r="C6349" s="867" t="s">
        <v>2702</v>
      </c>
      <c r="K6349" s="881"/>
      <c r="L6349" s="881">
        <v>2570.4</v>
      </c>
    </row>
    <row r="6350" spans="2:13">
      <c r="B6350" s="867" t="s">
        <v>2313</v>
      </c>
      <c r="C6350" s="867" t="s">
        <v>342</v>
      </c>
      <c r="K6350" s="881"/>
      <c r="L6350" s="881">
        <v>16827.080000000002</v>
      </c>
    </row>
    <row r="6351" spans="2:13">
      <c r="B6351" s="875" t="s">
        <v>2314</v>
      </c>
      <c r="C6351" s="876" t="s">
        <v>362</v>
      </c>
      <c r="K6351" s="881"/>
      <c r="L6351" s="881">
        <v>4415.5600000000004</v>
      </c>
      <c r="M6351" s="881">
        <v>2035.79</v>
      </c>
    </row>
    <row r="6352" spans="2:13">
      <c r="B6352" s="867" t="s">
        <v>2315</v>
      </c>
      <c r="C6352" s="867" t="s">
        <v>2768</v>
      </c>
      <c r="K6352" s="881"/>
      <c r="L6352" s="881">
        <v>2078.6</v>
      </c>
    </row>
    <row r="6353" spans="2:13">
      <c r="B6353" s="867" t="s">
        <v>2316</v>
      </c>
      <c r="C6353" s="867" t="s">
        <v>2769</v>
      </c>
      <c r="L6353" s="881">
        <v>2336.96</v>
      </c>
      <c r="M6353" s="881">
        <v>2035.79</v>
      </c>
    </row>
    <row r="6354" spans="2:13">
      <c r="B6354" s="875" t="s">
        <v>2317</v>
      </c>
      <c r="C6354" s="876" t="s">
        <v>343</v>
      </c>
      <c r="L6354" s="881">
        <v>4140.78</v>
      </c>
      <c r="M6354" s="881">
        <v>5794.18</v>
      </c>
    </row>
    <row r="6355" spans="2:13">
      <c r="B6355" s="867" t="s">
        <v>2318</v>
      </c>
      <c r="C6355" s="867" t="s">
        <v>367</v>
      </c>
      <c r="L6355" s="881">
        <v>4140.78</v>
      </c>
      <c r="M6355" s="881">
        <v>5794.18</v>
      </c>
    </row>
    <row r="6356" spans="2:13">
      <c r="B6356" s="875" t="s">
        <v>2319</v>
      </c>
      <c r="C6356" s="876" t="s">
        <v>344</v>
      </c>
      <c r="K6356" s="881"/>
      <c r="L6356" s="881">
        <v>12149.28</v>
      </c>
    </row>
    <row r="6357" spans="2:13">
      <c r="B6357" s="867" t="s">
        <v>2320</v>
      </c>
      <c r="C6357" s="867" t="s">
        <v>2770</v>
      </c>
      <c r="K6357" s="881"/>
      <c r="L6357" s="881">
        <v>5215.68</v>
      </c>
    </row>
    <row r="6358" spans="2:13">
      <c r="B6358" s="867" t="s">
        <v>2321</v>
      </c>
      <c r="C6358" s="867" t="s">
        <v>2771</v>
      </c>
      <c r="K6358" s="881"/>
      <c r="L6358" s="881">
        <v>2355.84</v>
      </c>
    </row>
    <row r="6359" spans="2:13">
      <c r="B6359" s="867" t="s">
        <v>2322</v>
      </c>
      <c r="C6359" s="867" t="s">
        <v>2772</v>
      </c>
      <c r="K6359" s="881"/>
      <c r="L6359" s="881">
        <v>4577.76</v>
      </c>
    </row>
    <row r="6360" spans="2:13">
      <c r="B6360" s="873" t="s">
        <v>2323</v>
      </c>
      <c r="C6360" s="874" t="s">
        <v>2976</v>
      </c>
      <c r="L6360" s="881"/>
      <c r="M6360" s="881">
        <v>659.59</v>
      </c>
    </row>
    <row r="6361" spans="2:13">
      <c r="B6361" s="875" t="s">
        <v>2324</v>
      </c>
      <c r="C6361" s="876" t="s">
        <v>52</v>
      </c>
      <c r="L6361" s="881"/>
      <c r="M6361" s="881">
        <v>3.14</v>
      </c>
    </row>
    <row r="6362" spans="2:13">
      <c r="B6362" s="867" t="s">
        <v>2325</v>
      </c>
      <c r="C6362" s="867" t="s">
        <v>333</v>
      </c>
      <c r="L6362" s="881"/>
      <c r="M6362" s="881">
        <v>2.33</v>
      </c>
    </row>
    <row r="6363" spans="2:13">
      <c r="B6363" s="867" t="s">
        <v>2326</v>
      </c>
      <c r="C6363" s="867" t="s">
        <v>334</v>
      </c>
      <c r="L6363" s="881"/>
      <c r="M6363" s="881">
        <v>0.81</v>
      </c>
    </row>
    <row r="6364" spans="2:13">
      <c r="B6364" s="875" t="s">
        <v>2327</v>
      </c>
      <c r="C6364" s="876" t="s">
        <v>54</v>
      </c>
      <c r="L6364" s="881"/>
      <c r="M6364" s="881">
        <v>98.15</v>
      </c>
    </row>
    <row r="6365" spans="2:13">
      <c r="B6365" s="867" t="s">
        <v>2328</v>
      </c>
      <c r="C6365" s="867" t="s">
        <v>365</v>
      </c>
      <c r="L6365" s="881"/>
      <c r="M6365" s="881">
        <v>40.6</v>
      </c>
    </row>
    <row r="6366" spans="2:13">
      <c r="B6366" s="867" t="s">
        <v>2329</v>
      </c>
      <c r="C6366" s="867" t="s">
        <v>2697</v>
      </c>
      <c r="L6366" s="881"/>
      <c r="M6366" s="881">
        <v>2.27</v>
      </c>
    </row>
    <row r="6367" spans="2:13">
      <c r="B6367" s="867" t="s">
        <v>2330</v>
      </c>
      <c r="C6367" s="867" t="s">
        <v>2849</v>
      </c>
      <c r="L6367" s="881"/>
      <c r="M6367" s="881">
        <v>31.07</v>
      </c>
    </row>
    <row r="6368" spans="2:13">
      <c r="B6368" s="867" t="s">
        <v>2331</v>
      </c>
      <c r="C6368" s="867" t="s">
        <v>2850</v>
      </c>
      <c r="L6368" s="881"/>
      <c r="M6368" s="881">
        <v>18.21</v>
      </c>
    </row>
    <row r="6369" spans="2:13">
      <c r="B6369" s="867" t="s">
        <v>2332</v>
      </c>
      <c r="C6369" s="871" t="s">
        <v>2788</v>
      </c>
      <c r="L6369" s="881"/>
      <c r="M6369" s="881">
        <v>6</v>
      </c>
    </row>
    <row r="6370" spans="2:13">
      <c r="B6370" s="875" t="s">
        <v>2333</v>
      </c>
      <c r="C6370" s="876" t="s">
        <v>338</v>
      </c>
      <c r="L6370" s="881"/>
      <c r="M6370" s="881">
        <v>13.86</v>
      </c>
    </row>
    <row r="6371" spans="2:13">
      <c r="B6371" s="867" t="s">
        <v>2334</v>
      </c>
      <c r="C6371" s="867" t="s">
        <v>368</v>
      </c>
      <c r="L6371" s="881"/>
      <c r="M6371" s="881">
        <v>13.86</v>
      </c>
    </row>
    <row r="6372" spans="2:13">
      <c r="B6372" s="875" t="s">
        <v>2335</v>
      </c>
      <c r="C6372" s="876" t="s">
        <v>340</v>
      </c>
      <c r="L6372" s="881"/>
      <c r="M6372" s="881">
        <v>84.7</v>
      </c>
    </row>
    <row r="6373" spans="2:13">
      <c r="B6373" s="867" t="s">
        <v>2336</v>
      </c>
      <c r="C6373" s="867" t="s">
        <v>364</v>
      </c>
      <c r="L6373" s="881"/>
      <c r="M6373" s="881">
        <v>37.049999999999997</v>
      </c>
    </row>
    <row r="6374" spans="2:13">
      <c r="B6374" s="867" t="s">
        <v>2337</v>
      </c>
      <c r="C6374" s="867" t="s">
        <v>342</v>
      </c>
      <c r="L6374" s="881"/>
      <c r="M6374" s="881">
        <v>31.86</v>
      </c>
    </row>
    <row r="6375" spans="2:13">
      <c r="B6375" s="867" t="s">
        <v>2338</v>
      </c>
      <c r="C6375" s="867" t="s">
        <v>2702</v>
      </c>
      <c r="L6375" s="881"/>
      <c r="M6375" s="881">
        <v>15.79</v>
      </c>
    </row>
    <row r="6376" spans="2:13">
      <c r="B6376" s="875" t="s">
        <v>2339</v>
      </c>
      <c r="C6376" s="876" t="s">
        <v>362</v>
      </c>
      <c r="L6376" s="881"/>
      <c r="M6376" s="881">
        <v>128.41</v>
      </c>
    </row>
    <row r="6377" spans="2:13">
      <c r="B6377" s="867" t="s">
        <v>2340</v>
      </c>
      <c r="C6377" s="867" t="s">
        <v>2768</v>
      </c>
      <c r="L6377" s="881"/>
      <c r="M6377" s="881">
        <v>98.16</v>
      </c>
    </row>
    <row r="6378" spans="2:13">
      <c r="B6378" s="867" t="s">
        <v>2341</v>
      </c>
      <c r="C6378" s="867" t="s">
        <v>2769</v>
      </c>
      <c r="L6378" s="881"/>
      <c r="M6378" s="881">
        <v>30.25</v>
      </c>
    </row>
    <row r="6379" spans="2:13">
      <c r="B6379" s="875" t="s">
        <v>2342</v>
      </c>
      <c r="C6379" s="876" t="s">
        <v>343</v>
      </c>
      <c r="L6379" s="881"/>
      <c r="M6379" s="881">
        <v>144.27000000000001</v>
      </c>
    </row>
    <row r="6380" spans="2:13">
      <c r="B6380" s="867" t="s">
        <v>2343</v>
      </c>
      <c r="C6380" s="867" t="s">
        <v>2851</v>
      </c>
      <c r="L6380" s="881"/>
      <c r="M6380" s="881">
        <v>92.2</v>
      </c>
    </row>
    <row r="6381" spans="2:13">
      <c r="B6381" s="867" t="s">
        <v>2344</v>
      </c>
      <c r="C6381" s="867" t="s">
        <v>2852</v>
      </c>
      <c r="L6381" s="881"/>
      <c r="M6381" s="881">
        <v>52.07</v>
      </c>
    </row>
    <row r="6382" spans="2:13">
      <c r="B6382" s="875" t="s">
        <v>2345</v>
      </c>
      <c r="C6382" s="876" t="s">
        <v>344</v>
      </c>
      <c r="L6382" s="881"/>
      <c r="M6382" s="881">
        <v>187.06</v>
      </c>
    </row>
    <row r="6383" spans="2:13">
      <c r="B6383" s="867" t="s">
        <v>2346</v>
      </c>
      <c r="C6383" s="867" t="s">
        <v>2770</v>
      </c>
      <c r="L6383" s="881"/>
      <c r="M6383" s="881">
        <v>90.76</v>
      </c>
    </row>
    <row r="6384" spans="2:13">
      <c r="B6384" s="867" t="s">
        <v>2347</v>
      </c>
      <c r="C6384" s="867" t="s">
        <v>2771</v>
      </c>
      <c r="L6384" s="881"/>
      <c r="M6384" s="881">
        <v>32.72</v>
      </c>
    </row>
    <row r="6385" spans="2:16">
      <c r="B6385" s="867" t="s">
        <v>2348</v>
      </c>
      <c r="C6385" s="867" t="s">
        <v>2772</v>
      </c>
      <c r="L6385" s="881"/>
      <c r="M6385" s="881">
        <v>63.58</v>
      </c>
    </row>
    <row r="6386" spans="2:16">
      <c r="B6386" s="859" t="s">
        <v>127</v>
      </c>
      <c r="C6386" s="860" t="s">
        <v>371</v>
      </c>
      <c r="I6386" s="881">
        <v>9083.0300000000007</v>
      </c>
      <c r="J6386" s="881">
        <v>304319.92</v>
      </c>
      <c r="K6386" s="881">
        <v>157386.82999999999</v>
      </c>
      <c r="L6386" s="881">
        <v>180573.19</v>
      </c>
      <c r="M6386" s="881">
        <v>192892.03</v>
      </c>
      <c r="N6386" s="881">
        <v>127873.55</v>
      </c>
      <c r="O6386" s="881">
        <v>58530.51</v>
      </c>
      <c r="P6386" s="881">
        <v>5144.18</v>
      </c>
    </row>
    <row r="6387" spans="2:16">
      <c r="B6387" s="864" t="s">
        <v>1307</v>
      </c>
      <c r="C6387" s="872" t="s">
        <v>2977</v>
      </c>
      <c r="I6387" s="881">
        <v>9083.0300000000007</v>
      </c>
      <c r="J6387" s="881">
        <v>304319.92</v>
      </c>
      <c r="K6387" s="881">
        <v>157386.82999999999</v>
      </c>
      <c r="L6387" s="881">
        <v>180573.19</v>
      </c>
      <c r="M6387" s="881">
        <v>186903.84</v>
      </c>
      <c r="N6387" s="881">
        <v>126833.11</v>
      </c>
      <c r="O6387" s="881">
        <v>58530.51</v>
      </c>
      <c r="P6387" s="881">
        <v>5144.18</v>
      </c>
    </row>
    <row r="6388" spans="2:16">
      <c r="B6388" s="873" t="s">
        <v>1308</v>
      </c>
      <c r="C6388" s="874" t="s">
        <v>2855</v>
      </c>
      <c r="I6388" s="881">
        <v>9083.0300000000007</v>
      </c>
      <c r="J6388" s="881">
        <v>205077.21</v>
      </c>
      <c r="K6388" s="881">
        <v>39570.65</v>
      </c>
    </row>
    <row r="6389" spans="2:16">
      <c r="B6389" s="875" t="s">
        <v>1309</v>
      </c>
      <c r="C6389" s="876" t="s">
        <v>52</v>
      </c>
      <c r="I6389" s="881">
        <v>1145.3699999999999</v>
      </c>
      <c r="J6389" s="881">
        <v>5870.1</v>
      </c>
    </row>
    <row r="6390" spans="2:16">
      <c r="B6390" s="867" t="s">
        <v>1310</v>
      </c>
      <c r="C6390" s="867" t="s">
        <v>333</v>
      </c>
      <c r="I6390" s="881">
        <v>851.19</v>
      </c>
      <c r="J6390" s="881">
        <v>4362.41</v>
      </c>
    </row>
    <row r="6391" spans="2:16">
      <c r="B6391" s="867" t="s">
        <v>1311</v>
      </c>
      <c r="C6391" s="867" t="s">
        <v>334</v>
      </c>
      <c r="I6391" s="881">
        <v>294.18</v>
      </c>
      <c r="J6391" s="881">
        <v>1507.69</v>
      </c>
    </row>
    <row r="6392" spans="2:16">
      <c r="B6392" s="875" t="s">
        <v>1312</v>
      </c>
      <c r="C6392" s="876" t="s">
        <v>54</v>
      </c>
      <c r="I6392" s="881">
        <v>5455.17</v>
      </c>
      <c r="J6392" s="881">
        <v>45400.05</v>
      </c>
    </row>
    <row r="6393" spans="2:16">
      <c r="B6393" s="867" t="s">
        <v>1313</v>
      </c>
      <c r="C6393" s="867" t="s">
        <v>365</v>
      </c>
      <c r="I6393" s="881">
        <v>2115.35</v>
      </c>
      <c r="J6393" s="881">
        <v>14165.3</v>
      </c>
    </row>
    <row r="6394" spans="2:16">
      <c r="B6394" s="867" t="s">
        <v>1314</v>
      </c>
      <c r="C6394" s="867" t="s">
        <v>2697</v>
      </c>
      <c r="I6394" s="881">
        <v>490.78</v>
      </c>
      <c r="J6394" s="881">
        <v>4589.8900000000003</v>
      </c>
    </row>
    <row r="6395" spans="2:16">
      <c r="B6395" s="867" t="s">
        <v>1315</v>
      </c>
      <c r="C6395" s="867" t="s">
        <v>2699</v>
      </c>
      <c r="I6395" s="881">
        <v>821.74</v>
      </c>
      <c r="J6395" s="881">
        <v>7685.14</v>
      </c>
    </row>
    <row r="6396" spans="2:16">
      <c r="B6396" s="867" t="s">
        <v>1316</v>
      </c>
      <c r="C6396" s="867" t="s">
        <v>2856</v>
      </c>
      <c r="I6396" s="881">
        <v>369.07</v>
      </c>
      <c r="J6396" s="881">
        <v>3451.59</v>
      </c>
    </row>
    <row r="6397" spans="2:16">
      <c r="B6397" s="867" t="s">
        <v>1317</v>
      </c>
      <c r="C6397" s="867" t="s">
        <v>2849</v>
      </c>
      <c r="I6397" s="881">
        <v>361.02</v>
      </c>
      <c r="J6397" s="881">
        <v>3376.32</v>
      </c>
    </row>
    <row r="6398" spans="2:16">
      <c r="B6398" s="867" t="s">
        <v>1318</v>
      </c>
      <c r="C6398" s="867" t="s">
        <v>2857</v>
      </c>
      <c r="I6398" s="881">
        <v>534.92999999999995</v>
      </c>
      <c r="J6398" s="881">
        <v>5002.7700000000004</v>
      </c>
    </row>
    <row r="6399" spans="2:16">
      <c r="B6399" s="867" t="s">
        <v>1319</v>
      </c>
      <c r="C6399" s="871" t="s">
        <v>2788</v>
      </c>
      <c r="I6399" s="881">
        <v>762.28</v>
      </c>
      <c r="J6399" s="881">
        <v>7129.04</v>
      </c>
    </row>
    <row r="6400" spans="2:16">
      <c r="B6400" s="875" t="s">
        <v>1320</v>
      </c>
      <c r="C6400" s="876" t="s">
        <v>2700</v>
      </c>
      <c r="I6400" s="881"/>
      <c r="J6400" s="881">
        <v>63532.69</v>
      </c>
      <c r="K6400" s="881">
        <v>1151.21</v>
      </c>
    </row>
    <row r="6401" spans="2:16">
      <c r="B6401" s="883" t="s">
        <v>1321</v>
      </c>
      <c r="C6401" s="884" t="s">
        <v>2858</v>
      </c>
      <c r="I6401" s="881"/>
      <c r="J6401" s="881">
        <v>31529.07</v>
      </c>
    </row>
    <row r="6402" spans="2:16">
      <c r="B6402" s="867" t="s">
        <v>1322</v>
      </c>
      <c r="C6402" s="867" t="s">
        <v>2859</v>
      </c>
      <c r="I6402" s="881"/>
      <c r="J6402" s="881">
        <v>31529.07</v>
      </c>
    </row>
    <row r="6403" spans="2:16">
      <c r="B6403" s="883" t="s">
        <v>1323</v>
      </c>
      <c r="C6403" s="884" t="s">
        <v>2860</v>
      </c>
      <c r="I6403" s="881"/>
      <c r="J6403" s="881">
        <v>32003.62</v>
      </c>
      <c r="K6403" s="881">
        <v>1151.21</v>
      </c>
    </row>
    <row r="6404" spans="2:16">
      <c r="B6404" s="867" t="s">
        <v>1324</v>
      </c>
      <c r="C6404" s="867" t="s">
        <v>2861</v>
      </c>
      <c r="I6404" s="881"/>
      <c r="J6404" s="881">
        <v>9140.4</v>
      </c>
      <c r="K6404" s="881">
        <v>328.79</v>
      </c>
    </row>
    <row r="6405" spans="2:16">
      <c r="B6405" s="867" t="s">
        <v>1325</v>
      </c>
      <c r="C6405" s="867" t="s">
        <v>2713</v>
      </c>
      <c r="I6405" s="881"/>
      <c r="J6405" s="881">
        <v>22863.22</v>
      </c>
      <c r="K6405" s="881">
        <v>822.42</v>
      </c>
    </row>
    <row r="6406" spans="2:16">
      <c r="B6406" s="875" t="s">
        <v>1326</v>
      </c>
      <c r="C6406" s="876" t="s">
        <v>2775</v>
      </c>
      <c r="I6406" s="881">
        <v>2482.4899999999998</v>
      </c>
      <c r="J6406" s="881">
        <v>90274.37</v>
      </c>
      <c r="K6406" s="881">
        <v>38419.440000000002</v>
      </c>
    </row>
    <row r="6407" spans="2:16">
      <c r="B6407" s="883" t="s">
        <v>1327</v>
      </c>
      <c r="C6407" s="884" t="s">
        <v>56</v>
      </c>
      <c r="I6407" s="881">
        <v>2482.4899999999998</v>
      </c>
      <c r="J6407" s="881">
        <v>60560.67</v>
      </c>
      <c r="K6407" s="881">
        <v>11976.02</v>
      </c>
    </row>
    <row r="6408" spans="2:16">
      <c r="B6408" s="867" t="s">
        <v>1328</v>
      </c>
      <c r="C6408" s="867" t="s">
        <v>360</v>
      </c>
      <c r="I6408" s="881"/>
      <c r="J6408" s="881">
        <v>8142.19</v>
      </c>
      <c r="K6408" s="881">
        <v>4096.59</v>
      </c>
    </row>
    <row r="6409" spans="2:16">
      <c r="B6409" s="867" t="s">
        <v>1329</v>
      </c>
      <c r="C6409" s="867" t="s">
        <v>2862</v>
      </c>
      <c r="I6409" s="881"/>
      <c r="J6409" s="881">
        <v>15660.79</v>
      </c>
      <c r="K6409" s="881">
        <v>7879.43</v>
      </c>
    </row>
    <row r="6410" spans="2:16">
      <c r="B6410" s="867" t="s">
        <v>1330</v>
      </c>
      <c r="C6410" s="867" t="s">
        <v>2702</v>
      </c>
      <c r="I6410" s="881">
        <v>2482.4899999999998</v>
      </c>
      <c r="J6410" s="881">
        <v>36757.69</v>
      </c>
    </row>
    <row r="6411" spans="2:16">
      <c r="B6411" s="883" t="s">
        <v>1331</v>
      </c>
      <c r="C6411" s="884" t="s">
        <v>57</v>
      </c>
      <c r="I6411" s="881"/>
      <c r="J6411" s="881">
        <v>29713.7</v>
      </c>
      <c r="K6411" s="881">
        <v>26443.42</v>
      </c>
    </row>
    <row r="6412" spans="2:16">
      <c r="B6412" s="867" t="s">
        <v>1332</v>
      </c>
      <c r="C6412" s="867" t="s">
        <v>361</v>
      </c>
      <c r="I6412" s="881"/>
      <c r="J6412" s="881">
        <v>3237.5</v>
      </c>
      <c r="K6412" s="881">
        <v>4257.67</v>
      </c>
    </row>
    <row r="6413" spans="2:16">
      <c r="B6413" s="867" t="s">
        <v>1333</v>
      </c>
      <c r="C6413" s="867" t="s">
        <v>2863</v>
      </c>
      <c r="I6413" s="881"/>
      <c r="J6413" s="881">
        <v>10555.88</v>
      </c>
      <c r="K6413" s="881">
        <v>7078.07</v>
      </c>
    </row>
    <row r="6414" spans="2:16">
      <c r="B6414" s="867" t="s">
        <v>1334</v>
      </c>
      <c r="C6414" s="867" t="s">
        <v>2702</v>
      </c>
      <c r="I6414" s="881"/>
      <c r="J6414" s="881">
        <v>15920.32</v>
      </c>
      <c r="K6414" s="881">
        <v>15107.68</v>
      </c>
    </row>
    <row r="6415" spans="2:16">
      <c r="B6415" s="873" t="s">
        <v>1335</v>
      </c>
      <c r="C6415" s="874" t="s">
        <v>2864</v>
      </c>
      <c r="I6415" s="881"/>
      <c r="J6415" s="881">
        <v>99242.71</v>
      </c>
      <c r="K6415" s="881">
        <v>98064.76</v>
      </c>
      <c r="L6415" s="881">
        <v>146569.10999999999</v>
      </c>
      <c r="M6415" s="881">
        <v>30813.81</v>
      </c>
      <c r="N6415" s="881">
        <v>34904.1</v>
      </c>
      <c r="O6415" s="881">
        <v>29298.01</v>
      </c>
      <c r="P6415" s="881">
        <v>5144.18</v>
      </c>
    </row>
    <row r="6416" spans="2:16">
      <c r="B6416" s="875" t="s">
        <v>1336</v>
      </c>
      <c r="C6416" s="876" t="s">
        <v>362</v>
      </c>
      <c r="I6416" s="881"/>
      <c r="J6416" s="881">
        <v>99242.71</v>
      </c>
      <c r="K6416" s="881">
        <v>29604.080000000002</v>
      </c>
    </row>
    <row r="6417" spans="2:15">
      <c r="B6417" s="867" t="s">
        <v>1337</v>
      </c>
      <c r="C6417" s="871" t="s">
        <v>2865</v>
      </c>
      <c r="I6417" s="881"/>
      <c r="J6417" s="881">
        <v>99242.71</v>
      </c>
      <c r="K6417" s="881">
        <v>29604.080000000002</v>
      </c>
    </row>
    <row r="6418" spans="2:15">
      <c r="B6418" s="875" t="s">
        <v>1338</v>
      </c>
      <c r="C6418" s="876" t="s">
        <v>2866</v>
      </c>
      <c r="J6418" s="881"/>
      <c r="K6418" s="881">
        <v>53627.09</v>
      </c>
      <c r="L6418" s="881">
        <v>92324.56</v>
      </c>
    </row>
    <row r="6419" spans="2:15">
      <c r="B6419" s="867" t="s">
        <v>1339</v>
      </c>
      <c r="C6419" s="867" t="s">
        <v>2867</v>
      </c>
      <c r="J6419" s="881"/>
      <c r="K6419" s="881">
        <v>29888.53</v>
      </c>
      <c r="L6419" s="881">
        <v>51456.17</v>
      </c>
    </row>
    <row r="6420" spans="2:15">
      <c r="B6420" s="867" t="s">
        <v>1340</v>
      </c>
      <c r="C6420" s="867" t="s">
        <v>2868</v>
      </c>
      <c r="J6420" s="881"/>
      <c r="K6420" s="881">
        <v>4833.71</v>
      </c>
      <c r="L6420" s="881">
        <v>8321.74</v>
      </c>
    </row>
    <row r="6421" spans="2:15">
      <c r="B6421" s="867" t="s">
        <v>1341</v>
      </c>
      <c r="C6421" s="867" t="s">
        <v>2869</v>
      </c>
      <c r="J6421" s="881"/>
      <c r="K6421" s="881">
        <v>18904.849999999999</v>
      </c>
      <c r="L6421" s="881">
        <v>32546.65</v>
      </c>
    </row>
    <row r="6422" spans="2:15">
      <c r="B6422" s="875" t="s">
        <v>1342</v>
      </c>
      <c r="C6422" s="876" t="s">
        <v>2870</v>
      </c>
      <c r="J6422" s="881"/>
      <c r="K6422" s="881">
        <v>10992.53</v>
      </c>
      <c r="L6422" s="881">
        <v>34628.1</v>
      </c>
      <c r="M6422" s="881">
        <v>6213.52</v>
      </c>
    </row>
    <row r="6423" spans="2:15">
      <c r="B6423" s="867" t="s">
        <v>1343</v>
      </c>
      <c r="C6423" s="867" t="s">
        <v>2871</v>
      </c>
      <c r="J6423" s="881"/>
      <c r="K6423" s="881">
        <v>3994.98</v>
      </c>
      <c r="L6423" s="881">
        <v>10895.4</v>
      </c>
      <c r="M6423" s="881">
        <v>1418.74</v>
      </c>
    </row>
    <row r="6424" spans="2:15">
      <c r="B6424" s="867" t="s">
        <v>1344</v>
      </c>
      <c r="C6424" s="871" t="s">
        <v>2872</v>
      </c>
      <c r="K6424" s="881">
        <v>2592.39</v>
      </c>
      <c r="L6424" s="881">
        <v>7775.56</v>
      </c>
      <c r="M6424" s="881">
        <v>1271.1400000000001</v>
      </c>
    </row>
    <row r="6425" spans="2:15">
      <c r="B6425" s="867" t="s">
        <v>1345</v>
      </c>
      <c r="C6425" s="867" t="s">
        <v>2873</v>
      </c>
      <c r="K6425" s="881">
        <v>3056.12</v>
      </c>
      <c r="L6425" s="881">
        <v>10182.379999999999</v>
      </c>
      <c r="M6425" s="881">
        <v>2003.31</v>
      </c>
    </row>
    <row r="6426" spans="2:15">
      <c r="B6426" s="867" t="s">
        <v>1346</v>
      </c>
      <c r="C6426" s="867" t="s">
        <v>2874</v>
      </c>
      <c r="K6426" s="881">
        <v>1349.04</v>
      </c>
      <c r="L6426" s="881">
        <v>5774.76</v>
      </c>
      <c r="M6426" s="881">
        <v>1520.33</v>
      </c>
    </row>
    <row r="6427" spans="2:15">
      <c r="B6427" s="875" t="s">
        <v>1347</v>
      </c>
      <c r="C6427" s="876" t="s">
        <v>62</v>
      </c>
      <c r="K6427" s="881">
        <v>3841.06</v>
      </c>
      <c r="L6427" s="881">
        <v>19616.45</v>
      </c>
      <c r="M6427" s="881">
        <v>24600.29</v>
      </c>
    </row>
    <row r="6428" spans="2:15">
      <c r="B6428" s="867" t="s">
        <v>1348</v>
      </c>
      <c r="C6428" s="867" t="s">
        <v>373</v>
      </c>
      <c r="L6428" s="881">
        <v>10686.51</v>
      </c>
      <c r="M6428" s="881">
        <v>24600.29</v>
      </c>
    </row>
    <row r="6429" spans="2:15">
      <c r="B6429" s="867" t="s">
        <v>1349</v>
      </c>
      <c r="C6429" s="867" t="s">
        <v>372</v>
      </c>
      <c r="K6429" s="881">
        <v>3841.06</v>
      </c>
      <c r="L6429" s="881">
        <v>8929.94</v>
      </c>
    </row>
    <row r="6430" spans="2:15">
      <c r="B6430" s="875" t="s">
        <v>1350</v>
      </c>
      <c r="C6430" s="876" t="s">
        <v>63</v>
      </c>
      <c r="M6430" s="881"/>
      <c r="N6430" s="881">
        <v>34904.1</v>
      </c>
      <c r="O6430" s="881">
        <v>14459.4</v>
      </c>
    </row>
    <row r="6431" spans="2:15">
      <c r="B6431" s="867" t="s">
        <v>1351</v>
      </c>
      <c r="C6431" s="871" t="s">
        <v>2875</v>
      </c>
      <c r="M6431" s="881"/>
      <c r="N6431" s="881">
        <v>26055.31</v>
      </c>
      <c r="O6431" s="881">
        <v>10793.69</v>
      </c>
    </row>
    <row r="6432" spans="2:15">
      <c r="B6432" s="867" t="s">
        <v>1352</v>
      </c>
      <c r="C6432" s="871" t="s">
        <v>2876</v>
      </c>
      <c r="M6432" s="881"/>
      <c r="N6432" s="881">
        <v>8848.7900000000009</v>
      </c>
      <c r="O6432" s="881">
        <v>3665.71</v>
      </c>
    </row>
    <row r="6433" spans="2:16">
      <c r="B6433" s="875" t="s">
        <v>1353</v>
      </c>
      <c r="C6433" s="876" t="s">
        <v>64</v>
      </c>
      <c r="N6433" s="881"/>
      <c r="O6433" s="881">
        <v>14838.61</v>
      </c>
      <c r="P6433" s="881">
        <v>5144.18</v>
      </c>
    </row>
    <row r="6434" spans="2:16">
      <c r="B6434" s="867" t="s">
        <v>1354</v>
      </c>
      <c r="C6434" s="867" t="s">
        <v>2877</v>
      </c>
      <c r="N6434" s="881"/>
      <c r="O6434" s="881">
        <v>14838.61</v>
      </c>
      <c r="P6434" s="881">
        <v>5144.18</v>
      </c>
    </row>
    <row r="6435" spans="2:16">
      <c r="B6435" s="873" t="s">
        <v>1355</v>
      </c>
      <c r="C6435" s="874" t="s">
        <v>66</v>
      </c>
      <c r="J6435" s="881"/>
      <c r="K6435" s="881">
        <v>13408.83</v>
      </c>
      <c r="L6435" s="881">
        <v>23084.67</v>
      </c>
      <c r="N6435" s="881">
        <v>20666.5</v>
      </c>
      <c r="O6435" s="881">
        <v>29232.5</v>
      </c>
    </row>
    <row r="6436" spans="2:16">
      <c r="B6436" s="875" t="s">
        <v>1356</v>
      </c>
      <c r="C6436" s="876" t="s">
        <v>2878</v>
      </c>
      <c r="J6436" s="881"/>
      <c r="K6436" s="881">
        <v>11191.57</v>
      </c>
      <c r="L6436" s="881">
        <v>19267.43</v>
      </c>
    </row>
    <row r="6437" spans="2:16">
      <c r="B6437" s="867" t="s">
        <v>1357</v>
      </c>
      <c r="C6437" s="867" t="s">
        <v>2879</v>
      </c>
      <c r="J6437" s="881"/>
      <c r="K6437" s="881">
        <v>11191.57</v>
      </c>
      <c r="L6437" s="881">
        <v>19267.43</v>
      </c>
    </row>
    <row r="6438" spans="2:16">
      <c r="B6438" s="875" t="s">
        <v>1358</v>
      </c>
      <c r="C6438" s="876" t="s">
        <v>67</v>
      </c>
      <c r="N6438" s="881">
        <v>20666.5</v>
      </c>
      <c r="O6438" s="881">
        <v>29232.5</v>
      </c>
    </row>
    <row r="6439" spans="2:16">
      <c r="B6439" s="867" t="s">
        <v>1359</v>
      </c>
      <c r="C6439" s="867" t="s">
        <v>374</v>
      </c>
      <c r="N6439" s="881">
        <v>20666.5</v>
      </c>
      <c r="O6439" s="881">
        <v>29232.5</v>
      </c>
    </row>
    <row r="6440" spans="2:16">
      <c r="B6440" s="875" t="s">
        <v>1360</v>
      </c>
      <c r="C6440" s="876" t="s">
        <v>389</v>
      </c>
      <c r="J6440" s="881"/>
      <c r="K6440" s="881">
        <v>2217.2600000000002</v>
      </c>
      <c r="L6440" s="881">
        <v>3817.24</v>
      </c>
    </row>
    <row r="6441" spans="2:16">
      <c r="B6441" s="867" t="s">
        <v>1361</v>
      </c>
      <c r="C6441" s="867" t="s">
        <v>390</v>
      </c>
      <c r="J6441" s="881"/>
      <c r="K6441" s="881">
        <v>2217.2600000000002</v>
      </c>
      <c r="L6441" s="881">
        <v>3817.24</v>
      </c>
    </row>
    <row r="6442" spans="2:16">
      <c r="B6442" s="873" t="s">
        <v>1362</v>
      </c>
      <c r="C6442" s="874" t="s">
        <v>84</v>
      </c>
      <c r="J6442" s="881"/>
      <c r="K6442" s="881">
        <v>6342.59</v>
      </c>
      <c r="L6442" s="881">
        <v>10919.41</v>
      </c>
    </row>
    <row r="6443" spans="2:16">
      <c r="B6443" s="867" t="s">
        <v>1363</v>
      </c>
      <c r="C6443" s="867" t="s">
        <v>2880</v>
      </c>
      <c r="J6443" s="881"/>
      <c r="K6443" s="881">
        <v>6342.59</v>
      </c>
      <c r="L6443" s="881">
        <v>10919.41</v>
      </c>
    </row>
    <row r="6444" spans="2:16">
      <c r="B6444" s="873" t="s">
        <v>1364</v>
      </c>
      <c r="C6444" s="874" t="s">
        <v>2881</v>
      </c>
      <c r="L6444" s="881"/>
      <c r="M6444" s="881">
        <v>78949.440000000002</v>
      </c>
      <c r="N6444" s="881">
        <v>23360.85</v>
      </c>
    </row>
    <row r="6445" spans="2:16">
      <c r="B6445" s="867" t="s">
        <v>1365</v>
      </c>
      <c r="C6445" s="867" t="s">
        <v>365</v>
      </c>
      <c r="L6445" s="881"/>
      <c r="M6445" s="881">
        <v>7788.65</v>
      </c>
      <c r="N6445" s="881">
        <v>2304.63</v>
      </c>
    </row>
    <row r="6446" spans="2:16">
      <c r="B6446" s="867" t="s">
        <v>1366</v>
      </c>
      <c r="C6446" s="871" t="s">
        <v>2882</v>
      </c>
      <c r="L6446" s="881"/>
      <c r="M6446" s="881">
        <v>71160.789999999994</v>
      </c>
      <c r="N6446" s="881">
        <v>21056.22</v>
      </c>
    </row>
    <row r="6447" spans="2:16">
      <c r="B6447" s="873" t="s">
        <v>1367</v>
      </c>
      <c r="C6447" s="874" t="s">
        <v>2883</v>
      </c>
      <c r="L6447" s="881"/>
      <c r="M6447" s="881">
        <v>24422.6</v>
      </c>
      <c r="N6447" s="881">
        <v>19427.54</v>
      </c>
    </row>
    <row r="6448" spans="2:16">
      <c r="B6448" s="875" t="s">
        <v>1368</v>
      </c>
      <c r="C6448" s="876" t="s">
        <v>54</v>
      </c>
      <c r="L6448" s="881"/>
      <c r="M6448" s="881">
        <v>2018.79</v>
      </c>
      <c r="N6448" s="881">
        <v>597.35</v>
      </c>
    </row>
    <row r="6449" spans="2:14">
      <c r="B6449" s="867" t="s">
        <v>1369</v>
      </c>
      <c r="C6449" s="867" t="s">
        <v>365</v>
      </c>
      <c r="L6449" s="881"/>
      <c r="M6449" s="881">
        <v>2018.79</v>
      </c>
      <c r="N6449" s="881">
        <v>597.35</v>
      </c>
    </row>
    <row r="6450" spans="2:14">
      <c r="B6450" s="875" t="s">
        <v>1370</v>
      </c>
      <c r="C6450" s="876" t="s">
        <v>2775</v>
      </c>
      <c r="M6450" s="881">
        <v>22403.81</v>
      </c>
      <c r="N6450" s="881">
        <v>18830.189999999999</v>
      </c>
    </row>
    <row r="6451" spans="2:14">
      <c r="B6451" s="867" t="s">
        <v>1371</v>
      </c>
      <c r="C6451" s="867" t="s">
        <v>342</v>
      </c>
      <c r="M6451" s="881">
        <v>11632.95</v>
      </c>
      <c r="N6451" s="881">
        <v>9777.3799999999992</v>
      </c>
    </row>
    <row r="6452" spans="2:14">
      <c r="B6452" s="867" t="s">
        <v>1372</v>
      </c>
      <c r="C6452" s="867" t="s">
        <v>366</v>
      </c>
      <c r="M6452" s="881">
        <v>7660.2</v>
      </c>
      <c r="N6452" s="881">
        <v>6438.32</v>
      </c>
    </row>
    <row r="6453" spans="2:14">
      <c r="B6453" s="867" t="s">
        <v>1373</v>
      </c>
      <c r="C6453" s="867" t="s">
        <v>341</v>
      </c>
      <c r="M6453" s="881">
        <v>3110.66</v>
      </c>
      <c r="N6453" s="881">
        <v>2614.4899999999998</v>
      </c>
    </row>
    <row r="6454" spans="2:14">
      <c r="B6454" s="873" t="s">
        <v>1374</v>
      </c>
      <c r="C6454" s="874" t="s">
        <v>375</v>
      </c>
      <c r="L6454" s="881"/>
      <c r="M6454" s="881">
        <v>47188.05</v>
      </c>
      <c r="N6454" s="881">
        <v>12541.29</v>
      </c>
    </row>
    <row r="6455" spans="2:14">
      <c r="B6455" s="875" t="s">
        <v>1375</v>
      </c>
      <c r="C6455" s="876" t="s">
        <v>54</v>
      </c>
      <c r="L6455" s="881"/>
      <c r="M6455" s="881">
        <v>16024.5</v>
      </c>
      <c r="N6455" s="881">
        <v>3320.1</v>
      </c>
    </row>
    <row r="6456" spans="2:14">
      <c r="B6456" s="867" t="s">
        <v>1376</v>
      </c>
      <c r="C6456" s="867" t="s">
        <v>2884</v>
      </c>
      <c r="L6456" s="881"/>
      <c r="M6456" s="881">
        <v>12837.83</v>
      </c>
    </row>
    <row r="6457" spans="2:14">
      <c r="B6457" s="867" t="s">
        <v>1377</v>
      </c>
      <c r="C6457" s="867" t="s">
        <v>376</v>
      </c>
      <c r="L6457" s="881"/>
      <c r="M6457" s="881">
        <v>1240.07</v>
      </c>
      <c r="N6457" s="881">
        <v>518.89</v>
      </c>
    </row>
    <row r="6458" spans="2:14">
      <c r="B6458" s="867" t="s">
        <v>1378</v>
      </c>
      <c r="C6458" s="871" t="s">
        <v>2788</v>
      </c>
      <c r="M6458" s="881">
        <v>1946.6</v>
      </c>
      <c r="N6458" s="881">
        <v>2801.21</v>
      </c>
    </row>
    <row r="6459" spans="2:14">
      <c r="B6459" s="875" t="s">
        <v>1379</v>
      </c>
      <c r="C6459" s="876" t="s">
        <v>2885</v>
      </c>
      <c r="L6459" s="881"/>
      <c r="M6459" s="881">
        <v>12389.48</v>
      </c>
      <c r="N6459" s="881">
        <v>3666.01</v>
      </c>
    </row>
    <row r="6460" spans="2:14">
      <c r="B6460" s="867" t="s">
        <v>1380</v>
      </c>
      <c r="C6460" s="867" t="s">
        <v>377</v>
      </c>
      <c r="L6460" s="881"/>
      <c r="M6460" s="881">
        <v>8596.7800000000007</v>
      </c>
      <c r="N6460" s="881">
        <v>2543.7600000000002</v>
      </c>
    </row>
    <row r="6461" spans="2:14">
      <c r="B6461" s="867" t="s">
        <v>1381</v>
      </c>
      <c r="C6461" s="867" t="s">
        <v>378</v>
      </c>
      <c r="L6461" s="881"/>
      <c r="M6461" s="881">
        <v>3792.7</v>
      </c>
      <c r="N6461" s="881">
        <v>1122.25</v>
      </c>
    </row>
    <row r="6462" spans="2:14">
      <c r="B6462" s="875" t="s">
        <v>1382</v>
      </c>
      <c r="C6462" s="876" t="s">
        <v>353</v>
      </c>
      <c r="L6462" s="881"/>
      <c r="M6462" s="881">
        <v>17553.830000000002</v>
      </c>
      <c r="N6462" s="881">
        <v>5194.12</v>
      </c>
    </row>
    <row r="6463" spans="2:14">
      <c r="B6463" s="867" t="s">
        <v>1383</v>
      </c>
      <c r="C6463" s="867" t="s">
        <v>2886</v>
      </c>
      <c r="L6463" s="881"/>
      <c r="M6463" s="881">
        <v>9247.61</v>
      </c>
      <c r="N6463" s="881">
        <v>2736.34</v>
      </c>
    </row>
    <row r="6464" spans="2:14">
      <c r="B6464" s="867" t="s">
        <v>1384</v>
      </c>
      <c r="C6464" s="867" t="s">
        <v>2887</v>
      </c>
      <c r="L6464" s="881"/>
      <c r="M6464" s="881">
        <v>8306.2199999999993</v>
      </c>
      <c r="N6464" s="881">
        <v>2457.7800000000002</v>
      </c>
    </row>
    <row r="6465" spans="2:14">
      <c r="B6465" s="875" t="s">
        <v>1385</v>
      </c>
      <c r="C6465" s="876" t="s">
        <v>2888</v>
      </c>
      <c r="L6465" s="881"/>
      <c r="M6465" s="881">
        <v>1220.24</v>
      </c>
      <c r="N6465" s="881">
        <v>361.06</v>
      </c>
    </row>
    <row r="6466" spans="2:14">
      <c r="B6466" s="867" t="s">
        <v>1386</v>
      </c>
      <c r="C6466" s="867" t="s">
        <v>2889</v>
      </c>
      <c r="L6466" s="881"/>
      <c r="M6466" s="881">
        <v>1220.24</v>
      </c>
      <c r="N6466" s="881">
        <v>361.06</v>
      </c>
    </row>
    <row r="6467" spans="2:14">
      <c r="B6467" s="873" t="s">
        <v>1387</v>
      </c>
      <c r="C6467" s="874" t="s">
        <v>2890</v>
      </c>
      <c r="M6467" s="881">
        <v>5529.94</v>
      </c>
      <c r="N6467" s="881">
        <v>15932.83</v>
      </c>
    </row>
    <row r="6468" spans="2:14">
      <c r="B6468" s="875" t="s">
        <v>1388</v>
      </c>
      <c r="C6468" s="876" t="s">
        <v>54</v>
      </c>
      <c r="M6468" s="881">
        <v>2881.47</v>
      </c>
      <c r="N6468" s="881">
        <v>8832.36</v>
      </c>
    </row>
    <row r="6469" spans="2:14">
      <c r="B6469" s="867" t="s">
        <v>1389</v>
      </c>
      <c r="C6469" s="867" t="s">
        <v>2884</v>
      </c>
      <c r="M6469" s="881">
        <v>1956.55</v>
      </c>
      <c r="N6469" s="881">
        <v>5245.49</v>
      </c>
    </row>
    <row r="6470" spans="2:14">
      <c r="B6470" s="867" t="s">
        <v>1390</v>
      </c>
      <c r="C6470" s="867" t="s">
        <v>376</v>
      </c>
      <c r="M6470" s="881">
        <v>164.38</v>
      </c>
      <c r="N6470" s="881">
        <v>637.45000000000005</v>
      </c>
    </row>
    <row r="6471" spans="2:14">
      <c r="B6471" s="867" t="s">
        <v>1391</v>
      </c>
      <c r="C6471" s="871" t="s">
        <v>2788</v>
      </c>
      <c r="M6471" s="881">
        <v>760.54</v>
      </c>
      <c r="N6471" s="881">
        <v>2949.42</v>
      </c>
    </row>
    <row r="6472" spans="2:14">
      <c r="B6472" s="875" t="s">
        <v>1392</v>
      </c>
      <c r="C6472" s="876" t="s">
        <v>2891</v>
      </c>
      <c r="M6472" s="881">
        <v>2512.71</v>
      </c>
      <c r="N6472" s="881">
        <v>6736.49</v>
      </c>
    </row>
    <row r="6473" spans="2:14">
      <c r="B6473" s="867" t="s">
        <v>1393</v>
      </c>
      <c r="C6473" s="867" t="s">
        <v>2892</v>
      </c>
      <c r="M6473" s="881">
        <v>785.18</v>
      </c>
      <c r="N6473" s="881">
        <v>2105.04</v>
      </c>
    </row>
    <row r="6474" spans="2:14">
      <c r="B6474" s="867" t="s">
        <v>1394</v>
      </c>
      <c r="C6474" s="867" t="s">
        <v>2893</v>
      </c>
      <c r="M6474" s="881">
        <v>785.18</v>
      </c>
      <c r="N6474" s="881">
        <v>2105.04</v>
      </c>
    </row>
    <row r="6475" spans="2:14">
      <c r="B6475" s="867" t="s">
        <v>1395</v>
      </c>
      <c r="C6475" s="867" t="s">
        <v>2894</v>
      </c>
      <c r="M6475" s="881">
        <v>942.35</v>
      </c>
      <c r="N6475" s="881">
        <v>2526.41</v>
      </c>
    </row>
    <row r="6476" spans="2:14">
      <c r="B6476" s="875" t="s">
        <v>1396</v>
      </c>
      <c r="C6476" s="876" t="s">
        <v>2888</v>
      </c>
      <c r="M6476" s="881">
        <v>135.76</v>
      </c>
      <c r="N6476" s="881">
        <v>363.98</v>
      </c>
    </row>
    <row r="6477" spans="2:14">
      <c r="B6477" s="867" t="s">
        <v>1397</v>
      </c>
      <c r="C6477" s="867" t="s">
        <v>2889</v>
      </c>
      <c r="M6477" s="881">
        <v>135.76</v>
      </c>
      <c r="N6477" s="881">
        <v>363.98</v>
      </c>
    </row>
    <row r="6478" spans="2:14">
      <c r="B6478" s="864" t="s">
        <v>1398</v>
      </c>
      <c r="C6478" s="872" t="s">
        <v>2978</v>
      </c>
      <c r="L6478" s="881"/>
      <c r="M6478" s="881">
        <v>5988.19</v>
      </c>
      <c r="N6478" s="881">
        <v>1040.44</v>
      </c>
    </row>
    <row r="6479" spans="2:14">
      <c r="B6479" s="873" t="s">
        <v>1399</v>
      </c>
      <c r="C6479" s="874" t="s">
        <v>2855</v>
      </c>
      <c r="L6479" s="881"/>
      <c r="M6479" s="881">
        <v>1693.59</v>
      </c>
    </row>
    <row r="6480" spans="2:14">
      <c r="B6480" s="875" t="s">
        <v>1400</v>
      </c>
      <c r="C6480" s="876" t="s">
        <v>52</v>
      </c>
      <c r="L6480" s="881"/>
      <c r="M6480" s="881">
        <v>46.79</v>
      </c>
    </row>
    <row r="6481" spans="2:13">
      <c r="B6481" s="867" t="s">
        <v>1401</v>
      </c>
      <c r="C6481" s="867" t="s">
        <v>333</v>
      </c>
      <c r="L6481" s="881"/>
      <c r="M6481" s="881">
        <v>34.770000000000003</v>
      </c>
    </row>
    <row r="6482" spans="2:13">
      <c r="B6482" s="867" t="s">
        <v>1402</v>
      </c>
      <c r="C6482" s="867" t="s">
        <v>334</v>
      </c>
      <c r="L6482" s="881"/>
      <c r="M6482" s="881">
        <v>12.02</v>
      </c>
    </row>
    <row r="6483" spans="2:13">
      <c r="B6483" s="875" t="s">
        <v>1403</v>
      </c>
      <c r="C6483" s="876" t="s">
        <v>54</v>
      </c>
      <c r="L6483" s="881"/>
      <c r="M6483" s="881">
        <v>339.17</v>
      </c>
    </row>
    <row r="6484" spans="2:13">
      <c r="B6484" s="867" t="s">
        <v>1404</v>
      </c>
      <c r="C6484" s="867" t="s">
        <v>365</v>
      </c>
      <c r="L6484" s="881"/>
      <c r="M6484" s="881">
        <v>108.58</v>
      </c>
    </row>
    <row r="6485" spans="2:13">
      <c r="B6485" s="867" t="s">
        <v>1405</v>
      </c>
      <c r="C6485" s="867" t="s">
        <v>2697</v>
      </c>
      <c r="L6485" s="881"/>
      <c r="M6485" s="881">
        <v>33.880000000000003</v>
      </c>
    </row>
    <row r="6486" spans="2:13">
      <c r="B6486" s="867" t="s">
        <v>1406</v>
      </c>
      <c r="C6486" s="867" t="s">
        <v>2699</v>
      </c>
      <c r="L6486" s="881"/>
      <c r="M6486" s="881">
        <v>56.75</v>
      </c>
    </row>
    <row r="6487" spans="2:13">
      <c r="B6487" s="867" t="s">
        <v>1407</v>
      </c>
      <c r="C6487" s="867" t="s">
        <v>2856</v>
      </c>
      <c r="L6487" s="881"/>
      <c r="M6487" s="881">
        <v>25.52</v>
      </c>
    </row>
    <row r="6488" spans="2:13">
      <c r="B6488" s="867" t="s">
        <v>1408</v>
      </c>
      <c r="C6488" s="867" t="s">
        <v>2849</v>
      </c>
      <c r="L6488" s="881"/>
      <c r="M6488" s="881">
        <v>24.92</v>
      </c>
    </row>
    <row r="6489" spans="2:13">
      <c r="B6489" s="867" t="s">
        <v>1409</v>
      </c>
      <c r="C6489" s="867" t="s">
        <v>2857</v>
      </c>
      <c r="L6489" s="881"/>
      <c r="M6489" s="881">
        <v>36.92</v>
      </c>
    </row>
    <row r="6490" spans="2:13">
      <c r="B6490" s="867" t="s">
        <v>1410</v>
      </c>
      <c r="C6490" s="871" t="s">
        <v>2788</v>
      </c>
      <c r="L6490" s="881"/>
      <c r="M6490" s="881">
        <v>52.6</v>
      </c>
    </row>
    <row r="6491" spans="2:13">
      <c r="B6491" s="875" t="s">
        <v>1411</v>
      </c>
      <c r="C6491" s="876" t="s">
        <v>2700</v>
      </c>
      <c r="L6491" s="881"/>
      <c r="M6491" s="881">
        <v>432.33</v>
      </c>
    </row>
    <row r="6492" spans="2:13">
      <c r="B6492" s="883" t="s">
        <v>1412</v>
      </c>
      <c r="C6492" s="884" t="s">
        <v>2858</v>
      </c>
      <c r="L6492" s="881"/>
      <c r="M6492" s="881">
        <v>210.19</v>
      </c>
    </row>
    <row r="6493" spans="2:13">
      <c r="B6493" s="867" t="s">
        <v>1413</v>
      </c>
      <c r="C6493" s="867" t="s">
        <v>2859</v>
      </c>
      <c r="L6493" s="881"/>
      <c r="M6493" s="881">
        <v>210.19</v>
      </c>
    </row>
    <row r="6494" spans="2:13">
      <c r="B6494" s="883" t="s">
        <v>1414</v>
      </c>
      <c r="C6494" s="884" t="s">
        <v>2860</v>
      </c>
      <c r="L6494" s="881"/>
      <c r="M6494" s="881">
        <v>222.14</v>
      </c>
    </row>
    <row r="6495" spans="2:13">
      <c r="B6495" s="867" t="s">
        <v>1415</v>
      </c>
      <c r="C6495" s="867" t="s">
        <v>2861</v>
      </c>
      <c r="L6495" s="881"/>
      <c r="M6495" s="881">
        <v>64</v>
      </c>
    </row>
    <row r="6496" spans="2:13">
      <c r="B6496" s="867" t="s">
        <v>1416</v>
      </c>
      <c r="C6496" s="867" t="s">
        <v>2713</v>
      </c>
      <c r="L6496" s="881"/>
      <c r="M6496" s="881">
        <v>158.13999999999999</v>
      </c>
    </row>
    <row r="6497" spans="2:14">
      <c r="B6497" s="875" t="s">
        <v>1417</v>
      </c>
      <c r="C6497" s="876" t="s">
        <v>2775</v>
      </c>
      <c r="L6497" s="881"/>
      <c r="M6497" s="881">
        <v>875.3</v>
      </c>
    </row>
    <row r="6498" spans="2:14">
      <c r="B6498" s="883" t="s">
        <v>1418</v>
      </c>
      <c r="C6498" s="884" t="s">
        <v>56</v>
      </c>
      <c r="L6498" s="881"/>
      <c r="M6498" s="881">
        <v>500.97</v>
      </c>
    </row>
    <row r="6499" spans="2:14">
      <c r="B6499" s="867" t="s">
        <v>1419</v>
      </c>
      <c r="C6499" s="867" t="s">
        <v>360</v>
      </c>
      <c r="L6499" s="881"/>
      <c r="M6499" s="881">
        <v>82.42</v>
      </c>
    </row>
    <row r="6500" spans="2:14">
      <c r="B6500" s="867" t="s">
        <v>1420</v>
      </c>
      <c r="C6500" s="867" t="s">
        <v>2862</v>
      </c>
      <c r="L6500" s="881"/>
      <c r="M6500" s="881">
        <v>156.93</v>
      </c>
    </row>
    <row r="6501" spans="2:14">
      <c r="B6501" s="867" t="s">
        <v>1421</v>
      </c>
      <c r="C6501" s="867" t="s">
        <v>2702</v>
      </c>
      <c r="L6501" s="881"/>
      <c r="M6501" s="881">
        <v>261.62</v>
      </c>
    </row>
    <row r="6502" spans="2:14">
      <c r="B6502" s="883" t="s">
        <v>1422</v>
      </c>
      <c r="C6502" s="884" t="s">
        <v>57</v>
      </c>
      <c r="L6502" s="881"/>
      <c r="M6502" s="881">
        <v>374.33</v>
      </c>
    </row>
    <row r="6503" spans="2:14">
      <c r="B6503" s="867" t="s">
        <v>1423</v>
      </c>
      <c r="C6503" s="867" t="s">
        <v>361</v>
      </c>
      <c r="L6503" s="881"/>
      <c r="M6503" s="881">
        <v>50.05</v>
      </c>
    </row>
    <row r="6504" spans="2:14">
      <c r="B6504" s="867" t="s">
        <v>1424</v>
      </c>
      <c r="C6504" s="867" t="s">
        <v>2863</v>
      </c>
      <c r="L6504" s="881"/>
      <c r="M6504" s="881">
        <v>117.43</v>
      </c>
    </row>
    <row r="6505" spans="2:14">
      <c r="B6505" s="867" t="s">
        <v>1425</v>
      </c>
      <c r="C6505" s="867" t="s">
        <v>2702</v>
      </c>
      <c r="L6505" s="881"/>
      <c r="M6505" s="881">
        <v>206.85</v>
      </c>
    </row>
    <row r="6506" spans="2:14">
      <c r="B6506" s="873" t="s">
        <v>1426</v>
      </c>
      <c r="C6506" s="874" t="s">
        <v>2864</v>
      </c>
      <c r="L6506" s="881"/>
      <c r="M6506" s="881">
        <v>2482.12</v>
      </c>
      <c r="N6506" s="881">
        <v>462.31</v>
      </c>
    </row>
    <row r="6507" spans="2:14">
      <c r="B6507" s="875" t="s">
        <v>1427</v>
      </c>
      <c r="C6507" s="876" t="s">
        <v>362</v>
      </c>
      <c r="L6507" s="881"/>
      <c r="M6507" s="881">
        <v>842.5</v>
      </c>
    </row>
    <row r="6508" spans="2:14">
      <c r="B6508" s="867" t="s">
        <v>1428</v>
      </c>
      <c r="C6508" s="871" t="s">
        <v>2865</v>
      </c>
      <c r="L6508" s="881"/>
      <c r="M6508" s="881">
        <v>842.5</v>
      </c>
    </row>
    <row r="6509" spans="2:14">
      <c r="B6509" s="875" t="s">
        <v>1429</v>
      </c>
      <c r="C6509" s="876" t="s">
        <v>2866</v>
      </c>
      <c r="L6509" s="881"/>
      <c r="M6509" s="881">
        <v>973.15</v>
      </c>
    </row>
    <row r="6510" spans="2:14">
      <c r="B6510" s="867" t="s">
        <v>1430</v>
      </c>
      <c r="C6510" s="867" t="s">
        <v>2867</v>
      </c>
      <c r="L6510" s="881"/>
      <c r="M6510" s="881">
        <v>542.44000000000005</v>
      </c>
    </row>
    <row r="6511" spans="2:14">
      <c r="B6511" s="867" t="s">
        <v>1431</v>
      </c>
      <c r="C6511" s="867" t="s">
        <v>2868</v>
      </c>
      <c r="L6511" s="881"/>
      <c r="M6511" s="881">
        <v>87.7</v>
      </c>
    </row>
    <row r="6512" spans="2:14">
      <c r="B6512" s="867" t="s">
        <v>1432</v>
      </c>
      <c r="C6512" s="867" t="s">
        <v>2869</v>
      </c>
      <c r="L6512" s="881"/>
      <c r="M6512" s="881">
        <v>343.01</v>
      </c>
    </row>
    <row r="6513" spans="2:14">
      <c r="B6513" s="875" t="s">
        <v>1433</v>
      </c>
      <c r="C6513" s="876" t="s">
        <v>2870</v>
      </c>
      <c r="M6513" s="881">
        <v>345.7</v>
      </c>
    </row>
    <row r="6514" spans="2:14">
      <c r="B6514" s="867" t="s">
        <v>1434</v>
      </c>
      <c r="C6514" s="867" t="s">
        <v>2871</v>
      </c>
      <c r="M6514" s="881">
        <v>108.8</v>
      </c>
    </row>
    <row r="6515" spans="2:14">
      <c r="B6515" s="867" t="s">
        <v>1435</v>
      </c>
      <c r="C6515" s="871" t="s">
        <v>2872</v>
      </c>
      <c r="M6515" s="881">
        <v>77.73</v>
      </c>
    </row>
    <row r="6516" spans="2:14">
      <c r="B6516" s="867" t="s">
        <v>1436</v>
      </c>
      <c r="C6516" s="867" t="s">
        <v>2873</v>
      </c>
      <c r="M6516" s="881">
        <v>101.54</v>
      </c>
    </row>
    <row r="6517" spans="2:14">
      <c r="B6517" s="867" t="s">
        <v>1437</v>
      </c>
      <c r="C6517" s="867" t="s">
        <v>2874</v>
      </c>
      <c r="M6517" s="881">
        <v>57.63</v>
      </c>
    </row>
    <row r="6518" spans="2:14">
      <c r="B6518" s="875" t="s">
        <v>1438</v>
      </c>
      <c r="C6518" s="876" t="s">
        <v>62</v>
      </c>
      <c r="M6518" s="881">
        <v>320.77</v>
      </c>
    </row>
    <row r="6519" spans="2:14">
      <c r="B6519" s="867" t="s">
        <v>1439</v>
      </c>
      <c r="C6519" s="867" t="s">
        <v>373</v>
      </c>
      <c r="M6519" s="881">
        <v>235.45</v>
      </c>
    </row>
    <row r="6520" spans="2:14">
      <c r="B6520" s="867" t="s">
        <v>1440</v>
      </c>
      <c r="C6520" s="867" t="s">
        <v>372</v>
      </c>
      <c r="M6520" s="881">
        <v>85.32</v>
      </c>
    </row>
    <row r="6521" spans="2:14">
      <c r="B6521" s="875" t="s">
        <v>1441</v>
      </c>
      <c r="C6521" s="876" t="s">
        <v>63</v>
      </c>
      <c r="M6521" s="881"/>
      <c r="N6521" s="881">
        <v>329.09</v>
      </c>
    </row>
    <row r="6522" spans="2:14">
      <c r="B6522" s="867" t="s">
        <v>1442</v>
      </c>
      <c r="C6522" s="871" t="s">
        <v>2875</v>
      </c>
      <c r="M6522" s="881"/>
      <c r="N6522" s="881">
        <v>245.66</v>
      </c>
    </row>
    <row r="6523" spans="2:14">
      <c r="B6523" s="867" t="s">
        <v>1443</v>
      </c>
      <c r="C6523" s="871" t="s">
        <v>2876</v>
      </c>
      <c r="M6523" s="881"/>
      <c r="N6523" s="881">
        <v>83.43</v>
      </c>
    </row>
    <row r="6524" spans="2:14">
      <c r="B6524" s="875" t="s">
        <v>1444</v>
      </c>
      <c r="C6524" s="876" t="s">
        <v>64</v>
      </c>
      <c r="M6524" s="881"/>
      <c r="N6524" s="881">
        <v>133.22</v>
      </c>
    </row>
    <row r="6525" spans="2:14">
      <c r="B6525" s="867" t="s">
        <v>1445</v>
      </c>
      <c r="C6525" s="867" t="s">
        <v>2877</v>
      </c>
      <c r="M6525" s="881"/>
      <c r="N6525" s="881">
        <v>133.22</v>
      </c>
    </row>
    <row r="6526" spans="2:14">
      <c r="B6526" s="873" t="s">
        <v>1446</v>
      </c>
      <c r="C6526" s="874" t="s">
        <v>66</v>
      </c>
      <c r="M6526" s="881">
        <v>243.29</v>
      </c>
      <c r="N6526" s="881">
        <v>515.61</v>
      </c>
    </row>
    <row r="6527" spans="2:14">
      <c r="B6527" s="875" t="s">
        <v>1447</v>
      </c>
      <c r="C6527" s="876" t="s">
        <v>2878</v>
      </c>
      <c r="M6527" s="881">
        <v>203.06</v>
      </c>
    </row>
    <row r="6528" spans="2:14">
      <c r="B6528" s="867" t="s">
        <v>1448</v>
      </c>
      <c r="C6528" s="867" t="s">
        <v>2879</v>
      </c>
      <c r="M6528" s="881">
        <v>203.06</v>
      </c>
    </row>
    <row r="6529" spans="2:14">
      <c r="B6529" s="875" t="s">
        <v>1449</v>
      </c>
      <c r="C6529" s="876" t="s">
        <v>67</v>
      </c>
      <c r="M6529" s="881"/>
      <c r="N6529" s="881">
        <v>515.61</v>
      </c>
    </row>
    <row r="6530" spans="2:14">
      <c r="B6530" s="867" t="s">
        <v>1450</v>
      </c>
      <c r="C6530" s="867" t="s">
        <v>374</v>
      </c>
      <c r="M6530" s="881"/>
      <c r="N6530" s="881">
        <v>515.61</v>
      </c>
    </row>
    <row r="6531" spans="2:14">
      <c r="B6531" s="875" t="s">
        <v>1451</v>
      </c>
      <c r="C6531" s="876" t="s">
        <v>389</v>
      </c>
      <c r="M6531" s="881">
        <v>40.229999999999997</v>
      </c>
    </row>
    <row r="6532" spans="2:14">
      <c r="B6532" s="867" t="s">
        <v>1452</v>
      </c>
      <c r="C6532" s="867" t="s">
        <v>390</v>
      </c>
      <c r="M6532" s="881">
        <v>40.229999999999997</v>
      </c>
    </row>
    <row r="6533" spans="2:14">
      <c r="B6533" s="873" t="s">
        <v>1453</v>
      </c>
      <c r="C6533" s="874" t="s">
        <v>84</v>
      </c>
      <c r="M6533" s="881">
        <v>115.08</v>
      </c>
    </row>
    <row r="6534" spans="2:14">
      <c r="B6534" s="867" t="s">
        <v>1454</v>
      </c>
      <c r="C6534" s="867" t="s">
        <v>2880</v>
      </c>
      <c r="M6534" s="881">
        <v>115.08</v>
      </c>
    </row>
    <row r="6535" spans="2:14">
      <c r="B6535" s="873" t="s">
        <v>1455</v>
      </c>
      <c r="C6535" s="874" t="s">
        <v>2881</v>
      </c>
      <c r="M6535" s="881">
        <v>682.14</v>
      </c>
    </row>
    <row r="6536" spans="2:14">
      <c r="B6536" s="867" t="s">
        <v>1456</v>
      </c>
      <c r="C6536" s="867" t="s">
        <v>365</v>
      </c>
      <c r="M6536" s="881">
        <v>67.36</v>
      </c>
    </row>
    <row r="6537" spans="2:14">
      <c r="B6537" s="867" t="s">
        <v>1457</v>
      </c>
      <c r="C6537" s="871" t="s">
        <v>2882</v>
      </c>
      <c r="M6537" s="881">
        <v>614.78</v>
      </c>
    </row>
    <row r="6538" spans="2:14">
      <c r="B6538" s="873" t="s">
        <v>1458</v>
      </c>
      <c r="C6538" s="874" t="s">
        <v>2883</v>
      </c>
      <c r="M6538" s="881">
        <v>293.38</v>
      </c>
    </row>
    <row r="6539" spans="2:14">
      <c r="B6539" s="875" t="s">
        <v>1459</v>
      </c>
      <c r="C6539" s="876" t="s">
        <v>54</v>
      </c>
      <c r="M6539" s="881">
        <v>17.53</v>
      </c>
    </row>
    <row r="6540" spans="2:14">
      <c r="B6540" s="867" t="s">
        <v>1460</v>
      </c>
      <c r="C6540" s="867" t="s">
        <v>365</v>
      </c>
      <c r="M6540" s="881">
        <v>17.53</v>
      </c>
    </row>
    <row r="6541" spans="2:14">
      <c r="B6541" s="875" t="s">
        <v>1461</v>
      </c>
      <c r="C6541" s="876" t="s">
        <v>2775</v>
      </c>
      <c r="M6541" s="881">
        <v>275.85000000000002</v>
      </c>
    </row>
    <row r="6542" spans="2:14">
      <c r="B6542" s="867" t="s">
        <v>1462</v>
      </c>
      <c r="C6542" s="867" t="s">
        <v>342</v>
      </c>
      <c r="M6542" s="881">
        <v>142.74</v>
      </c>
    </row>
    <row r="6543" spans="2:14">
      <c r="B6543" s="867" t="s">
        <v>1463</v>
      </c>
      <c r="C6543" s="867" t="s">
        <v>366</v>
      </c>
      <c r="M6543" s="881">
        <v>94.93</v>
      </c>
    </row>
    <row r="6544" spans="2:14">
      <c r="B6544" s="867" t="s">
        <v>1464</v>
      </c>
      <c r="C6544" s="867" t="s">
        <v>341</v>
      </c>
      <c r="M6544" s="881">
        <v>38.18</v>
      </c>
    </row>
    <row r="6545" spans="2:14">
      <c r="B6545" s="873" t="s">
        <v>1465</v>
      </c>
      <c r="C6545" s="874" t="s">
        <v>375</v>
      </c>
      <c r="M6545" s="881">
        <v>361.42</v>
      </c>
      <c r="N6545" s="881">
        <v>36.869999999999997</v>
      </c>
    </row>
    <row r="6546" spans="2:14">
      <c r="B6546" s="875" t="s">
        <v>1466</v>
      </c>
      <c r="C6546" s="876" t="s">
        <v>54</v>
      </c>
      <c r="M6546" s="881">
        <v>92.09</v>
      </c>
      <c r="N6546" s="881">
        <v>36.869999999999997</v>
      </c>
    </row>
    <row r="6547" spans="2:14">
      <c r="B6547" s="867" t="s">
        <v>1467</v>
      </c>
      <c r="C6547" s="867" t="s">
        <v>2884</v>
      </c>
      <c r="M6547" s="881">
        <v>85.59</v>
      </c>
    </row>
    <row r="6548" spans="2:14">
      <c r="B6548" s="867" t="s">
        <v>1468</v>
      </c>
      <c r="C6548" s="867" t="s">
        <v>376</v>
      </c>
      <c r="M6548" s="881">
        <v>1.75</v>
      </c>
      <c r="N6548" s="881">
        <v>9.94</v>
      </c>
    </row>
    <row r="6549" spans="2:14">
      <c r="B6549" s="867" t="s">
        <v>1469</v>
      </c>
      <c r="C6549" s="871" t="s">
        <v>2788</v>
      </c>
      <c r="M6549" s="881">
        <v>4.75</v>
      </c>
      <c r="N6549" s="881">
        <v>26.93</v>
      </c>
    </row>
    <row r="6550" spans="2:14">
      <c r="B6550" s="875" t="s">
        <v>1470</v>
      </c>
      <c r="C6550" s="876" t="s">
        <v>2885</v>
      </c>
      <c r="M6550" s="881">
        <v>107.14</v>
      </c>
    </row>
    <row r="6551" spans="2:14">
      <c r="B6551" s="867" t="s">
        <v>1471</v>
      </c>
      <c r="C6551" s="867" t="s">
        <v>377</v>
      </c>
      <c r="M6551" s="881">
        <v>74.37</v>
      </c>
    </row>
    <row r="6552" spans="2:14">
      <c r="B6552" s="867" t="s">
        <v>1472</v>
      </c>
      <c r="C6552" s="867" t="s">
        <v>378</v>
      </c>
      <c r="M6552" s="881">
        <v>32.770000000000003</v>
      </c>
    </row>
    <row r="6553" spans="2:14">
      <c r="B6553" s="875" t="s">
        <v>1473</v>
      </c>
      <c r="C6553" s="876" t="s">
        <v>353</v>
      </c>
      <c r="M6553" s="881">
        <v>151.65</v>
      </c>
    </row>
    <row r="6554" spans="2:14">
      <c r="B6554" s="867" t="s">
        <v>1474</v>
      </c>
      <c r="C6554" s="867" t="s">
        <v>2886</v>
      </c>
      <c r="M6554" s="881">
        <v>79.89</v>
      </c>
    </row>
    <row r="6555" spans="2:14">
      <c r="B6555" s="867" t="s">
        <v>1475</v>
      </c>
      <c r="C6555" s="867" t="s">
        <v>2887</v>
      </c>
      <c r="M6555" s="881">
        <v>71.760000000000005</v>
      </c>
    </row>
    <row r="6556" spans="2:14">
      <c r="B6556" s="875" t="s">
        <v>1476</v>
      </c>
      <c r="C6556" s="876" t="s">
        <v>2888</v>
      </c>
      <c r="M6556" s="881">
        <v>10.54</v>
      </c>
    </row>
    <row r="6557" spans="2:14">
      <c r="B6557" s="867" t="s">
        <v>1477</v>
      </c>
      <c r="C6557" s="867" t="s">
        <v>2889</v>
      </c>
      <c r="M6557" s="881">
        <v>10.54</v>
      </c>
    </row>
    <row r="6558" spans="2:14">
      <c r="B6558" s="873" t="s">
        <v>1478</v>
      </c>
      <c r="C6558" s="874" t="s">
        <v>2890</v>
      </c>
      <c r="M6558" s="881">
        <v>117.17</v>
      </c>
      <c r="N6558" s="881">
        <v>25.65</v>
      </c>
    </row>
    <row r="6559" spans="2:14">
      <c r="B6559" s="875" t="s">
        <v>1479</v>
      </c>
      <c r="C6559" s="876" t="s">
        <v>54</v>
      </c>
      <c r="M6559" s="881">
        <v>52.49</v>
      </c>
      <c r="N6559" s="881">
        <v>25.65</v>
      </c>
    </row>
    <row r="6560" spans="2:14">
      <c r="B6560" s="867" t="s">
        <v>1480</v>
      </c>
      <c r="C6560" s="867" t="s">
        <v>2884</v>
      </c>
      <c r="M6560" s="881">
        <v>47.97</v>
      </c>
    </row>
    <row r="6561" spans="2:17">
      <c r="B6561" s="867" t="s">
        <v>1481</v>
      </c>
      <c r="C6561" s="867" t="s">
        <v>376</v>
      </c>
      <c r="M6561" s="881">
        <v>0.81</v>
      </c>
      <c r="N6561" s="881">
        <v>4.5999999999999996</v>
      </c>
    </row>
    <row r="6562" spans="2:17">
      <c r="B6562" s="867" t="s">
        <v>1482</v>
      </c>
      <c r="C6562" s="871" t="s">
        <v>2788</v>
      </c>
      <c r="M6562" s="881">
        <v>3.71</v>
      </c>
      <c r="N6562" s="881">
        <v>21.05</v>
      </c>
    </row>
    <row r="6563" spans="2:17">
      <c r="B6563" s="875" t="s">
        <v>1483</v>
      </c>
      <c r="C6563" s="876" t="s">
        <v>2891</v>
      </c>
      <c r="M6563" s="881">
        <v>61.34</v>
      </c>
    </row>
    <row r="6564" spans="2:17">
      <c r="B6564" s="867" t="s">
        <v>1484</v>
      </c>
      <c r="C6564" s="867" t="s">
        <v>2892</v>
      </c>
      <c r="M6564" s="881">
        <v>19.14</v>
      </c>
    </row>
    <row r="6565" spans="2:17">
      <c r="B6565" s="867" t="s">
        <v>1485</v>
      </c>
      <c r="C6565" s="867" t="s">
        <v>2893</v>
      </c>
      <c r="M6565" s="881">
        <v>19.14</v>
      </c>
    </row>
    <row r="6566" spans="2:17">
      <c r="B6566" s="867" t="s">
        <v>1486</v>
      </c>
      <c r="C6566" s="867" t="s">
        <v>2894</v>
      </c>
      <c r="M6566" s="881">
        <v>23.06</v>
      </c>
    </row>
    <row r="6567" spans="2:17">
      <c r="B6567" s="875" t="s">
        <v>1487</v>
      </c>
      <c r="C6567" s="876" t="s">
        <v>2888</v>
      </c>
      <c r="M6567" s="881">
        <v>3.34</v>
      </c>
    </row>
    <row r="6568" spans="2:17">
      <c r="B6568" s="867" t="s">
        <v>1488</v>
      </c>
      <c r="C6568" s="867" t="s">
        <v>2889</v>
      </c>
      <c r="M6568" s="881">
        <v>3.34</v>
      </c>
    </row>
    <row r="6569" spans="2:17">
      <c r="B6569" s="859" t="s">
        <v>128</v>
      </c>
      <c r="C6569" s="860" t="s">
        <v>65</v>
      </c>
      <c r="I6569" s="881"/>
      <c r="J6569" s="881">
        <v>15858.18</v>
      </c>
      <c r="K6569" s="881">
        <v>26203.86</v>
      </c>
      <c r="L6569" s="881">
        <v>8493.84</v>
      </c>
      <c r="M6569" s="881">
        <v>8776.98</v>
      </c>
      <c r="N6569" s="881">
        <v>5934.82</v>
      </c>
      <c r="O6569" s="881">
        <v>147.93</v>
      </c>
      <c r="P6569" s="881">
        <v>147.93</v>
      </c>
      <c r="Q6569" s="881">
        <v>5636.47</v>
      </c>
    </row>
    <row r="6570" spans="2:17">
      <c r="B6570" s="864" t="s">
        <v>1663</v>
      </c>
      <c r="C6570" s="865" t="s">
        <v>380</v>
      </c>
      <c r="I6570" s="881"/>
      <c r="J6570" s="881">
        <v>1885.52</v>
      </c>
      <c r="K6570" s="881">
        <v>147.93</v>
      </c>
      <c r="L6570" s="881">
        <v>143.15</v>
      </c>
      <c r="M6570" s="881">
        <v>147.93</v>
      </c>
      <c r="N6570" s="881">
        <v>143.15</v>
      </c>
      <c r="O6570" s="881">
        <v>147.93</v>
      </c>
      <c r="P6570" s="881">
        <v>147.93</v>
      </c>
      <c r="Q6570" s="881">
        <v>5636.47</v>
      </c>
    </row>
    <row r="6571" spans="2:17">
      <c r="B6571" s="867" t="s">
        <v>1664</v>
      </c>
      <c r="C6571" s="867" t="s">
        <v>2917</v>
      </c>
      <c r="Q6571" s="881">
        <v>5600</v>
      </c>
    </row>
    <row r="6572" spans="2:17">
      <c r="B6572" s="867" t="s">
        <v>1665</v>
      </c>
      <c r="C6572" s="867" t="s">
        <v>2918</v>
      </c>
      <c r="I6572" s="881"/>
      <c r="J6572" s="881">
        <v>85.52</v>
      </c>
      <c r="K6572" s="881">
        <v>147.93</v>
      </c>
      <c r="L6572" s="881">
        <v>143.15</v>
      </c>
      <c r="M6572" s="881">
        <v>147.93</v>
      </c>
      <c r="N6572" s="881">
        <v>143.15</v>
      </c>
      <c r="O6572" s="881">
        <v>147.93</v>
      </c>
      <c r="P6572" s="881">
        <v>147.93</v>
      </c>
      <c r="Q6572" s="881">
        <v>36.47</v>
      </c>
    </row>
    <row r="6573" spans="2:17">
      <c r="B6573" s="867" t="s">
        <v>1666</v>
      </c>
      <c r="C6573" s="867" t="s">
        <v>2919</v>
      </c>
      <c r="I6573" s="881"/>
      <c r="J6573" s="881">
        <v>1800</v>
      </c>
    </row>
    <row r="6574" spans="2:17">
      <c r="B6574" s="864" t="s">
        <v>1667</v>
      </c>
      <c r="C6574" s="865" t="s">
        <v>379</v>
      </c>
      <c r="I6574" s="881"/>
      <c r="J6574" s="881">
        <v>13972.66</v>
      </c>
      <c r="K6574" s="881">
        <v>23827.34</v>
      </c>
    </row>
    <row r="6575" spans="2:17">
      <c r="B6575" s="867" t="s">
        <v>1668</v>
      </c>
      <c r="C6575" s="867" t="s">
        <v>2979</v>
      </c>
      <c r="I6575" s="881"/>
      <c r="J6575" s="881">
        <v>7729.82</v>
      </c>
      <c r="K6575" s="881">
        <v>7770.18</v>
      </c>
    </row>
    <row r="6576" spans="2:17">
      <c r="B6576" s="867" t="s">
        <v>1669</v>
      </c>
      <c r="C6576" s="867" t="s">
        <v>2980</v>
      </c>
      <c r="J6576" s="881">
        <v>6242.84</v>
      </c>
      <c r="K6576" s="881">
        <v>16057.16</v>
      </c>
    </row>
    <row r="6577" spans="2:15">
      <c r="B6577" s="864" t="s">
        <v>1670</v>
      </c>
      <c r="C6577" s="865" t="s">
        <v>381</v>
      </c>
      <c r="K6577" s="881">
        <v>2228.59</v>
      </c>
      <c r="L6577" s="881">
        <v>8350.69</v>
      </c>
      <c r="M6577" s="881">
        <v>8629.0499999999993</v>
      </c>
      <c r="N6577" s="881">
        <v>5791.67</v>
      </c>
    </row>
    <row r="6578" spans="2:15">
      <c r="B6578" s="867" t="s">
        <v>1671</v>
      </c>
      <c r="C6578" s="867" t="s">
        <v>2981</v>
      </c>
      <c r="K6578" s="881">
        <v>267.43</v>
      </c>
      <c r="L6578" s="881">
        <v>1002.08</v>
      </c>
      <c r="M6578" s="881">
        <v>1035.49</v>
      </c>
      <c r="N6578" s="881">
        <v>695</v>
      </c>
    </row>
    <row r="6579" spans="2:15">
      <c r="B6579" s="867" t="s">
        <v>1672</v>
      </c>
      <c r="C6579" s="867" t="s">
        <v>2982</v>
      </c>
      <c r="K6579" s="881">
        <v>891.44</v>
      </c>
      <c r="L6579" s="881">
        <v>3340.28</v>
      </c>
      <c r="M6579" s="881">
        <v>3451.62</v>
      </c>
      <c r="N6579" s="881">
        <v>2316.67</v>
      </c>
    </row>
    <row r="6580" spans="2:15">
      <c r="B6580" s="867" t="s">
        <v>1673</v>
      </c>
      <c r="C6580" s="871" t="s">
        <v>2983</v>
      </c>
      <c r="K6580" s="881">
        <v>1069.72</v>
      </c>
      <c r="L6580" s="881">
        <v>4008.33</v>
      </c>
      <c r="M6580" s="881">
        <v>4141.9399999999996</v>
      </c>
      <c r="N6580" s="881">
        <v>2780</v>
      </c>
    </row>
    <row r="6581" spans="2:15">
      <c r="B6581" s="854" t="s">
        <v>2349</v>
      </c>
      <c r="C6581" s="854"/>
      <c r="K6581" s="881">
        <v>12386.18</v>
      </c>
      <c r="L6581" s="881">
        <v>158049.12</v>
      </c>
      <c r="M6581" s="881">
        <v>220215.34</v>
      </c>
      <c r="N6581" s="881">
        <v>31855.71</v>
      </c>
      <c r="O6581" s="881">
        <v>431.29</v>
      </c>
    </row>
    <row r="6582" spans="2:15">
      <c r="B6582" s="859" t="s">
        <v>125</v>
      </c>
      <c r="C6582" s="860" t="s">
        <v>2652</v>
      </c>
      <c r="K6582" s="881"/>
      <c r="L6582" s="881">
        <v>19461.64</v>
      </c>
      <c r="M6582" s="881">
        <v>2815.46</v>
      </c>
      <c r="N6582" s="881">
        <v>1918.67</v>
      </c>
    </row>
    <row r="6583" spans="2:15">
      <c r="B6583" s="864" t="s">
        <v>418</v>
      </c>
      <c r="C6583" s="865" t="s">
        <v>2653</v>
      </c>
      <c r="K6583" s="881"/>
      <c r="L6583" s="881">
        <v>3759.66</v>
      </c>
    </row>
    <row r="6584" spans="2:15">
      <c r="B6584" s="867" t="s">
        <v>419</v>
      </c>
      <c r="C6584" s="867" t="s">
        <v>327</v>
      </c>
      <c r="K6584" s="881"/>
      <c r="L6584" s="881">
        <v>359.66</v>
      </c>
    </row>
    <row r="6585" spans="2:15">
      <c r="B6585" s="867" t="s">
        <v>420</v>
      </c>
      <c r="C6585" s="867" t="s">
        <v>328</v>
      </c>
      <c r="K6585" s="881"/>
      <c r="L6585" s="881">
        <v>900</v>
      </c>
    </row>
    <row r="6586" spans="2:15">
      <c r="B6586" s="867" t="s">
        <v>421</v>
      </c>
      <c r="C6586" s="867" t="s">
        <v>2654</v>
      </c>
      <c r="K6586" s="881"/>
      <c r="L6586" s="881">
        <v>2500</v>
      </c>
    </row>
    <row r="6587" spans="2:15">
      <c r="B6587" s="864" t="s">
        <v>422</v>
      </c>
      <c r="C6587" s="865" t="s">
        <v>2655</v>
      </c>
      <c r="K6587" s="881"/>
      <c r="L6587" s="881">
        <v>11895.42</v>
      </c>
    </row>
    <row r="6588" spans="2:15">
      <c r="B6588" s="867" t="s">
        <v>423</v>
      </c>
      <c r="C6588" s="867" t="s">
        <v>329</v>
      </c>
      <c r="K6588" s="881"/>
      <c r="L6588" s="881">
        <v>1000</v>
      </c>
    </row>
    <row r="6589" spans="2:15">
      <c r="B6589" s="867" t="s">
        <v>424</v>
      </c>
      <c r="C6589" s="867" t="s">
        <v>330</v>
      </c>
      <c r="K6589" s="881"/>
      <c r="L6589" s="881">
        <v>10895.42</v>
      </c>
    </row>
    <row r="6590" spans="2:15">
      <c r="B6590" s="864" t="s">
        <v>425</v>
      </c>
      <c r="C6590" s="865" t="s">
        <v>2656</v>
      </c>
      <c r="K6590" s="881"/>
      <c r="L6590" s="881">
        <v>1399.69</v>
      </c>
      <c r="M6590" s="881">
        <v>1770.32</v>
      </c>
      <c r="N6590" s="881">
        <v>1048.97</v>
      </c>
    </row>
    <row r="6591" spans="2:15">
      <c r="B6591" s="867" t="s">
        <v>426</v>
      </c>
      <c r="C6591" s="867" t="s">
        <v>331</v>
      </c>
      <c r="K6591" s="881"/>
      <c r="L6591" s="881">
        <v>905.35</v>
      </c>
      <c r="M6591" s="881">
        <v>1555.09</v>
      </c>
      <c r="N6591" s="881">
        <v>943.63</v>
      </c>
    </row>
    <row r="6592" spans="2:15">
      <c r="B6592" s="867" t="s">
        <v>427</v>
      </c>
      <c r="C6592" s="867" t="s">
        <v>2657</v>
      </c>
      <c r="K6592" s="881"/>
      <c r="L6592" s="881">
        <v>101.07</v>
      </c>
      <c r="M6592" s="881">
        <v>173.6</v>
      </c>
      <c r="N6592" s="881">
        <v>105.34</v>
      </c>
    </row>
    <row r="6593" spans="2:15">
      <c r="B6593" s="867" t="s">
        <v>428</v>
      </c>
      <c r="C6593" s="871" t="s">
        <v>332</v>
      </c>
      <c r="K6593" s="881"/>
      <c r="L6593" s="881">
        <v>393.27</v>
      </c>
      <c r="M6593" s="881">
        <v>41.63</v>
      </c>
    </row>
    <row r="6594" spans="2:15">
      <c r="B6594" s="864" t="s">
        <v>429</v>
      </c>
      <c r="C6594" s="865" t="s">
        <v>2658</v>
      </c>
      <c r="K6594" s="881"/>
      <c r="L6594" s="881">
        <v>2406.87</v>
      </c>
      <c r="M6594" s="881">
        <v>1045.1400000000001</v>
      </c>
      <c r="N6594" s="881">
        <v>869.7</v>
      </c>
    </row>
    <row r="6595" spans="2:15">
      <c r="B6595" s="867" t="s">
        <v>430</v>
      </c>
      <c r="C6595" s="867" t="s">
        <v>2659</v>
      </c>
      <c r="K6595" s="881"/>
      <c r="L6595" s="881">
        <v>2033.91</v>
      </c>
    </row>
    <row r="6596" spans="2:15">
      <c r="B6596" s="867" t="s">
        <v>431</v>
      </c>
      <c r="C6596" s="867" t="s">
        <v>2660</v>
      </c>
      <c r="K6596" s="881"/>
      <c r="L6596" s="881">
        <v>372.96</v>
      </c>
      <c r="M6596" s="881">
        <v>1045.1400000000001</v>
      </c>
      <c r="N6596" s="881">
        <v>869.7</v>
      </c>
    </row>
    <row r="6597" spans="2:15">
      <c r="B6597" s="859" t="s">
        <v>126</v>
      </c>
      <c r="C6597" s="860" t="s">
        <v>2984</v>
      </c>
      <c r="K6597" s="881"/>
      <c r="L6597" s="881">
        <v>26823.040000000001</v>
      </c>
      <c r="M6597" s="881">
        <v>137740.93</v>
      </c>
      <c r="N6597" s="881">
        <v>26061.21</v>
      </c>
      <c r="O6597" s="881">
        <v>431.29</v>
      </c>
    </row>
    <row r="6598" spans="2:15">
      <c r="B6598" s="864" t="s">
        <v>432</v>
      </c>
      <c r="C6598" s="865" t="s">
        <v>2663</v>
      </c>
      <c r="K6598" s="881"/>
      <c r="L6598" s="881">
        <v>6757.91</v>
      </c>
      <c r="M6598" s="881">
        <v>14325.67</v>
      </c>
    </row>
    <row r="6599" spans="2:15">
      <c r="B6599" s="873" t="s">
        <v>433</v>
      </c>
      <c r="C6599" s="874" t="s">
        <v>52</v>
      </c>
      <c r="K6599" s="881"/>
      <c r="L6599" s="881">
        <v>44.16</v>
      </c>
    </row>
    <row r="6600" spans="2:15">
      <c r="B6600" s="867" t="s">
        <v>434</v>
      </c>
      <c r="C6600" s="867" t="s">
        <v>334</v>
      </c>
      <c r="K6600" s="881"/>
      <c r="L6600" s="881">
        <v>44.16</v>
      </c>
    </row>
    <row r="6601" spans="2:15">
      <c r="B6601" s="873" t="s">
        <v>481</v>
      </c>
      <c r="C6601" s="874" t="s">
        <v>54</v>
      </c>
      <c r="K6601" s="881"/>
      <c r="L6601" s="881">
        <v>349.86</v>
      </c>
      <c r="M6601" s="881">
        <v>218.56</v>
      </c>
    </row>
    <row r="6602" spans="2:15">
      <c r="B6602" s="867" t="s">
        <v>482</v>
      </c>
      <c r="C6602" s="867" t="s">
        <v>365</v>
      </c>
      <c r="K6602" s="881"/>
      <c r="L6602" s="881">
        <v>231.93</v>
      </c>
    </row>
    <row r="6603" spans="2:15">
      <c r="B6603" s="867" t="s">
        <v>484</v>
      </c>
      <c r="C6603" s="867" t="s">
        <v>336</v>
      </c>
      <c r="K6603" s="881"/>
      <c r="L6603" s="881">
        <v>117.93</v>
      </c>
    </row>
    <row r="6604" spans="2:15">
      <c r="B6604" s="867" t="s">
        <v>490</v>
      </c>
      <c r="C6604" s="867" t="s">
        <v>2664</v>
      </c>
      <c r="L6604" s="881"/>
      <c r="M6604" s="881">
        <v>218.56</v>
      </c>
    </row>
    <row r="6605" spans="2:15">
      <c r="B6605" s="873" t="s">
        <v>493</v>
      </c>
      <c r="C6605" s="874" t="s">
        <v>338</v>
      </c>
      <c r="K6605" s="881"/>
      <c r="L6605" s="881">
        <v>692.36</v>
      </c>
    </row>
    <row r="6606" spans="2:15">
      <c r="B6606" s="867" t="s">
        <v>494</v>
      </c>
      <c r="C6606" s="867" t="s">
        <v>2665</v>
      </c>
      <c r="K6606" s="881"/>
      <c r="L6606" s="881">
        <v>139.44</v>
      </c>
    </row>
    <row r="6607" spans="2:15">
      <c r="B6607" s="867" t="s">
        <v>496</v>
      </c>
      <c r="C6607" s="867" t="s">
        <v>2666</v>
      </c>
      <c r="L6607" s="881">
        <v>552.91999999999996</v>
      </c>
    </row>
    <row r="6608" spans="2:15">
      <c r="B6608" s="873" t="s">
        <v>542</v>
      </c>
      <c r="C6608" s="874" t="s">
        <v>340</v>
      </c>
      <c r="K6608" s="881"/>
      <c r="L6608" s="881">
        <v>4882.83</v>
      </c>
      <c r="M6608" s="881">
        <v>425.96</v>
      </c>
    </row>
    <row r="6609" spans="2:13">
      <c r="B6609" s="867" t="s">
        <v>543</v>
      </c>
      <c r="C6609" s="871" t="s">
        <v>2985</v>
      </c>
      <c r="L6609" s="881">
        <v>1986.15</v>
      </c>
    </row>
    <row r="6610" spans="2:13">
      <c r="B6610" s="867" t="s">
        <v>548</v>
      </c>
      <c r="C6610" s="867" t="s">
        <v>2668</v>
      </c>
      <c r="L6610" s="881"/>
      <c r="M6610" s="881">
        <v>304.24</v>
      </c>
    </row>
    <row r="6611" spans="2:13">
      <c r="B6611" s="867" t="s">
        <v>2350</v>
      </c>
      <c r="C6611" s="867" t="s">
        <v>2669</v>
      </c>
      <c r="L6611" s="881">
        <v>1659.28</v>
      </c>
    </row>
    <row r="6612" spans="2:13">
      <c r="B6612" s="867" t="s">
        <v>2351</v>
      </c>
      <c r="C6612" s="867" t="s">
        <v>2670</v>
      </c>
      <c r="L6612" s="881"/>
      <c r="M6612" s="881">
        <v>121.72</v>
      </c>
    </row>
    <row r="6613" spans="2:13">
      <c r="B6613" s="867" t="s">
        <v>2352</v>
      </c>
      <c r="C6613" s="867" t="s">
        <v>341</v>
      </c>
      <c r="K6613" s="881"/>
      <c r="L6613" s="881">
        <v>1237.4000000000001</v>
      </c>
    </row>
    <row r="6614" spans="2:13">
      <c r="B6614" s="873" t="s">
        <v>551</v>
      </c>
      <c r="C6614" s="874" t="s">
        <v>343</v>
      </c>
      <c r="L6614" s="881">
        <v>471.06</v>
      </c>
      <c r="M6614" s="881">
        <v>93.17</v>
      </c>
    </row>
    <row r="6615" spans="2:13">
      <c r="B6615" s="867" t="s">
        <v>552</v>
      </c>
      <c r="C6615" s="867" t="s">
        <v>2671</v>
      </c>
      <c r="L6615" s="881">
        <v>450.24</v>
      </c>
    </row>
    <row r="6616" spans="2:13">
      <c r="B6616" s="867" t="s">
        <v>554</v>
      </c>
      <c r="C6616" s="867" t="s">
        <v>2672</v>
      </c>
      <c r="L6616" s="881"/>
      <c r="M6616" s="881">
        <v>93.17</v>
      </c>
    </row>
    <row r="6617" spans="2:13">
      <c r="B6617" s="867" t="s">
        <v>558</v>
      </c>
      <c r="C6617" s="867" t="s">
        <v>2673</v>
      </c>
      <c r="L6617" s="881">
        <v>20.82</v>
      </c>
    </row>
    <row r="6618" spans="2:13">
      <c r="B6618" s="873" t="s">
        <v>573</v>
      </c>
      <c r="C6618" s="874" t="s">
        <v>345</v>
      </c>
      <c r="L6618" s="881">
        <v>21.14</v>
      </c>
      <c r="M6618" s="881">
        <v>230.54</v>
      </c>
    </row>
    <row r="6619" spans="2:13">
      <c r="B6619" s="867" t="s">
        <v>574</v>
      </c>
      <c r="C6619" s="867" t="s">
        <v>2674</v>
      </c>
      <c r="L6619" s="881">
        <v>9.3800000000000008</v>
      </c>
      <c r="M6619" s="881">
        <v>100.47</v>
      </c>
    </row>
    <row r="6620" spans="2:13">
      <c r="B6620" s="867" t="s">
        <v>576</v>
      </c>
      <c r="C6620" s="867" t="s">
        <v>352</v>
      </c>
      <c r="L6620" s="881">
        <v>6.17</v>
      </c>
      <c r="M6620" s="881">
        <v>66.11</v>
      </c>
    </row>
    <row r="6621" spans="2:13">
      <c r="B6621" s="867" t="s">
        <v>589</v>
      </c>
      <c r="C6621" s="867" t="s">
        <v>346</v>
      </c>
      <c r="L6621" s="881">
        <v>5.59</v>
      </c>
      <c r="M6621" s="881">
        <v>59.88</v>
      </c>
    </row>
    <row r="6622" spans="2:13">
      <c r="B6622" s="867" t="s">
        <v>598</v>
      </c>
      <c r="C6622" s="867" t="s">
        <v>2675</v>
      </c>
      <c r="M6622" s="881">
        <v>4.08</v>
      </c>
    </row>
    <row r="6623" spans="2:13">
      <c r="B6623" s="873" t="s">
        <v>600</v>
      </c>
      <c r="C6623" s="874" t="s">
        <v>2676</v>
      </c>
      <c r="L6623" s="881"/>
      <c r="M6623" s="881">
        <v>10.77</v>
      </c>
    </row>
    <row r="6624" spans="2:13">
      <c r="B6624" s="867" t="s">
        <v>601</v>
      </c>
      <c r="C6624" s="867" t="s">
        <v>2677</v>
      </c>
      <c r="L6624" s="881"/>
      <c r="M6624" s="881">
        <v>10.77</v>
      </c>
    </row>
    <row r="6625" spans="2:13">
      <c r="B6625" s="873" t="s">
        <v>636</v>
      </c>
      <c r="C6625" s="874" t="s">
        <v>344</v>
      </c>
      <c r="L6625" s="881">
        <v>296.5</v>
      </c>
    </row>
    <row r="6626" spans="2:13">
      <c r="B6626" s="867" t="s">
        <v>637</v>
      </c>
      <c r="C6626" s="867" t="s">
        <v>363</v>
      </c>
      <c r="L6626" s="881">
        <v>296.5</v>
      </c>
    </row>
    <row r="6627" spans="2:13">
      <c r="B6627" s="873" t="s">
        <v>656</v>
      </c>
      <c r="C6627" s="874" t="s">
        <v>2679</v>
      </c>
      <c r="M6627" s="881">
        <v>142.36000000000001</v>
      </c>
    </row>
    <row r="6628" spans="2:13">
      <c r="B6628" s="867" t="s">
        <v>657</v>
      </c>
      <c r="C6628" s="867" t="s">
        <v>2680</v>
      </c>
      <c r="M6628" s="881">
        <v>142.36000000000001</v>
      </c>
    </row>
    <row r="6629" spans="2:13">
      <c r="B6629" s="873" t="s">
        <v>679</v>
      </c>
      <c r="C6629" s="874" t="s">
        <v>2681</v>
      </c>
      <c r="L6629" s="881"/>
      <c r="M6629" s="881">
        <v>873.92</v>
      </c>
    </row>
    <row r="6630" spans="2:13">
      <c r="B6630" s="867" t="s">
        <v>680</v>
      </c>
      <c r="C6630" s="867" t="s">
        <v>347</v>
      </c>
      <c r="L6630" s="881"/>
      <c r="M6630" s="881">
        <v>657.28</v>
      </c>
    </row>
    <row r="6631" spans="2:13">
      <c r="B6631" s="867" t="s">
        <v>682</v>
      </c>
      <c r="C6631" s="867" t="s">
        <v>348</v>
      </c>
      <c r="L6631" s="881"/>
      <c r="M6631" s="881">
        <v>216.64</v>
      </c>
    </row>
    <row r="6632" spans="2:13">
      <c r="B6632" s="873" t="s">
        <v>2353</v>
      </c>
      <c r="C6632" s="874" t="s">
        <v>58</v>
      </c>
      <c r="L6632" s="881"/>
      <c r="M6632" s="881">
        <v>220.41</v>
      </c>
    </row>
    <row r="6633" spans="2:13">
      <c r="B6633" s="867" t="s">
        <v>2354</v>
      </c>
      <c r="C6633" s="867" t="s">
        <v>2682</v>
      </c>
      <c r="L6633" s="881"/>
      <c r="M6633" s="881">
        <v>220.41</v>
      </c>
    </row>
    <row r="6634" spans="2:13">
      <c r="B6634" s="873" t="s">
        <v>2355</v>
      </c>
      <c r="C6634" s="874" t="s">
        <v>2683</v>
      </c>
      <c r="L6634" s="881"/>
      <c r="M6634" s="881">
        <v>10604.19</v>
      </c>
    </row>
    <row r="6635" spans="2:13">
      <c r="B6635" s="867" t="s">
        <v>2356</v>
      </c>
      <c r="C6635" s="867" t="s">
        <v>334</v>
      </c>
      <c r="L6635" s="881"/>
      <c r="M6635" s="881">
        <v>39.04</v>
      </c>
    </row>
    <row r="6636" spans="2:13">
      <c r="B6636" s="867" t="s">
        <v>2357</v>
      </c>
      <c r="C6636" s="867" t="s">
        <v>365</v>
      </c>
      <c r="L6636" s="881"/>
      <c r="M6636" s="881">
        <v>85.51</v>
      </c>
    </row>
    <row r="6637" spans="2:13">
      <c r="B6637" s="867" t="s">
        <v>2358</v>
      </c>
      <c r="C6637" s="867" t="s">
        <v>336</v>
      </c>
      <c r="L6637" s="881"/>
      <c r="M6637" s="881">
        <v>142.54</v>
      </c>
    </row>
    <row r="6638" spans="2:13">
      <c r="B6638" s="867" t="s">
        <v>2359</v>
      </c>
      <c r="C6638" s="867" t="s">
        <v>2684</v>
      </c>
      <c r="L6638" s="881"/>
      <c r="M6638" s="881">
        <v>1095.96</v>
      </c>
    </row>
    <row r="6639" spans="2:13">
      <c r="B6639" s="867" t="s">
        <v>2360</v>
      </c>
      <c r="C6639" s="867" t="s">
        <v>2685</v>
      </c>
      <c r="L6639" s="881"/>
      <c r="M6639" s="881">
        <v>1954.26</v>
      </c>
    </row>
    <row r="6640" spans="2:13">
      <c r="B6640" s="867" t="s">
        <v>2361</v>
      </c>
      <c r="C6640" s="867" t="s">
        <v>349</v>
      </c>
      <c r="L6640" s="881"/>
      <c r="M6640" s="881">
        <v>444.16</v>
      </c>
    </row>
    <row r="6641" spans="2:13">
      <c r="B6641" s="867" t="s">
        <v>2362</v>
      </c>
      <c r="C6641" s="871" t="s">
        <v>2686</v>
      </c>
      <c r="L6641" s="881"/>
      <c r="M6641" s="881">
        <v>6842.72</v>
      </c>
    </row>
    <row r="6642" spans="2:13">
      <c r="B6642" s="873" t="s">
        <v>2363</v>
      </c>
      <c r="C6642" s="874" t="s">
        <v>64</v>
      </c>
      <c r="M6642" s="881">
        <v>1505.79</v>
      </c>
    </row>
    <row r="6643" spans="2:13">
      <c r="B6643" s="867" t="s">
        <v>2364</v>
      </c>
      <c r="C6643" s="867" t="s">
        <v>350</v>
      </c>
      <c r="M6643" s="881">
        <v>94.56</v>
      </c>
    </row>
    <row r="6644" spans="2:13">
      <c r="B6644" s="867" t="s">
        <v>2365</v>
      </c>
      <c r="C6644" s="867" t="s">
        <v>351</v>
      </c>
      <c r="M6644" s="881">
        <v>144.18</v>
      </c>
    </row>
    <row r="6645" spans="2:13">
      <c r="B6645" s="867" t="s">
        <v>2366</v>
      </c>
      <c r="C6645" s="867" t="s">
        <v>2687</v>
      </c>
      <c r="M6645" s="881">
        <v>1267.05</v>
      </c>
    </row>
    <row r="6646" spans="2:13">
      <c r="B6646" s="864" t="s">
        <v>701</v>
      </c>
      <c r="C6646" s="865" t="s">
        <v>2986</v>
      </c>
      <c r="L6646" s="881"/>
      <c r="M6646" s="881">
        <v>10910.25</v>
      </c>
    </row>
    <row r="6647" spans="2:13">
      <c r="B6647" s="873" t="s">
        <v>702</v>
      </c>
      <c r="C6647" s="874" t="s">
        <v>52</v>
      </c>
      <c r="L6647" s="881"/>
      <c r="M6647" s="881">
        <v>188.67</v>
      </c>
    </row>
    <row r="6648" spans="2:13">
      <c r="B6648" s="867" t="s">
        <v>703</v>
      </c>
      <c r="C6648" s="867" t="s">
        <v>2689</v>
      </c>
      <c r="L6648" s="881"/>
      <c r="M6648" s="881">
        <v>188.67</v>
      </c>
    </row>
    <row r="6649" spans="2:13">
      <c r="B6649" s="873" t="s">
        <v>755</v>
      </c>
      <c r="C6649" s="874" t="s">
        <v>54</v>
      </c>
      <c r="L6649" s="881"/>
      <c r="M6649" s="881">
        <v>8484.1299999999992</v>
      </c>
    </row>
    <row r="6650" spans="2:13">
      <c r="B6650" s="867" t="s">
        <v>756</v>
      </c>
      <c r="C6650" s="867" t="s">
        <v>2690</v>
      </c>
      <c r="L6650" s="881"/>
      <c r="M6650" s="881">
        <v>531.01</v>
      </c>
    </row>
    <row r="6651" spans="2:13">
      <c r="B6651" s="867" t="s">
        <v>758</v>
      </c>
      <c r="C6651" s="867" t="s">
        <v>2736</v>
      </c>
      <c r="L6651" s="881"/>
      <c r="M6651" s="881">
        <v>4243.6000000000004</v>
      </c>
    </row>
    <row r="6652" spans="2:13">
      <c r="B6652" s="867" t="s">
        <v>765</v>
      </c>
      <c r="C6652" s="867" t="s">
        <v>2691</v>
      </c>
      <c r="L6652" s="881"/>
      <c r="M6652" s="881">
        <v>552.54</v>
      </c>
    </row>
    <row r="6653" spans="2:13">
      <c r="B6653" s="867" t="s">
        <v>769</v>
      </c>
      <c r="C6653" s="867" t="s">
        <v>354</v>
      </c>
      <c r="L6653" s="881"/>
      <c r="M6653" s="881">
        <v>1167.06</v>
      </c>
    </row>
    <row r="6654" spans="2:13">
      <c r="B6654" s="867" t="s">
        <v>2367</v>
      </c>
      <c r="C6654" s="867" t="s">
        <v>2692</v>
      </c>
      <c r="M6654" s="881">
        <v>663.19</v>
      </c>
    </row>
    <row r="6655" spans="2:13">
      <c r="B6655" s="867" t="s">
        <v>2368</v>
      </c>
      <c r="C6655" s="867" t="s">
        <v>2693</v>
      </c>
      <c r="M6655" s="881">
        <v>1326.73</v>
      </c>
    </row>
    <row r="6656" spans="2:13">
      <c r="B6656" s="873" t="s">
        <v>771</v>
      </c>
      <c r="C6656" s="874" t="s">
        <v>355</v>
      </c>
      <c r="M6656" s="881">
        <v>2237.4499999999998</v>
      </c>
    </row>
    <row r="6657" spans="2:14">
      <c r="B6657" s="867" t="s">
        <v>772</v>
      </c>
      <c r="C6657" s="867" t="s">
        <v>2809</v>
      </c>
      <c r="M6657" s="881">
        <v>891.85</v>
      </c>
    </row>
    <row r="6658" spans="2:14">
      <c r="B6658" s="867" t="s">
        <v>775</v>
      </c>
      <c r="C6658" s="867" t="s">
        <v>2810</v>
      </c>
      <c r="M6658" s="881">
        <v>1059.9000000000001</v>
      </c>
    </row>
    <row r="6659" spans="2:14">
      <c r="B6659" s="867" t="s">
        <v>780</v>
      </c>
      <c r="C6659" s="867" t="s">
        <v>356</v>
      </c>
      <c r="M6659" s="881">
        <v>285.7</v>
      </c>
    </row>
    <row r="6660" spans="2:14">
      <c r="B6660" s="864" t="s">
        <v>794</v>
      </c>
      <c r="C6660" s="865" t="s">
        <v>2987</v>
      </c>
      <c r="L6660" s="881"/>
      <c r="M6660" s="881">
        <v>1348.28</v>
      </c>
      <c r="N6660" s="881">
        <v>1071.82</v>
      </c>
    </row>
    <row r="6661" spans="2:14">
      <c r="B6661" s="873" t="s">
        <v>795</v>
      </c>
      <c r="C6661" s="874" t="s">
        <v>52</v>
      </c>
      <c r="L6661" s="881"/>
      <c r="M6661" s="881">
        <v>8.8800000000000008</v>
      </c>
    </row>
    <row r="6662" spans="2:14">
      <c r="B6662" s="867" t="s">
        <v>796</v>
      </c>
      <c r="C6662" s="867" t="s">
        <v>334</v>
      </c>
      <c r="L6662" s="881"/>
      <c r="M6662" s="881">
        <v>8.8800000000000008</v>
      </c>
    </row>
    <row r="6663" spans="2:14">
      <c r="B6663" s="873" t="s">
        <v>844</v>
      </c>
      <c r="C6663" s="874" t="s">
        <v>54</v>
      </c>
      <c r="L6663" s="881"/>
      <c r="M6663" s="881">
        <v>56.05</v>
      </c>
    </row>
    <row r="6664" spans="2:14">
      <c r="B6664" s="867" t="s">
        <v>845</v>
      </c>
      <c r="C6664" s="867" t="s">
        <v>365</v>
      </c>
      <c r="L6664" s="881"/>
      <c r="M6664" s="881">
        <v>28.61</v>
      </c>
    </row>
    <row r="6665" spans="2:14">
      <c r="B6665" s="867" t="s">
        <v>847</v>
      </c>
      <c r="C6665" s="867" t="s">
        <v>336</v>
      </c>
      <c r="L6665" s="881"/>
      <c r="M6665" s="881">
        <v>23.79</v>
      </c>
    </row>
    <row r="6666" spans="2:14">
      <c r="B6666" s="867" t="s">
        <v>852</v>
      </c>
      <c r="C6666" s="867" t="s">
        <v>2752</v>
      </c>
      <c r="L6666" s="881"/>
      <c r="M6666" s="881">
        <v>3.65</v>
      </c>
    </row>
    <row r="6667" spans="2:14">
      <c r="B6667" s="873" t="s">
        <v>893</v>
      </c>
      <c r="C6667" s="874" t="s">
        <v>340</v>
      </c>
      <c r="L6667" s="881"/>
      <c r="M6667" s="881">
        <v>714.94</v>
      </c>
    </row>
    <row r="6668" spans="2:14">
      <c r="B6668" s="867" t="s">
        <v>894</v>
      </c>
      <c r="C6668" s="867" t="s">
        <v>342</v>
      </c>
      <c r="L6668" s="881"/>
      <c r="M6668" s="881">
        <v>355.75</v>
      </c>
    </row>
    <row r="6669" spans="2:14">
      <c r="B6669" s="867" t="s">
        <v>896</v>
      </c>
      <c r="C6669" s="867" t="s">
        <v>364</v>
      </c>
      <c r="M6669" s="881">
        <v>207.49</v>
      </c>
    </row>
    <row r="6670" spans="2:14">
      <c r="B6670" s="867" t="s">
        <v>903</v>
      </c>
      <c r="C6670" s="867" t="s">
        <v>2702</v>
      </c>
      <c r="L6670" s="881"/>
      <c r="M6670" s="881">
        <v>151.69999999999999</v>
      </c>
    </row>
    <row r="6671" spans="2:14">
      <c r="B6671" s="873" t="s">
        <v>908</v>
      </c>
      <c r="C6671" s="874" t="s">
        <v>343</v>
      </c>
      <c r="M6671" s="881">
        <v>228.87</v>
      </c>
    </row>
    <row r="6672" spans="2:14">
      <c r="B6672" s="867" t="s">
        <v>909</v>
      </c>
      <c r="C6672" s="867" t="s">
        <v>2671</v>
      </c>
      <c r="M6672" s="881">
        <v>93.44</v>
      </c>
    </row>
    <row r="6673" spans="2:14">
      <c r="B6673" s="867" t="s">
        <v>911</v>
      </c>
      <c r="C6673" s="867" t="s">
        <v>2703</v>
      </c>
      <c r="M6673" s="881">
        <v>135.43</v>
      </c>
    </row>
    <row r="6674" spans="2:14">
      <c r="B6674" s="873" t="s">
        <v>945</v>
      </c>
      <c r="C6674" s="874" t="s">
        <v>2676</v>
      </c>
      <c r="M6674" s="881"/>
      <c r="N6674" s="881">
        <v>7.18</v>
      </c>
    </row>
    <row r="6675" spans="2:14">
      <c r="B6675" s="867" t="s">
        <v>946</v>
      </c>
      <c r="C6675" s="867" t="s">
        <v>2677</v>
      </c>
      <c r="M6675" s="881"/>
      <c r="N6675" s="881">
        <v>7.18</v>
      </c>
    </row>
    <row r="6676" spans="2:14">
      <c r="B6676" s="873" t="s">
        <v>994</v>
      </c>
      <c r="C6676" s="874" t="s">
        <v>344</v>
      </c>
      <c r="M6676" s="881">
        <v>168.83</v>
      </c>
    </row>
    <row r="6677" spans="2:14">
      <c r="B6677" s="867" t="s">
        <v>995</v>
      </c>
      <c r="C6677" s="867" t="s">
        <v>2988</v>
      </c>
      <c r="M6677" s="881">
        <v>143.66999999999999</v>
      </c>
    </row>
    <row r="6678" spans="2:14">
      <c r="B6678" s="867" t="s">
        <v>1000</v>
      </c>
      <c r="C6678" s="867" t="s">
        <v>2813</v>
      </c>
      <c r="M6678" s="881">
        <v>25.16</v>
      </c>
    </row>
    <row r="6679" spans="2:14">
      <c r="B6679" s="873" t="s">
        <v>1003</v>
      </c>
      <c r="C6679" s="874" t="s">
        <v>2679</v>
      </c>
      <c r="M6679" s="881"/>
      <c r="N6679" s="881">
        <v>71.180000000000007</v>
      </c>
    </row>
    <row r="6680" spans="2:14">
      <c r="B6680" s="867" t="s">
        <v>1004</v>
      </c>
      <c r="C6680" s="867" t="s">
        <v>2680</v>
      </c>
      <c r="M6680" s="881"/>
      <c r="N6680" s="881">
        <v>71.180000000000007</v>
      </c>
    </row>
    <row r="6681" spans="2:14">
      <c r="B6681" s="873" t="s">
        <v>1025</v>
      </c>
      <c r="C6681" s="874" t="s">
        <v>2814</v>
      </c>
      <c r="M6681" s="881"/>
      <c r="N6681" s="881">
        <v>869.75</v>
      </c>
    </row>
    <row r="6682" spans="2:14">
      <c r="B6682" s="867" t="s">
        <v>1026</v>
      </c>
      <c r="C6682" s="867" t="s">
        <v>334</v>
      </c>
      <c r="M6682" s="881"/>
      <c r="N6682" s="881">
        <v>8.8800000000000008</v>
      </c>
    </row>
    <row r="6683" spans="2:14">
      <c r="B6683" s="867" t="s">
        <v>1028</v>
      </c>
      <c r="C6683" s="867" t="s">
        <v>365</v>
      </c>
      <c r="M6683" s="881"/>
      <c r="N6683" s="881">
        <v>22.15</v>
      </c>
    </row>
    <row r="6684" spans="2:14">
      <c r="B6684" s="867" t="s">
        <v>1034</v>
      </c>
      <c r="C6684" s="867" t="s">
        <v>336</v>
      </c>
      <c r="M6684" s="881"/>
      <c r="N6684" s="881">
        <v>12.31</v>
      </c>
    </row>
    <row r="6685" spans="2:14">
      <c r="B6685" s="867" t="s">
        <v>1036</v>
      </c>
      <c r="C6685" s="867" t="s">
        <v>2755</v>
      </c>
      <c r="M6685" s="881"/>
      <c r="N6685" s="881">
        <v>199.4</v>
      </c>
    </row>
    <row r="6686" spans="2:14">
      <c r="B6686" s="867" t="s">
        <v>1040</v>
      </c>
      <c r="C6686" s="867" t="s">
        <v>2756</v>
      </c>
      <c r="M6686" s="881"/>
      <c r="N6686" s="881">
        <v>218.79</v>
      </c>
    </row>
    <row r="6687" spans="2:14">
      <c r="B6687" s="867" t="s">
        <v>1044</v>
      </c>
      <c r="C6687" s="867" t="s">
        <v>349</v>
      </c>
      <c r="M6687" s="881"/>
      <c r="N6687" s="881">
        <v>233.18</v>
      </c>
    </row>
    <row r="6688" spans="2:14">
      <c r="B6688" s="867" t="s">
        <v>1047</v>
      </c>
      <c r="C6688" s="867" t="s">
        <v>2757</v>
      </c>
      <c r="M6688" s="881"/>
      <c r="N6688" s="881">
        <v>175.04</v>
      </c>
    </row>
    <row r="6689" spans="2:15">
      <c r="B6689" s="873" t="s">
        <v>1073</v>
      </c>
      <c r="C6689" s="874" t="s">
        <v>2681</v>
      </c>
      <c r="M6689" s="881">
        <v>163.59</v>
      </c>
    </row>
    <row r="6690" spans="2:15">
      <c r="B6690" s="867" t="s">
        <v>1074</v>
      </c>
      <c r="C6690" s="867" t="s">
        <v>2710</v>
      </c>
      <c r="M6690" s="881">
        <v>163.59</v>
      </c>
    </row>
    <row r="6691" spans="2:15">
      <c r="B6691" s="873" t="s">
        <v>1095</v>
      </c>
      <c r="C6691" s="874" t="s">
        <v>64</v>
      </c>
      <c r="M6691" s="881"/>
      <c r="N6691" s="881">
        <v>83.36</v>
      </c>
    </row>
    <row r="6692" spans="2:15">
      <c r="B6692" s="867" t="s">
        <v>1096</v>
      </c>
      <c r="C6692" s="867" t="s">
        <v>350</v>
      </c>
      <c r="M6692" s="881"/>
      <c r="N6692" s="881">
        <v>68.61</v>
      </c>
    </row>
    <row r="6693" spans="2:15">
      <c r="B6693" s="867" t="s">
        <v>1098</v>
      </c>
      <c r="C6693" s="867" t="s">
        <v>351</v>
      </c>
      <c r="M6693" s="881"/>
      <c r="N6693" s="881">
        <v>14.75</v>
      </c>
    </row>
    <row r="6694" spans="2:15">
      <c r="B6694" s="873" t="s">
        <v>1130</v>
      </c>
      <c r="C6694" s="874" t="s">
        <v>65</v>
      </c>
      <c r="M6694" s="881">
        <v>7.12</v>
      </c>
      <c r="N6694" s="881">
        <v>40.35</v>
      </c>
    </row>
    <row r="6695" spans="2:15">
      <c r="B6695" s="867" t="s">
        <v>1131</v>
      </c>
      <c r="C6695" s="867" t="s">
        <v>2760</v>
      </c>
      <c r="M6695" s="881">
        <v>7.12</v>
      </c>
      <c r="N6695" s="881">
        <v>40.35</v>
      </c>
    </row>
    <row r="6696" spans="2:15">
      <c r="B6696" s="864" t="s">
        <v>1841</v>
      </c>
      <c r="C6696" s="865" t="s">
        <v>2947</v>
      </c>
      <c r="M6696" s="881"/>
      <c r="N6696" s="881">
        <v>13001.81</v>
      </c>
      <c r="O6696" s="881">
        <v>431.29</v>
      </c>
    </row>
    <row r="6697" spans="2:15">
      <c r="B6697" s="873" t="s">
        <v>1842</v>
      </c>
      <c r="C6697" s="874" t="s">
        <v>52</v>
      </c>
      <c r="M6697" s="881"/>
      <c r="N6697" s="881">
        <v>8.89</v>
      </c>
    </row>
    <row r="6698" spans="2:15">
      <c r="B6698" s="867" t="s">
        <v>1843</v>
      </c>
      <c r="C6698" s="867" t="s">
        <v>334</v>
      </c>
      <c r="M6698" s="881"/>
      <c r="N6698" s="881">
        <v>8.89</v>
      </c>
    </row>
    <row r="6699" spans="2:15">
      <c r="B6699" s="873" t="s">
        <v>1891</v>
      </c>
      <c r="C6699" s="874" t="s">
        <v>54</v>
      </c>
      <c r="M6699" s="881"/>
      <c r="N6699" s="881">
        <v>316.36</v>
      </c>
    </row>
    <row r="6700" spans="2:15">
      <c r="B6700" s="867" t="s">
        <v>1892</v>
      </c>
      <c r="C6700" s="867" t="s">
        <v>2696</v>
      </c>
      <c r="M6700" s="881"/>
      <c r="N6700" s="881">
        <v>100.89</v>
      </c>
    </row>
    <row r="6701" spans="2:15">
      <c r="B6701" s="867" t="s">
        <v>1894</v>
      </c>
      <c r="C6701" s="867" t="s">
        <v>336</v>
      </c>
      <c r="M6701" s="881"/>
      <c r="N6701" s="881">
        <v>84.09</v>
      </c>
    </row>
    <row r="6702" spans="2:15">
      <c r="B6702" s="867" t="s">
        <v>1898</v>
      </c>
      <c r="C6702" s="867" t="s">
        <v>2697</v>
      </c>
      <c r="M6702" s="881"/>
      <c r="N6702" s="881">
        <v>18.440000000000001</v>
      </c>
    </row>
    <row r="6703" spans="2:15">
      <c r="B6703" s="867" t="s">
        <v>1901</v>
      </c>
      <c r="C6703" s="867" t="s">
        <v>2698</v>
      </c>
      <c r="M6703" s="881"/>
      <c r="N6703" s="881">
        <v>71.64</v>
      </c>
    </row>
    <row r="6704" spans="2:15">
      <c r="B6704" s="867" t="s">
        <v>1907</v>
      </c>
      <c r="C6704" s="867" t="s">
        <v>2699</v>
      </c>
      <c r="M6704" s="881"/>
      <c r="N6704" s="881">
        <v>41.3</v>
      </c>
    </row>
    <row r="6705" spans="2:15">
      <c r="B6705" s="873" t="s">
        <v>1939</v>
      </c>
      <c r="C6705" s="874" t="s">
        <v>2700</v>
      </c>
      <c r="M6705" s="881"/>
      <c r="N6705" s="881">
        <v>21.88</v>
      </c>
    </row>
    <row r="6706" spans="2:15">
      <c r="B6706" s="867" t="s">
        <v>1940</v>
      </c>
      <c r="C6706" s="867" t="s">
        <v>339</v>
      </c>
      <c r="M6706" s="881"/>
      <c r="N6706" s="881">
        <v>21.88</v>
      </c>
    </row>
    <row r="6707" spans="2:15">
      <c r="B6707" s="873" t="s">
        <v>1953</v>
      </c>
      <c r="C6707" s="874" t="s">
        <v>340</v>
      </c>
      <c r="M6707" s="881"/>
      <c r="N6707" s="881">
        <v>3627.31</v>
      </c>
    </row>
    <row r="6708" spans="2:15">
      <c r="B6708" s="867" t="s">
        <v>1954</v>
      </c>
      <c r="C6708" s="867" t="s">
        <v>342</v>
      </c>
      <c r="M6708" s="881"/>
      <c r="N6708" s="881">
        <v>1296.8399999999999</v>
      </c>
    </row>
    <row r="6709" spans="2:15">
      <c r="B6709" s="867" t="s">
        <v>1956</v>
      </c>
      <c r="C6709" s="867" t="s">
        <v>2701</v>
      </c>
      <c r="M6709" s="881"/>
      <c r="N6709" s="881">
        <v>1751.21</v>
      </c>
    </row>
    <row r="6710" spans="2:15">
      <c r="B6710" s="867" t="s">
        <v>1960</v>
      </c>
      <c r="C6710" s="867" t="s">
        <v>2702</v>
      </c>
      <c r="M6710" s="881"/>
      <c r="N6710" s="881">
        <v>579.26</v>
      </c>
    </row>
    <row r="6711" spans="2:15">
      <c r="B6711" s="873" t="s">
        <v>1990</v>
      </c>
      <c r="C6711" s="874" t="s">
        <v>343</v>
      </c>
      <c r="M6711" s="881"/>
      <c r="N6711" s="881">
        <v>1116.8499999999999</v>
      </c>
    </row>
    <row r="6712" spans="2:15">
      <c r="B6712" s="867" t="s">
        <v>1991</v>
      </c>
      <c r="C6712" s="867" t="s">
        <v>2671</v>
      </c>
      <c r="M6712" s="881"/>
      <c r="N6712" s="881">
        <v>500.58</v>
      </c>
    </row>
    <row r="6713" spans="2:15">
      <c r="B6713" s="867" t="s">
        <v>1993</v>
      </c>
      <c r="C6713" s="867" t="s">
        <v>2703</v>
      </c>
      <c r="M6713" s="881"/>
      <c r="N6713" s="881">
        <v>517.15</v>
      </c>
    </row>
    <row r="6714" spans="2:15">
      <c r="B6714" s="867" t="s">
        <v>1999</v>
      </c>
      <c r="C6714" s="867" t="s">
        <v>2673</v>
      </c>
      <c r="M6714" s="881"/>
      <c r="N6714" s="881">
        <v>99.12</v>
      </c>
    </row>
    <row r="6715" spans="2:15">
      <c r="B6715" s="873" t="s">
        <v>2039</v>
      </c>
      <c r="C6715" s="874" t="s">
        <v>58</v>
      </c>
      <c r="M6715" s="881"/>
      <c r="N6715" s="881">
        <v>33.72</v>
      </c>
      <c r="O6715" s="881">
        <v>197.13</v>
      </c>
    </row>
    <row r="6716" spans="2:15">
      <c r="B6716" s="867" t="s">
        <v>2040</v>
      </c>
      <c r="C6716" s="867" t="s">
        <v>2704</v>
      </c>
      <c r="M6716" s="881"/>
      <c r="N6716" s="881">
        <v>33.72</v>
      </c>
    </row>
    <row r="6717" spans="2:15">
      <c r="B6717" s="867" t="s">
        <v>2045</v>
      </c>
      <c r="C6717" s="867" t="s">
        <v>2705</v>
      </c>
      <c r="N6717" s="881"/>
      <c r="O6717" s="881">
        <v>197.13</v>
      </c>
    </row>
    <row r="6718" spans="2:15">
      <c r="B6718" s="873" t="s">
        <v>2048</v>
      </c>
      <c r="C6718" s="874" t="s">
        <v>2706</v>
      </c>
      <c r="M6718" s="881"/>
      <c r="N6718" s="881">
        <v>280.43</v>
      </c>
    </row>
    <row r="6719" spans="2:15">
      <c r="B6719" s="867" t="s">
        <v>2049</v>
      </c>
      <c r="C6719" s="867" t="s">
        <v>2707</v>
      </c>
      <c r="M6719" s="881"/>
      <c r="N6719" s="881">
        <v>280.43</v>
      </c>
    </row>
    <row r="6720" spans="2:15">
      <c r="B6720" s="873" t="s">
        <v>2070</v>
      </c>
      <c r="C6720" s="874" t="s">
        <v>359</v>
      </c>
      <c r="M6720" s="881"/>
      <c r="N6720" s="881">
        <v>163.59</v>
      </c>
    </row>
    <row r="6721" spans="2:15">
      <c r="B6721" s="867" t="s">
        <v>2071</v>
      </c>
      <c r="C6721" s="867" t="s">
        <v>2710</v>
      </c>
      <c r="M6721" s="881"/>
      <c r="N6721" s="881">
        <v>163.59</v>
      </c>
    </row>
    <row r="6722" spans="2:15">
      <c r="B6722" s="873" t="s">
        <v>2119</v>
      </c>
      <c r="C6722" s="874" t="s">
        <v>64</v>
      </c>
      <c r="N6722" s="881">
        <v>42.59</v>
      </c>
      <c r="O6722" s="881">
        <v>234.16</v>
      </c>
    </row>
    <row r="6723" spans="2:15">
      <c r="B6723" s="867" t="s">
        <v>2120</v>
      </c>
      <c r="C6723" s="867" t="s">
        <v>2711</v>
      </c>
      <c r="N6723" s="881">
        <v>27.84</v>
      </c>
      <c r="O6723" s="881">
        <v>234.16</v>
      </c>
    </row>
    <row r="6724" spans="2:15">
      <c r="B6724" s="867" t="s">
        <v>2122</v>
      </c>
      <c r="C6724" s="867" t="s">
        <v>351</v>
      </c>
      <c r="N6724" s="881">
        <v>14.75</v>
      </c>
    </row>
    <row r="6725" spans="2:15">
      <c r="B6725" s="873" t="s">
        <v>2151</v>
      </c>
      <c r="C6725" s="874" t="s">
        <v>2712</v>
      </c>
      <c r="N6725" s="881">
        <v>7390.19</v>
      </c>
    </row>
    <row r="6726" spans="2:15">
      <c r="B6726" s="875" t="s">
        <v>2152</v>
      </c>
      <c r="C6726" s="876" t="s">
        <v>52</v>
      </c>
      <c r="N6726" s="881">
        <v>28.83</v>
      </c>
    </row>
    <row r="6727" spans="2:15">
      <c r="B6727" s="867" t="s">
        <v>2153</v>
      </c>
      <c r="C6727" s="867" t="s">
        <v>334</v>
      </c>
      <c r="N6727" s="881">
        <v>28.83</v>
      </c>
    </row>
    <row r="6728" spans="2:15">
      <c r="B6728" s="875" t="s">
        <v>2154</v>
      </c>
      <c r="C6728" s="876" t="s">
        <v>54</v>
      </c>
      <c r="N6728" s="881">
        <v>89</v>
      </c>
    </row>
    <row r="6729" spans="2:15">
      <c r="B6729" s="867" t="s">
        <v>2155</v>
      </c>
      <c r="C6729" s="867" t="s">
        <v>2696</v>
      </c>
      <c r="N6729" s="881">
        <v>48.6</v>
      </c>
    </row>
    <row r="6730" spans="2:15">
      <c r="B6730" s="867" t="s">
        <v>2156</v>
      </c>
      <c r="C6730" s="867" t="s">
        <v>336</v>
      </c>
      <c r="N6730" s="881">
        <v>40.4</v>
      </c>
    </row>
    <row r="6731" spans="2:15">
      <c r="B6731" s="875" t="s">
        <v>2158</v>
      </c>
      <c r="C6731" s="876" t="s">
        <v>2700</v>
      </c>
      <c r="N6731" s="881">
        <v>1003.34</v>
      </c>
    </row>
    <row r="6732" spans="2:15">
      <c r="B6732" s="867" t="s">
        <v>2159</v>
      </c>
      <c r="C6732" s="867" t="s">
        <v>2713</v>
      </c>
      <c r="N6732" s="881">
        <v>497.66</v>
      </c>
    </row>
    <row r="6733" spans="2:15">
      <c r="B6733" s="867" t="s">
        <v>2160</v>
      </c>
      <c r="C6733" s="867" t="s">
        <v>2714</v>
      </c>
      <c r="N6733" s="881">
        <v>505.68</v>
      </c>
    </row>
    <row r="6734" spans="2:15">
      <c r="B6734" s="875" t="s">
        <v>2162</v>
      </c>
      <c r="C6734" s="876" t="s">
        <v>359</v>
      </c>
      <c r="N6734" s="881">
        <v>5795.64</v>
      </c>
    </row>
    <row r="6735" spans="2:15">
      <c r="B6735" s="867" t="s">
        <v>2163</v>
      </c>
      <c r="C6735" s="867" t="s">
        <v>2685</v>
      </c>
      <c r="N6735" s="881">
        <v>1386.84</v>
      </c>
    </row>
    <row r="6736" spans="2:15">
      <c r="B6736" s="867" t="s">
        <v>2164</v>
      </c>
      <c r="C6736" s="867" t="s">
        <v>2715</v>
      </c>
      <c r="N6736" s="881">
        <v>2363.62</v>
      </c>
    </row>
    <row r="6737" spans="2:14">
      <c r="B6737" s="867" t="s">
        <v>2369</v>
      </c>
      <c r="C6737" s="867" t="s">
        <v>2716</v>
      </c>
      <c r="N6737" s="881">
        <v>1561.83</v>
      </c>
    </row>
    <row r="6738" spans="2:14">
      <c r="B6738" s="867" t="s">
        <v>2370</v>
      </c>
      <c r="C6738" s="867" t="s">
        <v>349</v>
      </c>
      <c r="N6738" s="881">
        <v>270.66000000000003</v>
      </c>
    </row>
    <row r="6739" spans="2:14">
      <c r="B6739" s="867" t="s">
        <v>2371</v>
      </c>
      <c r="C6739" s="871" t="s">
        <v>2717</v>
      </c>
      <c r="N6739" s="881">
        <v>212.69</v>
      </c>
    </row>
    <row r="6740" spans="2:14">
      <c r="B6740" s="875" t="s">
        <v>2165</v>
      </c>
      <c r="C6740" s="876" t="s">
        <v>2718</v>
      </c>
      <c r="N6740" s="881">
        <v>473.38</v>
      </c>
    </row>
    <row r="6741" spans="2:14">
      <c r="B6741" s="867" t="s">
        <v>2166</v>
      </c>
      <c r="C6741" s="867" t="s">
        <v>2719</v>
      </c>
      <c r="N6741" s="881">
        <v>473.38</v>
      </c>
    </row>
    <row r="6742" spans="2:14">
      <c r="B6742" s="864" t="s">
        <v>2372</v>
      </c>
      <c r="C6742" s="865" t="s">
        <v>2948</v>
      </c>
      <c r="M6742" s="881"/>
      <c r="N6742" s="881">
        <v>3914.22</v>
      </c>
    </row>
    <row r="6743" spans="2:14">
      <c r="B6743" s="873" t="s">
        <v>2373</v>
      </c>
      <c r="C6743" s="874" t="s">
        <v>359</v>
      </c>
      <c r="M6743" s="881"/>
      <c r="N6743" s="881">
        <v>2647.98</v>
      </c>
    </row>
    <row r="6744" spans="2:14">
      <c r="B6744" s="867" t="s">
        <v>2374</v>
      </c>
      <c r="C6744" s="867" t="s">
        <v>2721</v>
      </c>
      <c r="M6744" s="881"/>
      <c r="N6744" s="881">
        <v>345.33</v>
      </c>
    </row>
    <row r="6745" spans="2:14">
      <c r="B6745" s="867" t="s">
        <v>2375</v>
      </c>
      <c r="C6745" s="867" t="s">
        <v>2722</v>
      </c>
      <c r="M6745" s="881"/>
      <c r="N6745" s="881">
        <v>1286.6199999999999</v>
      </c>
    </row>
    <row r="6746" spans="2:14">
      <c r="B6746" s="867" t="s">
        <v>2376</v>
      </c>
      <c r="C6746" s="867" t="s">
        <v>2723</v>
      </c>
      <c r="M6746" s="881"/>
      <c r="N6746" s="881">
        <v>684.88</v>
      </c>
    </row>
    <row r="6747" spans="2:14">
      <c r="B6747" s="867" t="s">
        <v>2377</v>
      </c>
      <c r="C6747" s="867" t="s">
        <v>2724</v>
      </c>
      <c r="M6747" s="881"/>
      <c r="N6747" s="881">
        <v>331.15</v>
      </c>
    </row>
    <row r="6748" spans="2:14">
      <c r="B6748" s="873" t="s">
        <v>2378</v>
      </c>
      <c r="C6748" s="874" t="s">
        <v>2725</v>
      </c>
      <c r="M6748" s="881"/>
      <c r="N6748" s="881">
        <v>1266.24</v>
      </c>
    </row>
    <row r="6749" spans="2:14">
      <c r="B6749" s="867" t="s">
        <v>2379</v>
      </c>
      <c r="C6749" s="867" t="s">
        <v>2726</v>
      </c>
      <c r="M6749" s="881"/>
      <c r="N6749" s="881">
        <v>715.03</v>
      </c>
    </row>
    <row r="6750" spans="2:14">
      <c r="B6750" s="867" t="s">
        <v>2380</v>
      </c>
      <c r="C6750" s="867" t="s">
        <v>2727</v>
      </c>
      <c r="M6750" s="881"/>
      <c r="N6750" s="881">
        <v>551.21</v>
      </c>
    </row>
    <row r="6751" spans="2:14">
      <c r="B6751" s="864" t="s">
        <v>2381</v>
      </c>
      <c r="C6751" s="865" t="s">
        <v>2989</v>
      </c>
      <c r="M6751" s="881"/>
      <c r="N6751" s="881">
        <v>1953.48</v>
      </c>
    </row>
    <row r="6752" spans="2:14">
      <c r="B6752" s="873" t="s">
        <v>2382</v>
      </c>
      <c r="C6752" s="874" t="s">
        <v>52</v>
      </c>
      <c r="M6752" s="881"/>
      <c r="N6752" s="881">
        <v>2.29</v>
      </c>
    </row>
    <row r="6753" spans="2:14">
      <c r="B6753" s="867" t="s">
        <v>2383</v>
      </c>
      <c r="C6753" s="867" t="s">
        <v>334</v>
      </c>
      <c r="M6753" s="881"/>
      <c r="N6753" s="881">
        <v>2.29</v>
      </c>
    </row>
    <row r="6754" spans="2:14">
      <c r="B6754" s="873" t="s">
        <v>2384</v>
      </c>
      <c r="C6754" s="874" t="s">
        <v>54</v>
      </c>
      <c r="M6754" s="881"/>
      <c r="N6754" s="881">
        <v>156.55000000000001</v>
      </c>
    </row>
    <row r="6755" spans="2:14">
      <c r="B6755" s="867" t="s">
        <v>2385</v>
      </c>
      <c r="C6755" s="867" t="s">
        <v>365</v>
      </c>
      <c r="M6755" s="881"/>
      <c r="N6755" s="881">
        <v>43.37</v>
      </c>
    </row>
    <row r="6756" spans="2:14">
      <c r="B6756" s="867" t="s">
        <v>2386</v>
      </c>
      <c r="C6756" s="867" t="s">
        <v>2729</v>
      </c>
      <c r="M6756" s="881"/>
      <c r="N6756" s="881">
        <v>77.08</v>
      </c>
    </row>
    <row r="6757" spans="2:14">
      <c r="B6757" s="867" t="s">
        <v>2387</v>
      </c>
      <c r="C6757" s="867" t="s">
        <v>336</v>
      </c>
      <c r="M6757" s="881"/>
      <c r="N6757" s="881">
        <v>36.1</v>
      </c>
    </row>
    <row r="6758" spans="2:14">
      <c r="B6758" s="873" t="s">
        <v>2388</v>
      </c>
      <c r="C6758" s="874" t="s">
        <v>340</v>
      </c>
      <c r="M6758" s="881"/>
      <c r="N6758" s="881">
        <v>706.03</v>
      </c>
    </row>
    <row r="6759" spans="2:14">
      <c r="B6759" s="867" t="s">
        <v>2389</v>
      </c>
      <c r="C6759" s="867" t="s">
        <v>2669</v>
      </c>
      <c r="M6759" s="881"/>
      <c r="N6759" s="881">
        <v>231.53</v>
      </c>
    </row>
    <row r="6760" spans="2:14">
      <c r="B6760" s="867" t="s">
        <v>2390</v>
      </c>
      <c r="C6760" s="867" t="s">
        <v>2730</v>
      </c>
      <c r="M6760" s="881"/>
      <c r="N6760" s="881">
        <v>247.4</v>
      </c>
    </row>
    <row r="6761" spans="2:14">
      <c r="B6761" s="867" t="s">
        <v>2391</v>
      </c>
      <c r="C6761" s="867" t="s">
        <v>2670</v>
      </c>
      <c r="M6761" s="881"/>
      <c r="N6761" s="881">
        <v>66.72</v>
      </c>
    </row>
    <row r="6762" spans="2:14">
      <c r="B6762" s="867" t="s">
        <v>2392</v>
      </c>
      <c r="C6762" s="867" t="s">
        <v>2731</v>
      </c>
      <c r="M6762" s="881"/>
      <c r="N6762" s="881">
        <v>76.760000000000005</v>
      </c>
    </row>
    <row r="6763" spans="2:14">
      <c r="B6763" s="867" t="s">
        <v>2393</v>
      </c>
      <c r="C6763" s="867" t="s">
        <v>341</v>
      </c>
      <c r="M6763" s="881"/>
      <c r="N6763" s="881">
        <v>83.62</v>
      </c>
    </row>
    <row r="6764" spans="2:14">
      <c r="B6764" s="873" t="s">
        <v>2394</v>
      </c>
      <c r="C6764" s="874" t="s">
        <v>343</v>
      </c>
      <c r="M6764" s="881"/>
      <c r="N6764" s="881">
        <v>130.28</v>
      </c>
    </row>
    <row r="6765" spans="2:14">
      <c r="B6765" s="867" t="s">
        <v>2395</v>
      </c>
      <c r="C6765" s="867" t="s">
        <v>2732</v>
      </c>
      <c r="M6765" s="881"/>
      <c r="N6765" s="881">
        <v>130.28</v>
      </c>
    </row>
    <row r="6766" spans="2:14">
      <c r="B6766" s="873" t="s">
        <v>2396</v>
      </c>
      <c r="C6766" s="874" t="s">
        <v>64</v>
      </c>
      <c r="N6766" s="881">
        <v>81.41</v>
      </c>
    </row>
    <row r="6767" spans="2:14">
      <c r="B6767" s="867" t="s">
        <v>2397</v>
      </c>
      <c r="C6767" s="867" t="s">
        <v>2733</v>
      </c>
      <c r="N6767" s="881">
        <v>66.66</v>
      </c>
    </row>
    <row r="6768" spans="2:14">
      <c r="B6768" s="867" t="s">
        <v>2398</v>
      </c>
      <c r="C6768" s="867" t="s">
        <v>351</v>
      </c>
      <c r="N6768" s="881">
        <v>14.75</v>
      </c>
    </row>
    <row r="6769" spans="2:14">
      <c r="B6769" s="873" t="s">
        <v>2399</v>
      </c>
      <c r="C6769" s="874" t="s">
        <v>344</v>
      </c>
      <c r="M6769" s="881"/>
      <c r="N6769" s="881">
        <v>713.33</v>
      </c>
    </row>
    <row r="6770" spans="2:14">
      <c r="B6770" s="867" t="s">
        <v>2400</v>
      </c>
      <c r="C6770" s="871" t="s">
        <v>2990</v>
      </c>
      <c r="M6770" s="881"/>
      <c r="N6770" s="881">
        <v>713.33</v>
      </c>
    </row>
    <row r="6771" spans="2:14">
      <c r="B6771" s="873" t="s">
        <v>2401</v>
      </c>
      <c r="C6771" s="874" t="s">
        <v>2681</v>
      </c>
      <c r="M6771" s="881"/>
      <c r="N6771" s="881">
        <v>163.59</v>
      </c>
    </row>
    <row r="6772" spans="2:14">
      <c r="B6772" s="867" t="s">
        <v>2402</v>
      </c>
      <c r="C6772" s="867" t="s">
        <v>2710</v>
      </c>
      <c r="M6772" s="881"/>
      <c r="N6772" s="881">
        <v>163.59</v>
      </c>
    </row>
    <row r="6773" spans="2:14">
      <c r="B6773" s="864" t="s">
        <v>2403</v>
      </c>
      <c r="C6773" s="865" t="s">
        <v>2735</v>
      </c>
      <c r="K6773" s="881"/>
      <c r="L6773" s="881">
        <v>20065.13</v>
      </c>
      <c r="M6773" s="881">
        <v>86369.22</v>
      </c>
      <c r="N6773" s="881">
        <v>5532.43</v>
      </c>
    </row>
    <row r="6774" spans="2:14">
      <c r="B6774" s="873" t="s">
        <v>2404</v>
      </c>
      <c r="C6774" s="874" t="s">
        <v>52</v>
      </c>
      <c r="K6774" s="881"/>
      <c r="L6774" s="881">
        <v>2378.11</v>
      </c>
    </row>
    <row r="6775" spans="2:14">
      <c r="B6775" s="867" t="s">
        <v>2405</v>
      </c>
      <c r="C6775" s="867" t="s">
        <v>2689</v>
      </c>
      <c r="K6775" s="881"/>
      <c r="L6775" s="881">
        <v>2378.11</v>
      </c>
    </row>
    <row r="6776" spans="2:14">
      <c r="B6776" s="873" t="s">
        <v>2406</v>
      </c>
      <c r="C6776" s="874" t="s">
        <v>54</v>
      </c>
      <c r="K6776" s="881"/>
      <c r="L6776" s="881">
        <v>17687.02</v>
      </c>
      <c r="M6776" s="881">
        <v>62176.07</v>
      </c>
      <c r="N6776" s="881">
        <v>5532.43</v>
      </c>
    </row>
    <row r="6777" spans="2:14">
      <c r="B6777" s="867" t="s">
        <v>2407</v>
      </c>
      <c r="C6777" s="867" t="s">
        <v>2690</v>
      </c>
      <c r="K6777" s="881"/>
      <c r="L6777" s="881">
        <v>17687.02</v>
      </c>
      <c r="M6777" s="881">
        <v>10697.82</v>
      </c>
    </row>
    <row r="6778" spans="2:14">
      <c r="B6778" s="867" t="s">
        <v>2408</v>
      </c>
      <c r="C6778" s="867" t="s">
        <v>2736</v>
      </c>
      <c r="L6778" s="881"/>
      <c r="M6778" s="881">
        <v>10028.93</v>
      </c>
    </row>
    <row r="6779" spans="2:14">
      <c r="B6779" s="867" t="s">
        <v>2409</v>
      </c>
      <c r="C6779" s="867" t="s">
        <v>2737</v>
      </c>
      <c r="L6779" s="881"/>
      <c r="M6779" s="881">
        <v>177</v>
      </c>
    </row>
    <row r="6780" spans="2:14">
      <c r="B6780" s="867" t="s">
        <v>2410</v>
      </c>
      <c r="C6780" s="867" t="s">
        <v>2691</v>
      </c>
      <c r="L6780" s="881"/>
      <c r="M6780" s="881">
        <v>6952.17</v>
      </c>
    </row>
    <row r="6781" spans="2:14">
      <c r="B6781" s="867" t="s">
        <v>2411</v>
      </c>
      <c r="C6781" s="867" t="s">
        <v>2738</v>
      </c>
      <c r="L6781" s="881"/>
      <c r="M6781" s="881">
        <v>14.76</v>
      </c>
    </row>
    <row r="6782" spans="2:14">
      <c r="B6782" s="867" t="s">
        <v>2412</v>
      </c>
      <c r="C6782" s="867" t="s">
        <v>354</v>
      </c>
      <c r="L6782" s="881"/>
      <c r="M6782" s="881">
        <v>14684.33</v>
      </c>
    </row>
    <row r="6783" spans="2:14">
      <c r="B6783" s="867" t="s">
        <v>2413</v>
      </c>
      <c r="C6783" s="867" t="s">
        <v>2739</v>
      </c>
      <c r="L6783" s="881"/>
      <c r="M6783" s="881">
        <v>30.9</v>
      </c>
    </row>
    <row r="6784" spans="2:14">
      <c r="B6784" s="867" t="s">
        <v>2414</v>
      </c>
      <c r="C6784" s="867" t="s">
        <v>2692</v>
      </c>
      <c r="M6784" s="881">
        <v>7557.03</v>
      </c>
      <c r="N6784" s="881">
        <v>788.16</v>
      </c>
    </row>
    <row r="6785" spans="2:14">
      <c r="B6785" s="867" t="s">
        <v>2415</v>
      </c>
      <c r="C6785" s="867" t="s">
        <v>2740</v>
      </c>
      <c r="M6785" s="881">
        <v>42.01</v>
      </c>
      <c r="N6785" s="881">
        <v>8.61</v>
      </c>
    </row>
    <row r="6786" spans="2:14">
      <c r="B6786" s="867" t="s">
        <v>2416</v>
      </c>
      <c r="C6786" s="867" t="s">
        <v>2693</v>
      </c>
      <c r="M6786" s="881">
        <v>11962.59</v>
      </c>
      <c r="N6786" s="881">
        <v>4729.3900000000003</v>
      </c>
    </row>
    <row r="6787" spans="2:14">
      <c r="B6787" s="867" t="s">
        <v>2417</v>
      </c>
      <c r="C6787" s="867" t="s">
        <v>2741</v>
      </c>
      <c r="M6787" s="881">
        <v>9.07</v>
      </c>
      <c r="N6787" s="881">
        <v>3.58</v>
      </c>
    </row>
    <row r="6788" spans="2:14">
      <c r="B6788" s="867" t="s">
        <v>2418</v>
      </c>
      <c r="C6788" s="867" t="s">
        <v>2742</v>
      </c>
      <c r="M6788" s="881">
        <v>19.46</v>
      </c>
      <c r="N6788" s="881">
        <v>2.69</v>
      </c>
    </row>
    <row r="6789" spans="2:14">
      <c r="B6789" s="873" t="s">
        <v>2419</v>
      </c>
      <c r="C6789" s="874" t="s">
        <v>355</v>
      </c>
      <c r="L6789" s="881"/>
      <c r="M6789" s="881">
        <v>23665.29</v>
      </c>
    </row>
    <row r="6790" spans="2:14">
      <c r="B6790" s="867" t="s">
        <v>2420</v>
      </c>
      <c r="C6790" s="867" t="s">
        <v>2745</v>
      </c>
      <c r="L6790" s="881"/>
      <c r="M6790" s="881">
        <v>2428.09</v>
      </c>
    </row>
    <row r="6791" spans="2:14">
      <c r="B6791" s="867" t="s">
        <v>2421</v>
      </c>
      <c r="C6791" s="867" t="s">
        <v>2746</v>
      </c>
      <c r="L6791" s="881"/>
      <c r="M6791" s="881">
        <v>744.39</v>
      </c>
    </row>
    <row r="6792" spans="2:14">
      <c r="B6792" s="867" t="s">
        <v>2422</v>
      </c>
      <c r="C6792" s="867" t="s">
        <v>2694</v>
      </c>
      <c r="L6792" s="881"/>
      <c r="M6792" s="881">
        <v>824.59</v>
      </c>
    </row>
    <row r="6793" spans="2:14">
      <c r="B6793" s="867" t="s">
        <v>2423</v>
      </c>
      <c r="C6793" s="867" t="s">
        <v>2747</v>
      </c>
      <c r="L6793" s="881"/>
      <c r="M6793" s="881">
        <v>7311.19</v>
      </c>
    </row>
    <row r="6794" spans="2:14">
      <c r="B6794" s="867" t="s">
        <v>2424</v>
      </c>
      <c r="C6794" s="867" t="s">
        <v>2748</v>
      </c>
      <c r="L6794" s="881"/>
      <c r="M6794" s="881">
        <v>8755.89</v>
      </c>
    </row>
    <row r="6795" spans="2:14">
      <c r="B6795" s="867" t="s">
        <v>2425</v>
      </c>
      <c r="C6795" s="867" t="s">
        <v>356</v>
      </c>
      <c r="M6795" s="881">
        <v>3601.14</v>
      </c>
    </row>
    <row r="6796" spans="2:14">
      <c r="B6796" s="873" t="s">
        <v>2426</v>
      </c>
      <c r="C6796" s="874" t="s">
        <v>2749</v>
      </c>
      <c r="L6796" s="881"/>
      <c r="M6796" s="881">
        <v>527.86</v>
      </c>
    </row>
    <row r="6797" spans="2:14">
      <c r="B6797" s="867" t="s">
        <v>2427</v>
      </c>
      <c r="C6797" s="867" t="s">
        <v>2750</v>
      </c>
      <c r="L6797" s="881"/>
      <c r="M6797" s="881">
        <v>527.86</v>
      </c>
    </row>
    <row r="6798" spans="2:14">
      <c r="B6798" s="864" t="s">
        <v>2428</v>
      </c>
      <c r="C6798" s="865" t="s">
        <v>2751</v>
      </c>
      <c r="L6798" s="881"/>
      <c r="M6798" s="881">
        <v>3670.04</v>
      </c>
      <c r="N6798" s="881">
        <v>569.07000000000005</v>
      </c>
    </row>
    <row r="6799" spans="2:14">
      <c r="B6799" s="873" t="s">
        <v>2429</v>
      </c>
      <c r="C6799" s="874" t="s">
        <v>52</v>
      </c>
      <c r="L6799" s="881"/>
      <c r="M6799" s="881">
        <v>2.68</v>
      </c>
    </row>
    <row r="6800" spans="2:14">
      <c r="B6800" s="867" t="s">
        <v>2430</v>
      </c>
      <c r="C6800" s="867" t="s">
        <v>334</v>
      </c>
      <c r="L6800" s="881"/>
      <c r="M6800" s="881">
        <v>2.68</v>
      </c>
    </row>
    <row r="6801" spans="2:14">
      <c r="B6801" s="873" t="s">
        <v>2431</v>
      </c>
      <c r="C6801" s="874" t="s">
        <v>54</v>
      </c>
      <c r="L6801" s="881"/>
      <c r="M6801" s="881">
        <v>86.31</v>
      </c>
    </row>
    <row r="6802" spans="2:14">
      <c r="B6802" s="867" t="s">
        <v>2432</v>
      </c>
      <c r="C6802" s="867" t="s">
        <v>365</v>
      </c>
      <c r="L6802" s="881"/>
      <c r="M6802" s="881">
        <v>43.99</v>
      </c>
    </row>
    <row r="6803" spans="2:14">
      <c r="B6803" s="867" t="s">
        <v>2433</v>
      </c>
      <c r="C6803" s="867" t="s">
        <v>336</v>
      </c>
      <c r="L6803" s="881"/>
      <c r="M6803" s="881">
        <v>36.71</v>
      </c>
    </row>
    <row r="6804" spans="2:14">
      <c r="B6804" s="867" t="s">
        <v>2434</v>
      </c>
      <c r="C6804" s="867" t="s">
        <v>2752</v>
      </c>
      <c r="L6804" s="881"/>
      <c r="M6804" s="881">
        <v>5.61</v>
      </c>
    </row>
    <row r="6805" spans="2:14">
      <c r="B6805" s="873" t="s">
        <v>2435</v>
      </c>
      <c r="C6805" s="874" t="s">
        <v>340</v>
      </c>
      <c r="L6805" s="881"/>
      <c r="M6805" s="881">
        <v>997.92</v>
      </c>
    </row>
    <row r="6806" spans="2:14">
      <c r="B6806" s="867" t="s">
        <v>2436</v>
      </c>
      <c r="C6806" s="867" t="s">
        <v>342</v>
      </c>
      <c r="L6806" s="881"/>
      <c r="M6806" s="881">
        <v>499.79</v>
      </c>
    </row>
    <row r="6807" spans="2:14">
      <c r="B6807" s="867" t="s">
        <v>2437</v>
      </c>
      <c r="C6807" s="867" t="s">
        <v>364</v>
      </c>
      <c r="L6807" s="881"/>
      <c r="M6807" s="881">
        <v>314.93</v>
      </c>
    </row>
    <row r="6808" spans="2:14">
      <c r="B6808" s="867" t="s">
        <v>2438</v>
      </c>
      <c r="C6808" s="867" t="s">
        <v>2702</v>
      </c>
      <c r="L6808" s="881"/>
      <c r="M6808" s="881">
        <v>183.2</v>
      </c>
    </row>
    <row r="6809" spans="2:14">
      <c r="B6809" s="873" t="s">
        <v>2439</v>
      </c>
      <c r="C6809" s="874" t="s">
        <v>343</v>
      </c>
      <c r="M6809" s="881">
        <v>317.82</v>
      </c>
    </row>
    <row r="6810" spans="2:14">
      <c r="B6810" s="867" t="s">
        <v>2440</v>
      </c>
      <c r="C6810" s="867" t="s">
        <v>2671</v>
      </c>
      <c r="M6810" s="881">
        <v>136.55000000000001</v>
      </c>
    </row>
    <row r="6811" spans="2:14">
      <c r="B6811" s="867" t="s">
        <v>2441</v>
      </c>
      <c r="C6811" s="867" t="s">
        <v>2703</v>
      </c>
      <c r="M6811" s="881">
        <v>181.27</v>
      </c>
    </row>
    <row r="6812" spans="2:14">
      <c r="B6812" s="873" t="s">
        <v>2442</v>
      </c>
      <c r="C6812" s="874" t="s">
        <v>2676</v>
      </c>
      <c r="M6812" s="881">
        <v>7.18</v>
      </c>
    </row>
    <row r="6813" spans="2:14">
      <c r="B6813" s="867" t="s">
        <v>2443</v>
      </c>
      <c r="C6813" s="867" t="s">
        <v>2677</v>
      </c>
      <c r="M6813" s="881">
        <v>7.18</v>
      </c>
    </row>
    <row r="6814" spans="2:14">
      <c r="B6814" s="873" t="s">
        <v>2444</v>
      </c>
      <c r="C6814" s="874" t="s">
        <v>344</v>
      </c>
      <c r="L6814" s="881"/>
      <c r="M6814" s="881">
        <v>590.82000000000005</v>
      </c>
    </row>
    <row r="6815" spans="2:14">
      <c r="B6815" s="867" t="s">
        <v>2445</v>
      </c>
      <c r="C6815" s="867" t="s">
        <v>2834</v>
      </c>
      <c r="L6815" s="881"/>
      <c r="M6815" s="881">
        <v>590.82000000000005</v>
      </c>
    </row>
    <row r="6816" spans="2:14">
      <c r="B6816" s="873" t="s">
        <v>2446</v>
      </c>
      <c r="C6816" s="874" t="s">
        <v>2679</v>
      </c>
      <c r="M6816" s="881"/>
      <c r="N6816" s="881">
        <v>71.180000000000007</v>
      </c>
    </row>
    <row r="6817" spans="2:14">
      <c r="B6817" s="867" t="s">
        <v>2447</v>
      </c>
      <c r="C6817" s="867" t="s">
        <v>2680</v>
      </c>
      <c r="M6817" s="881"/>
      <c r="N6817" s="881">
        <v>71.180000000000007</v>
      </c>
    </row>
    <row r="6818" spans="2:14">
      <c r="B6818" s="873" t="s">
        <v>2448</v>
      </c>
      <c r="C6818" s="874" t="s">
        <v>2754</v>
      </c>
      <c r="M6818" s="881">
        <v>637.59</v>
      </c>
      <c r="N6818" s="881">
        <v>382.09</v>
      </c>
    </row>
    <row r="6819" spans="2:14">
      <c r="B6819" s="867" t="s">
        <v>2449</v>
      </c>
      <c r="C6819" s="867" t="s">
        <v>334</v>
      </c>
      <c r="M6819" s="881">
        <v>9.41</v>
      </c>
    </row>
    <row r="6820" spans="2:14">
      <c r="B6820" s="867" t="s">
        <v>2450</v>
      </c>
      <c r="C6820" s="867" t="s">
        <v>365</v>
      </c>
      <c r="M6820" s="881">
        <v>27.07</v>
      </c>
    </row>
    <row r="6821" spans="2:14">
      <c r="B6821" s="867" t="s">
        <v>2451</v>
      </c>
      <c r="C6821" s="867" t="s">
        <v>336</v>
      </c>
      <c r="M6821" s="881">
        <v>22.56</v>
      </c>
    </row>
    <row r="6822" spans="2:14">
      <c r="B6822" s="867" t="s">
        <v>2452</v>
      </c>
      <c r="C6822" s="867" t="s">
        <v>2755</v>
      </c>
      <c r="M6822" s="881">
        <v>243.71</v>
      </c>
    </row>
    <row r="6823" spans="2:14">
      <c r="B6823" s="867" t="s">
        <v>2453</v>
      </c>
      <c r="C6823" s="867" t="s">
        <v>2756</v>
      </c>
      <c r="M6823" s="881">
        <v>267.41000000000003</v>
      </c>
    </row>
    <row r="6824" spans="2:14">
      <c r="B6824" s="867" t="s">
        <v>2454</v>
      </c>
      <c r="C6824" s="867" t="s">
        <v>349</v>
      </c>
      <c r="M6824" s="881">
        <v>41.17</v>
      </c>
      <c r="N6824" s="881">
        <v>233.31</v>
      </c>
    </row>
    <row r="6825" spans="2:14">
      <c r="B6825" s="867" t="s">
        <v>2455</v>
      </c>
      <c r="C6825" s="867" t="s">
        <v>2757</v>
      </c>
      <c r="M6825" s="881">
        <v>26.26</v>
      </c>
      <c r="N6825" s="881">
        <v>148.78</v>
      </c>
    </row>
    <row r="6826" spans="2:14">
      <c r="B6826" s="873" t="s">
        <v>2456</v>
      </c>
      <c r="C6826" s="874" t="s">
        <v>2681</v>
      </c>
      <c r="L6826" s="881"/>
      <c r="M6826" s="881">
        <v>270.17</v>
      </c>
    </row>
    <row r="6827" spans="2:14">
      <c r="B6827" s="867" t="s">
        <v>2457</v>
      </c>
      <c r="C6827" s="867" t="s">
        <v>2758</v>
      </c>
      <c r="L6827" s="881"/>
      <c r="M6827" s="881">
        <v>162.58000000000001</v>
      </c>
    </row>
    <row r="6828" spans="2:14">
      <c r="B6828" s="867" t="s">
        <v>2458</v>
      </c>
      <c r="C6828" s="867" t="s">
        <v>2759</v>
      </c>
      <c r="L6828" s="881"/>
      <c r="M6828" s="881">
        <v>107.59</v>
      </c>
    </row>
    <row r="6829" spans="2:14">
      <c r="B6829" s="873" t="s">
        <v>2459</v>
      </c>
      <c r="C6829" s="874" t="s">
        <v>64</v>
      </c>
      <c r="M6829" s="881"/>
      <c r="N6829" s="881">
        <v>115.8</v>
      </c>
    </row>
    <row r="6830" spans="2:14">
      <c r="B6830" s="867" t="s">
        <v>2460</v>
      </c>
      <c r="C6830" s="867" t="s">
        <v>350</v>
      </c>
      <c r="M6830" s="881"/>
      <c r="N6830" s="881">
        <v>91.84</v>
      </c>
    </row>
    <row r="6831" spans="2:14">
      <c r="B6831" s="867" t="s">
        <v>2461</v>
      </c>
      <c r="C6831" s="867" t="s">
        <v>351</v>
      </c>
      <c r="M6831" s="881"/>
      <c r="N6831" s="881">
        <v>23.96</v>
      </c>
    </row>
    <row r="6832" spans="2:14">
      <c r="B6832" s="873" t="s">
        <v>2462</v>
      </c>
      <c r="C6832" s="874" t="s">
        <v>65</v>
      </c>
      <c r="M6832" s="881">
        <v>759.55</v>
      </c>
    </row>
    <row r="6833" spans="2:13">
      <c r="B6833" s="867" t="s">
        <v>2463</v>
      </c>
      <c r="C6833" s="867" t="s">
        <v>2760</v>
      </c>
      <c r="M6833" s="881">
        <v>759.55</v>
      </c>
    </row>
    <row r="6834" spans="2:13">
      <c r="B6834" s="864" t="s">
        <v>2464</v>
      </c>
      <c r="C6834" s="865" t="s">
        <v>2761</v>
      </c>
      <c r="L6834" s="881"/>
      <c r="M6834" s="881">
        <v>413.2</v>
      </c>
    </row>
    <row r="6835" spans="2:13">
      <c r="B6835" s="873" t="s">
        <v>2465</v>
      </c>
      <c r="C6835" s="874" t="s">
        <v>52</v>
      </c>
      <c r="L6835" s="881"/>
      <c r="M6835" s="881">
        <v>2.7</v>
      </c>
    </row>
    <row r="6836" spans="2:13">
      <c r="B6836" s="867" t="s">
        <v>2466</v>
      </c>
      <c r="C6836" s="867" t="s">
        <v>333</v>
      </c>
      <c r="L6836" s="881"/>
      <c r="M6836" s="881">
        <v>2.2599999999999998</v>
      </c>
    </row>
    <row r="6837" spans="2:13">
      <c r="B6837" s="867" t="s">
        <v>2467</v>
      </c>
      <c r="C6837" s="867" t="s">
        <v>334</v>
      </c>
      <c r="L6837" s="881"/>
      <c r="M6837" s="881">
        <v>0.44</v>
      </c>
    </row>
    <row r="6838" spans="2:13">
      <c r="B6838" s="873" t="s">
        <v>2468</v>
      </c>
      <c r="C6838" s="874" t="s">
        <v>54</v>
      </c>
      <c r="L6838" s="881"/>
      <c r="M6838" s="881">
        <v>13.65</v>
      </c>
    </row>
    <row r="6839" spans="2:13">
      <c r="B6839" s="867" t="s">
        <v>2469</v>
      </c>
      <c r="C6839" s="867" t="s">
        <v>365</v>
      </c>
      <c r="L6839" s="881"/>
      <c r="M6839" s="881">
        <v>7.07</v>
      </c>
    </row>
    <row r="6840" spans="2:13">
      <c r="B6840" s="867" t="s">
        <v>2470</v>
      </c>
      <c r="C6840" s="867" t="s">
        <v>336</v>
      </c>
      <c r="L6840" s="881"/>
      <c r="M6840" s="881">
        <v>5.95</v>
      </c>
    </row>
    <row r="6841" spans="2:13">
      <c r="B6841" s="867" t="s">
        <v>2471</v>
      </c>
      <c r="C6841" s="867" t="s">
        <v>2762</v>
      </c>
      <c r="L6841" s="881"/>
      <c r="M6841" s="881">
        <v>0.63</v>
      </c>
    </row>
    <row r="6842" spans="2:13">
      <c r="B6842" s="873" t="s">
        <v>2472</v>
      </c>
      <c r="C6842" s="874" t="s">
        <v>2700</v>
      </c>
      <c r="L6842" s="881"/>
      <c r="M6842" s="881">
        <v>117.7</v>
      </c>
    </row>
    <row r="6843" spans="2:13">
      <c r="B6843" s="867" t="s">
        <v>2473</v>
      </c>
      <c r="C6843" s="867" t="s">
        <v>366</v>
      </c>
      <c r="L6843" s="881"/>
      <c r="M6843" s="881">
        <v>30.4</v>
      </c>
    </row>
    <row r="6844" spans="2:13">
      <c r="B6844" s="867" t="s">
        <v>2474</v>
      </c>
      <c r="C6844" s="867" t="s">
        <v>342</v>
      </c>
      <c r="L6844" s="881"/>
      <c r="M6844" s="881">
        <v>87.3</v>
      </c>
    </row>
    <row r="6845" spans="2:13">
      <c r="B6845" s="873" t="s">
        <v>2475</v>
      </c>
      <c r="C6845" s="874" t="s">
        <v>343</v>
      </c>
      <c r="L6845" s="881"/>
      <c r="M6845" s="881">
        <v>49.04</v>
      </c>
    </row>
    <row r="6846" spans="2:13">
      <c r="B6846" s="867" t="s">
        <v>2476</v>
      </c>
      <c r="C6846" s="867" t="s">
        <v>367</v>
      </c>
      <c r="L6846" s="881"/>
      <c r="M6846" s="881">
        <v>49.04</v>
      </c>
    </row>
    <row r="6847" spans="2:13">
      <c r="B6847" s="873" t="s">
        <v>2477</v>
      </c>
      <c r="C6847" s="874" t="s">
        <v>2681</v>
      </c>
      <c r="L6847" s="881"/>
      <c r="M6847" s="881">
        <v>107.59</v>
      </c>
    </row>
    <row r="6848" spans="2:13">
      <c r="B6848" s="867" t="s">
        <v>2478</v>
      </c>
      <c r="C6848" s="867" t="s">
        <v>2763</v>
      </c>
      <c r="L6848" s="881"/>
      <c r="M6848" s="881">
        <v>107.59</v>
      </c>
    </row>
    <row r="6849" spans="2:14">
      <c r="B6849" s="873" t="s">
        <v>2479</v>
      </c>
      <c r="C6849" s="874" t="s">
        <v>344</v>
      </c>
      <c r="L6849" s="881"/>
      <c r="M6849" s="881">
        <v>100.56</v>
      </c>
    </row>
    <row r="6850" spans="2:14">
      <c r="B6850" s="867" t="s">
        <v>2480</v>
      </c>
      <c r="C6850" s="867" t="s">
        <v>2843</v>
      </c>
      <c r="L6850" s="881"/>
      <c r="M6850" s="881">
        <v>100.56</v>
      </c>
    </row>
    <row r="6851" spans="2:14">
      <c r="B6851" s="873" t="s">
        <v>2481</v>
      </c>
      <c r="C6851" s="874" t="s">
        <v>64</v>
      </c>
      <c r="L6851" s="881"/>
      <c r="M6851" s="881">
        <v>21.96</v>
      </c>
    </row>
    <row r="6852" spans="2:14">
      <c r="B6852" s="867" t="s">
        <v>2482</v>
      </c>
      <c r="C6852" s="867" t="s">
        <v>350</v>
      </c>
      <c r="M6852" s="881">
        <v>15.41</v>
      </c>
    </row>
    <row r="6853" spans="2:14">
      <c r="B6853" s="867" t="s">
        <v>2483</v>
      </c>
      <c r="C6853" s="867" t="s">
        <v>351</v>
      </c>
      <c r="L6853" s="881"/>
      <c r="M6853" s="881">
        <v>6.55</v>
      </c>
    </row>
    <row r="6854" spans="2:14">
      <c r="B6854" s="864" t="s">
        <v>2484</v>
      </c>
      <c r="C6854" s="865" t="s">
        <v>2991</v>
      </c>
      <c r="L6854" s="881"/>
      <c r="M6854" s="881">
        <v>20704.27</v>
      </c>
      <c r="N6854" s="881">
        <v>18.38</v>
      </c>
    </row>
    <row r="6855" spans="2:14">
      <c r="B6855" s="873" t="s">
        <v>2485</v>
      </c>
      <c r="C6855" s="874" t="s">
        <v>52</v>
      </c>
      <c r="L6855" s="881"/>
      <c r="M6855" s="881">
        <v>112.39</v>
      </c>
    </row>
    <row r="6856" spans="2:14">
      <c r="B6856" s="867" t="s">
        <v>2486</v>
      </c>
      <c r="C6856" s="867" t="s">
        <v>333</v>
      </c>
      <c r="L6856" s="881"/>
      <c r="M6856" s="881">
        <v>83.52</v>
      </c>
    </row>
    <row r="6857" spans="2:14">
      <c r="B6857" s="867" t="s">
        <v>2487</v>
      </c>
      <c r="C6857" s="867" t="s">
        <v>334</v>
      </c>
      <c r="L6857" s="881"/>
      <c r="M6857" s="881">
        <v>28.87</v>
      </c>
    </row>
    <row r="6858" spans="2:14">
      <c r="B6858" s="873" t="s">
        <v>2488</v>
      </c>
      <c r="C6858" s="874" t="s">
        <v>54</v>
      </c>
      <c r="L6858" s="881"/>
      <c r="M6858" s="881">
        <v>868.49</v>
      </c>
      <c r="N6858" s="881">
        <v>18.38</v>
      </c>
    </row>
    <row r="6859" spans="2:14">
      <c r="B6859" s="867" t="s">
        <v>2489</v>
      </c>
      <c r="C6859" s="867" t="s">
        <v>365</v>
      </c>
      <c r="L6859" s="881"/>
      <c r="M6859" s="881">
        <v>103.35</v>
      </c>
    </row>
    <row r="6860" spans="2:14">
      <c r="B6860" s="867" t="s">
        <v>2490</v>
      </c>
      <c r="C6860" s="867" t="s">
        <v>336</v>
      </c>
      <c r="L6860" s="881"/>
      <c r="M6860" s="881">
        <v>86.14</v>
      </c>
    </row>
    <row r="6861" spans="2:14">
      <c r="B6861" s="867" t="s">
        <v>2491</v>
      </c>
      <c r="C6861" s="867" t="s">
        <v>337</v>
      </c>
      <c r="L6861" s="881"/>
      <c r="M6861" s="881">
        <v>678.43</v>
      </c>
    </row>
    <row r="6862" spans="2:14">
      <c r="B6862" s="867" t="s">
        <v>2492</v>
      </c>
      <c r="C6862" s="867" t="s">
        <v>2766</v>
      </c>
      <c r="M6862" s="881">
        <v>0.56999999999999995</v>
      </c>
      <c r="N6862" s="881">
        <v>18.38</v>
      </c>
    </row>
    <row r="6863" spans="2:14">
      <c r="B6863" s="873" t="s">
        <v>2493</v>
      </c>
      <c r="C6863" s="874" t="s">
        <v>2767</v>
      </c>
      <c r="L6863" s="881"/>
      <c r="M6863" s="881">
        <v>9418.76</v>
      </c>
    </row>
    <row r="6864" spans="2:14">
      <c r="B6864" s="867" t="s">
        <v>2494</v>
      </c>
      <c r="C6864" s="867" t="s">
        <v>368</v>
      </c>
      <c r="L6864" s="881"/>
      <c r="M6864" s="881">
        <v>309.54000000000002</v>
      </c>
    </row>
    <row r="6865" spans="2:13">
      <c r="B6865" s="867" t="s">
        <v>2495</v>
      </c>
      <c r="C6865" s="867" t="s">
        <v>364</v>
      </c>
      <c r="M6865" s="881">
        <v>2104.5</v>
      </c>
    </row>
    <row r="6866" spans="2:13">
      <c r="B6866" s="867" t="s">
        <v>2496</v>
      </c>
      <c r="C6866" s="867" t="s">
        <v>2702</v>
      </c>
      <c r="L6866" s="881"/>
      <c r="M6866" s="881">
        <v>928.2</v>
      </c>
    </row>
    <row r="6867" spans="2:13">
      <c r="B6867" s="867" t="s">
        <v>2497</v>
      </c>
      <c r="C6867" s="867" t="s">
        <v>342</v>
      </c>
      <c r="L6867" s="881"/>
      <c r="M6867" s="881">
        <v>6076.52</v>
      </c>
    </row>
    <row r="6868" spans="2:13">
      <c r="B6868" s="873" t="s">
        <v>2498</v>
      </c>
      <c r="C6868" s="874" t="s">
        <v>362</v>
      </c>
      <c r="L6868" s="881"/>
      <c r="M6868" s="881">
        <v>2329.66</v>
      </c>
    </row>
    <row r="6869" spans="2:13">
      <c r="B6869" s="867" t="s">
        <v>2499</v>
      </c>
      <c r="C6869" s="867" t="s">
        <v>2768</v>
      </c>
      <c r="L6869" s="881"/>
      <c r="M6869" s="881">
        <v>750.61</v>
      </c>
    </row>
    <row r="6870" spans="2:13">
      <c r="B6870" s="867" t="s">
        <v>2500</v>
      </c>
      <c r="C6870" s="867" t="s">
        <v>2769</v>
      </c>
      <c r="M6870" s="881">
        <v>1579.05</v>
      </c>
    </row>
    <row r="6871" spans="2:13">
      <c r="B6871" s="873" t="s">
        <v>2501</v>
      </c>
      <c r="C6871" s="874" t="s">
        <v>343</v>
      </c>
      <c r="M6871" s="881">
        <v>3587.73</v>
      </c>
    </row>
    <row r="6872" spans="2:13">
      <c r="B6872" s="867" t="s">
        <v>2502</v>
      </c>
      <c r="C6872" s="867" t="s">
        <v>367</v>
      </c>
      <c r="M6872" s="881">
        <v>3587.73</v>
      </c>
    </row>
    <row r="6873" spans="2:13">
      <c r="B6873" s="873" t="s">
        <v>2503</v>
      </c>
      <c r="C6873" s="874" t="s">
        <v>344</v>
      </c>
      <c r="L6873" s="881"/>
      <c r="M6873" s="881">
        <v>4387.24</v>
      </c>
    </row>
    <row r="6874" spans="2:13">
      <c r="B6874" s="867" t="s">
        <v>2504</v>
      </c>
      <c r="C6874" s="867" t="s">
        <v>2770</v>
      </c>
      <c r="L6874" s="881"/>
      <c r="M6874" s="881">
        <v>1883.44</v>
      </c>
    </row>
    <row r="6875" spans="2:13">
      <c r="B6875" s="867" t="s">
        <v>2505</v>
      </c>
      <c r="C6875" s="867" t="s">
        <v>2771</v>
      </c>
      <c r="L6875" s="881"/>
      <c r="M6875" s="881">
        <v>850.72</v>
      </c>
    </row>
    <row r="6876" spans="2:13">
      <c r="B6876" s="867" t="s">
        <v>2506</v>
      </c>
      <c r="C6876" s="867" t="s">
        <v>2772</v>
      </c>
      <c r="L6876" s="881"/>
      <c r="M6876" s="881">
        <v>1653.08</v>
      </c>
    </row>
    <row r="6877" spans="2:13">
      <c r="B6877" s="859" t="s">
        <v>127</v>
      </c>
      <c r="C6877" s="860" t="s">
        <v>371</v>
      </c>
      <c r="K6877" s="881">
        <v>11791.23</v>
      </c>
      <c r="L6877" s="881">
        <v>104211.99</v>
      </c>
      <c r="M6877" s="881">
        <v>62502.8</v>
      </c>
    </row>
    <row r="6878" spans="2:13">
      <c r="B6878" s="864" t="s">
        <v>1307</v>
      </c>
      <c r="C6878" s="865" t="s">
        <v>2992</v>
      </c>
      <c r="K6878" s="881">
        <v>11791.23</v>
      </c>
      <c r="L6878" s="881">
        <v>104211.99</v>
      </c>
      <c r="M6878" s="881">
        <v>62502.8</v>
      </c>
    </row>
    <row r="6879" spans="2:13">
      <c r="B6879" s="873" t="s">
        <v>1308</v>
      </c>
      <c r="C6879" s="874" t="s">
        <v>2855</v>
      </c>
      <c r="K6879" s="881">
        <v>11791.23</v>
      </c>
      <c r="L6879" s="881">
        <v>32375.14</v>
      </c>
    </row>
    <row r="6880" spans="2:13">
      <c r="B6880" s="875" t="s">
        <v>1309</v>
      </c>
      <c r="C6880" s="876" t="s">
        <v>52</v>
      </c>
      <c r="K6880" s="881">
        <v>1216</v>
      </c>
    </row>
    <row r="6881" spans="2:12">
      <c r="B6881" s="867" t="s">
        <v>1310</v>
      </c>
      <c r="C6881" s="867" t="s">
        <v>333</v>
      </c>
      <c r="K6881" s="881">
        <v>903.68</v>
      </c>
    </row>
    <row r="6882" spans="2:12">
      <c r="B6882" s="867" t="s">
        <v>1311</v>
      </c>
      <c r="C6882" s="867" t="s">
        <v>334</v>
      </c>
      <c r="K6882" s="881">
        <v>312.32</v>
      </c>
    </row>
    <row r="6883" spans="2:12">
      <c r="B6883" s="875" t="s">
        <v>1312</v>
      </c>
      <c r="C6883" s="876" t="s">
        <v>54</v>
      </c>
      <c r="K6883" s="881">
        <v>7838.98</v>
      </c>
      <c r="L6883" s="881">
        <v>975.94</v>
      </c>
    </row>
    <row r="6884" spans="2:12">
      <c r="B6884" s="867" t="s">
        <v>1313</v>
      </c>
      <c r="C6884" s="867" t="s">
        <v>365</v>
      </c>
      <c r="K6884" s="881">
        <v>2821.92</v>
      </c>
    </row>
    <row r="6885" spans="2:12">
      <c r="B6885" s="867" t="s">
        <v>1314</v>
      </c>
      <c r="C6885" s="867" t="s">
        <v>2697</v>
      </c>
      <c r="K6885" s="881">
        <v>737.23</v>
      </c>
      <c r="L6885" s="881">
        <v>143.41</v>
      </c>
    </row>
    <row r="6886" spans="2:12">
      <c r="B6886" s="867" t="s">
        <v>1315</v>
      </c>
      <c r="C6886" s="867" t="s">
        <v>2699</v>
      </c>
      <c r="K6886" s="881">
        <v>1234.4100000000001</v>
      </c>
      <c r="L6886" s="881">
        <v>240.12</v>
      </c>
    </row>
    <row r="6887" spans="2:12">
      <c r="B6887" s="867" t="s">
        <v>1316</v>
      </c>
      <c r="C6887" s="867" t="s">
        <v>2856</v>
      </c>
      <c r="K6887" s="881">
        <v>554.4</v>
      </c>
      <c r="L6887" s="881">
        <v>107.85</v>
      </c>
    </row>
    <row r="6888" spans="2:12">
      <c r="B6888" s="867" t="s">
        <v>1317</v>
      </c>
      <c r="C6888" s="867" t="s">
        <v>2849</v>
      </c>
      <c r="K6888" s="881">
        <v>542.32000000000005</v>
      </c>
      <c r="L6888" s="881">
        <v>105.49</v>
      </c>
    </row>
    <row r="6889" spans="2:12">
      <c r="B6889" s="867" t="s">
        <v>1318</v>
      </c>
      <c r="C6889" s="867" t="s">
        <v>2857</v>
      </c>
      <c r="K6889" s="881">
        <v>803.56</v>
      </c>
      <c r="L6889" s="881">
        <v>156.31</v>
      </c>
    </row>
    <row r="6890" spans="2:12">
      <c r="B6890" s="867" t="s">
        <v>1319</v>
      </c>
      <c r="C6890" s="871" t="s">
        <v>2788</v>
      </c>
      <c r="K6890" s="881">
        <v>1145.1400000000001</v>
      </c>
      <c r="L6890" s="881">
        <v>222.76</v>
      </c>
    </row>
    <row r="6891" spans="2:12">
      <c r="B6891" s="875" t="s">
        <v>1320</v>
      </c>
      <c r="C6891" s="876" t="s">
        <v>2700</v>
      </c>
      <c r="K6891" s="881"/>
      <c r="L6891" s="881">
        <v>11398.15</v>
      </c>
    </row>
    <row r="6892" spans="2:12">
      <c r="B6892" s="883" t="s">
        <v>1321</v>
      </c>
      <c r="C6892" s="884" t="s">
        <v>2858</v>
      </c>
      <c r="K6892" s="881"/>
      <c r="L6892" s="881">
        <v>5465.04</v>
      </c>
    </row>
    <row r="6893" spans="2:12">
      <c r="B6893" s="867" t="s">
        <v>1322</v>
      </c>
      <c r="C6893" s="867" t="s">
        <v>2859</v>
      </c>
      <c r="K6893" s="881"/>
      <c r="L6893" s="881">
        <v>5465.04</v>
      </c>
    </row>
    <row r="6894" spans="2:12">
      <c r="B6894" s="883" t="s">
        <v>1323</v>
      </c>
      <c r="C6894" s="884" t="s">
        <v>2860</v>
      </c>
      <c r="K6894" s="881"/>
      <c r="L6894" s="881">
        <v>5933.11</v>
      </c>
    </row>
    <row r="6895" spans="2:12">
      <c r="B6895" s="867" t="s">
        <v>1324</v>
      </c>
      <c r="C6895" s="867" t="s">
        <v>2861</v>
      </c>
      <c r="K6895" s="881"/>
      <c r="L6895" s="881">
        <v>1641.73</v>
      </c>
    </row>
    <row r="6896" spans="2:12">
      <c r="B6896" s="867" t="s">
        <v>1325</v>
      </c>
      <c r="C6896" s="867" t="s">
        <v>2713</v>
      </c>
      <c r="K6896" s="881"/>
      <c r="L6896" s="881">
        <v>4291.38</v>
      </c>
    </row>
    <row r="6897" spans="2:13">
      <c r="B6897" s="875" t="s">
        <v>1326</v>
      </c>
      <c r="C6897" s="876" t="s">
        <v>2775</v>
      </c>
      <c r="K6897" s="881">
        <v>2736.25</v>
      </c>
      <c r="L6897" s="881">
        <v>20001.05</v>
      </c>
    </row>
    <row r="6898" spans="2:13">
      <c r="B6898" s="883" t="s">
        <v>1327</v>
      </c>
      <c r="C6898" s="884" t="s">
        <v>56</v>
      </c>
      <c r="K6898" s="881">
        <v>2736.25</v>
      </c>
      <c r="L6898" s="881">
        <v>10267.91</v>
      </c>
    </row>
    <row r="6899" spans="2:13">
      <c r="B6899" s="867" t="s">
        <v>1328</v>
      </c>
      <c r="C6899" s="867" t="s">
        <v>360</v>
      </c>
      <c r="K6899" s="881"/>
      <c r="L6899" s="881">
        <v>2122.21</v>
      </c>
    </row>
    <row r="6900" spans="2:13">
      <c r="B6900" s="867" t="s">
        <v>1329</v>
      </c>
      <c r="C6900" s="867" t="s">
        <v>2862</v>
      </c>
      <c r="K6900" s="881"/>
      <c r="L6900" s="881">
        <v>4080.3</v>
      </c>
    </row>
    <row r="6901" spans="2:13">
      <c r="B6901" s="867" t="s">
        <v>1330</v>
      </c>
      <c r="C6901" s="867" t="s">
        <v>2702</v>
      </c>
      <c r="K6901" s="881">
        <v>2736.25</v>
      </c>
      <c r="L6901" s="881">
        <v>4065.4</v>
      </c>
    </row>
    <row r="6902" spans="2:13">
      <c r="B6902" s="883" t="s">
        <v>1331</v>
      </c>
      <c r="C6902" s="884" t="s">
        <v>57</v>
      </c>
      <c r="K6902" s="881"/>
      <c r="L6902" s="881">
        <v>9733.14</v>
      </c>
    </row>
    <row r="6903" spans="2:13">
      <c r="B6903" s="867" t="s">
        <v>1332</v>
      </c>
      <c r="C6903" s="867" t="s">
        <v>361</v>
      </c>
      <c r="K6903" s="881"/>
      <c r="L6903" s="881">
        <v>1298.2</v>
      </c>
    </row>
    <row r="6904" spans="2:13">
      <c r="B6904" s="867" t="s">
        <v>1333</v>
      </c>
      <c r="C6904" s="867" t="s">
        <v>2863</v>
      </c>
      <c r="K6904" s="881"/>
      <c r="L6904" s="881">
        <v>3056.76</v>
      </c>
    </row>
    <row r="6905" spans="2:13">
      <c r="B6905" s="867" t="s">
        <v>1334</v>
      </c>
      <c r="C6905" s="867" t="s">
        <v>2702</v>
      </c>
      <c r="K6905" s="881"/>
      <c r="L6905" s="881">
        <v>5378.18</v>
      </c>
    </row>
    <row r="6906" spans="2:13">
      <c r="B6906" s="873" t="s">
        <v>1335</v>
      </c>
      <c r="C6906" s="874" t="s">
        <v>2864</v>
      </c>
      <c r="K6906" s="881"/>
      <c r="L6906" s="881">
        <v>61975.17</v>
      </c>
      <c r="M6906" s="881">
        <v>14991.14</v>
      </c>
    </row>
    <row r="6907" spans="2:13">
      <c r="B6907" s="875" t="s">
        <v>1336</v>
      </c>
      <c r="C6907" s="876" t="s">
        <v>362</v>
      </c>
      <c r="K6907" s="881"/>
      <c r="L6907" s="881">
        <v>22333.27</v>
      </c>
    </row>
    <row r="6908" spans="2:13">
      <c r="B6908" s="867" t="s">
        <v>1337</v>
      </c>
      <c r="C6908" s="871" t="s">
        <v>2865</v>
      </c>
      <c r="K6908" s="881"/>
      <c r="L6908" s="881">
        <v>22333.27</v>
      </c>
    </row>
    <row r="6909" spans="2:13">
      <c r="B6909" s="875" t="s">
        <v>1338</v>
      </c>
      <c r="C6909" s="876" t="s">
        <v>2866</v>
      </c>
      <c r="K6909" s="881"/>
      <c r="L6909" s="881">
        <v>25298.29</v>
      </c>
    </row>
    <row r="6910" spans="2:13">
      <c r="B6910" s="867" t="s">
        <v>1339</v>
      </c>
      <c r="C6910" s="867" t="s">
        <v>2867</v>
      </c>
      <c r="K6910" s="881"/>
      <c r="L6910" s="881">
        <v>14099.75</v>
      </c>
    </row>
    <row r="6911" spans="2:13">
      <c r="B6911" s="867" t="s">
        <v>1340</v>
      </c>
      <c r="C6911" s="867" t="s">
        <v>2868</v>
      </c>
      <c r="K6911" s="881"/>
      <c r="L6911" s="881">
        <v>2280.2800000000002</v>
      </c>
    </row>
    <row r="6912" spans="2:13">
      <c r="B6912" s="867" t="s">
        <v>1341</v>
      </c>
      <c r="C6912" s="867" t="s">
        <v>2869</v>
      </c>
      <c r="K6912" s="881"/>
      <c r="L6912" s="881">
        <v>8918.26</v>
      </c>
    </row>
    <row r="6913" spans="2:13">
      <c r="B6913" s="875" t="s">
        <v>1342</v>
      </c>
      <c r="C6913" s="876" t="s">
        <v>2870</v>
      </c>
      <c r="K6913" s="881"/>
      <c r="L6913" s="881">
        <v>8984.7099999999991</v>
      </c>
    </row>
    <row r="6914" spans="2:13">
      <c r="B6914" s="867" t="s">
        <v>1343</v>
      </c>
      <c r="C6914" s="867" t="s">
        <v>2871</v>
      </c>
      <c r="K6914" s="881"/>
      <c r="L6914" s="881">
        <v>2826.92</v>
      </c>
    </row>
    <row r="6915" spans="2:13">
      <c r="B6915" s="867" t="s">
        <v>1344</v>
      </c>
      <c r="C6915" s="871" t="s">
        <v>2872</v>
      </c>
      <c r="K6915" s="881"/>
      <c r="L6915" s="881">
        <v>2017.44</v>
      </c>
    </row>
    <row r="6916" spans="2:13">
      <c r="B6916" s="867" t="s">
        <v>1345</v>
      </c>
      <c r="C6916" s="867" t="s">
        <v>2873</v>
      </c>
      <c r="K6916" s="881"/>
      <c r="L6916" s="881">
        <v>2642.03</v>
      </c>
    </row>
    <row r="6917" spans="2:13">
      <c r="B6917" s="867" t="s">
        <v>1346</v>
      </c>
      <c r="C6917" s="867" t="s">
        <v>2874</v>
      </c>
      <c r="K6917" s="881"/>
      <c r="L6917" s="881">
        <v>1498.32</v>
      </c>
    </row>
    <row r="6918" spans="2:13">
      <c r="B6918" s="875" t="s">
        <v>1347</v>
      </c>
      <c r="C6918" s="876" t="s">
        <v>62</v>
      </c>
      <c r="L6918" s="881">
        <v>5358.9</v>
      </c>
      <c r="M6918" s="881">
        <v>2971.12</v>
      </c>
    </row>
    <row r="6919" spans="2:13">
      <c r="B6919" s="867" t="s">
        <v>1348</v>
      </c>
      <c r="C6919" s="867" t="s">
        <v>373</v>
      </c>
      <c r="L6919" s="881">
        <v>3145.26</v>
      </c>
      <c r="M6919" s="881">
        <v>2971.12</v>
      </c>
    </row>
    <row r="6920" spans="2:13">
      <c r="B6920" s="867" t="s">
        <v>1349</v>
      </c>
      <c r="C6920" s="867" t="s">
        <v>372</v>
      </c>
      <c r="L6920" s="881">
        <v>2213.64</v>
      </c>
    </row>
    <row r="6921" spans="2:13">
      <c r="B6921" s="875" t="s">
        <v>1350</v>
      </c>
      <c r="C6921" s="876" t="s">
        <v>63</v>
      </c>
      <c r="L6921" s="881"/>
      <c r="M6921" s="881">
        <v>8556.34</v>
      </c>
    </row>
    <row r="6922" spans="2:13">
      <c r="B6922" s="867" t="s">
        <v>1351</v>
      </c>
      <c r="C6922" s="871" t="s">
        <v>2875</v>
      </c>
      <c r="L6922" s="881"/>
      <c r="M6922" s="881">
        <v>6387.16</v>
      </c>
    </row>
    <row r="6923" spans="2:13">
      <c r="B6923" s="867" t="s">
        <v>1352</v>
      </c>
      <c r="C6923" s="871" t="s">
        <v>2876</v>
      </c>
      <c r="L6923" s="881"/>
      <c r="M6923" s="881">
        <v>2169.1799999999998</v>
      </c>
    </row>
    <row r="6924" spans="2:13">
      <c r="B6924" s="875" t="s">
        <v>1353</v>
      </c>
      <c r="C6924" s="876" t="s">
        <v>64</v>
      </c>
      <c r="M6924" s="881">
        <v>3463.68</v>
      </c>
    </row>
    <row r="6925" spans="2:13">
      <c r="B6925" s="867" t="s">
        <v>1354</v>
      </c>
      <c r="C6925" s="867" t="s">
        <v>2877</v>
      </c>
      <c r="M6925" s="881">
        <v>3463.68</v>
      </c>
    </row>
    <row r="6926" spans="2:13">
      <c r="B6926" s="873" t="s">
        <v>1355</v>
      </c>
      <c r="C6926" s="874" t="s">
        <v>66</v>
      </c>
      <c r="K6926" s="881"/>
      <c r="L6926" s="881">
        <v>6325.54</v>
      </c>
      <c r="M6926" s="881">
        <v>8649.16</v>
      </c>
    </row>
    <row r="6927" spans="2:13">
      <c r="B6927" s="875" t="s">
        <v>1356</v>
      </c>
      <c r="C6927" s="876" t="s">
        <v>2878</v>
      </c>
      <c r="K6927" s="881"/>
      <c r="L6927" s="881">
        <v>5279.56</v>
      </c>
    </row>
    <row r="6928" spans="2:13">
      <c r="B6928" s="867" t="s">
        <v>1357</v>
      </c>
      <c r="C6928" s="867" t="s">
        <v>2879</v>
      </c>
      <c r="K6928" s="881"/>
      <c r="L6928" s="881">
        <v>5279.56</v>
      </c>
    </row>
    <row r="6929" spans="2:13">
      <c r="B6929" s="875" t="s">
        <v>1358</v>
      </c>
      <c r="C6929" s="876" t="s">
        <v>67</v>
      </c>
      <c r="L6929" s="881"/>
      <c r="M6929" s="881">
        <v>8649.16</v>
      </c>
    </row>
    <row r="6930" spans="2:13">
      <c r="B6930" s="867" t="s">
        <v>1359</v>
      </c>
      <c r="C6930" s="867" t="s">
        <v>374</v>
      </c>
      <c r="L6930" s="881"/>
      <c r="M6930" s="881">
        <v>8649.16</v>
      </c>
    </row>
    <row r="6931" spans="2:13">
      <c r="B6931" s="875" t="s">
        <v>1360</v>
      </c>
      <c r="C6931" s="876" t="s">
        <v>389</v>
      </c>
      <c r="K6931" s="881"/>
      <c r="L6931" s="881">
        <v>1045.98</v>
      </c>
    </row>
    <row r="6932" spans="2:13">
      <c r="B6932" s="867" t="s">
        <v>1361</v>
      </c>
      <c r="C6932" s="867" t="s">
        <v>390</v>
      </c>
      <c r="K6932" s="881"/>
      <c r="L6932" s="881">
        <v>1045.98</v>
      </c>
    </row>
    <row r="6933" spans="2:13">
      <c r="B6933" s="873" t="s">
        <v>1362</v>
      </c>
      <c r="C6933" s="874" t="s">
        <v>84</v>
      </c>
      <c r="K6933" s="881"/>
      <c r="L6933" s="881">
        <v>2992.08</v>
      </c>
    </row>
    <row r="6934" spans="2:13">
      <c r="B6934" s="867" t="s">
        <v>1363</v>
      </c>
      <c r="C6934" s="867" t="s">
        <v>2880</v>
      </c>
      <c r="K6934" s="881"/>
      <c r="L6934" s="881">
        <v>2992.08</v>
      </c>
    </row>
    <row r="6935" spans="2:13">
      <c r="B6935" s="873" t="s">
        <v>1364</v>
      </c>
      <c r="C6935" s="874" t="s">
        <v>2881</v>
      </c>
      <c r="L6935" s="881">
        <v>544.05999999999995</v>
      </c>
      <c r="M6935" s="881">
        <v>17189.849999999999</v>
      </c>
    </row>
    <row r="6936" spans="2:13">
      <c r="B6936" s="867" t="s">
        <v>1365</v>
      </c>
      <c r="C6936" s="867" t="s">
        <v>365</v>
      </c>
      <c r="L6936" s="881">
        <v>316.51</v>
      </c>
      <c r="M6936" s="881">
        <v>1433.12</v>
      </c>
    </row>
    <row r="6937" spans="2:13">
      <c r="B6937" s="867" t="s">
        <v>1366</v>
      </c>
      <c r="C6937" s="871" t="s">
        <v>2882</v>
      </c>
      <c r="L6937" s="881">
        <v>227.55</v>
      </c>
      <c r="M6937" s="881">
        <v>15756.73</v>
      </c>
    </row>
    <row r="6938" spans="2:13">
      <c r="B6938" s="873" t="s">
        <v>1367</v>
      </c>
      <c r="C6938" s="874" t="s">
        <v>2883</v>
      </c>
      <c r="L6938" s="881"/>
      <c r="M6938" s="881">
        <v>7599.45</v>
      </c>
    </row>
    <row r="6939" spans="2:13">
      <c r="B6939" s="875" t="s">
        <v>1368</v>
      </c>
      <c r="C6939" s="876" t="s">
        <v>54</v>
      </c>
      <c r="L6939" s="881"/>
      <c r="M6939" s="881">
        <v>453.4</v>
      </c>
    </row>
    <row r="6940" spans="2:13">
      <c r="B6940" s="867" t="s">
        <v>1369</v>
      </c>
      <c r="C6940" s="867" t="s">
        <v>365</v>
      </c>
      <c r="L6940" s="881"/>
      <c r="M6940" s="881">
        <v>453.4</v>
      </c>
    </row>
    <row r="6941" spans="2:13">
      <c r="B6941" s="875" t="s">
        <v>1370</v>
      </c>
      <c r="C6941" s="876" t="s">
        <v>2775</v>
      </c>
      <c r="L6941" s="881"/>
      <c r="M6941" s="881">
        <v>7146.05</v>
      </c>
    </row>
    <row r="6942" spans="2:13">
      <c r="B6942" s="867" t="s">
        <v>1371</v>
      </c>
      <c r="C6942" s="867" t="s">
        <v>342</v>
      </c>
      <c r="L6942" s="881"/>
      <c r="M6942" s="881">
        <v>3711.12</v>
      </c>
    </row>
    <row r="6943" spans="2:13">
      <c r="B6943" s="867" t="s">
        <v>1372</v>
      </c>
      <c r="C6943" s="867" t="s">
        <v>366</v>
      </c>
      <c r="L6943" s="881"/>
      <c r="M6943" s="881">
        <v>2442.5500000000002</v>
      </c>
    </row>
    <row r="6944" spans="2:13">
      <c r="B6944" s="867" t="s">
        <v>1373</v>
      </c>
      <c r="C6944" s="867" t="s">
        <v>341</v>
      </c>
      <c r="L6944" s="881"/>
      <c r="M6944" s="881">
        <v>992.38</v>
      </c>
    </row>
    <row r="6945" spans="2:13">
      <c r="B6945" s="873" t="s">
        <v>1374</v>
      </c>
      <c r="C6945" s="874" t="s">
        <v>375</v>
      </c>
      <c r="L6945" s="881"/>
      <c r="M6945" s="881">
        <v>10353.17</v>
      </c>
    </row>
    <row r="6946" spans="2:13">
      <c r="B6946" s="875" t="s">
        <v>1375</v>
      </c>
      <c r="C6946" s="876" t="s">
        <v>54</v>
      </c>
      <c r="L6946" s="881"/>
      <c r="M6946" s="881">
        <v>3353.05</v>
      </c>
    </row>
    <row r="6947" spans="2:13">
      <c r="B6947" s="867" t="s">
        <v>1376</v>
      </c>
      <c r="C6947" s="867" t="s">
        <v>2884</v>
      </c>
      <c r="L6947" s="881"/>
      <c r="M6947" s="881">
        <v>2225.2199999999998</v>
      </c>
    </row>
    <row r="6948" spans="2:13">
      <c r="B6948" s="867" t="s">
        <v>1377</v>
      </c>
      <c r="C6948" s="867" t="s">
        <v>376</v>
      </c>
      <c r="L6948" s="881"/>
      <c r="M6948" s="881">
        <v>304.85000000000002</v>
      </c>
    </row>
    <row r="6949" spans="2:13">
      <c r="B6949" s="867" t="s">
        <v>1378</v>
      </c>
      <c r="C6949" s="871" t="s">
        <v>2788</v>
      </c>
      <c r="L6949" s="881"/>
      <c r="M6949" s="881">
        <v>822.98</v>
      </c>
    </row>
    <row r="6950" spans="2:13">
      <c r="B6950" s="875" t="s">
        <v>1379</v>
      </c>
      <c r="C6950" s="876" t="s">
        <v>2885</v>
      </c>
      <c r="L6950" s="881"/>
      <c r="M6950" s="881">
        <v>2783.05</v>
      </c>
    </row>
    <row r="6951" spans="2:13">
      <c r="B6951" s="867" t="s">
        <v>1380</v>
      </c>
      <c r="C6951" s="867" t="s">
        <v>377</v>
      </c>
      <c r="L6951" s="881"/>
      <c r="M6951" s="881">
        <v>1931.13</v>
      </c>
    </row>
    <row r="6952" spans="2:13">
      <c r="B6952" s="867" t="s">
        <v>1381</v>
      </c>
      <c r="C6952" s="867" t="s">
        <v>378</v>
      </c>
      <c r="L6952" s="881"/>
      <c r="M6952" s="881">
        <v>851.92</v>
      </c>
    </row>
    <row r="6953" spans="2:13">
      <c r="B6953" s="875" t="s">
        <v>1382</v>
      </c>
      <c r="C6953" s="876" t="s">
        <v>353</v>
      </c>
      <c r="L6953" s="881"/>
      <c r="M6953" s="881">
        <v>3942.98</v>
      </c>
    </row>
    <row r="6954" spans="2:13">
      <c r="B6954" s="867" t="s">
        <v>1383</v>
      </c>
      <c r="C6954" s="867" t="s">
        <v>2886</v>
      </c>
      <c r="L6954" s="881"/>
      <c r="M6954" s="881">
        <v>2077.2199999999998</v>
      </c>
    </row>
    <row r="6955" spans="2:13">
      <c r="B6955" s="867" t="s">
        <v>1384</v>
      </c>
      <c r="C6955" s="867" t="s">
        <v>2887</v>
      </c>
      <c r="L6955" s="881"/>
      <c r="M6955" s="881">
        <v>1865.76</v>
      </c>
    </row>
    <row r="6956" spans="2:13">
      <c r="B6956" s="875" t="s">
        <v>1385</v>
      </c>
      <c r="C6956" s="876" t="s">
        <v>2888</v>
      </c>
      <c r="L6956" s="881"/>
      <c r="M6956" s="881">
        <v>274.08999999999997</v>
      </c>
    </row>
    <row r="6957" spans="2:13">
      <c r="B6957" s="867" t="s">
        <v>1386</v>
      </c>
      <c r="C6957" s="867" t="s">
        <v>2889</v>
      </c>
      <c r="L6957" s="881"/>
      <c r="M6957" s="881">
        <v>274.08999999999997</v>
      </c>
    </row>
    <row r="6958" spans="2:13">
      <c r="B6958" s="873" t="s">
        <v>1387</v>
      </c>
      <c r="C6958" s="874" t="s">
        <v>2890</v>
      </c>
      <c r="L6958" s="881"/>
      <c r="M6958" s="881">
        <v>3720.03</v>
      </c>
    </row>
    <row r="6959" spans="2:13">
      <c r="B6959" s="875" t="s">
        <v>1388</v>
      </c>
      <c r="C6959" s="876" t="s">
        <v>54</v>
      </c>
      <c r="L6959" s="881"/>
      <c r="M6959" s="881">
        <v>2030.3</v>
      </c>
    </row>
    <row r="6960" spans="2:13">
      <c r="B6960" s="867" t="s">
        <v>1389</v>
      </c>
      <c r="C6960" s="867" t="s">
        <v>2884</v>
      </c>
      <c r="L6960" s="881"/>
      <c r="M6960" s="881">
        <v>1248.3599999999999</v>
      </c>
    </row>
    <row r="6961" spans="2:14">
      <c r="B6961" s="867" t="s">
        <v>1390</v>
      </c>
      <c r="C6961" s="867" t="s">
        <v>376</v>
      </c>
      <c r="L6961" s="881"/>
      <c r="M6961" s="881">
        <v>138.9</v>
      </c>
    </row>
    <row r="6962" spans="2:14">
      <c r="B6962" s="867" t="s">
        <v>1391</v>
      </c>
      <c r="C6962" s="871" t="s">
        <v>2788</v>
      </c>
      <c r="L6962" s="881"/>
      <c r="M6962" s="881">
        <v>643.04</v>
      </c>
    </row>
    <row r="6963" spans="2:14">
      <c r="B6963" s="875" t="s">
        <v>1392</v>
      </c>
      <c r="C6963" s="876" t="s">
        <v>2891</v>
      </c>
      <c r="L6963" s="881"/>
      <c r="M6963" s="881">
        <v>1603.11</v>
      </c>
    </row>
    <row r="6964" spans="2:14">
      <c r="B6964" s="867" t="s">
        <v>1393</v>
      </c>
      <c r="C6964" s="867" t="s">
        <v>2892</v>
      </c>
      <c r="L6964" s="881"/>
      <c r="M6964" s="881">
        <v>501</v>
      </c>
    </row>
    <row r="6965" spans="2:14">
      <c r="B6965" s="867" t="s">
        <v>1394</v>
      </c>
      <c r="C6965" s="867" t="s">
        <v>2893</v>
      </c>
      <c r="L6965" s="881"/>
      <c r="M6965" s="881">
        <v>501</v>
      </c>
    </row>
    <row r="6966" spans="2:14">
      <c r="B6966" s="867" t="s">
        <v>1395</v>
      </c>
      <c r="C6966" s="867" t="s">
        <v>2894</v>
      </c>
      <c r="L6966" s="881"/>
      <c r="M6966" s="881">
        <v>601.11</v>
      </c>
    </row>
    <row r="6967" spans="2:14">
      <c r="B6967" s="875" t="s">
        <v>1396</v>
      </c>
      <c r="C6967" s="876" t="s">
        <v>2888</v>
      </c>
      <c r="L6967" s="881"/>
      <c r="M6967" s="881">
        <v>86.62</v>
      </c>
    </row>
    <row r="6968" spans="2:14">
      <c r="B6968" s="867" t="s">
        <v>1397</v>
      </c>
      <c r="C6968" s="867" t="s">
        <v>2889</v>
      </c>
      <c r="L6968" s="881"/>
      <c r="M6968" s="881">
        <v>86.62</v>
      </c>
    </row>
    <row r="6969" spans="2:14">
      <c r="B6969" s="859" t="s">
        <v>128</v>
      </c>
      <c r="C6969" s="860" t="s">
        <v>65</v>
      </c>
      <c r="K6969" s="881">
        <v>594.95000000000005</v>
      </c>
      <c r="L6969" s="881">
        <v>7552.45</v>
      </c>
      <c r="M6969" s="881">
        <v>17156.150000000001</v>
      </c>
      <c r="N6969" s="881">
        <v>3875.83</v>
      </c>
    </row>
    <row r="6970" spans="2:14">
      <c r="B6970" s="864" t="s">
        <v>1663</v>
      </c>
      <c r="C6970" s="865" t="s">
        <v>380</v>
      </c>
      <c r="K6970" s="881">
        <v>501.42</v>
      </c>
      <c r="L6970" s="881">
        <v>623.74</v>
      </c>
      <c r="M6970" s="881">
        <v>5281.5</v>
      </c>
      <c r="N6970" s="881">
        <v>793.33</v>
      </c>
    </row>
    <row r="6971" spans="2:14">
      <c r="B6971" s="867" t="s">
        <v>1664</v>
      </c>
      <c r="C6971" s="867" t="s">
        <v>2917</v>
      </c>
      <c r="M6971" s="881">
        <v>4806.67</v>
      </c>
      <c r="N6971" s="881">
        <v>793.33</v>
      </c>
    </row>
    <row r="6972" spans="2:14">
      <c r="B6972" s="867" t="s">
        <v>1665</v>
      </c>
      <c r="C6972" s="867" t="s">
        <v>2918</v>
      </c>
      <c r="K6972" s="881">
        <v>47.98</v>
      </c>
      <c r="L6972" s="881">
        <v>477.18</v>
      </c>
      <c r="M6972" s="881">
        <v>474.83</v>
      </c>
    </row>
    <row r="6973" spans="2:14">
      <c r="B6973" s="867" t="s">
        <v>1666</v>
      </c>
      <c r="C6973" s="867" t="s">
        <v>2919</v>
      </c>
      <c r="K6973" s="881">
        <v>453.44</v>
      </c>
      <c r="L6973" s="881">
        <v>146.56</v>
      </c>
    </row>
    <row r="6974" spans="2:14">
      <c r="B6974" s="864" t="s">
        <v>1667</v>
      </c>
      <c r="C6974" s="865" t="s">
        <v>379</v>
      </c>
      <c r="K6974" s="881">
        <v>93.53</v>
      </c>
      <c r="L6974" s="881">
        <v>6928.71</v>
      </c>
      <c r="M6974" s="881">
        <v>1457.15</v>
      </c>
    </row>
    <row r="6975" spans="2:14">
      <c r="B6975" s="867" t="s">
        <v>1668</v>
      </c>
      <c r="C6975" s="867" t="s">
        <v>2993</v>
      </c>
      <c r="K6975" s="881">
        <v>93.53</v>
      </c>
      <c r="L6975" s="881">
        <v>2748.84</v>
      </c>
      <c r="M6975" s="881">
        <v>83.63</v>
      </c>
    </row>
    <row r="6976" spans="2:14">
      <c r="B6976" s="867" t="s">
        <v>1669</v>
      </c>
      <c r="C6976" s="867" t="s">
        <v>2994</v>
      </c>
      <c r="K6976" s="881"/>
      <c r="L6976" s="881">
        <v>4179.87</v>
      </c>
      <c r="M6976" s="881">
        <v>1373.52</v>
      </c>
    </row>
    <row r="6977" spans="2:17">
      <c r="B6977" s="864" t="s">
        <v>1670</v>
      </c>
      <c r="C6977" s="865" t="s">
        <v>381</v>
      </c>
      <c r="L6977" s="881"/>
      <c r="M6977" s="881">
        <v>10417.5</v>
      </c>
      <c r="N6977" s="881">
        <v>3082.5</v>
      </c>
    </row>
    <row r="6978" spans="2:17">
      <c r="B6978" s="867" t="s">
        <v>1671</v>
      </c>
      <c r="C6978" s="867" t="s">
        <v>382</v>
      </c>
      <c r="L6978" s="881"/>
      <c r="M6978" s="881">
        <v>1157.5</v>
      </c>
      <c r="N6978" s="881">
        <v>342.5</v>
      </c>
    </row>
    <row r="6979" spans="2:17">
      <c r="B6979" s="867" t="s">
        <v>1672</v>
      </c>
      <c r="C6979" s="867" t="s">
        <v>383</v>
      </c>
      <c r="L6979" s="881"/>
      <c r="M6979" s="881">
        <v>3858.33</v>
      </c>
      <c r="N6979" s="881">
        <v>1141.67</v>
      </c>
    </row>
    <row r="6980" spans="2:17">
      <c r="B6980" s="867" t="s">
        <v>1673</v>
      </c>
      <c r="C6980" s="867" t="s">
        <v>2995</v>
      </c>
      <c r="L6980" s="881"/>
      <c r="M6980" s="881">
        <v>5401.67</v>
      </c>
      <c r="N6980" s="881">
        <v>1598.33</v>
      </c>
    </row>
    <row r="6981" spans="2:17">
      <c r="B6981" s="854" t="s">
        <v>2507</v>
      </c>
      <c r="C6981" s="854"/>
      <c r="K6981" s="881">
        <v>14858.35</v>
      </c>
      <c r="L6981" s="881">
        <v>169530.51</v>
      </c>
      <c r="M6981" s="881">
        <v>194714.97</v>
      </c>
      <c r="N6981" s="881">
        <v>248264.22</v>
      </c>
      <c r="O6981" s="881">
        <v>252212.02</v>
      </c>
      <c r="P6981" s="881">
        <v>103921.76</v>
      </c>
      <c r="Q6981" s="881">
        <v>28086.49</v>
      </c>
    </row>
    <row r="6982" spans="2:17">
      <c r="B6982" s="859" t="s">
        <v>125</v>
      </c>
      <c r="C6982" s="860" t="s">
        <v>2652</v>
      </c>
      <c r="K6982" s="881">
        <v>8874.69</v>
      </c>
      <c r="L6982" s="881">
        <v>13167.96</v>
      </c>
      <c r="M6982" s="881">
        <v>758.39</v>
      </c>
      <c r="N6982" s="881">
        <v>733.92</v>
      </c>
      <c r="O6982" s="881">
        <v>758.39</v>
      </c>
      <c r="P6982" s="881">
        <v>652.39</v>
      </c>
      <c r="Q6982" s="881"/>
    </row>
    <row r="6983" spans="2:17">
      <c r="B6983" s="864" t="s">
        <v>418</v>
      </c>
      <c r="C6983" s="865" t="s">
        <v>2653</v>
      </c>
      <c r="K6983" s="881">
        <v>3264.43</v>
      </c>
      <c r="L6983" s="881">
        <v>1245.23</v>
      </c>
    </row>
    <row r="6984" spans="2:17">
      <c r="B6984" s="867" t="s">
        <v>419</v>
      </c>
      <c r="C6984" s="867" t="s">
        <v>327</v>
      </c>
      <c r="K6984" s="881">
        <v>359.66</v>
      </c>
    </row>
    <row r="6985" spans="2:17">
      <c r="B6985" s="867" t="s">
        <v>420</v>
      </c>
      <c r="C6985" s="867" t="s">
        <v>328</v>
      </c>
      <c r="K6985" s="881">
        <v>1650</v>
      </c>
    </row>
    <row r="6986" spans="2:17">
      <c r="B6986" s="867" t="s">
        <v>421</v>
      </c>
      <c r="C6986" s="867" t="s">
        <v>2654</v>
      </c>
      <c r="K6986" s="881">
        <v>1254.77</v>
      </c>
      <c r="L6986" s="881">
        <v>1245.23</v>
      </c>
    </row>
    <row r="6987" spans="2:17">
      <c r="B6987" s="864" t="s">
        <v>422</v>
      </c>
      <c r="C6987" s="865" t="s">
        <v>2655</v>
      </c>
      <c r="K6987" s="881">
        <v>3739.46</v>
      </c>
      <c r="L6987" s="881">
        <v>8155.96</v>
      </c>
    </row>
    <row r="6988" spans="2:17">
      <c r="B6988" s="867" t="s">
        <v>423</v>
      </c>
      <c r="C6988" s="867" t="s">
        <v>329</v>
      </c>
      <c r="K6988" s="881">
        <v>1000</v>
      </c>
    </row>
    <row r="6989" spans="2:17">
      <c r="B6989" s="867" t="s">
        <v>424</v>
      </c>
      <c r="C6989" s="867" t="s">
        <v>330</v>
      </c>
      <c r="K6989" s="881">
        <v>2739.46</v>
      </c>
      <c r="L6989" s="881">
        <v>8155.96</v>
      </c>
    </row>
    <row r="6990" spans="2:17">
      <c r="B6990" s="864" t="s">
        <v>425</v>
      </c>
      <c r="C6990" s="865" t="s">
        <v>2656</v>
      </c>
      <c r="K6990" s="881">
        <v>234.35</v>
      </c>
      <c r="L6990" s="881">
        <v>1081.51</v>
      </c>
      <c r="M6990" s="881">
        <v>758.39</v>
      </c>
      <c r="N6990" s="881">
        <v>733.92</v>
      </c>
      <c r="O6990" s="881">
        <v>758.39</v>
      </c>
      <c r="P6990" s="881">
        <v>652.39</v>
      </c>
      <c r="Q6990" s="881"/>
    </row>
    <row r="6991" spans="2:17">
      <c r="B6991" s="867" t="s">
        <v>426</v>
      </c>
      <c r="C6991" s="867" t="s">
        <v>331</v>
      </c>
      <c r="K6991" s="881">
        <v>132.27000000000001</v>
      </c>
      <c r="L6991" s="881">
        <v>660.22</v>
      </c>
      <c r="M6991" s="881">
        <v>682.23</v>
      </c>
      <c r="N6991" s="881">
        <v>660.22</v>
      </c>
      <c r="O6991" s="881">
        <v>682.23</v>
      </c>
      <c r="P6991" s="881">
        <v>586.88</v>
      </c>
      <c r="Q6991" s="881"/>
    </row>
    <row r="6992" spans="2:17">
      <c r="B6992" s="867" t="s">
        <v>427</v>
      </c>
      <c r="C6992" s="867" t="s">
        <v>2657</v>
      </c>
      <c r="K6992" s="881">
        <v>14.77</v>
      </c>
      <c r="L6992" s="881">
        <v>73.7</v>
      </c>
      <c r="M6992" s="881">
        <v>76.16</v>
      </c>
      <c r="N6992" s="881">
        <v>73.7</v>
      </c>
      <c r="O6992" s="881">
        <v>76.16</v>
      </c>
      <c r="P6992" s="881">
        <v>65.510000000000005</v>
      </c>
      <c r="Q6992" s="881"/>
    </row>
    <row r="6993" spans="2:17">
      <c r="B6993" s="867" t="s">
        <v>428</v>
      </c>
      <c r="C6993" s="871" t="s">
        <v>332</v>
      </c>
      <c r="K6993" s="881">
        <v>87.31</v>
      </c>
      <c r="L6993" s="881">
        <v>347.59</v>
      </c>
    </row>
    <row r="6994" spans="2:17">
      <c r="B6994" s="864" t="s">
        <v>429</v>
      </c>
      <c r="C6994" s="865" t="s">
        <v>2658</v>
      </c>
      <c r="K6994" s="881">
        <v>1636.45</v>
      </c>
      <c r="L6994" s="881">
        <v>2685.26</v>
      </c>
    </row>
    <row r="6995" spans="2:17">
      <c r="B6995" s="867" t="s">
        <v>430</v>
      </c>
      <c r="C6995" s="867" t="s">
        <v>2659</v>
      </c>
      <c r="K6995" s="881">
        <v>1636.45</v>
      </c>
      <c r="L6995" s="881">
        <v>397.46</v>
      </c>
    </row>
    <row r="6996" spans="2:17">
      <c r="B6996" s="867" t="s">
        <v>431</v>
      </c>
      <c r="C6996" s="867" t="s">
        <v>2660</v>
      </c>
      <c r="K6996" s="881"/>
      <c r="L6996" s="881">
        <v>2287.8000000000002</v>
      </c>
    </row>
    <row r="6997" spans="2:17">
      <c r="B6997" s="859" t="s">
        <v>126</v>
      </c>
      <c r="C6997" s="860" t="s">
        <v>2661</v>
      </c>
      <c r="L6997" s="881"/>
      <c r="M6997" s="881">
        <v>48193.47</v>
      </c>
      <c r="N6997" s="881">
        <v>109240.89</v>
      </c>
      <c r="O6997" s="881">
        <v>246340.92</v>
      </c>
      <c r="P6997" s="881">
        <v>98156.66</v>
      </c>
      <c r="Q6997" s="881">
        <v>21890.639999999999</v>
      </c>
    </row>
    <row r="6998" spans="2:17">
      <c r="B6998" s="864" t="s">
        <v>432</v>
      </c>
      <c r="C6998" s="865" t="s">
        <v>2996</v>
      </c>
      <c r="L6998" s="881"/>
      <c r="M6998" s="881">
        <v>36188.400000000001</v>
      </c>
      <c r="N6998" s="881">
        <v>109240.89</v>
      </c>
      <c r="O6998" s="881">
        <v>246340.92</v>
      </c>
      <c r="P6998" s="881">
        <v>31744.02</v>
      </c>
    </row>
    <row r="6999" spans="2:17">
      <c r="B6999" s="873" t="s">
        <v>433</v>
      </c>
      <c r="C6999" s="874" t="s">
        <v>2926</v>
      </c>
      <c r="L6999" s="881"/>
      <c r="M6999" s="881">
        <v>3127.42</v>
      </c>
      <c r="N6999" s="881">
        <v>7311.84</v>
      </c>
    </row>
    <row r="7000" spans="2:17">
      <c r="B7000" s="875" t="s">
        <v>434</v>
      </c>
      <c r="C7000" s="876" t="s">
        <v>52</v>
      </c>
      <c r="L7000" s="881"/>
      <c r="M7000" s="881">
        <v>19.52</v>
      </c>
    </row>
    <row r="7001" spans="2:17">
      <c r="B7001" s="867" t="s">
        <v>435</v>
      </c>
      <c r="C7001" s="867" t="s">
        <v>334</v>
      </c>
      <c r="L7001" s="881"/>
      <c r="M7001" s="881">
        <v>19.52</v>
      </c>
    </row>
    <row r="7002" spans="2:17">
      <c r="B7002" s="875" t="s">
        <v>436</v>
      </c>
      <c r="C7002" s="876" t="s">
        <v>54</v>
      </c>
      <c r="L7002" s="881"/>
      <c r="M7002" s="881">
        <v>743.76</v>
      </c>
      <c r="N7002" s="881">
        <v>109.28</v>
      </c>
    </row>
    <row r="7003" spans="2:17">
      <c r="B7003" s="867" t="s">
        <v>437</v>
      </c>
      <c r="C7003" s="867" t="s">
        <v>365</v>
      </c>
      <c r="L7003" s="881"/>
      <c r="M7003" s="881">
        <v>298.06</v>
      </c>
    </row>
    <row r="7004" spans="2:17">
      <c r="B7004" s="867" t="s">
        <v>438</v>
      </c>
      <c r="C7004" s="867" t="s">
        <v>2927</v>
      </c>
      <c r="L7004" s="881"/>
      <c r="M7004" s="881">
        <v>197.32</v>
      </c>
    </row>
    <row r="7005" spans="2:17">
      <c r="B7005" s="867" t="s">
        <v>439</v>
      </c>
      <c r="C7005" s="867" t="s">
        <v>336</v>
      </c>
      <c r="L7005" s="881"/>
      <c r="M7005" s="881">
        <v>248.38</v>
      </c>
    </row>
    <row r="7006" spans="2:17">
      <c r="B7006" s="867" t="s">
        <v>1675</v>
      </c>
      <c r="C7006" s="867" t="s">
        <v>2664</v>
      </c>
      <c r="M7006" s="881"/>
      <c r="N7006" s="881">
        <v>109.28</v>
      </c>
    </row>
    <row r="7007" spans="2:17">
      <c r="B7007" s="875" t="s">
        <v>440</v>
      </c>
      <c r="C7007" s="876" t="s">
        <v>338</v>
      </c>
      <c r="M7007" s="881">
        <v>351.96</v>
      </c>
    </row>
    <row r="7008" spans="2:17">
      <c r="B7008" s="867" t="s">
        <v>441</v>
      </c>
      <c r="C7008" s="867" t="s">
        <v>2665</v>
      </c>
      <c r="M7008" s="881">
        <v>84.51</v>
      </c>
    </row>
    <row r="7009" spans="2:14">
      <c r="B7009" s="867" t="s">
        <v>442</v>
      </c>
      <c r="C7009" s="867" t="s">
        <v>2666</v>
      </c>
      <c r="M7009" s="881">
        <v>267.45</v>
      </c>
    </row>
    <row r="7010" spans="2:14">
      <c r="B7010" s="875" t="s">
        <v>443</v>
      </c>
      <c r="C7010" s="876" t="s">
        <v>340</v>
      </c>
      <c r="L7010" s="881"/>
      <c r="M7010" s="881">
        <v>1703.06</v>
      </c>
      <c r="N7010" s="881">
        <v>288.08</v>
      </c>
    </row>
    <row r="7011" spans="2:14">
      <c r="B7011" s="867" t="s">
        <v>444</v>
      </c>
      <c r="C7011" s="867" t="s">
        <v>2667</v>
      </c>
      <c r="M7011" s="881">
        <v>674.4</v>
      </c>
    </row>
    <row r="7012" spans="2:14">
      <c r="B7012" s="867" t="s">
        <v>445</v>
      </c>
      <c r="C7012" s="867" t="s">
        <v>2668</v>
      </c>
      <c r="M7012" s="881"/>
      <c r="N7012" s="881">
        <v>215.5</v>
      </c>
    </row>
    <row r="7013" spans="2:14">
      <c r="B7013" s="867" t="s">
        <v>446</v>
      </c>
      <c r="C7013" s="867" t="s">
        <v>2669</v>
      </c>
      <c r="M7013" s="881">
        <v>620.04</v>
      </c>
    </row>
    <row r="7014" spans="2:14">
      <c r="B7014" s="867" t="s">
        <v>447</v>
      </c>
      <c r="C7014" s="867" t="s">
        <v>2670</v>
      </c>
      <c r="M7014" s="881"/>
      <c r="N7014" s="881">
        <v>72.58</v>
      </c>
    </row>
    <row r="7015" spans="2:14">
      <c r="B7015" s="867" t="s">
        <v>448</v>
      </c>
      <c r="C7015" s="867" t="s">
        <v>341</v>
      </c>
      <c r="L7015" s="881"/>
      <c r="M7015" s="881">
        <v>408.62</v>
      </c>
    </row>
    <row r="7016" spans="2:14">
      <c r="B7016" s="875" t="s">
        <v>449</v>
      </c>
      <c r="C7016" s="876" t="s">
        <v>343</v>
      </c>
      <c r="M7016" s="881">
        <v>58.16</v>
      </c>
      <c r="N7016" s="881">
        <v>291.29000000000002</v>
      </c>
    </row>
    <row r="7017" spans="2:14">
      <c r="B7017" s="867" t="s">
        <v>450</v>
      </c>
      <c r="C7017" s="867" t="s">
        <v>2671</v>
      </c>
      <c r="M7017" s="881">
        <v>42.3</v>
      </c>
      <c r="N7017" s="881">
        <v>239.69</v>
      </c>
    </row>
    <row r="7018" spans="2:14">
      <c r="B7018" s="867" t="s">
        <v>451</v>
      </c>
      <c r="C7018" s="867" t="s">
        <v>2672</v>
      </c>
      <c r="M7018" s="881"/>
      <c r="N7018" s="881">
        <v>51.6</v>
      </c>
    </row>
    <row r="7019" spans="2:14">
      <c r="B7019" s="867" t="s">
        <v>452</v>
      </c>
      <c r="C7019" s="867" t="s">
        <v>2673</v>
      </c>
      <c r="M7019" s="881">
        <v>15.86</v>
      </c>
    </row>
    <row r="7020" spans="2:14">
      <c r="B7020" s="875" t="s">
        <v>453</v>
      </c>
      <c r="C7020" s="876" t="s">
        <v>345</v>
      </c>
      <c r="M7020" s="881"/>
      <c r="N7020" s="881">
        <v>193.8</v>
      </c>
    </row>
    <row r="7021" spans="2:14">
      <c r="B7021" s="867" t="s">
        <v>454</v>
      </c>
      <c r="C7021" s="867" t="s">
        <v>2674</v>
      </c>
      <c r="M7021" s="881"/>
      <c r="N7021" s="881">
        <v>87.68</v>
      </c>
    </row>
    <row r="7022" spans="2:14">
      <c r="B7022" s="867" t="s">
        <v>455</v>
      </c>
      <c r="C7022" s="867" t="s">
        <v>352</v>
      </c>
      <c r="M7022" s="881"/>
      <c r="N7022" s="881">
        <v>56.12</v>
      </c>
    </row>
    <row r="7023" spans="2:14">
      <c r="B7023" s="867" t="s">
        <v>456</v>
      </c>
      <c r="C7023" s="867" t="s">
        <v>346</v>
      </c>
      <c r="M7023" s="881"/>
      <c r="N7023" s="881">
        <v>48.47</v>
      </c>
    </row>
    <row r="7024" spans="2:14">
      <c r="B7024" s="867" t="s">
        <v>457</v>
      </c>
      <c r="C7024" s="867" t="s">
        <v>2675</v>
      </c>
      <c r="M7024" s="881"/>
      <c r="N7024" s="881">
        <v>1.53</v>
      </c>
    </row>
    <row r="7025" spans="2:14">
      <c r="B7025" s="875" t="s">
        <v>458</v>
      </c>
      <c r="C7025" s="876" t="s">
        <v>2676</v>
      </c>
      <c r="M7025" s="881"/>
      <c r="N7025" s="881">
        <v>3.59</v>
      </c>
    </row>
    <row r="7026" spans="2:14">
      <c r="B7026" s="867" t="s">
        <v>459</v>
      </c>
      <c r="C7026" s="867" t="s">
        <v>2677</v>
      </c>
      <c r="M7026" s="881"/>
      <c r="N7026" s="881">
        <v>3.59</v>
      </c>
    </row>
    <row r="7027" spans="2:14">
      <c r="B7027" s="875" t="s">
        <v>460</v>
      </c>
      <c r="C7027" s="876" t="s">
        <v>344</v>
      </c>
      <c r="M7027" s="881">
        <v>250.96</v>
      </c>
    </row>
    <row r="7028" spans="2:14">
      <c r="B7028" s="867" t="s">
        <v>461</v>
      </c>
      <c r="C7028" s="871" t="s">
        <v>2997</v>
      </c>
      <c r="M7028" s="881">
        <v>250.96</v>
      </c>
    </row>
    <row r="7029" spans="2:14">
      <c r="B7029" s="875" t="s">
        <v>462</v>
      </c>
      <c r="C7029" s="876" t="s">
        <v>2679</v>
      </c>
      <c r="N7029" s="881">
        <v>71.180000000000007</v>
      </c>
    </row>
    <row r="7030" spans="2:14">
      <c r="B7030" s="867" t="s">
        <v>463</v>
      </c>
      <c r="C7030" s="867" t="s">
        <v>2680</v>
      </c>
      <c r="N7030" s="881">
        <v>71.180000000000007</v>
      </c>
    </row>
    <row r="7031" spans="2:14">
      <c r="B7031" s="875" t="s">
        <v>464</v>
      </c>
      <c r="C7031" s="876" t="s">
        <v>2681</v>
      </c>
      <c r="M7031" s="881"/>
      <c r="N7031" s="881">
        <v>436.96</v>
      </c>
    </row>
    <row r="7032" spans="2:14">
      <c r="B7032" s="867" t="s">
        <v>465</v>
      </c>
      <c r="C7032" s="867" t="s">
        <v>347</v>
      </c>
      <c r="M7032" s="881"/>
      <c r="N7032" s="881">
        <v>328.64</v>
      </c>
    </row>
    <row r="7033" spans="2:14">
      <c r="B7033" s="867" t="s">
        <v>466</v>
      </c>
      <c r="C7033" s="867" t="s">
        <v>348</v>
      </c>
      <c r="M7033" s="881"/>
      <c r="N7033" s="881">
        <v>108.32</v>
      </c>
    </row>
    <row r="7034" spans="2:14">
      <c r="B7034" s="875" t="s">
        <v>467</v>
      </c>
      <c r="C7034" s="876" t="s">
        <v>58</v>
      </c>
      <c r="M7034" s="881"/>
      <c r="N7034" s="881">
        <v>241.24</v>
      </c>
    </row>
    <row r="7035" spans="2:14">
      <c r="B7035" s="867" t="s">
        <v>468</v>
      </c>
      <c r="C7035" s="867" t="s">
        <v>2682</v>
      </c>
      <c r="M7035" s="881"/>
      <c r="N7035" s="881">
        <v>110.21</v>
      </c>
    </row>
    <row r="7036" spans="2:14">
      <c r="B7036" s="867" t="s">
        <v>1676</v>
      </c>
      <c r="C7036" s="867" t="s">
        <v>2798</v>
      </c>
      <c r="M7036" s="881"/>
      <c r="N7036" s="881">
        <v>131.03</v>
      </c>
    </row>
    <row r="7037" spans="2:14">
      <c r="B7037" s="875" t="s">
        <v>469</v>
      </c>
      <c r="C7037" s="876" t="s">
        <v>2683</v>
      </c>
      <c r="M7037" s="881"/>
      <c r="N7037" s="881">
        <v>4951.17</v>
      </c>
    </row>
    <row r="7038" spans="2:14">
      <c r="B7038" s="867" t="s">
        <v>470</v>
      </c>
      <c r="C7038" s="867" t="s">
        <v>334</v>
      </c>
      <c r="M7038" s="881"/>
      <c r="N7038" s="881">
        <v>19.52</v>
      </c>
    </row>
    <row r="7039" spans="2:14">
      <c r="B7039" s="867" t="s">
        <v>471</v>
      </c>
      <c r="C7039" s="867" t="s">
        <v>365</v>
      </c>
      <c r="M7039" s="881"/>
      <c r="N7039" s="881">
        <v>21.22</v>
      </c>
    </row>
    <row r="7040" spans="2:14">
      <c r="B7040" s="867" t="s">
        <v>472</v>
      </c>
      <c r="C7040" s="867" t="s">
        <v>336</v>
      </c>
      <c r="M7040" s="881"/>
      <c r="N7040" s="881">
        <v>17.84</v>
      </c>
    </row>
    <row r="7041" spans="2:14">
      <c r="B7041" s="867" t="s">
        <v>473</v>
      </c>
      <c r="C7041" s="867" t="s">
        <v>2684</v>
      </c>
      <c r="M7041" s="881"/>
      <c r="N7041" s="881">
        <v>272.02</v>
      </c>
    </row>
    <row r="7042" spans="2:14">
      <c r="B7042" s="867" t="s">
        <v>474</v>
      </c>
      <c r="C7042" s="867" t="s">
        <v>2685</v>
      </c>
      <c r="M7042" s="881"/>
      <c r="N7042" s="881">
        <v>977.13</v>
      </c>
    </row>
    <row r="7043" spans="2:14">
      <c r="B7043" s="867" t="s">
        <v>475</v>
      </c>
      <c r="C7043" s="867" t="s">
        <v>349</v>
      </c>
      <c r="N7043" s="881">
        <v>222.08</v>
      </c>
    </row>
    <row r="7044" spans="2:14">
      <c r="B7044" s="867" t="s">
        <v>476</v>
      </c>
      <c r="C7044" s="871" t="s">
        <v>2686</v>
      </c>
      <c r="N7044" s="881">
        <v>3421.36</v>
      </c>
    </row>
    <row r="7045" spans="2:14">
      <c r="B7045" s="875" t="s">
        <v>477</v>
      </c>
      <c r="C7045" s="876" t="s">
        <v>64</v>
      </c>
      <c r="N7045" s="881">
        <v>725.25</v>
      </c>
    </row>
    <row r="7046" spans="2:14">
      <c r="B7046" s="867" t="s">
        <v>478</v>
      </c>
      <c r="C7046" s="867" t="s">
        <v>350</v>
      </c>
      <c r="N7046" s="881">
        <v>26.19</v>
      </c>
    </row>
    <row r="7047" spans="2:14">
      <c r="B7047" s="867" t="s">
        <v>479</v>
      </c>
      <c r="C7047" s="867" t="s">
        <v>351</v>
      </c>
      <c r="N7047" s="881">
        <v>65.540000000000006</v>
      </c>
    </row>
    <row r="7048" spans="2:14">
      <c r="B7048" s="867" t="s">
        <v>480</v>
      </c>
      <c r="C7048" s="867" t="s">
        <v>2687</v>
      </c>
      <c r="N7048" s="881">
        <v>633.52</v>
      </c>
    </row>
    <row r="7049" spans="2:14">
      <c r="B7049" s="873" t="s">
        <v>481</v>
      </c>
      <c r="C7049" s="874" t="s">
        <v>2998</v>
      </c>
      <c r="M7049" s="881"/>
      <c r="N7049" s="881">
        <v>5126.04</v>
      </c>
    </row>
    <row r="7050" spans="2:14">
      <c r="B7050" s="875" t="s">
        <v>482</v>
      </c>
      <c r="C7050" s="876" t="s">
        <v>52</v>
      </c>
      <c r="M7050" s="881"/>
      <c r="N7050" s="881">
        <v>107.2</v>
      </c>
    </row>
    <row r="7051" spans="2:14">
      <c r="B7051" s="867" t="s">
        <v>483</v>
      </c>
      <c r="C7051" s="867" t="s">
        <v>2689</v>
      </c>
      <c r="M7051" s="881"/>
      <c r="N7051" s="881">
        <v>107.2</v>
      </c>
    </row>
    <row r="7052" spans="2:14">
      <c r="B7052" s="875" t="s">
        <v>484</v>
      </c>
      <c r="C7052" s="876" t="s">
        <v>54</v>
      </c>
      <c r="M7052" s="881"/>
      <c r="N7052" s="881">
        <v>3616.08</v>
      </c>
    </row>
    <row r="7053" spans="2:14">
      <c r="B7053" s="867" t="s">
        <v>485</v>
      </c>
      <c r="C7053" s="867" t="s">
        <v>2690</v>
      </c>
      <c r="M7053" s="881"/>
      <c r="N7053" s="881">
        <v>1508.43</v>
      </c>
    </row>
    <row r="7054" spans="2:14">
      <c r="B7054" s="867" t="s">
        <v>486</v>
      </c>
      <c r="C7054" s="867" t="s">
        <v>2691</v>
      </c>
      <c r="M7054" s="881"/>
      <c r="N7054" s="881">
        <v>313.94</v>
      </c>
    </row>
    <row r="7055" spans="2:14">
      <c r="B7055" s="867" t="s">
        <v>487</v>
      </c>
      <c r="C7055" s="867" t="s">
        <v>354</v>
      </c>
      <c r="M7055" s="881"/>
      <c r="N7055" s="881">
        <v>663.1</v>
      </c>
    </row>
    <row r="7056" spans="2:14">
      <c r="B7056" s="867" t="s">
        <v>488</v>
      </c>
      <c r="C7056" s="867" t="s">
        <v>2692</v>
      </c>
      <c r="N7056" s="881">
        <v>376.81</v>
      </c>
    </row>
    <row r="7057" spans="2:16">
      <c r="B7057" s="867" t="s">
        <v>489</v>
      </c>
      <c r="C7057" s="867" t="s">
        <v>2693</v>
      </c>
      <c r="N7057" s="881">
        <v>753.8</v>
      </c>
    </row>
    <row r="7058" spans="2:16">
      <c r="B7058" s="875" t="s">
        <v>490</v>
      </c>
      <c r="C7058" s="876" t="s">
        <v>355</v>
      </c>
      <c r="N7058" s="881">
        <v>1402.76</v>
      </c>
    </row>
    <row r="7059" spans="2:16">
      <c r="B7059" s="867" t="s">
        <v>491</v>
      </c>
      <c r="C7059" s="867" t="s">
        <v>2746</v>
      </c>
      <c r="N7059" s="881">
        <v>1240.43</v>
      </c>
    </row>
    <row r="7060" spans="2:16">
      <c r="B7060" s="867" t="s">
        <v>492</v>
      </c>
      <c r="C7060" s="867" t="s">
        <v>356</v>
      </c>
      <c r="N7060" s="881">
        <v>162.33000000000001</v>
      </c>
    </row>
    <row r="7061" spans="2:16">
      <c r="B7061" s="873" t="s">
        <v>493</v>
      </c>
      <c r="C7061" s="874" t="s">
        <v>2930</v>
      </c>
      <c r="N7061" s="881">
        <v>1696.59</v>
      </c>
      <c r="O7061" s="881">
        <v>13287.78</v>
      </c>
      <c r="P7061" s="881"/>
    </row>
    <row r="7062" spans="2:16">
      <c r="B7062" s="875" t="s">
        <v>494</v>
      </c>
      <c r="C7062" s="876" t="s">
        <v>52</v>
      </c>
      <c r="N7062" s="881">
        <v>16.7</v>
      </c>
    </row>
    <row r="7063" spans="2:16">
      <c r="B7063" s="867" t="s">
        <v>495</v>
      </c>
      <c r="C7063" s="867" t="s">
        <v>334</v>
      </c>
      <c r="N7063" s="881">
        <v>16.7</v>
      </c>
    </row>
    <row r="7064" spans="2:16">
      <c r="B7064" s="875" t="s">
        <v>496</v>
      </c>
      <c r="C7064" s="876" t="s">
        <v>54</v>
      </c>
      <c r="N7064" s="881">
        <v>372.41</v>
      </c>
    </row>
    <row r="7065" spans="2:16">
      <c r="B7065" s="867" t="s">
        <v>497</v>
      </c>
      <c r="C7065" s="867" t="s">
        <v>2696</v>
      </c>
      <c r="N7065" s="881">
        <v>119.66</v>
      </c>
    </row>
    <row r="7066" spans="2:16">
      <c r="B7066" s="867" t="s">
        <v>498</v>
      </c>
      <c r="C7066" s="867" t="s">
        <v>336</v>
      </c>
      <c r="N7066" s="881">
        <v>99.68</v>
      </c>
    </row>
    <row r="7067" spans="2:16">
      <c r="B7067" s="867" t="s">
        <v>499</v>
      </c>
      <c r="C7067" s="867" t="s">
        <v>2697</v>
      </c>
      <c r="N7067" s="881">
        <v>27.2</v>
      </c>
    </row>
    <row r="7068" spans="2:16">
      <c r="B7068" s="867" t="s">
        <v>500</v>
      </c>
      <c r="C7068" s="867" t="s">
        <v>2698</v>
      </c>
      <c r="N7068" s="881">
        <v>64.77</v>
      </c>
    </row>
    <row r="7069" spans="2:16">
      <c r="B7069" s="867" t="s">
        <v>501</v>
      </c>
      <c r="C7069" s="867" t="s">
        <v>2699</v>
      </c>
      <c r="N7069" s="881">
        <v>61.1</v>
      </c>
    </row>
    <row r="7070" spans="2:16">
      <c r="B7070" s="875" t="s">
        <v>502</v>
      </c>
      <c r="C7070" s="876" t="s">
        <v>2700</v>
      </c>
      <c r="N7070" s="881">
        <v>19.78</v>
      </c>
      <c r="O7070" s="881">
        <v>17.100000000000001</v>
      </c>
    </row>
    <row r="7071" spans="2:16">
      <c r="B7071" s="867" t="s">
        <v>503</v>
      </c>
      <c r="C7071" s="867" t="s">
        <v>339</v>
      </c>
      <c r="N7071" s="881">
        <v>19.78</v>
      </c>
    </row>
    <row r="7072" spans="2:16">
      <c r="B7072" s="867" t="s">
        <v>504</v>
      </c>
      <c r="C7072" s="867" t="s">
        <v>358</v>
      </c>
      <c r="N7072" s="881"/>
      <c r="O7072" s="881">
        <v>17.100000000000001</v>
      </c>
    </row>
    <row r="7073" spans="2:16">
      <c r="B7073" s="875" t="s">
        <v>505</v>
      </c>
      <c r="C7073" s="876" t="s">
        <v>340</v>
      </c>
      <c r="N7073" s="881">
        <v>1230.95</v>
      </c>
      <c r="O7073" s="881">
        <v>2739.01</v>
      </c>
    </row>
    <row r="7074" spans="2:16">
      <c r="B7074" s="867" t="s">
        <v>506</v>
      </c>
      <c r="C7074" s="867" t="s">
        <v>342</v>
      </c>
      <c r="N7074" s="881">
        <v>542.76</v>
      </c>
      <c r="O7074" s="881">
        <v>929.12</v>
      </c>
    </row>
    <row r="7075" spans="2:16">
      <c r="B7075" s="867" t="s">
        <v>507</v>
      </c>
      <c r="C7075" s="867" t="s">
        <v>2701</v>
      </c>
      <c r="N7075" s="881"/>
      <c r="O7075" s="881">
        <v>1705.92</v>
      </c>
    </row>
    <row r="7076" spans="2:16">
      <c r="B7076" s="867" t="s">
        <v>508</v>
      </c>
      <c r="C7076" s="867" t="s">
        <v>2702</v>
      </c>
      <c r="N7076" s="881">
        <v>688.19</v>
      </c>
      <c r="O7076" s="881">
        <v>103.97</v>
      </c>
    </row>
    <row r="7077" spans="2:16">
      <c r="B7077" s="875" t="s">
        <v>509</v>
      </c>
      <c r="C7077" s="876" t="s">
        <v>343</v>
      </c>
      <c r="N7077" s="881"/>
      <c r="O7077" s="881">
        <v>1309.1600000000001</v>
      </c>
    </row>
    <row r="7078" spans="2:16">
      <c r="B7078" s="867" t="s">
        <v>510</v>
      </c>
      <c r="C7078" s="867" t="s">
        <v>2671</v>
      </c>
      <c r="N7078" s="881"/>
      <c r="O7078" s="881">
        <v>622.39</v>
      </c>
    </row>
    <row r="7079" spans="2:16">
      <c r="B7079" s="867" t="s">
        <v>511</v>
      </c>
      <c r="C7079" s="867" t="s">
        <v>2703</v>
      </c>
      <c r="N7079" s="881"/>
      <c r="O7079" s="881">
        <v>565.1</v>
      </c>
    </row>
    <row r="7080" spans="2:16">
      <c r="B7080" s="867" t="s">
        <v>512</v>
      </c>
      <c r="C7080" s="867" t="s">
        <v>2673</v>
      </c>
      <c r="N7080" s="881"/>
      <c r="O7080" s="881">
        <v>121.67</v>
      </c>
    </row>
    <row r="7081" spans="2:16">
      <c r="B7081" s="875" t="s">
        <v>513</v>
      </c>
      <c r="C7081" s="876" t="s">
        <v>58</v>
      </c>
      <c r="N7081" s="881"/>
      <c r="O7081" s="881">
        <v>230.85</v>
      </c>
      <c r="P7081" s="881"/>
    </row>
    <row r="7082" spans="2:16">
      <c r="B7082" s="867" t="s">
        <v>514</v>
      </c>
      <c r="C7082" s="867" t="s">
        <v>2704</v>
      </c>
      <c r="N7082" s="881"/>
      <c r="O7082" s="881">
        <v>33.72</v>
      </c>
    </row>
    <row r="7083" spans="2:16">
      <c r="B7083" s="867" t="s">
        <v>515</v>
      </c>
      <c r="C7083" s="867" t="s">
        <v>2705</v>
      </c>
      <c r="O7083" s="881">
        <v>197.13</v>
      </c>
      <c r="P7083" s="881"/>
    </row>
    <row r="7084" spans="2:16">
      <c r="B7084" s="875" t="s">
        <v>516</v>
      </c>
      <c r="C7084" s="876" t="s">
        <v>2706</v>
      </c>
      <c r="N7084" s="881">
        <v>56.75</v>
      </c>
      <c r="O7084" s="881">
        <v>210.32</v>
      </c>
    </row>
    <row r="7085" spans="2:16">
      <c r="B7085" s="867" t="s">
        <v>517</v>
      </c>
      <c r="C7085" s="867" t="s">
        <v>2707</v>
      </c>
      <c r="N7085" s="881">
        <v>56.75</v>
      </c>
      <c r="O7085" s="881">
        <v>210.32</v>
      </c>
    </row>
    <row r="7086" spans="2:16">
      <c r="B7086" s="875" t="s">
        <v>518</v>
      </c>
      <c r="C7086" s="876" t="s">
        <v>359</v>
      </c>
      <c r="N7086" s="881"/>
      <c r="O7086" s="881">
        <v>537.80999999999995</v>
      </c>
    </row>
    <row r="7087" spans="2:16">
      <c r="B7087" s="867" t="s">
        <v>519</v>
      </c>
      <c r="C7087" s="867" t="s">
        <v>2708</v>
      </c>
      <c r="N7087" s="881"/>
      <c r="O7087" s="881">
        <v>216.11</v>
      </c>
    </row>
    <row r="7088" spans="2:16">
      <c r="B7088" s="867" t="s">
        <v>520</v>
      </c>
      <c r="C7088" s="871" t="s">
        <v>2709</v>
      </c>
      <c r="N7088" s="881"/>
      <c r="O7088" s="881">
        <v>158.11000000000001</v>
      </c>
    </row>
    <row r="7089" spans="2:16">
      <c r="B7089" s="867" t="s">
        <v>521</v>
      </c>
      <c r="C7089" s="867" t="s">
        <v>2710</v>
      </c>
      <c r="N7089" s="881"/>
      <c r="O7089" s="881">
        <v>163.59</v>
      </c>
    </row>
    <row r="7090" spans="2:16">
      <c r="B7090" s="875" t="s">
        <v>522</v>
      </c>
      <c r="C7090" s="876" t="s">
        <v>64</v>
      </c>
      <c r="O7090" s="881">
        <v>301.05</v>
      </c>
      <c r="P7090" s="881"/>
    </row>
    <row r="7091" spans="2:16">
      <c r="B7091" s="867" t="s">
        <v>523</v>
      </c>
      <c r="C7091" s="867" t="s">
        <v>2711</v>
      </c>
      <c r="O7091" s="881">
        <v>286.3</v>
      </c>
      <c r="P7091" s="881"/>
    </row>
    <row r="7092" spans="2:16">
      <c r="B7092" s="867" t="s">
        <v>524</v>
      </c>
      <c r="C7092" s="867" t="s">
        <v>351</v>
      </c>
      <c r="O7092" s="881">
        <v>14.75</v>
      </c>
      <c r="P7092" s="881"/>
    </row>
    <row r="7093" spans="2:16">
      <c r="B7093" s="875" t="s">
        <v>525</v>
      </c>
      <c r="C7093" s="876" t="s">
        <v>2712</v>
      </c>
      <c r="N7093" s="881"/>
      <c r="O7093" s="881">
        <v>7942.48</v>
      </c>
      <c r="P7093" s="881"/>
    </row>
    <row r="7094" spans="2:16">
      <c r="B7094" s="883" t="s">
        <v>526</v>
      </c>
      <c r="C7094" s="884" t="s">
        <v>52</v>
      </c>
      <c r="N7094" s="881"/>
      <c r="O7094" s="881">
        <v>36.6</v>
      </c>
    </row>
    <row r="7095" spans="2:16">
      <c r="B7095" s="867" t="s">
        <v>527</v>
      </c>
      <c r="C7095" s="867" t="s">
        <v>334</v>
      </c>
      <c r="N7095" s="881"/>
      <c r="O7095" s="881">
        <v>36.6</v>
      </c>
    </row>
    <row r="7096" spans="2:16">
      <c r="B7096" s="883" t="s">
        <v>528</v>
      </c>
      <c r="C7096" s="884" t="s">
        <v>54</v>
      </c>
      <c r="N7096" s="881"/>
      <c r="O7096" s="881">
        <v>95.98</v>
      </c>
    </row>
    <row r="7097" spans="2:16">
      <c r="B7097" s="867" t="s">
        <v>529</v>
      </c>
      <c r="C7097" s="867" t="s">
        <v>2696</v>
      </c>
      <c r="N7097" s="881"/>
      <c r="O7097" s="881">
        <v>52.29</v>
      </c>
    </row>
    <row r="7098" spans="2:16">
      <c r="B7098" s="867" t="s">
        <v>530</v>
      </c>
      <c r="C7098" s="867" t="s">
        <v>336</v>
      </c>
      <c r="N7098" s="881"/>
      <c r="O7098" s="881">
        <v>43.69</v>
      </c>
    </row>
    <row r="7099" spans="2:16">
      <c r="B7099" s="883" t="s">
        <v>531</v>
      </c>
      <c r="C7099" s="884" t="s">
        <v>2700</v>
      </c>
      <c r="N7099" s="881"/>
      <c r="O7099" s="881">
        <v>1047.48</v>
      </c>
    </row>
    <row r="7100" spans="2:16">
      <c r="B7100" s="867" t="s">
        <v>532</v>
      </c>
      <c r="C7100" s="867" t="s">
        <v>2713</v>
      </c>
      <c r="N7100" s="881"/>
      <c r="O7100" s="881">
        <v>503.39</v>
      </c>
    </row>
    <row r="7101" spans="2:16">
      <c r="B7101" s="867" t="s">
        <v>533</v>
      </c>
      <c r="C7101" s="867" t="s">
        <v>2714</v>
      </c>
      <c r="N7101" s="881"/>
      <c r="O7101" s="881">
        <v>544.09</v>
      </c>
    </row>
    <row r="7102" spans="2:16">
      <c r="B7102" s="883" t="s">
        <v>534</v>
      </c>
      <c r="C7102" s="884" t="s">
        <v>359</v>
      </c>
      <c r="N7102" s="881"/>
      <c r="O7102" s="881">
        <v>6228.35</v>
      </c>
      <c r="P7102" s="881"/>
    </row>
    <row r="7103" spans="2:16">
      <c r="B7103" s="867" t="s">
        <v>535</v>
      </c>
      <c r="C7103" s="867" t="s">
        <v>2685</v>
      </c>
      <c r="N7103" s="881"/>
      <c r="O7103" s="881">
        <v>1386.84</v>
      </c>
    </row>
    <row r="7104" spans="2:16">
      <c r="B7104" s="867" t="s">
        <v>536</v>
      </c>
      <c r="C7104" s="867" t="s">
        <v>2715</v>
      </c>
      <c r="N7104" s="881"/>
      <c r="O7104" s="881">
        <v>2666.28</v>
      </c>
      <c r="P7104" s="881"/>
    </row>
    <row r="7105" spans="2:16">
      <c r="B7105" s="867" t="s">
        <v>537</v>
      </c>
      <c r="C7105" s="867" t="s">
        <v>2716</v>
      </c>
      <c r="N7105" s="881"/>
      <c r="O7105" s="881">
        <v>1657.18</v>
      </c>
      <c r="P7105" s="881"/>
    </row>
    <row r="7106" spans="2:16">
      <c r="B7106" s="867" t="s">
        <v>538</v>
      </c>
      <c r="C7106" s="867" t="s">
        <v>349</v>
      </c>
      <c r="N7106" s="881"/>
      <c r="O7106" s="881">
        <v>305.36</v>
      </c>
      <c r="P7106" s="881"/>
    </row>
    <row r="7107" spans="2:16">
      <c r="B7107" s="867" t="s">
        <v>539</v>
      </c>
      <c r="C7107" s="871" t="s">
        <v>2717</v>
      </c>
      <c r="O7107" s="881">
        <v>212.69</v>
      </c>
      <c r="P7107" s="881"/>
    </row>
    <row r="7108" spans="2:16">
      <c r="B7108" s="883" t="s">
        <v>540</v>
      </c>
      <c r="C7108" s="884" t="s">
        <v>2718</v>
      </c>
      <c r="O7108" s="881">
        <v>534.07000000000005</v>
      </c>
      <c r="P7108" s="881"/>
    </row>
    <row r="7109" spans="2:16">
      <c r="B7109" s="867" t="s">
        <v>541</v>
      </c>
      <c r="C7109" s="867" t="s">
        <v>2719</v>
      </c>
      <c r="O7109" s="881">
        <v>534.07000000000005</v>
      </c>
      <c r="P7109" s="881"/>
    </row>
    <row r="7110" spans="2:16">
      <c r="B7110" s="873" t="s">
        <v>542</v>
      </c>
      <c r="C7110" s="874" t="s">
        <v>2931</v>
      </c>
      <c r="N7110" s="881"/>
      <c r="O7110" s="881">
        <v>3914.22</v>
      </c>
      <c r="P7110" s="881"/>
    </row>
    <row r="7111" spans="2:16">
      <c r="B7111" s="875" t="s">
        <v>543</v>
      </c>
      <c r="C7111" s="876" t="s">
        <v>359</v>
      </c>
      <c r="N7111" s="881"/>
      <c r="O7111" s="881">
        <v>2647.98</v>
      </c>
      <c r="P7111" s="881"/>
    </row>
    <row r="7112" spans="2:16">
      <c r="B7112" s="867" t="s">
        <v>544</v>
      </c>
      <c r="C7112" s="867" t="s">
        <v>2721</v>
      </c>
      <c r="N7112" s="881"/>
      <c r="O7112" s="881">
        <v>345.33</v>
      </c>
    </row>
    <row r="7113" spans="2:16">
      <c r="B7113" s="867" t="s">
        <v>545</v>
      </c>
      <c r="C7113" s="867" t="s">
        <v>2722</v>
      </c>
      <c r="N7113" s="881"/>
      <c r="O7113" s="881">
        <v>1286.6199999999999</v>
      </c>
    </row>
    <row r="7114" spans="2:16">
      <c r="B7114" s="867" t="s">
        <v>546</v>
      </c>
      <c r="C7114" s="867" t="s">
        <v>2723</v>
      </c>
      <c r="N7114" s="881"/>
      <c r="O7114" s="881">
        <v>684.88</v>
      </c>
      <c r="P7114" s="881"/>
    </row>
    <row r="7115" spans="2:16">
      <c r="B7115" s="867" t="s">
        <v>547</v>
      </c>
      <c r="C7115" s="867" t="s">
        <v>2724</v>
      </c>
      <c r="O7115" s="881">
        <v>331.15</v>
      </c>
      <c r="P7115" s="881"/>
    </row>
    <row r="7116" spans="2:16">
      <c r="B7116" s="875" t="s">
        <v>548</v>
      </c>
      <c r="C7116" s="876" t="s">
        <v>2725</v>
      </c>
      <c r="O7116" s="881">
        <v>1266.24</v>
      </c>
      <c r="P7116" s="881"/>
    </row>
    <row r="7117" spans="2:16">
      <c r="B7117" s="867" t="s">
        <v>549</v>
      </c>
      <c r="C7117" s="871" t="s">
        <v>2726</v>
      </c>
      <c r="O7117" s="881">
        <v>715.03</v>
      </c>
      <c r="P7117" s="881"/>
    </row>
    <row r="7118" spans="2:16">
      <c r="B7118" s="867" t="s">
        <v>550</v>
      </c>
      <c r="C7118" s="867" t="s">
        <v>2727</v>
      </c>
      <c r="O7118" s="881">
        <v>551.21</v>
      </c>
      <c r="P7118" s="881"/>
    </row>
    <row r="7119" spans="2:16">
      <c r="B7119" s="873" t="s">
        <v>551</v>
      </c>
      <c r="C7119" s="874" t="s">
        <v>2932</v>
      </c>
      <c r="N7119" s="881"/>
      <c r="O7119" s="881">
        <v>1993.13</v>
      </c>
      <c r="P7119" s="881"/>
    </row>
    <row r="7120" spans="2:16">
      <c r="B7120" s="875" t="s">
        <v>552</v>
      </c>
      <c r="C7120" s="876" t="s">
        <v>52</v>
      </c>
      <c r="N7120" s="881"/>
      <c r="O7120" s="881">
        <v>2.29</v>
      </c>
    </row>
    <row r="7121" spans="2:16">
      <c r="B7121" s="867" t="s">
        <v>553</v>
      </c>
      <c r="C7121" s="867" t="s">
        <v>334</v>
      </c>
      <c r="N7121" s="881"/>
      <c r="O7121" s="881">
        <v>2.29</v>
      </c>
    </row>
    <row r="7122" spans="2:16">
      <c r="B7122" s="875" t="s">
        <v>554</v>
      </c>
      <c r="C7122" s="876" t="s">
        <v>54</v>
      </c>
      <c r="N7122" s="881"/>
      <c r="O7122" s="881">
        <v>156.55000000000001</v>
      </c>
    </row>
    <row r="7123" spans="2:16">
      <c r="B7123" s="867" t="s">
        <v>555</v>
      </c>
      <c r="C7123" s="867" t="s">
        <v>365</v>
      </c>
      <c r="N7123" s="881"/>
      <c r="O7123" s="881">
        <v>43.37</v>
      </c>
    </row>
    <row r="7124" spans="2:16">
      <c r="B7124" s="867" t="s">
        <v>556</v>
      </c>
      <c r="C7124" s="867" t="s">
        <v>2729</v>
      </c>
      <c r="N7124" s="881"/>
      <c r="O7124" s="881">
        <v>77.08</v>
      </c>
    </row>
    <row r="7125" spans="2:16">
      <c r="B7125" s="867" t="s">
        <v>557</v>
      </c>
      <c r="C7125" s="867" t="s">
        <v>336</v>
      </c>
      <c r="N7125" s="881"/>
      <c r="O7125" s="881">
        <v>36.1</v>
      </c>
    </row>
    <row r="7126" spans="2:16">
      <c r="B7126" s="875" t="s">
        <v>558</v>
      </c>
      <c r="C7126" s="876" t="s">
        <v>340</v>
      </c>
      <c r="N7126" s="881"/>
      <c r="O7126" s="881">
        <v>706.03</v>
      </c>
    </row>
    <row r="7127" spans="2:16">
      <c r="B7127" s="867" t="s">
        <v>559</v>
      </c>
      <c r="C7127" s="867" t="s">
        <v>2669</v>
      </c>
      <c r="N7127" s="881"/>
      <c r="O7127" s="881">
        <v>231.53</v>
      </c>
    </row>
    <row r="7128" spans="2:16">
      <c r="B7128" s="867" t="s">
        <v>560</v>
      </c>
      <c r="C7128" s="867" t="s">
        <v>2730</v>
      </c>
      <c r="N7128" s="881"/>
      <c r="O7128" s="881">
        <v>247.4</v>
      </c>
    </row>
    <row r="7129" spans="2:16">
      <c r="B7129" s="867" t="s">
        <v>561</v>
      </c>
      <c r="C7129" s="867" t="s">
        <v>2670</v>
      </c>
      <c r="N7129" s="881"/>
      <c r="O7129" s="881">
        <v>66.72</v>
      </c>
    </row>
    <row r="7130" spans="2:16">
      <c r="B7130" s="867" t="s">
        <v>562</v>
      </c>
      <c r="C7130" s="867" t="s">
        <v>2731</v>
      </c>
      <c r="N7130" s="881"/>
      <c r="O7130" s="881">
        <v>76.760000000000005</v>
      </c>
    </row>
    <row r="7131" spans="2:16">
      <c r="B7131" s="867" t="s">
        <v>563</v>
      </c>
      <c r="C7131" s="867" t="s">
        <v>341</v>
      </c>
      <c r="N7131" s="881"/>
      <c r="O7131" s="881">
        <v>83.62</v>
      </c>
    </row>
    <row r="7132" spans="2:16">
      <c r="B7132" s="875" t="s">
        <v>564</v>
      </c>
      <c r="C7132" s="876" t="s">
        <v>343</v>
      </c>
      <c r="N7132" s="881"/>
      <c r="O7132" s="881">
        <v>130.28</v>
      </c>
    </row>
    <row r="7133" spans="2:16">
      <c r="B7133" s="867" t="s">
        <v>565</v>
      </c>
      <c r="C7133" s="867" t="s">
        <v>2732</v>
      </c>
      <c r="N7133" s="881"/>
      <c r="O7133" s="881">
        <v>130.28</v>
      </c>
    </row>
    <row r="7134" spans="2:16">
      <c r="B7134" s="875" t="s">
        <v>566</v>
      </c>
      <c r="C7134" s="876" t="s">
        <v>64</v>
      </c>
      <c r="O7134" s="881">
        <v>81.41</v>
      </c>
      <c r="P7134" s="881"/>
    </row>
    <row r="7135" spans="2:16">
      <c r="B7135" s="867" t="s">
        <v>567</v>
      </c>
      <c r="C7135" s="867" t="s">
        <v>2733</v>
      </c>
      <c r="O7135" s="881">
        <v>66.66</v>
      </c>
      <c r="P7135" s="881"/>
    </row>
    <row r="7136" spans="2:16">
      <c r="B7136" s="867" t="s">
        <v>568</v>
      </c>
      <c r="C7136" s="867" t="s">
        <v>351</v>
      </c>
      <c r="O7136" s="881">
        <v>14.75</v>
      </c>
      <c r="P7136" s="881"/>
    </row>
    <row r="7137" spans="2:16">
      <c r="B7137" s="875" t="s">
        <v>569</v>
      </c>
      <c r="C7137" s="876" t="s">
        <v>344</v>
      </c>
      <c r="N7137" s="881"/>
      <c r="O7137" s="881">
        <v>752.98</v>
      </c>
    </row>
    <row r="7138" spans="2:16">
      <c r="B7138" s="867" t="s">
        <v>570</v>
      </c>
      <c r="C7138" s="871" t="s">
        <v>2999</v>
      </c>
      <c r="N7138" s="881"/>
      <c r="O7138" s="881">
        <v>752.98</v>
      </c>
    </row>
    <row r="7139" spans="2:16">
      <c r="B7139" s="875" t="s">
        <v>571</v>
      </c>
      <c r="C7139" s="876" t="s">
        <v>2681</v>
      </c>
      <c r="N7139" s="881"/>
      <c r="O7139" s="881">
        <v>163.59</v>
      </c>
    </row>
    <row r="7140" spans="2:16">
      <c r="B7140" s="867" t="s">
        <v>572</v>
      </c>
      <c r="C7140" s="867" t="s">
        <v>2710</v>
      </c>
      <c r="N7140" s="881"/>
      <c r="O7140" s="881">
        <v>163.59</v>
      </c>
    </row>
    <row r="7141" spans="2:16">
      <c r="B7141" s="873" t="s">
        <v>573</v>
      </c>
      <c r="C7141" s="874" t="s">
        <v>2735</v>
      </c>
      <c r="M7141" s="881"/>
      <c r="N7141" s="881">
        <v>67683.03</v>
      </c>
      <c r="O7141" s="881">
        <v>198591.84</v>
      </c>
      <c r="P7141" s="881">
        <v>28129.11</v>
      </c>
    </row>
    <row r="7142" spans="2:16">
      <c r="B7142" s="875" t="s">
        <v>574</v>
      </c>
      <c r="C7142" s="876" t="s">
        <v>52</v>
      </c>
      <c r="M7142" s="881"/>
      <c r="N7142" s="881">
        <v>3568.73</v>
      </c>
      <c r="O7142" s="881">
        <v>2701.66</v>
      </c>
    </row>
    <row r="7143" spans="2:16">
      <c r="B7143" s="867" t="s">
        <v>575</v>
      </c>
      <c r="C7143" s="867" t="s">
        <v>2689</v>
      </c>
      <c r="M7143" s="881"/>
      <c r="N7143" s="881">
        <v>3568.73</v>
      </c>
      <c r="O7143" s="881">
        <v>2701.66</v>
      </c>
    </row>
    <row r="7144" spans="2:16">
      <c r="B7144" s="875" t="s">
        <v>576</v>
      </c>
      <c r="C7144" s="876" t="s">
        <v>54</v>
      </c>
      <c r="M7144" s="881"/>
      <c r="N7144" s="881">
        <v>44968.81</v>
      </c>
      <c r="O7144" s="881">
        <v>150747.12</v>
      </c>
      <c r="P7144" s="881">
        <v>20054.169999999998</v>
      </c>
    </row>
    <row r="7145" spans="2:16">
      <c r="B7145" s="867" t="s">
        <v>577</v>
      </c>
      <c r="C7145" s="867" t="s">
        <v>2690</v>
      </c>
      <c r="M7145" s="881"/>
      <c r="N7145" s="881">
        <v>33675.19</v>
      </c>
      <c r="O7145" s="881">
        <v>51623.45</v>
      </c>
      <c r="P7145" s="881"/>
    </row>
    <row r="7146" spans="2:16">
      <c r="B7146" s="867" t="s">
        <v>578</v>
      </c>
      <c r="C7146" s="867" t="s">
        <v>2736</v>
      </c>
      <c r="N7146" s="881"/>
      <c r="O7146" s="881">
        <v>4407.1400000000003</v>
      </c>
      <c r="P7146" s="881"/>
    </row>
    <row r="7147" spans="2:16">
      <c r="B7147" s="867" t="s">
        <v>579</v>
      </c>
      <c r="C7147" s="867" t="s">
        <v>2737</v>
      </c>
      <c r="N7147" s="881"/>
      <c r="O7147" s="881">
        <v>1984.86</v>
      </c>
      <c r="P7147" s="881">
        <v>198.14</v>
      </c>
    </row>
    <row r="7148" spans="2:16">
      <c r="B7148" s="867" t="s">
        <v>580</v>
      </c>
      <c r="C7148" s="867" t="s">
        <v>2691</v>
      </c>
      <c r="N7148" s="881">
        <v>3561.02</v>
      </c>
      <c r="O7148" s="881">
        <v>13469.89</v>
      </c>
      <c r="P7148" s="881">
        <v>1180.68</v>
      </c>
    </row>
    <row r="7149" spans="2:16">
      <c r="B7149" s="867" t="s">
        <v>581</v>
      </c>
      <c r="C7149" s="867" t="s">
        <v>2738</v>
      </c>
      <c r="N7149" s="881"/>
      <c r="O7149" s="881">
        <v>154.5</v>
      </c>
      <c r="P7149" s="881">
        <v>27.54</v>
      </c>
    </row>
    <row r="7150" spans="2:16">
      <c r="B7150" s="867" t="s">
        <v>582</v>
      </c>
      <c r="C7150" s="867" t="s">
        <v>354</v>
      </c>
      <c r="N7150" s="881">
        <v>7521.56</v>
      </c>
      <c r="O7150" s="881">
        <v>28451.03</v>
      </c>
      <c r="P7150" s="881">
        <v>2493.83</v>
      </c>
    </row>
    <row r="7151" spans="2:16">
      <c r="B7151" s="867" t="s">
        <v>583</v>
      </c>
      <c r="C7151" s="867" t="s">
        <v>2739</v>
      </c>
      <c r="N7151" s="881">
        <v>74.52</v>
      </c>
      <c r="O7151" s="881">
        <v>281.87</v>
      </c>
      <c r="P7151" s="881">
        <v>24.71</v>
      </c>
    </row>
    <row r="7152" spans="2:16">
      <c r="B7152" s="867" t="s">
        <v>584</v>
      </c>
      <c r="C7152" s="867" t="s">
        <v>2692</v>
      </c>
      <c r="N7152" s="881">
        <v>132.72999999999999</v>
      </c>
      <c r="O7152" s="881">
        <v>19403.05</v>
      </c>
      <c r="P7152" s="881">
        <v>2325.35</v>
      </c>
    </row>
    <row r="7153" spans="2:16">
      <c r="B7153" s="867" t="s">
        <v>585</v>
      </c>
      <c r="C7153" s="867" t="s">
        <v>2740</v>
      </c>
      <c r="N7153" s="881">
        <v>3.79</v>
      </c>
      <c r="O7153" s="881">
        <v>554.07000000000005</v>
      </c>
      <c r="P7153" s="881">
        <v>66.400000000000006</v>
      </c>
    </row>
    <row r="7154" spans="2:16">
      <c r="B7154" s="867" t="s">
        <v>586</v>
      </c>
      <c r="C7154" s="867" t="s">
        <v>2693</v>
      </c>
      <c r="O7154" s="881">
        <v>30160.02</v>
      </c>
      <c r="P7154" s="881">
        <v>13565.55</v>
      </c>
    </row>
    <row r="7155" spans="2:16">
      <c r="B7155" s="867" t="s">
        <v>587</v>
      </c>
      <c r="C7155" s="867" t="s">
        <v>2741</v>
      </c>
      <c r="O7155" s="881">
        <v>86.09</v>
      </c>
      <c r="P7155" s="881">
        <v>69.930000000000007</v>
      </c>
    </row>
    <row r="7156" spans="2:16">
      <c r="B7156" s="867" t="s">
        <v>588</v>
      </c>
      <c r="C7156" s="867" t="s">
        <v>2742</v>
      </c>
      <c r="N7156" s="881"/>
      <c r="O7156" s="881">
        <v>171.15</v>
      </c>
      <c r="P7156" s="881">
        <v>102.04</v>
      </c>
    </row>
    <row r="7157" spans="2:16">
      <c r="B7157" s="875" t="s">
        <v>589</v>
      </c>
      <c r="C7157" s="876" t="s">
        <v>355</v>
      </c>
      <c r="N7157" s="881">
        <v>19145.490000000002</v>
      </c>
      <c r="O7157" s="881">
        <v>44034.84</v>
      </c>
      <c r="P7157" s="881">
        <v>7785.96</v>
      </c>
    </row>
    <row r="7158" spans="2:16">
      <c r="B7158" s="867" t="s">
        <v>590</v>
      </c>
      <c r="C7158" s="867" t="s">
        <v>2744</v>
      </c>
      <c r="N7158" s="881">
        <v>1564.99</v>
      </c>
    </row>
    <row r="7159" spans="2:16">
      <c r="B7159" s="867" t="s">
        <v>591</v>
      </c>
      <c r="C7159" s="867" t="s">
        <v>2745</v>
      </c>
      <c r="N7159" s="881">
        <v>17460.7</v>
      </c>
    </row>
    <row r="7160" spans="2:16">
      <c r="B7160" s="867" t="s">
        <v>592</v>
      </c>
      <c r="C7160" s="867" t="s">
        <v>2746</v>
      </c>
      <c r="N7160" s="881">
        <v>119.8</v>
      </c>
      <c r="O7160" s="881">
        <v>4390.28</v>
      </c>
    </row>
    <row r="7161" spans="2:16">
      <c r="B7161" s="867" t="s">
        <v>593</v>
      </c>
      <c r="C7161" s="867" t="s">
        <v>2694</v>
      </c>
      <c r="N7161" s="881"/>
      <c r="O7161" s="881">
        <v>9786.0400000000009</v>
      </c>
    </row>
    <row r="7162" spans="2:16">
      <c r="B7162" s="867" t="s">
        <v>594</v>
      </c>
      <c r="C7162" s="867" t="s">
        <v>2747</v>
      </c>
      <c r="N7162" s="881"/>
      <c r="O7162" s="881">
        <v>7943</v>
      </c>
      <c r="P7162" s="881">
        <v>2071.23</v>
      </c>
    </row>
    <row r="7163" spans="2:16">
      <c r="B7163" s="867" t="s">
        <v>595</v>
      </c>
      <c r="C7163" s="867" t="s">
        <v>2748</v>
      </c>
      <c r="N7163" s="881"/>
      <c r="O7163" s="881">
        <v>14384.23</v>
      </c>
      <c r="P7163" s="881">
        <v>3750.86</v>
      </c>
    </row>
    <row r="7164" spans="2:16">
      <c r="B7164" s="867" t="s">
        <v>596</v>
      </c>
      <c r="C7164" s="867" t="s">
        <v>356</v>
      </c>
      <c r="N7164" s="881"/>
      <c r="O7164" s="881">
        <v>7531.29</v>
      </c>
      <c r="P7164" s="881">
        <v>1963.87</v>
      </c>
    </row>
    <row r="7165" spans="2:16">
      <c r="B7165" s="875" t="s">
        <v>598</v>
      </c>
      <c r="C7165" s="876" t="s">
        <v>2749</v>
      </c>
      <c r="N7165" s="881"/>
      <c r="O7165" s="881">
        <v>1108.22</v>
      </c>
      <c r="P7165" s="881">
        <v>288.98</v>
      </c>
    </row>
    <row r="7166" spans="2:16">
      <c r="B7166" s="867" t="s">
        <v>599</v>
      </c>
      <c r="C7166" s="867" t="s">
        <v>2750</v>
      </c>
      <c r="N7166" s="881"/>
      <c r="O7166" s="881">
        <v>1108.22</v>
      </c>
      <c r="P7166" s="881">
        <v>288.98</v>
      </c>
    </row>
    <row r="7167" spans="2:16">
      <c r="B7167" s="873" t="s">
        <v>600</v>
      </c>
      <c r="C7167" s="874" t="s">
        <v>3000</v>
      </c>
      <c r="M7167" s="881"/>
      <c r="N7167" s="881">
        <v>27423.39</v>
      </c>
      <c r="O7167" s="881">
        <v>22586.07</v>
      </c>
      <c r="P7167" s="881">
        <v>2670.92</v>
      </c>
    </row>
    <row r="7168" spans="2:16">
      <c r="B7168" s="875" t="s">
        <v>601</v>
      </c>
      <c r="C7168" s="876" t="s">
        <v>52</v>
      </c>
      <c r="M7168" s="881"/>
      <c r="N7168" s="881">
        <v>43.02</v>
      </c>
    </row>
    <row r="7169" spans="2:16">
      <c r="B7169" s="867" t="s">
        <v>602</v>
      </c>
      <c r="C7169" s="867" t="s">
        <v>334</v>
      </c>
      <c r="M7169" s="881"/>
      <c r="N7169" s="881">
        <v>43.02</v>
      </c>
    </row>
    <row r="7170" spans="2:16">
      <c r="B7170" s="875" t="s">
        <v>603</v>
      </c>
      <c r="C7170" s="876" t="s">
        <v>54</v>
      </c>
      <c r="M7170" s="881"/>
      <c r="N7170" s="881">
        <v>1382.54</v>
      </c>
    </row>
    <row r="7171" spans="2:16">
      <c r="B7171" s="867" t="s">
        <v>604</v>
      </c>
      <c r="C7171" s="867" t="s">
        <v>365</v>
      </c>
      <c r="M7171" s="881"/>
      <c r="N7171" s="881">
        <v>705.02</v>
      </c>
    </row>
    <row r="7172" spans="2:16">
      <c r="B7172" s="867" t="s">
        <v>605</v>
      </c>
      <c r="C7172" s="867" t="s">
        <v>336</v>
      </c>
      <c r="M7172" s="881"/>
      <c r="N7172" s="881">
        <v>587.61</v>
      </c>
    </row>
    <row r="7173" spans="2:16">
      <c r="B7173" s="867" t="s">
        <v>606</v>
      </c>
      <c r="C7173" s="867" t="s">
        <v>2752</v>
      </c>
      <c r="M7173" s="881"/>
      <c r="N7173" s="881">
        <v>89.91</v>
      </c>
    </row>
    <row r="7174" spans="2:16">
      <c r="B7174" s="875" t="s">
        <v>607</v>
      </c>
      <c r="C7174" s="876" t="s">
        <v>340</v>
      </c>
      <c r="M7174" s="881"/>
      <c r="N7174" s="881">
        <v>15992.78</v>
      </c>
    </row>
    <row r="7175" spans="2:16">
      <c r="B7175" s="867" t="s">
        <v>608</v>
      </c>
      <c r="C7175" s="867" t="s">
        <v>342</v>
      </c>
      <c r="M7175" s="881"/>
      <c r="N7175" s="881">
        <v>7993.19</v>
      </c>
    </row>
    <row r="7176" spans="2:16">
      <c r="B7176" s="867" t="s">
        <v>609</v>
      </c>
      <c r="C7176" s="867" t="s">
        <v>364</v>
      </c>
      <c r="N7176" s="881">
        <v>5068.58</v>
      </c>
    </row>
    <row r="7177" spans="2:16">
      <c r="B7177" s="867" t="s">
        <v>610</v>
      </c>
      <c r="C7177" s="867" t="s">
        <v>2702</v>
      </c>
      <c r="M7177" s="881"/>
      <c r="N7177" s="881">
        <v>2931.01</v>
      </c>
    </row>
    <row r="7178" spans="2:16">
      <c r="B7178" s="875" t="s">
        <v>611</v>
      </c>
      <c r="C7178" s="876" t="s">
        <v>343</v>
      </c>
      <c r="N7178" s="881"/>
      <c r="O7178" s="881">
        <v>5085.1099999999997</v>
      </c>
    </row>
    <row r="7179" spans="2:16">
      <c r="B7179" s="867" t="s">
        <v>612</v>
      </c>
      <c r="C7179" s="867" t="s">
        <v>2671</v>
      </c>
      <c r="N7179" s="881"/>
      <c r="O7179" s="881">
        <v>2184.75</v>
      </c>
    </row>
    <row r="7180" spans="2:16">
      <c r="B7180" s="867" t="s">
        <v>613</v>
      </c>
      <c r="C7180" s="867" t="s">
        <v>2703</v>
      </c>
      <c r="N7180" s="881"/>
      <c r="O7180" s="881">
        <v>2900.36</v>
      </c>
    </row>
    <row r="7181" spans="2:16">
      <c r="B7181" s="875" t="s">
        <v>614</v>
      </c>
      <c r="C7181" s="876" t="s">
        <v>2676</v>
      </c>
      <c r="N7181" s="881"/>
      <c r="O7181" s="881">
        <v>107.67</v>
      </c>
      <c r="P7181" s="881"/>
    </row>
    <row r="7182" spans="2:16">
      <c r="B7182" s="867" t="s">
        <v>615</v>
      </c>
      <c r="C7182" s="867" t="s">
        <v>2677</v>
      </c>
      <c r="N7182" s="881"/>
      <c r="O7182" s="881">
        <v>107.67</v>
      </c>
      <c r="P7182" s="881"/>
    </row>
    <row r="7183" spans="2:16">
      <c r="B7183" s="875" t="s">
        <v>616</v>
      </c>
      <c r="C7183" s="876" t="s">
        <v>344</v>
      </c>
      <c r="N7183" s="881">
        <v>5682.33</v>
      </c>
    </row>
    <row r="7184" spans="2:16">
      <c r="B7184" s="867" t="s">
        <v>617</v>
      </c>
      <c r="C7184" s="867" t="s">
        <v>2753</v>
      </c>
      <c r="N7184" s="881">
        <v>1101.55</v>
      </c>
    </row>
    <row r="7185" spans="2:16">
      <c r="B7185" s="867" t="s">
        <v>1677</v>
      </c>
      <c r="C7185" s="867" t="s">
        <v>2831</v>
      </c>
      <c r="N7185" s="881">
        <v>389.98</v>
      </c>
    </row>
    <row r="7186" spans="2:16">
      <c r="B7186" s="867" t="s">
        <v>1678</v>
      </c>
      <c r="C7186" s="867" t="s">
        <v>2832</v>
      </c>
      <c r="N7186" s="881">
        <v>757.32</v>
      </c>
    </row>
    <row r="7187" spans="2:16">
      <c r="B7187" s="867" t="s">
        <v>1679</v>
      </c>
      <c r="C7187" s="871" t="s">
        <v>2833</v>
      </c>
      <c r="N7187" s="881">
        <v>479.38</v>
      </c>
    </row>
    <row r="7188" spans="2:16">
      <c r="B7188" s="867" t="s">
        <v>2508</v>
      </c>
      <c r="C7188" s="867" t="s">
        <v>2834</v>
      </c>
      <c r="N7188" s="881">
        <v>2954.1</v>
      </c>
    </row>
    <row r="7189" spans="2:16">
      <c r="B7189" s="875" t="s">
        <v>618</v>
      </c>
      <c r="C7189" s="876" t="s">
        <v>2679</v>
      </c>
      <c r="O7189" s="881"/>
      <c r="P7189" s="881">
        <v>1138.8800000000001</v>
      </c>
    </row>
    <row r="7190" spans="2:16">
      <c r="B7190" s="867" t="s">
        <v>619</v>
      </c>
      <c r="C7190" s="867" t="s">
        <v>2680</v>
      </c>
      <c r="O7190" s="881"/>
      <c r="P7190" s="881">
        <v>1138.8800000000001</v>
      </c>
    </row>
    <row r="7191" spans="2:16">
      <c r="B7191" s="875" t="s">
        <v>620</v>
      </c>
      <c r="C7191" s="876" t="s">
        <v>2754</v>
      </c>
      <c r="O7191" s="881">
        <v>16314.63</v>
      </c>
      <c r="P7191" s="881"/>
    </row>
    <row r="7192" spans="2:16">
      <c r="B7192" s="867" t="s">
        <v>621</v>
      </c>
      <c r="C7192" s="867" t="s">
        <v>334</v>
      </c>
      <c r="O7192" s="881">
        <v>150.4</v>
      </c>
      <c r="P7192" s="881"/>
    </row>
    <row r="7193" spans="2:16">
      <c r="B7193" s="867" t="s">
        <v>622</v>
      </c>
      <c r="C7193" s="867" t="s">
        <v>365</v>
      </c>
      <c r="O7193" s="881">
        <v>433.1</v>
      </c>
      <c r="P7193" s="881"/>
    </row>
    <row r="7194" spans="2:16">
      <c r="B7194" s="867" t="s">
        <v>623</v>
      </c>
      <c r="C7194" s="867" t="s">
        <v>336</v>
      </c>
      <c r="O7194" s="881">
        <v>360.98</v>
      </c>
      <c r="P7194" s="881"/>
    </row>
    <row r="7195" spans="2:16">
      <c r="B7195" s="867" t="s">
        <v>624</v>
      </c>
      <c r="C7195" s="867" t="s">
        <v>2755</v>
      </c>
      <c r="O7195" s="881">
        <v>3899.32</v>
      </c>
      <c r="P7195" s="881"/>
    </row>
    <row r="7196" spans="2:16">
      <c r="B7196" s="867" t="s">
        <v>625</v>
      </c>
      <c r="C7196" s="867" t="s">
        <v>2756</v>
      </c>
      <c r="O7196" s="881">
        <v>4278.5600000000004</v>
      </c>
      <c r="P7196" s="881"/>
    </row>
    <row r="7197" spans="2:16">
      <c r="B7197" s="867" t="s">
        <v>626</v>
      </c>
      <c r="C7197" s="867" t="s">
        <v>349</v>
      </c>
      <c r="O7197" s="881">
        <v>4391.63</v>
      </c>
      <c r="P7197" s="881"/>
    </row>
    <row r="7198" spans="2:16">
      <c r="B7198" s="867" t="s">
        <v>627</v>
      </c>
      <c r="C7198" s="867" t="s">
        <v>2757</v>
      </c>
      <c r="O7198" s="881">
        <v>2800.64</v>
      </c>
      <c r="P7198" s="881"/>
    </row>
    <row r="7199" spans="2:16">
      <c r="B7199" s="875" t="s">
        <v>628</v>
      </c>
      <c r="C7199" s="876" t="s">
        <v>2681</v>
      </c>
      <c r="N7199" s="881">
        <v>4322.72</v>
      </c>
    </row>
    <row r="7200" spans="2:16">
      <c r="B7200" s="867" t="s">
        <v>629</v>
      </c>
      <c r="C7200" s="867" t="s">
        <v>2758</v>
      </c>
      <c r="N7200" s="881">
        <v>2601.2800000000002</v>
      </c>
    </row>
    <row r="7201" spans="2:16">
      <c r="B7201" s="867" t="s">
        <v>630</v>
      </c>
      <c r="C7201" s="867" t="s">
        <v>2759</v>
      </c>
      <c r="N7201" s="881">
        <v>1721.44</v>
      </c>
    </row>
    <row r="7202" spans="2:16">
      <c r="B7202" s="875" t="s">
        <v>631</v>
      </c>
      <c r="C7202" s="876" t="s">
        <v>64</v>
      </c>
      <c r="O7202" s="881">
        <v>319.11</v>
      </c>
      <c r="P7202" s="881">
        <v>1532.04</v>
      </c>
    </row>
    <row r="7203" spans="2:16">
      <c r="B7203" s="867" t="s">
        <v>632</v>
      </c>
      <c r="C7203" s="867" t="s">
        <v>350</v>
      </c>
      <c r="O7203" s="881">
        <v>101.79</v>
      </c>
      <c r="P7203" s="881">
        <v>1367.61</v>
      </c>
    </row>
    <row r="7204" spans="2:16">
      <c r="B7204" s="867" t="s">
        <v>633</v>
      </c>
      <c r="C7204" s="867" t="s">
        <v>351</v>
      </c>
      <c r="O7204" s="881">
        <v>217.32</v>
      </c>
      <c r="P7204" s="881">
        <v>164.43</v>
      </c>
    </row>
    <row r="7205" spans="2:16">
      <c r="B7205" s="875" t="s">
        <v>634</v>
      </c>
      <c r="C7205" s="876" t="s">
        <v>65</v>
      </c>
      <c r="N7205" s="881"/>
      <c r="O7205" s="881">
        <v>759.55</v>
      </c>
    </row>
    <row r="7206" spans="2:16">
      <c r="B7206" s="867" t="s">
        <v>635</v>
      </c>
      <c r="C7206" s="867" t="s">
        <v>2760</v>
      </c>
      <c r="N7206" s="881"/>
      <c r="O7206" s="881">
        <v>759.55</v>
      </c>
    </row>
    <row r="7207" spans="2:16">
      <c r="B7207" s="873" t="s">
        <v>636</v>
      </c>
      <c r="C7207" s="874" t="s">
        <v>2936</v>
      </c>
      <c r="N7207" s="881"/>
      <c r="O7207" s="881">
        <v>1472.75</v>
      </c>
      <c r="P7207" s="881"/>
    </row>
    <row r="7208" spans="2:16">
      <c r="B7208" s="875" t="s">
        <v>637</v>
      </c>
      <c r="C7208" s="876" t="s">
        <v>52</v>
      </c>
      <c r="N7208" s="881"/>
      <c r="O7208" s="881">
        <v>8.1</v>
      </c>
    </row>
    <row r="7209" spans="2:16">
      <c r="B7209" s="867" t="s">
        <v>638</v>
      </c>
      <c r="C7209" s="867" t="s">
        <v>333</v>
      </c>
      <c r="N7209" s="881"/>
      <c r="O7209" s="881">
        <v>6.78</v>
      </c>
    </row>
    <row r="7210" spans="2:16">
      <c r="B7210" s="867" t="s">
        <v>639</v>
      </c>
      <c r="C7210" s="867" t="s">
        <v>334</v>
      </c>
      <c r="N7210" s="881"/>
      <c r="O7210" s="881">
        <v>1.32</v>
      </c>
    </row>
    <row r="7211" spans="2:16">
      <c r="B7211" s="875" t="s">
        <v>640</v>
      </c>
      <c r="C7211" s="876" t="s">
        <v>54</v>
      </c>
      <c r="N7211" s="881"/>
      <c r="O7211" s="881">
        <v>41.47</v>
      </c>
    </row>
    <row r="7212" spans="2:16">
      <c r="B7212" s="867" t="s">
        <v>641</v>
      </c>
      <c r="C7212" s="867" t="s">
        <v>365</v>
      </c>
      <c r="N7212" s="881"/>
      <c r="O7212" s="881">
        <v>21.53</v>
      </c>
    </row>
    <row r="7213" spans="2:16">
      <c r="B7213" s="867" t="s">
        <v>642</v>
      </c>
      <c r="C7213" s="867" t="s">
        <v>336</v>
      </c>
      <c r="N7213" s="881"/>
      <c r="O7213" s="881">
        <v>18.05</v>
      </c>
    </row>
    <row r="7214" spans="2:16">
      <c r="B7214" s="867" t="s">
        <v>643</v>
      </c>
      <c r="C7214" s="867" t="s">
        <v>2762</v>
      </c>
      <c r="N7214" s="881"/>
      <c r="O7214" s="881">
        <v>1.89</v>
      </c>
    </row>
    <row r="7215" spans="2:16">
      <c r="B7215" s="875" t="s">
        <v>644</v>
      </c>
      <c r="C7215" s="876" t="s">
        <v>2700</v>
      </c>
      <c r="N7215" s="881"/>
      <c r="O7215" s="881">
        <v>353.1</v>
      </c>
    </row>
    <row r="7216" spans="2:16">
      <c r="B7216" s="867" t="s">
        <v>645</v>
      </c>
      <c r="C7216" s="867" t="s">
        <v>366</v>
      </c>
      <c r="N7216" s="881"/>
      <c r="O7216" s="881">
        <v>91.2</v>
      </c>
    </row>
    <row r="7217" spans="2:16">
      <c r="B7217" s="867" t="s">
        <v>646</v>
      </c>
      <c r="C7217" s="867" t="s">
        <v>342</v>
      </c>
      <c r="N7217" s="881"/>
      <c r="O7217" s="881">
        <v>261.89999999999998</v>
      </c>
    </row>
    <row r="7218" spans="2:16">
      <c r="B7218" s="875" t="s">
        <v>647</v>
      </c>
      <c r="C7218" s="876" t="s">
        <v>343</v>
      </c>
      <c r="N7218" s="881"/>
      <c r="O7218" s="881">
        <v>147.11000000000001</v>
      </c>
    </row>
    <row r="7219" spans="2:16">
      <c r="B7219" s="867" t="s">
        <v>648</v>
      </c>
      <c r="C7219" s="867" t="s">
        <v>367</v>
      </c>
      <c r="N7219" s="881"/>
      <c r="O7219" s="881">
        <v>147.11000000000001</v>
      </c>
    </row>
    <row r="7220" spans="2:16">
      <c r="B7220" s="875" t="s">
        <v>649</v>
      </c>
      <c r="C7220" s="876" t="s">
        <v>2681</v>
      </c>
      <c r="N7220" s="881"/>
      <c r="O7220" s="881">
        <v>322.77</v>
      </c>
    </row>
    <row r="7221" spans="2:16">
      <c r="B7221" s="867" t="s">
        <v>650</v>
      </c>
      <c r="C7221" s="867" t="s">
        <v>2763</v>
      </c>
      <c r="N7221" s="881"/>
      <c r="O7221" s="881">
        <v>322.77</v>
      </c>
    </row>
    <row r="7222" spans="2:16">
      <c r="B7222" s="875" t="s">
        <v>651</v>
      </c>
      <c r="C7222" s="876" t="s">
        <v>344</v>
      </c>
      <c r="N7222" s="881"/>
      <c r="O7222" s="881">
        <v>534.32000000000005</v>
      </c>
    </row>
    <row r="7223" spans="2:16">
      <c r="B7223" s="867" t="s">
        <v>652</v>
      </c>
      <c r="C7223" s="867" t="s">
        <v>2937</v>
      </c>
      <c r="N7223" s="881"/>
      <c r="O7223" s="881">
        <v>415</v>
      </c>
    </row>
    <row r="7224" spans="2:16">
      <c r="B7224" s="867" t="s">
        <v>1680</v>
      </c>
      <c r="C7224" s="867" t="s">
        <v>2678</v>
      </c>
      <c r="N7224" s="881"/>
      <c r="O7224" s="881">
        <v>119.32</v>
      </c>
    </row>
    <row r="7225" spans="2:16">
      <c r="B7225" s="875" t="s">
        <v>653</v>
      </c>
      <c r="C7225" s="876" t="s">
        <v>64</v>
      </c>
      <c r="N7225" s="881"/>
      <c r="O7225" s="881">
        <v>65.88</v>
      </c>
      <c r="P7225" s="881"/>
    </row>
    <row r="7226" spans="2:16">
      <c r="B7226" s="867" t="s">
        <v>654</v>
      </c>
      <c r="C7226" s="867" t="s">
        <v>350</v>
      </c>
      <c r="O7226" s="881">
        <v>46.22</v>
      </c>
      <c r="P7226" s="881"/>
    </row>
    <row r="7227" spans="2:16">
      <c r="B7227" s="867" t="s">
        <v>655</v>
      </c>
      <c r="C7227" s="867" t="s">
        <v>351</v>
      </c>
      <c r="N7227" s="881"/>
      <c r="O7227" s="881">
        <v>19.66</v>
      </c>
      <c r="P7227" s="881"/>
    </row>
    <row r="7228" spans="2:16">
      <c r="B7228" s="873" t="s">
        <v>656</v>
      </c>
      <c r="C7228" s="874" t="s">
        <v>3001</v>
      </c>
      <c r="N7228" s="881"/>
      <c r="O7228" s="881">
        <v>1612.98</v>
      </c>
      <c r="P7228" s="881"/>
    </row>
    <row r="7229" spans="2:16">
      <c r="B7229" s="875" t="s">
        <v>657</v>
      </c>
      <c r="C7229" s="876" t="s">
        <v>52</v>
      </c>
      <c r="N7229" s="881"/>
      <c r="O7229" s="881">
        <v>5.99</v>
      </c>
    </row>
    <row r="7230" spans="2:16">
      <c r="B7230" s="867" t="s">
        <v>658</v>
      </c>
      <c r="C7230" s="867" t="s">
        <v>333</v>
      </c>
      <c r="N7230" s="881"/>
      <c r="O7230" s="881">
        <v>4.45</v>
      </c>
    </row>
    <row r="7231" spans="2:16">
      <c r="B7231" s="867" t="s">
        <v>659</v>
      </c>
      <c r="C7231" s="867" t="s">
        <v>334</v>
      </c>
      <c r="N7231" s="881"/>
      <c r="O7231" s="881">
        <v>1.54</v>
      </c>
    </row>
    <row r="7232" spans="2:16">
      <c r="B7232" s="875" t="s">
        <v>660</v>
      </c>
      <c r="C7232" s="876" t="s">
        <v>54</v>
      </c>
      <c r="N7232" s="881"/>
      <c r="O7232" s="881">
        <v>50.29</v>
      </c>
    </row>
    <row r="7233" spans="2:16">
      <c r="B7233" s="867" t="s">
        <v>661</v>
      </c>
      <c r="C7233" s="867" t="s">
        <v>365</v>
      </c>
      <c r="N7233" s="881"/>
      <c r="O7233" s="881">
        <v>26.45</v>
      </c>
    </row>
    <row r="7234" spans="2:16">
      <c r="B7234" s="867" t="s">
        <v>662</v>
      </c>
      <c r="C7234" s="867" t="s">
        <v>336</v>
      </c>
      <c r="N7234" s="881"/>
      <c r="O7234" s="881">
        <v>21.95</v>
      </c>
    </row>
    <row r="7235" spans="2:16">
      <c r="B7235" s="867" t="s">
        <v>663</v>
      </c>
      <c r="C7235" s="867" t="s">
        <v>2762</v>
      </c>
      <c r="N7235" s="881"/>
      <c r="O7235" s="881">
        <v>1.89</v>
      </c>
    </row>
    <row r="7236" spans="2:16">
      <c r="B7236" s="875" t="s">
        <v>665</v>
      </c>
      <c r="C7236" s="876" t="s">
        <v>2700</v>
      </c>
      <c r="N7236" s="881"/>
      <c r="O7236" s="881">
        <v>438.97</v>
      </c>
      <c r="P7236" s="881"/>
    </row>
    <row r="7237" spans="2:16">
      <c r="B7237" s="867" t="s">
        <v>666</v>
      </c>
      <c r="C7237" s="867" t="s">
        <v>2840</v>
      </c>
      <c r="N7237" s="881"/>
      <c r="O7237" s="881">
        <v>13.41</v>
      </c>
      <c r="P7237" s="881"/>
    </row>
    <row r="7238" spans="2:16">
      <c r="B7238" s="867" t="s">
        <v>667</v>
      </c>
      <c r="C7238" s="867" t="s">
        <v>366</v>
      </c>
      <c r="N7238" s="881"/>
      <c r="O7238" s="881">
        <v>15.2</v>
      </c>
      <c r="P7238" s="881"/>
    </row>
    <row r="7239" spans="2:16">
      <c r="B7239" s="867" t="s">
        <v>668</v>
      </c>
      <c r="C7239" s="867" t="s">
        <v>364</v>
      </c>
      <c r="N7239" s="881"/>
      <c r="O7239" s="881">
        <v>122.27</v>
      </c>
    </row>
    <row r="7240" spans="2:16">
      <c r="B7240" s="867" t="s">
        <v>669</v>
      </c>
      <c r="C7240" s="867" t="s">
        <v>342</v>
      </c>
      <c r="N7240" s="881"/>
      <c r="O7240" s="881">
        <v>288.08999999999997</v>
      </c>
    </row>
    <row r="7241" spans="2:16">
      <c r="B7241" s="875" t="s">
        <v>670</v>
      </c>
      <c r="C7241" s="876" t="s">
        <v>343</v>
      </c>
      <c r="N7241" s="881"/>
      <c r="O7241" s="881">
        <v>169.52</v>
      </c>
    </row>
    <row r="7242" spans="2:16">
      <c r="B7242" s="867" t="s">
        <v>671</v>
      </c>
      <c r="C7242" s="867" t="s">
        <v>367</v>
      </c>
      <c r="N7242" s="881"/>
      <c r="O7242" s="881">
        <v>169.52</v>
      </c>
    </row>
    <row r="7243" spans="2:16">
      <c r="B7243" s="875" t="s">
        <v>673</v>
      </c>
      <c r="C7243" s="876" t="s">
        <v>344</v>
      </c>
      <c r="O7243" s="881">
        <v>546.82000000000005</v>
      </c>
      <c r="P7243" s="881"/>
    </row>
    <row r="7244" spans="2:16">
      <c r="B7244" s="867" t="s">
        <v>674</v>
      </c>
      <c r="C7244" s="867" t="s">
        <v>2841</v>
      </c>
      <c r="O7244" s="881">
        <v>96.74</v>
      </c>
      <c r="P7244" s="881"/>
    </row>
    <row r="7245" spans="2:16">
      <c r="B7245" s="867" t="s">
        <v>2509</v>
      </c>
      <c r="C7245" s="867" t="s">
        <v>2953</v>
      </c>
      <c r="O7245" s="881">
        <v>450.08</v>
      </c>
      <c r="P7245" s="881"/>
    </row>
    <row r="7246" spans="2:16">
      <c r="B7246" s="875" t="s">
        <v>675</v>
      </c>
      <c r="C7246" s="876" t="s">
        <v>2681</v>
      </c>
      <c r="N7246" s="881"/>
      <c r="O7246" s="881">
        <v>322.77</v>
      </c>
    </row>
    <row r="7247" spans="2:16">
      <c r="B7247" s="867" t="s">
        <v>676</v>
      </c>
      <c r="C7247" s="867" t="s">
        <v>2759</v>
      </c>
      <c r="N7247" s="881"/>
      <c r="O7247" s="881">
        <v>322.77</v>
      </c>
    </row>
    <row r="7248" spans="2:16">
      <c r="B7248" s="875" t="s">
        <v>1682</v>
      </c>
      <c r="C7248" s="876" t="s">
        <v>64</v>
      </c>
      <c r="N7248" s="881"/>
      <c r="O7248" s="881">
        <v>78.62</v>
      </c>
      <c r="P7248" s="881"/>
    </row>
    <row r="7249" spans="2:16">
      <c r="B7249" s="867" t="s">
        <v>1683</v>
      </c>
      <c r="C7249" s="867" t="s">
        <v>350</v>
      </c>
      <c r="N7249" s="881"/>
      <c r="O7249" s="881">
        <v>54.04</v>
      </c>
      <c r="P7249" s="881"/>
    </row>
    <row r="7250" spans="2:16">
      <c r="B7250" s="867" t="s">
        <v>1684</v>
      </c>
      <c r="C7250" s="867" t="s">
        <v>351</v>
      </c>
      <c r="N7250" s="881"/>
      <c r="O7250" s="881">
        <v>24.58</v>
      </c>
      <c r="P7250" s="881"/>
    </row>
    <row r="7251" spans="2:16">
      <c r="B7251" s="873" t="s">
        <v>679</v>
      </c>
      <c r="C7251" s="874" t="s">
        <v>3002</v>
      </c>
      <c r="N7251" s="881"/>
      <c r="O7251" s="881">
        <v>2882.15</v>
      </c>
      <c r="P7251" s="881">
        <v>943.99</v>
      </c>
    </row>
    <row r="7252" spans="2:16">
      <c r="B7252" s="875" t="s">
        <v>680</v>
      </c>
      <c r="C7252" s="876" t="s">
        <v>52</v>
      </c>
      <c r="N7252" s="881"/>
      <c r="O7252" s="881">
        <v>13.68</v>
      </c>
    </row>
    <row r="7253" spans="2:16">
      <c r="B7253" s="867" t="s">
        <v>681</v>
      </c>
      <c r="C7253" s="867" t="s">
        <v>333</v>
      </c>
      <c r="N7253" s="881"/>
      <c r="O7253" s="881">
        <v>10.17</v>
      </c>
    </row>
    <row r="7254" spans="2:16">
      <c r="B7254" s="867" t="s">
        <v>1685</v>
      </c>
      <c r="C7254" s="867" t="s">
        <v>334</v>
      </c>
      <c r="N7254" s="881"/>
      <c r="O7254" s="881">
        <v>3.51</v>
      </c>
    </row>
    <row r="7255" spans="2:16">
      <c r="B7255" s="875" t="s">
        <v>682</v>
      </c>
      <c r="C7255" s="876" t="s">
        <v>54</v>
      </c>
      <c r="N7255" s="881"/>
      <c r="O7255" s="881">
        <v>411.71</v>
      </c>
    </row>
    <row r="7256" spans="2:16">
      <c r="B7256" s="867" t="s">
        <v>683</v>
      </c>
      <c r="C7256" s="867" t="s">
        <v>365</v>
      </c>
      <c r="N7256" s="881"/>
      <c r="O7256" s="881">
        <v>53.21</v>
      </c>
    </row>
    <row r="7257" spans="2:16">
      <c r="B7257" s="867" t="s">
        <v>684</v>
      </c>
      <c r="C7257" s="867" t="s">
        <v>336</v>
      </c>
      <c r="N7257" s="881"/>
      <c r="O7257" s="881">
        <v>354.41</v>
      </c>
    </row>
    <row r="7258" spans="2:16">
      <c r="B7258" s="867" t="s">
        <v>1686</v>
      </c>
      <c r="C7258" s="867" t="s">
        <v>2762</v>
      </c>
      <c r="N7258" s="881"/>
      <c r="O7258" s="881">
        <v>4.09</v>
      </c>
    </row>
    <row r="7259" spans="2:16">
      <c r="B7259" s="875" t="s">
        <v>685</v>
      </c>
      <c r="C7259" s="876" t="s">
        <v>2700</v>
      </c>
      <c r="N7259" s="881"/>
      <c r="O7259" s="881">
        <v>994.81</v>
      </c>
      <c r="P7259" s="881"/>
    </row>
    <row r="7260" spans="2:16">
      <c r="B7260" s="867" t="s">
        <v>686</v>
      </c>
      <c r="C7260" s="867" t="s">
        <v>364</v>
      </c>
      <c r="O7260" s="881">
        <v>296.41000000000003</v>
      </c>
      <c r="P7260" s="881"/>
    </row>
    <row r="7261" spans="2:16">
      <c r="B7261" s="867" t="s">
        <v>1688</v>
      </c>
      <c r="C7261" s="867" t="s">
        <v>342</v>
      </c>
      <c r="N7261" s="881"/>
      <c r="O7261" s="881">
        <v>698.4</v>
      </c>
      <c r="P7261" s="881"/>
    </row>
    <row r="7262" spans="2:16">
      <c r="B7262" s="875" t="s">
        <v>687</v>
      </c>
      <c r="C7262" s="876" t="s">
        <v>343</v>
      </c>
      <c r="O7262" s="881">
        <v>410.96</v>
      </c>
      <c r="P7262" s="881"/>
    </row>
    <row r="7263" spans="2:16">
      <c r="B7263" s="867" t="s">
        <v>688</v>
      </c>
      <c r="C7263" s="867" t="s">
        <v>367</v>
      </c>
      <c r="O7263" s="881">
        <v>410.96</v>
      </c>
      <c r="P7263" s="881"/>
    </row>
    <row r="7264" spans="2:16">
      <c r="B7264" s="875" t="s">
        <v>692</v>
      </c>
      <c r="C7264" s="876" t="s">
        <v>344</v>
      </c>
      <c r="O7264" s="881"/>
      <c r="P7264" s="881">
        <v>883.58</v>
      </c>
    </row>
    <row r="7265" spans="2:16">
      <c r="B7265" s="867" t="s">
        <v>693</v>
      </c>
      <c r="C7265" s="867" t="s">
        <v>2843</v>
      </c>
      <c r="O7265" s="881"/>
      <c r="P7265" s="881">
        <v>102.31</v>
      </c>
    </row>
    <row r="7266" spans="2:16">
      <c r="B7266" s="867" t="s">
        <v>2510</v>
      </c>
      <c r="C7266" s="867" t="s">
        <v>2937</v>
      </c>
      <c r="O7266" s="881"/>
      <c r="P7266" s="881">
        <v>579.04999999999995</v>
      </c>
    </row>
    <row r="7267" spans="2:16">
      <c r="B7267" s="867" t="s">
        <v>2511</v>
      </c>
      <c r="C7267" s="867" t="s">
        <v>2970</v>
      </c>
      <c r="O7267" s="881"/>
      <c r="P7267" s="881">
        <v>202.22</v>
      </c>
    </row>
    <row r="7268" spans="2:16">
      <c r="B7268" s="875" t="s">
        <v>694</v>
      </c>
      <c r="C7268" s="876" t="s">
        <v>2681</v>
      </c>
      <c r="N7268" s="881"/>
      <c r="O7268" s="881">
        <v>860.72</v>
      </c>
      <c r="P7268" s="881"/>
    </row>
    <row r="7269" spans="2:16">
      <c r="B7269" s="867" t="s">
        <v>695</v>
      </c>
      <c r="C7269" s="867" t="s">
        <v>2759</v>
      </c>
      <c r="N7269" s="881"/>
      <c r="O7269" s="881">
        <v>860.72</v>
      </c>
      <c r="P7269" s="881"/>
    </row>
    <row r="7270" spans="2:16">
      <c r="B7270" s="875" t="s">
        <v>696</v>
      </c>
      <c r="C7270" s="876" t="s">
        <v>64</v>
      </c>
      <c r="O7270" s="881">
        <v>190.27</v>
      </c>
      <c r="P7270" s="881">
        <v>60.41</v>
      </c>
    </row>
    <row r="7271" spans="2:16">
      <c r="B7271" s="867" t="s">
        <v>697</v>
      </c>
      <c r="C7271" s="867" t="s">
        <v>350</v>
      </c>
      <c r="O7271" s="881">
        <v>100.74</v>
      </c>
      <c r="P7271" s="881">
        <v>31.98</v>
      </c>
    </row>
    <row r="7272" spans="2:16">
      <c r="B7272" s="867" t="s">
        <v>698</v>
      </c>
      <c r="C7272" s="867" t="s">
        <v>351</v>
      </c>
      <c r="O7272" s="881">
        <v>89.53</v>
      </c>
      <c r="P7272" s="881">
        <v>28.43</v>
      </c>
    </row>
    <row r="7273" spans="2:16">
      <c r="B7273" s="873" t="s">
        <v>2353</v>
      </c>
      <c r="C7273" s="874" t="s">
        <v>3003</v>
      </c>
      <c r="L7273" s="881"/>
      <c r="M7273" s="881">
        <v>31084.01</v>
      </c>
    </row>
    <row r="7274" spans="2:16">
      <c r="B7274" s="875" t="s">
        <v>2354</v>
      </c>
      <c r="C7274" s="876" t="s">
        <v>52</v>
      </c>
      <c r="L7274" s="881"/>
      <c r="M7274" s="881">
        <v>168.58</v>
      </c>
    </row>
    <row r="7275" spans="2:16">
      <c r="B7275" s="867" t="s">
        <v>2512</v>
      </c>
      <c r="C7275" s="867" t="s">
        <v>333</v>
      </c>
      <c r="L7275" s="881"/>
      <c r="M7275" s="881">
        <v>125.28</v>
      </c>
    </row>
    <row r="7276" spans="2:16">
      <c r="B7276" s="867" t="s">
        <v>2513</v>
      </c>
      <c r="C7276" s="867" t="s">
        <v>334</v>
      </c>
      <c r="L7276" s="881"/>
      <c r="M7276" s="881">
        <v>43.3</v>
      </c>
    </row>
    <row r="7277" spans="2:16">
      <c r="B7277" s="875" t="s">
        <v>2514</v>
      </c>
      <c r="C7277" s="876" t="s">
        <v>54</v>
      </c>
      <c r="L7277" s="881"/>
      <c r="M7277" s="881">
        <v>1330.46</v>
      </c>
    </row>
    <row r="7278" spans="2:16">
      <c r="B7278" s="867" t="s">
        <v>2515</v>
      </c>
      <c r="C7278" s="867" t="s">
        <v>365</v>
      </c>
      <c r="L7278" s="881"/>
      <c r="M7278" s="881">
        <v>155.03</v>
      </c>
    </row>
    <row r="7279" spans="2:16">
      <c r="B7279" s="867" t="s">
        <v>2516</v>
      </c>
      <c r="C7279" s="867" t="s">
        <v>336</v>
      </c>
      <c r="L7279" s="881"/>
      <c r="M7279" s="881">
        <v>129.21</v>
      </c>
    </row>
    <row r="7280" spans="2:16">
      <c r="B7280" s="867" t="s">
        <v>2517</v>
      </c>
      <c r="C7280" s="867" t="s">
        <v>337</v>
      </c>
      <c r="L7280" s="881"/>
      <c r="M7280" s="881">
        <v>1017.77</v>
      </c>
    </row>
    <row r="7281" spans="2:13">
      <c r="B7281" s="867" t="s">
        <v>2518</v>
      </c>
      <c r="C7281" s="867" t="s">
        <v>2766</v>
      </c>
      <c r="L7281" s="881"/>
      <c r="M7281" s="881">
        <v>28.45</v>
      </c>
    </row>
    <row r="7282" spans="2:13">
      <c r="B7282" s="875" t="s">
        <v>2519</v>
      </c>
      <c r="C7282" s="876" t="s">
        <v>2767</v>
      </c>
      <c r="L7282" s="881"/>
      <c r="M7282" s="881">
        <v>14127.92</v>
      </c>
    </row>
    <row r="7283" spans="2:13">
      <c r="B7283" s="867" t="s">
        <v>2520</v>
      </c>
      <c r="C7283" s="867" t="s">
        <v>368</v>
      </c>
      <c r="L7283" s="881"/>
      <c r="M7283" s="881">
        <v>464.31</v>
      </c>
    </row>
    <row r="7284" spans="2:13">
      <c r="B7284" s="867" t="s">
        <v>2521</v>
      </c>
      <c r="C7284" s="867" t="s">
        <v>364</v>
      </c>
      <c r="L7284" s="881"/>
      <c r="M7284" s="881">
        <v>3156.75</v>
      </c>
    </row>
    <row r="7285" spans="2:13">
      <c r="B7285" s="867" t="s">
        <v>2522</v>
      </c>
      <c r="C7285" s="867" t="s">
        <v>2702</v>
      </c>
      <c r="L7285" s="881"/>
      <c r="M7285" s="881">
        <v>1392.3</v>
      </c>
    </row>
    <row r="7286" spans="2:13">
      <c r="B7286" s="867" t="s">
        <v>2523</v>
      </c>
      <c r="C7286" s="867" t="s">
        <v>342</v>
      </c>
      <c r="L7286" s="881"/>
      <c r="M7286" s="881">
        <v>9114.56</v>
      </c>
    </row>
    <row r="7287" spans="2:13">
      <c r="B7287" s="875" t="s">
        <v>2524</v>
      </c>
      <c r="C7287" s="876" t="s">
        <v>362</v>
      </c>
      <c r="L7287" s="881"/>
      <c r="M7287" s="881">
        <v>3494.72</v>
      </c>
    </row>
    <row r="7288" spans="2:13">
      <c r="B7288" s="867" t="s">
        <v>2525</v>
      </c>
      <c r="C7288" s="867" t="s">
        <v>2768</v>
      </c>
      <c r="L7288" s="881"/>
      <c r="M7288" s="881">
        <v>1125.9100000000001</v>
      </c>
    </row>
    <row r="7289" spans="2:13">
      <c r="B7289" s="867" t="s">
        <v>2526</v>
      </c>
      <c r="C7289" s="867" t="s">
        <v>2769</v>
      </c>
      <c r="L7289" s="881"/>
      <c r="M7289" s="881">
        <v>2368.81</v>
      </c>
    </row>
    <row r="7290" spans="2:13">
      <c r="B7290" s="875" t="s">
        <v>2527</v>
      </c>
      <c r="C7290" s="876" t="s">
        <v>343</v>
      </c>
      <c r="L7290" s="881"/>
      <c r="M7290" s="881">
        <v>5381.47</v>
      </c>
    </row>
    <row r="7291" spans="2:13">
      <c r="B7291" s="867" t="s">
        <v>2528</v>
      </c>
      <c r="C7291" s="867" t="s">
        <v>367</v>
      </c>
      <c r="L7291" s="881"/>
      <c r="M7291" s="881">
        <v>5381.47</v>
      </c>
    </row>
    <row r="7292" spans="2:13">
      <c r="B7292" s="875" t="s">
        <v>2529</v>
      </c>
      <c r="C7292" s="876" t="s">
        <v>344</v>
      </c>
      <c r="L7292" s="881"/>
      <c r="M7292" s="881">
        <v>6580.86</v>
      </c>
    </row>
    <row r="7293" spans="2:13">
      <c r="B7293" s="867" t="s">
        <v>2530</v>
      </c>
      <c r="C7293" s="867" t="s">
        <v>2770</v>
      </c>
      <c r="L7293" s="881"/>
      <c r="M7293" s="881">
        <v>2825.16</v>
      </c>
    </row>
    <row r="7294" spans="2:13">
      <c r="B7294" s="867" t="s">
        <v>2531</v>
      </c>
      <c r="C7294" s="867" t="s">
        <v>2771</v>
      </c>
      <c r="L7294" s="881"/>
      <c r="M7294" s="881">
        <v>1276.08</v>
      </c>
    </row>
    <row r="7295" spans="2:13">
      <c r="B7295" s="867" t="s">
        <v>2532</v>
      </c>
      <c r="C7295" s="867" t="s">
        <v>2772</v>
      </c>
      <c r="L7295" s="881"/>
      <c r="M7295" s="881">
        <v>2479.62</v>
      </c>
    </row>
    <row r="7296" spans="2:13">
      <c r="B7296" s="873" t="s">
        <v>2355</v>
      </c>
      <c r="C7296" s="874" t="s">
        <v>2848</v>
      </c>
      <c r="L7296" s="881"/>
      <c r="M7296" s="881">
        <v>1976.97</v>
      </c>
    </row>
    <row r="7297" spans="2:13">
      <c r="B7297" s="875" t="s">
        <v>2356</v>
      </c>
      <c r="C7297" s="876" t="s">
        <v>52</v>
      </c>
      <c r="L7297" s="881"/>
      <c r="M7297" s="881">
        <v>9.41</v>
      </c>
    </row>
    <row r="7298" spans="2:13">
      <c r="B7298" s="867" t="s">
        <v>2533</v>
      </c>
      <c r="C7298" s="867" t="s">
        <v>333</v>
      </c>
      <c r="L7298" s="881"/>
      <c r="M7298" s="881">
        <v>6.99</v>
      </c>
    </row>
    <row r="7299" spans="2:13">
      <c r="B7299" s="867" t="s">
        <v>2534</v>
      </c>
      <c r="C7299" s="867" t="s">
        <v>334</v>
      </c>
      <c r="L7299" s="881"/>
      <c r="M7299" s="881">
        <v>2.42</v>
      </c>
    </row>
    <row r="7300" spans="2:13">
      <c r="B7300" s="875" t="s">
        <v>2357</v>
      </c>
      <c r="C7300" s="876" t="s">
        <v>54</v>
      </c>
      <c r="L7300" s="881"/>
      <c r="M7300" s="881">
        <v>294.3</v>
      </c>
    </row>
    <row r="7301" spans="2:13">
      <c r="B7301" s="867" t="s">
        <v>2535</v>
      </c>
      <c r="C7301" s="867" t="s">
        <v>365</v>
      </c>
      <c r="L7301" s="881"/>
      <c r="M7301" s="881">
        <v>121.81</v>
      </c>
    </row>
    <row r="7302" spans="2:13">
      <c r="B7302" s="867" t="s">
        <v>2536</v>
      </c>
      <c r="C7302" s="867" t="s">
        <v>2697</v>
      </c>
      <c r="L7302" s="881"/>
      <c r="M7302" s="881">
        <v>6.81</v>
      </c>
    </row>
    <row r="7303" spans="2:13">
      <c r="B7303" s="867" t="s">
        <v>2537</v>
      </c>
      <c r="C7303" s="867" t="s">
        <v>2849</v>
      </c>
      <c r="L7303" s="881"/>
      <c r="M7303" s="881">
        <v>93.2</v>
      </c>
    </row>
    <row r="7304" spans="2:13">
      <c r="B7304" s="867" t="s">
        <v>2538</v>
      </c>
      <c r="C7304" s="867" t="s">
        <v>2850</v>
      </c>
      <c r="L7304" s="881"/>
      <c r="M7304" s="881">
        <v>54.64</v>
      </c>
    </row>
    <row r="7305" spans="2:13">
      <c r="B7305" s="867" t="s">
        <v>2539</v>
      </c>
      <c r="C7305" s="871" t="s">
        <v>2788</v>
      </c>
      <c r="L7305" s="881"/>
      <c r="M7305" s="881">
        <v>17.84</v>
      </c>
    </row>
    <row r="7306" spans="2:13">
      <c r="B7306" s="875" t="s">
        <v>2358</v>
      </c>
      <c r="C7306" s="876" t="s">
        <v>338</v>
      </c>
      <c r="L7306" s="881"/>
      <c r="M7306" s="881">
        <v>40.43</v>
      </c>
    </row>
    <row r="7307" spans="2:13">
      <c r="B7307" s="867" t="s">
        <v>2540</v>
      </c>
      <c r="C7307" s="867" t="s">
        <v>368</v>
      </c>
      <c r="L7307" s="881"/>
      <c r="M7307" s="881">
        <v>40.43</v>
      </c>
    </row>
    <row r="7308" spans="2:13">
      <c r="B7308" s="875" t="s">
        <v>2359</v>
      </c>
      <c r="C7308" s="876" t="s">
        <v>340</v>
      </c>
      <c r="L7308" s="881"/>
      <c r="M7308" s="881">
        <v>254.16</v>
      </c>
    </row>
    <row r="7309" spans="2:13">
      <c r="B7309" s="867" t="s">
        <v>2541</v>
      </c>
      <c r="C7309" s="867" t="s">
        <v>364</v>
      </c>
      <c r="L7309" s="881"/>
      <c r="M7309" s="881">
        <v>111.15</v>
      </c>
    </row>
    <row r="7310" spans="2:13">
      <c r="B7310" s="867" t="s">
        <v>2542</v>
      </c>
      <c r="C7310" s="867" t="s">
        <v>342</v>
      </c>
      <c r="L7310" s="881"/>
      <c r="M7310" s="881">
        <v>95.59</v>
      </c>
    </row>
    <row r="7311" spans="2:13">
      <c r="B7311" s="867" t="s">
        <v>2543</v>
      </c>
      <c r="C7311" s="867" t="s">
        <v>2702</v>
      </c>
      <c r="L7311" s="881"/>
      <c r="M7311" s="881">
        <v>47.42</v>
      </c>
    </row>
    <row r="7312" spans="2:13">
      <c r="B7312" s="875" t="s">
        <v>2360</v>
      </c>
      <c r="C7312" s="876" t="s">
        <v>362</v>
      </c>
      <c r="L7312" s="881"/>
      <c r="M7312" s="881">
        <v>384.68</v>
      </c>
    </row>
    <row r="7313" spans="2:17">
      <c r="B7313" s="867" t="s">
        <v>2544</v>
      </c>
      <c r="C7313" s="867" t="s">
        <v>2768</v>
      </c>
      <c r="L7313" s="881"/>
      <c r="M7313" s="881">
        <v>293.94</v>
      </c>
    </row>
    <row r="7314" spans="2:17">
      <c r="B7314" s="867" t="s">
        <v>2545</v>
      </c>
      <c r="C7314" s="867" t="s">
        <v>2769</v>
      </c>
      <c r="L7314" s="881"/>
      <c r="M7314" s="881">
        <v>90.74</v>
      </c>
    </row>
    <row r="7315" spans="2:17">
      <c r="B7315" s="875" t="s">
        <v>2361</v>
      </c>
      <c r="C7315" s="876" t="s">
        <v>343</v>
      </c>
      <c r="L7315" s="881"/>
      <c r="M7315" s="881">
        <v>432.81</v>
      </c>
    </row>
    <row r="7316" spans="2:17">
      <c r="B7316" s="867" t="s">
        <v>2546</v>
      </c>
      <c r="C7316" s="867" t="s">
        <v>2851</v>
      </c>
      <c r="L7316" s="881"/>
      <c r="M7316" s="881">
        <v>276.60000000000002</v>
      </c>
    </row>
    <row r="7317" spans="2:17">
      <c r="B7317" s="867" t="s">
        <v>2547</v>
      </c>
      <c r="C7317" s="867" t="s">
        <v>2852</v>
      </c>
      <c r="M7317" s="881">
        <v>156.21</v>
      </c>
    </row>
    <row r="7318" spans="2:17">
      <c r="B7318" s="875" t="s">
        <v>2362</v>
      </c>
      <c r="C7318" s="876" t="s">
        <v>344</v>
      </c>
      <c r="L7318" s="881"/>
      <c r="M7318" s="881">
        <v>561.17999999999995</v>
      </c>
    </row>
    <row r="7319" spans="2:17">
      <c r="B7319" s="867" t="s">
        <v>2548</v>
      </c>
      <c r="C7319" s="867" t="s">
        <v>2770</v>
      </c>
      <c r="L7319" s="881"/>
      <c r="M7319" s="881">
        <v>272.27999999999997</v>
      </c>
    </row>
    <row r="7320" spans="2:17">
      <c r="B7320" s="867" t="s">
        <v>2549</v>
      </c>
      <c r="C7320" s="867" t="s">
        <v>2771</v>
      </c>
      <c r="L7320" s="881"/>
      <c r="M7320" s="881">
        <v>98.16</v>
      </c>
    </row>
    <row r="7321" spans="2:17">
      <c r="B7321" s="867" t="s">
        <v>2550</v>
      </c>
      <c r="C7321" s="867" t="s">
        <v>2772</v>
      </c>
      <c r="L7321" s="881"/>
      <c r="M7321" s="881">
        <v>190.74</v>
      </c>
    </row>
    <row r="7322" spans="2:17">
      <c r="B7322" s="864" t="s">
        <v>701</v>
      </c>
      <c r="C7322" s="865" t="s">
        <v>3004</v>
      </c>
      <c r="L7322" s="881"/>
      <c r="M7322" s="881">
        <v>12005.07</v>
      </c>
      <c r="O7322" s="881"/>
      <c r="P7322" s="881">
        <v>66412.639999999999</v>
      </c>
      <c r="Q7322" s="881">
        <v>21890.639999999999</v>
      </c>
    </row>
    <row r="7323" spans="2:17">
      <c r="B7323" s="873" t="s">
        <v>702</v>
      </c>
      <c r="C7323" s="874" t="s">
        <v>3005</v>
      </c>
      <c r="O7323" s="881"/>
      <c r="P7323" s="881">
        <v>11261.1</v>
      </c>
      <c r="Q7323" s="881">
        <v>10467.61</v>
      </c>
    </row>
    <row r="7324" spans="2:17">
      <c r="B7324" s="875" t="s">
        <v>703</v>
      </c>
      <c r="C7324" s="876" t="s">
        <v>52</v>
      </c>
      <c r="O7324" s="881"/>
      <c r="P7324" s="881">
        <v>43.92</v>
      </c>
    </row>
    <row r="7325" spans="2:17">
      <c r="B7325" s="867" t="s">
        <v>704</v>
      </c>
      <c r="C7325" s="867" t="s">
        <v>334</v>
      </c>
      <c r="O7325" s="881"/>
      <c r="P7325" s="881">
        <v>43.92</v>
      </c>
    </row>
    <row r="7326" spans="2:17">
      <c r="B7326" s="875" t="s">
        <v>706</v>
      </c>
      <c r="C7326" s="876" t="s">
        <v>54</v>
      </c>
      <c r="O7326" s="881"/>
      <c r="P7326" s="881">
        <v>1779.45</v>
      </c>
    </row>
    <row r="7327" spans="2:17">
      <c r="B7327" s="867" t="s">
        <v>707</v>
      </c>
      <c r="C7327" s="867" t="s">
        <v>365</v>
      </c>
      <c r="O7327" s="881"/>
      <c r="P7327" s="881">
        <v>494.01</v>
      </c>
    </row>
    <row r="7328" spans="2:17">
      <c r="B7328" s="867" t="s">
        <v>708</v>
      </c>
      <c r="C7328" s="867" t="s">
        <v>3006</v>
      </c>
      <c r="O7328" s="881"/>
      <c r="P7328" s="881">
        <v>129.16999999999999</v>
      </c>
    </row>
    <row r="7329" spans="2:17">
      <c r="B7329" s="867" t="s">
        <v>709</v>
      </c>
      <c r="C7329" s="867" t="s">
        <v>336</v>
      </c>
      <c r="O7329" s="881"/>
      <c r="P7329" s="881">
        <v>438.09</v>
      </c>
    </row>
    <row r="7330" spans="2:17">
      <c r="B7330" s="867" t="s">
        <v>710</v>
      </c>
      <c r="C7330" s="867" t="s">
        <v>2800</v>
      </c>
      <c r="O7330" s="881"/>
      <c r="P7330" s="881">
        <v>257.13</v>
      </c>
    </row>
    <row r="7331" spans="2:17">
      <c r="B7331" s="867" t="s">
        <v>2551</v>
      </c>
      <c r="C7331" s="867" t="s">
        <v>2801</v>
      </c>
      <c r="O7331" s="881"/>
      <c r="P7331" s="881">
        <v>461.05</v>
      </c>
    </row>
    <row r="7332" spans="2:17">
      <c r="B7332" s="875" t="s">
        <v>711</v>
      </c>
      <c r="C7332" s="876" t="s">
        <v>2700</v>
      </c>
      <c r="O7332" s="881"/>
      <c r="P7332" s="881">
        <v>140.86000000000001</v>
      </c>
    </row>
    <row r="7333" spans="2:17">
      <c r="B7333" s="867" t="s">
        <v>712</v>
      </c>
      <c r="C7333" s="867" t="s">
        <v>339</v>
      </c>
      <c r="O7333" s="881"/>
      <c r="P7333" s="881">
        <v>140.86000000000001</v>
      </c>
    </row>
    <row r="7334" spans="2:17">
      <c r="B7334" s="875" t="s">
        <v>716</v>
      </c>
      <c r="C7334" s="876" t="s">
        <v>340</v>
      </c>
      <c r="O7334" s="881"/>
      <c r="P7334" s="881">
        <v>6838.68</v>
      </c>
      <c r="Q7334" s="881"/>
    </row>
    <row r="7335" spans="2:17">
      <c r="B7335" s="883" t="s">
        <v>717</v>
      </c>
      <c r="C7335" s="884" t="s">
        <v>2802</v>
      </c>
      <c r="O7335" s="881"/>
      <c r="P7335" s="881">
        <v>4104.49</v>
      </c>
    </row>
    <row r="7336" spans="2:17">
      <c r="B7336" s="867" t="s">
        <v>2552</v>
      </c>
      <c r="C7336" s="867" t="s">
        <v>357</v>
      </c>
      <c r="O7336" s="881"/>
      <c r="P7336" s="881">
        <v>1947.8</v>
      </c>
    </row>
    <row r="7337" spans="2:17">
      <c r="B7337" s="867" t="s">
        <v>2553</v>
      </c>
      <c r="C7337" s="867" t="s">
        <v>342</v>
      </c>
      <c r="O7337" s="881"/>
      <c r="P7337" s="881">
        <v>1748.62</v>
      </c>
    </row>
    <row r="7338" spans="2:17">
      <c r="B7338" s="867" t="s">
        <v>2554</v>
      </c>
      <c r="C7338" s="867" t="s">
        <v>2702</v>
      </c>
      <c r="O7338" s="881"/>
      <c r="P7338" s="881">
        <v>408.07</v>
      </c>
    </row>
    <row r="7339" spans="2:17">
      <c r="B7339" s="883" t="s">
        <v>718</v>
      </c>
      <c r="C7339" s="884" t="s">
        <v>3007</v>
      </c>
      <c r="O7339" s="881"/>
      <c r="P7339" s="881">
        <v>2563.46</v>
      </c>
      <c r="Q7339" s="881"/>
    </row>
    <row r="7340" spans="2:17">
      <c r="B7340" s="867" t="s">
        <v>2555</v>
      </c>
      <c r="C7340" s="867" t="s">
        <v>3008</v>
      </c>
      <c r="P7340" s="881">
        <v>701.06</v>
      </c>
      <c r="Q7340" s="881"/>
    </row>
    <row r="7341" spans="2:17">
      <c r="B7341" s="867" t="s">
        <v>2556</v>
      </c>
      <c r="C7341" s="867" t="s">
        <v>342</v>
      </c>
      <c r="O7341" s="881"/>
      <c r="P7341" s="881">
        <v>778.72</v>
      </c>
      <c r="Q7341" s="881"/>
    </row>
    <row r="7342" spans="2:17">
      <c r="B7342" s="867" t="s">
        <v>2557</v>
      </c>
      <c r="C7342" s="867" t="s">
        <v>2702</v>
      </c>
      <c r="O7342" s="881"/>
      <c r="P7342" s="881">
        <v>1083.68</v>
      </c>
    </row>
    <row r="7343" spans="2:17">
      <c r="B7343" s="883" t="s">
        <v>719</v>
      </c>
      <c r="C7343" s="884" t="s">
        <v>3009</v>
      </c>
      <c r="O7343" s="881"/>
      <c r="P7343" s="881">
        <v>170.73</v>
      </c>
      <c r="Q7343" s="881"/>
    </row>
    <row r="7344" spans="2:17">
      <c r="B7344" s="867" t="s">
        <v>2558</v>
      </c>
      <c r="C7344" s="867" t="s">
        <v>357</v>
      </c>
      <c r="P7344" s="881">
        <v>83.37</v>
      </c>
      <c r="Q7344" s="881"/>
    </row>
    <row r="7345" spans="2:17">
      <c r="B7345" s="867" t="s">
        <v>2559</v>
      </c>
      <c r="C7345" s="867" t="s">
        <v>342</v>
      </c>
      <c r="O7345" s="881"/>
      <c r="P7345" s="881">
        <v>57.62</v>
      </c>
    </row>
    <row r="7346" spans="2:17">
      <c r="B7346" s="867" t="s">
        <v>2560</v>
      </c>
      <c r="C7346" s="867" t="s">
        <v>2702</v>
      </c>
      <c r="O7346" s="881"/>
      <c r="P7346" s="881">
        <v>29.74</v>
      </c>
    </row>
    <row r="7347" spans="2:17">
      <c r="B7347" s="875" t="s">
        <v>721</v>
      </c>
      <c r="C7347" s="876" t="s">
        <v>343</v>
      </c>
      <c r="P7347" s="881">
        <v>1324.47</v>
      </c>
      <c r="Q7347" s="881">
        <v>168.82</v>
      </c>
    </row>
    <row r="7348" spans="2:17">
      <c r="B7348" s="867" t="s">
        <v>722</v>
      </c>
      <c r="C7348" s="867" t="s">
        <v>2671</v>
      </c>
      <c r="P7348" s="881">
        <v>656.59</v>
      </c>
      <c r="Q7348" s="881"/>
    </row>
    <row r="7349" spans="2:17">
      <c r="B7349" s="867" t="s">
        <v>723</v>
      </c>
      <c r="C7349" s="867" t="s">
        <v>2703</v>
      </c>
      <c r="P7349" s="881">
        <v>600.48</v>
      </c>
      <c r="Q7349" s="881">
        <v>168.82</v>
      </c>
    </row>
    <row r="7350" spans="2:17">
      <c r="B7350" s="867" t="s">
        <v>724</v>
      </c>
      <c r="C7350" s="867" t="s">
        <v>2673</v>
      </c>
      <c r="P7350" s="881">
        <v>67.400000000000006</v>
      </c>
      <c r="Q7350" s="881"/>
    </row>
    <row r="7351" spans="2:17">
      <c r="B7351" s="875" t="s">
        <v>725</v>
      </c>
      <c r="C7351" s="876" t="s">
        <v>345</v>
      </c>
      <c r="P7351" s="881">
        <v>95.76</v>
      </c>
      <c r="Q7351" s="881"/>
    </row>
    <row r="7352" spans="2:17">
      <c r="B7352" s="867" t="s">
        <v>726</v>
      </c>
      <c r="C7352" s="867" t="s">
        <v>2803</v>
      </c>
      <c r="P7352" s="881">
        <v>95.76</v>
      </c>
      <c r="Q7352" s="881"/>
    </row>
    <row r="7353" spans="2:17">
      <c r="B7353" s="875" t="s">
        <v>729</v>
      </c>
      <c r="C7353" s="876" t="s">
        <v>3010</v>
      </c>
      <c r="P7353" s="881">
        <v>127.86</v>
      </c>
      <c r="Q7353" s="881">
        <v>246.36</v>
      </c>
    </row>
    <row r="7354" spans="2:17">
      <c r="B7354" s="867" t="s">
        <v>730</v>
      </c>
      <c r="C7354" s="871" t="s">
        <v>2709</v>
      </c>
      <c r="P7354" s="881">
        <v>54.02</v>
      </c>
      <c r="Q7354" s="881">
        <v>104.09</v>
      </c>
    </row>
    <row r="7355" spans="2:17">
      <c r="B7355" s="867" t="s">
        <v>2561</v>
      </c>
      <c r="C7355" s="867" t="s">
        <v>2708</v>
      </c>
      <c r="P7355" s="881">
        <v>73.84</v>
      </c>
      <c r="Q7355" s="881">
        <v>142.27000000000001</v>
      </c>
    </row>
    <row r="7356" spans="2:17">
      <c r="B7356" s="875" t="s">
        <v>731</v>
      </c>
      <c r="C7356" s="876" t="s">
        <v>2822</v>
      </c>
      <c r="P7356" s="881"/>
      <c r="Q7356" s="881">
        <v>64.19</v>
      </c>
    </row>
    <row r="7357" spans="2:17">
      <c r="B7357" s="883" t="s">
        <v>732</v>
      </c>
      <c r="C7357" s="884" t="s">
        <v>3011</v>
      </c>
      <c r="P7357" s="881"/>
      <c r="Q7357" s="881">
        <v>64.19</v>
      </c>
    </row>
    <row r="7358" spans="2:17">
      <c r="B7358" s="867" t="s">
        <v>2562</v>
      </c>
      <c r="C7358" s="867" t="s">
        <v>2793</v>
      </c>
      <c r="P7358" s="881"/>
      <c r="Q7358" s="881">
        <v>64.19</v>
      </c>
    </row>
    <row r="7359" spans="2:17">
      <c r="B7359" s="875" t="s">
        <v>735</v>
      </c>
      <c r="C7359" s="876" t="s">
        <v>3012</v>
      </c>
      <c r="P7359" s="881">
        <v>506.01</v>
      </c>
      <c r="Q7359" s="881"/>
    </row>
    <row r="7360" spans="2:17">
      <c r="B7360" s="867" t="s">
        <v>736</v>
      </c>
      <c r="C7360" s="867" t="s">
        <v>3013</v>
      </c>
      <c r="P7360" s="881">
        <v>34.92</v>
      </c>
      <c r="Q7360" s="881"/>
    </row>
    <row r="7361" spans="2:17">
      <c r="B7361" s="867" t="s">
        <v>737</v>
      </c>
      <c r="C7361" s="871" t="s">
        <v>3014</v>
      </c>
      <c r="P7361" s="881">
        <v>471.09</v>
      </c>
      <c r="Q7361" s="881"/>
    </row>
    <row r="7362" spans="2:17">
      <c r="B7362" s="875" t="s">
        <v>738</v>
      </c>
      <c r="C7362" s="876" t="s">
        <v>2681</v>
      </c>
      <c r="P7362" s="881">
        <v>169.59</v>
      </c>
      <c r="Q7362" s="881"/>
    </row>
    <row r="7363" spans="2:17">
      <c r="B7363" s="867" t="s">
        <v>739</v>
      </c>
      <c r="C7363" s="867" t="s">
        <v>3015</v>
      </c>
      <c r="P7363" s="881">
        <v>169.59</v>
      </c>
      <c r="Q7363" s="881"/>
    </row>
    <row r="7364" spans="2:17">
      <c r="B7364" s="875" t="s">
        <v>2563</v>
      </c>
      <c r="C7364" s="876" t="s">
        <v>58</v>
      </c>
      <c r="P7364" s="881">
        <v>234.5</v>
      </c>
      <c r="Q7364" s="881">
        <v>323.95</v>
      </c>
    </row>
    <row r="7365" spans="2:17">
      <c r="B7365" s="867" t="s">
        <v>2564</v>
      </c>
      <c r="C7365" s="867" t="s">
        <v>2682</v>
      </c>
      <c r="P7365" s="881"/>
      <c r="Q7365" s="881">
        <v>323.95</v>
      </c>
    </row>
    <row r="7366" spans="2:17">
      <c r="B7366" s="867" t="s">
        <v>2565</v>
      </c>
      <c r="C7366" s="867" t="s">
        <v>2806</v>
      </c>
      <c r="P7366" s="881">
        <v>234.5</v>
      </c>
      <c r="Q7366" s="881"/>
    </row>
    <row r="7367" spans="2:17">
      <c r="B7367" s="875" t="s">
        <v>2566</v>
      </c>
      <c r="C7367" s="876" t="s">
        <v>64</v>
      </c>
      <c r="Q7367" s="881">
        <v>485.84</v>
      </c>
    </row>
    <row r="7368" spans="2:17">
      <c r="B7368" s="867" t="s">
        <v>2567</v>
      </c>
      <c r="C7368" s="867" t="s">
        <v>350</v>
      </c>
      <c r="Q7368" s="881">
        <v>460.85</v>
      </c>
    </row>
    <row r="7369" spans="2:17">
      <c r="B7369" s="867" t="s">
        <v>2568</v>
      </c>
      <c r="C7369" s="867" t="s">
        <v>351</v>
      </c>
      <c r="Q7369" s="881">
        <v>24.99</v>
      </c>
    </row>
    <row r="7370" spans="2:17">
      <c r="B7370" s="875" t="s">
        <v>2569</v>
      </c>
      <c r="C7370" s="876" t="s">
        <v>2712</v>
      </c>
      <c r="P7370" s="881"/>
      <c r="Q7370" s="881">
        <v>9178.4500000000007</v>
      </c>
    </row>
    <row r="7371" spans="2:17">
      <c r="B7371" s="883" t="s">
        <v>2570</v>
      </c>
      <c r="C7371" s="884" t="s">
        <v>52</v>
      </c>
      <c r="P7371" s="881"/>
      <c r="Q7371" s="881">
        <v>43.92</v>
      </c>
    </row>
    <row r="7372" spans="2:17">
      <c r="B7372" s="867" t="s">
        <v>2571</v>
      </c>
      <c r="C7372" s="867" t="s">
        <v>334</v>
      </c>
      <c r="P7372" s="881"/>
      <c r="Q7372" s="881">
        <v>43.92</v>
      </c>
    </row>
    <row r="7373" spans="2:17">
      <c r="B7373" s="883" t="s">
        <v>2572</v>
      </c>
      <c r="C7373" s="884" t="s">
        <v>54</v>
      </c>
      <c r="P7373" s="881"/>
      <c r="Q7373" s="881">
        <v>108.28</v>
      </c>
    </row>
    <row r="7374" spans="2:17">
      <c r="B7374" s="867" t="s">
        <v>2573</v>
      </c>
      <c r="C7374" s="867" t="s">
        <v>2696</v>
      </c>
      <c r="P7374" s="881"/>
      <c r="Q7374" s="881">
        <v>59.06</v>
      </c>
    </row>
    <row r="7375" spans="2:17">
      <c r="B7375" s="867" t="s">
        <v>2574</v>
      </c>
      <c r="C7375" s="867" t="s">
        <v>336</v>
      </c>
      <c r="P7375" s="881"/>
      <c r="Q7375" s="881">
        <v>49.22</v>
      </c>
    </row>
    <row r="7376" spans="2:17">
      <c r="B7376" s="883" t="s">
        <v>2575</v>
      </c>
      <c r="C7376" s="884" t="s">
        <v>2700</v>
      </c>
      <c r="P7376" s="881"/>
      <c r="Q7376" s="881">
        <v>1163.48</v>
      </c>
    </row>
    <row r="7377" spans="2:17">
      <c r="B7377" s="867" t="s">
        <v>2576</v>
      </c>
      <c r="C7377" s="867" t="s">
        <v>2713</v>
      </c>
      <c r="P7377" s="881"/>
      <c r="Q7377" s="881">
        <v>548.98</v>
      </c>
    </row>
    <row r="7378" spans="2:17">
      <c r="B7378" s="867" t="s">
        <v>2577</v>
      </c>
      <c r="C7378" s="867" t="s">
        <v>2714</v>
      </c>
      <c r="P7378" s="881"/>
      <c r="Q7378" s="881">
        <v>614.5</v>
      </c>
    </row>
    <row r="7379" spans="2:17">
      <c r="B7379" s="883" t="s">
        <v>2578</v>
      </c>
      <c r="C7379" s="884" t="s">
        <v>359</v>
      </c>
      <c r="P7379" s="881"/>
      <c r="Q7379" s="881">
        <v>7280.15</v>
      </c>
    </row>
    <row r="7380" spans="2:17">
      <c r="B7380" s="867" t="s">
        <v>2579</v>
      </c>
      <c r="C7380" s="867" t="s">
        <v>2685</v>
      </c>
      <c r="P7380" s="881"/>
      <c r="Q7380" s="881">
        <v>1849.12</v>
      </c>
    </row>
    <row r="7381" spans="2:17">
      <c r="B7381" s="867" t="s">
        <v>2580</v>
      </c>
      <c r="C7381" s="867" t="s">
        <v>2715</v>
      </c>
      <c r="Q7381" s="881">
        <v>2955.34</v>
      </c>
    </row>
    <row r="7382" spans="2:17">
      <c r="B7382" s="867" t="s">
        <v>2581</v>
      </c>
      <c r="C7382" s="867" t="s">
        <v>2716</v>
      </c>
      <c r="Q7382" s="881">
        <v>1929.88</v>
      </c>
    </row>
    <row r="7383" spans="2:17">
      <c r="B7383" s="867" t="s">
        <v>2582</v>
      </c>
      <c r="C7383" s="867" t="s">
        <v>349</v>
      </c>
      <c r="Q7383" s="881">
        <v>333.12</v>
      </c>
    </row>
    <row r="7384" spans="2:17">
      <c r="B7384" s="867" t="s">
        <v>2583</v>
      </c>
      <c r="C7384" s="871" t="s">
        <v>2717</v>
      </c>
      <c r="Q7384" s="881">
        <v>212.69</v>
      </c>
    </row>
    <row r="7385" spans="2:17">
      <c r="B7385" s="883" t="s">
        <v>2584</v>
      </c>
      <c r="C7385" s="884" t="s">
        <v>2718</v>
      </c>
      <c r="Q7385" s="881">
        <v>582.62</v>
      </c>
    </row>
    <row r="7386" spans="2:17">
      <c r="B7386" s="867" t="s">
        <v>2585</v>
      </c>
      <c r="C7386" s="867" t="s">
        <v>2719</v>
      </c>
      <c r="Q7386" s="881">
        <v>582.62</v>
      </c>
    </row>
    <row r="7387" spans="2:17">
      <c r="B7387" s="873" t="s">
        <v>755</v>
      </c>
      <c r="C7387" s="874" t="s">
        <v>2735</v>
      </c>
      <c r="O7387" s="881"/>
      <c r="P7387" s="881">
        <v>47897.4</v>
      </c>
      <c r="Q7387" s="881">
        <v>9528.8799999999992</v>
      </c>
    </row>
    <row r="7388" spans="2:17">
      <c r="B7388" s="875" t="s">
        <v>756</v>
      </c>
      <c r="C7388" s="876" t="s">
        <v>52</v>
      </c>
      <c r="O7388" s="881"/>
      <c r="P7388" s="881">
        <v>1221.22</v>
      </c>
    </row>
    <row r="7389" spans="2:17">
      <c r="B7389" s="867" t="s">
        <v>757</v>
      </c>
      <c r="C7389" s="867" t="s">
        <v>2689</v>
      </c>
      <c r="O7389" s="881"/>
      <c r="P7389" s="881">
        <v>1221.22</v>
      </c>
    </row>
    <row r="7390" spans="2:17">
      <c r="B7390" s="875" t="s">
        <v>758</v>
      </c>
      <c r="C7390" s="876" t="s">
        <v>54</v>
      </c>
      <c r="O7390" s="881"/>
      <c r="P7390" s="881">
        <v>32394.18</v>
      </c>
      <c r="Q7390" s="881">
        <v>9528.8799999999992</v>
      </c>
    </row>
    <row r="7391" spans="2:17">
      <c r="B7391" s="867" t="s">
        <v>759</v>
      </c>
      <c r="C7391" s="867" t="s">
        <v>2690</v>
      </c>
      <c r="O7391" s="881"/>
      <c r="P7391" s="881">
        <v>16454.72</v>
      </c>
    </row>
    <row r="7392" spans="2:17">
      <c r="B7392" s="867" t="s">
        <v>760</v>
      </c>
      <c r="C7392" s="867" t="s">
        <v>2736</v>
      </c>
      <c r="O7392" s="881"/>
      <c r="P7392" s="881">
        <v>1457.7</v>
      </c>
    </row>
    <row r="7393" spans="2:17">
      <c r="B7393" s="867" t="s">
        <v>761</v>
      </c>
      <c r="C7393" s="867" t="s">
        <v>2691</v>
      </c>
      <c r="O7393" s="881"/>
      <c r="P7393" s="881">
        <v>3576.43</v>
      </c>
      <c r="Q7393" s="881"/>
    </row>
    <row r="7394" spans="2:17">
      <c r="B7394" s="867" t="s">
        <v>762</v>
      </c>
      <c r="C7394" s="867" t="s">
        <v>354</v>
      </c>
      <c r="O7394" s="881"/>
      <c r="P7394" s="881">
        <v>7554.12</v>
      </c>
      <c r="Q7394" s="881"/>
    </row>
    <row r="7395" spans="2:17">
      <c r="B7395" s="867" t="s">
        <v>763</v>
      </c>
      <c r="C7395" s="867" t="s">
        <v>2692</v>
      </c>
      <c r="P7395" s="881">
        <v>1117.02</v>
      </c>
      <c r="Q7395" s="881">
        <v>3176.15</v>
      </c>
    </row>
    <row r="7396" spans="2:17">
      <c r="B7396" s="867" t="s">
        <v>764</v>
      </c>
      <c r="C7396" s="867" t="s">
        <v>2693</v>
      </c>
      <c r="P7396" s="881">
        <v>2234.19</v>
      </c>
      <c r="Q7396" s="881">
        <v>6352.73</v>
      </c>
    </row>
    <row r="7397" spans="2:17">
      <c r="B7397" s="875" t="s">
        <v>765</v>
      </c>
      <c r="C7397" s="876" t="s">
        <v>355</v>
      </c>
      <c r="O7397" s="881"/>
      <c r="P7397" s="881">
        <v>13272.32</v>
      </c>
      <c r="Q7397" s="881"/>
    </row>
    <row r="7398" spans="2:17">
      <c r="B7398" s="867" t="s">
        <v>766</v>
      </c>
      <c r="C7398" s="867" t="s">
        <v>2745</v>
      </c>
      <c r="O7398" s="881"/>
      <c r="P7398" s="881">
        <v>67.260000000000005</v>
      </c>
    </row>
    <row r="7399" spans="2:17">
      <c r="B7399" s="867" t="s">
        <v>767</v>
      </c>
      <c r="C7399" s="867" t="s">
        <v>2746</v>
      </c>
      <c r="O7399" s="881"/>
      <c r="P7399" s="881">
        <v>4348.8900000000003</v>
      </c>
    </row>
    <row r="7400" spans="2:17">
      <c r="B7400" s="867" t="s">
        <v>768</v>
      </c>
      <c r="C7400" s="867" t="s">
        <v>2694</v>
      </c>
      <c r="O7400" s="881"/>
      <c r="P7400" s="881">
        <v>1576.06</v>
      </c>
    </row>
    <row r="7401" spans="2:17">
      <c r="B7401" s="867" t="s">
        <v>1693</v>
      </c>
      <c r="C7401" s="867" t="s">
        <v>2747</v>
      </c>
      <c r="O7401" s="881"/>
      <c r="P7401" s="881">
        <v>1516.45</v>
      </c>
      <c r="Q7401" s="881"/>
    </row>
    <row r="7402" spans="2:17">
      <c r="B7402" s="867" t="s">
        <v>1694</v>
      </c>
      <c r="C7402" s="867" t="s">
        <v>2748</v>
      </c>
      <c r="P7402" s="881">
        <v>2512.06</v>
      </c>
      <c r="Q7402" s="881"/>
    </row>
    <row r="7403" spans="2:17">
      <c r="B7403" s="867" t="s">
        <v>2586</v>
      </c>
      <c r="C7403" s="867" t="s">
        <v>2827</v>
      </c>
      <c r="P7403" s="881">
        <v>814.59</v>
      </c>
      <c r="Q7403" s="881"/>
    </row>
    <row r="7404" spans="2:17">
      <c r="B7404" s="867" t="s">
        <v>2587</v>
      </c>
      <c r="C7404" s="867" t="s">
        <v>2828</v>
      </c>
      <c r="P7404" s="881">
        <v>587.73</v>
      </c>
      <c r="Q7404" s="881"/>
    </row>
    <row r="7405" spans="2:17">
      <c r="B7405" s="867" t="s">
        <v>2588</v>
      </c>
      <c r="C7405" s="867" t="s">
        <v>356</v>
      </c>
      <c r="P7405" s="881">
        <v>1849.28</v>
      </c>
      <c r="Q7405" s="881"/>
    </row>
    <row r="7406" spans="2:17">
      <c r="B7406" s="875" t="s">
        <v>769</v>
      </c>
      <c r="C7406" s="876" t="s">
        <v>2749</v>
      </c>
      <c r="P7406" s="881">
        <v>1009.68</v>
      </c>
      <c r="Q7406" s="881"/>
    </row>
    <row r="7407" spans="2:17">
      <c r="B7407" s="867" t="s">
        <v>770</v>
      </c>
      <c r="C7407" s="867" t="s">
        <v>2750</v>
      </c>
      <c r="P7407" s="881">
        <v>630.17999999999995</v>
      </c>
      <c r="Q7407" s="881"/>
    </row>
    <row r="7408" spans="2:17">
      <c r="B7408" s="867" t="s">
        <v>2589</v>
      </c>
      <c r="C7408" s="867" t="s">
        <v>2829</v>
      </c>
      <c r="P7408" s="881">
        <v>379.5</v>
      </c>
      <c r="Q7408" s="881"/>
    </row>
    <row r="7409" spans="2:17">
      <c r="B7409" s="873" t="s">
        <v>771</v>
      </c>
      <c r="C7409" s="874" t="s">
        <v>2751</v>
      </c>
      <c r="O7409" s="881"/>
      <c r="P7409" s="881">
        <v>2158.2199999999998</v>
      </c>
      <c r="Q7409" s="881">
        <v>972.98</v>
      </c>
    </row>
    <row r="7410" spans="2:17">
      <c r="B7410" s="875" t="s">
        <v>772</v>
      </c>
      <c r="C7410" s="876" t="s">
        <v>52</v>
      </c>
      <c r="O7410" s="881"/>
      <c r="P7410" s="881">
        <v>2.68</v>
      </c>
    </row>
    <row r="7411" spans="2:17">
      <c r="B7411" s="867" t="s">
        <v>773</v>
      </c>
      <c r="C7411" s="867" t="s">
        <v>334</v>
      </c>
      <c r="O7411" s="881"/>
      <c r="P7411" s="881">
        <v>2.68</v>
      </c>
    </row>
    <row r="7412" spans="2:17">
      <c r="B7412" s="875" t="s">
        <v>775</v>
      </c>
      <c r="C7412" s="876" t="s">
        <v>54</v>
      </c>
      <c r="O7412" s="881"/>
      <c r="P7412" s="881">
        <v>86.31</v>
      </c>
    </row>
    <row r="7413" spans="2:17">
      <c r="B7413" s="867" t="s">
        <v>776</v>
      </c>
      <c r="C7413" s="867" t="s">
        <v>365</v>
      </c>
      <c r="O7413" s="881"/>
      <c r="P7413" s="881">
        <v>43.99</v>
      </c>
    </row>
    <row r="7414" spans="2:17">
      <c r="B7414" s="867" t="s">
        <v>777</v>
      </c>
      <c r="C7414" s="867" t="s">
        <v>336</v>
      </c>
      <c r="O7414" s="881"/>
      <c r="P7414" s="881">
        <v>36.71</v>
      </c>
    </row>
    <row r="7415" spans="2:17">
      <c r="B7415" s="867" t="s">
        <v>778</v>
      </c>
      <c r="C7415" s="867" t="s">
        <v>2752</v>
      </c>
      <c r="O7415" s="881"/>
      <c r="P7415" s="881">
        <v>5.61</v>
      </c>
    </row>
    <row r="7416" spans="2:17">
      <c r="B7416" s="875" t="s">
        <v>780</v>
      </c>
      <c r="C7416" s="876" t="s">
        <v>340</v>
      </c>
      <c r="O7416" s="881"/>
      <c r="P7416" s="881">
        <v>997.92</v>
      </c>
      <c r="Q7416" s="881"/>
    </row>
    <row r="7417" spans="2:17">
      <c r="B7417" s="867" t="s">
        <v>781</v>
      </c>
      <c r="C7417" s="867" t="s">
        <v>342</v>
      </c>
      <c r="O7417" s="881"/>
      <c r="P7417" s="881">
        <v>499.79</v>
      </c>
      <c r="Q7417" s="881"/>
    </row>
    <row r="7418" spans="2:17">
      <c r="B7418" s="867" t="s">
        <v>782</v>
      </c>
      <c r="C7418" s="867" t="s">
        <v>364</v>
      </c>
      <c r="P7418" s="881">
        <v>314.93</v>
      </c>
      <c r="Q7418" s="881"/>
    </row>
    <row r="7419" spans="2:17">
      <c r="B7419" s="867" t="s">
        <v>783</v>
      </c>
      <c r="C7419" s="867" t="s">
        <v>2702</v>
      </c>
      <c r="O7419" s="881"/>
      <c r="P7419" s="881">
        <v>183.2</v>
      </c>
    </row>
    <row r="7420" spans="2:17">
      <c r="B7420" s="875" t="s">
        <v>785</v>
      </c>
      <c r="C7420" s="876" t="s">
        <v>343</v>
      </c>
      <c r="P7420" s="881">
        <v>317.82</v>
      </c>
      <c r="Q7420" s="881"/>
    </row>
    <row r="7421" spans="2:17">
      <c r="B7421" s="867" t="s">
        <v>786</v>
      </c>
      <c r="C7421" s="867" t="s">
        <v>2671</v>
      </c>
      <c r="P7421" s="881">
        <v>136.55000000000001</v>
      </c>
      <c r="Q7421" s="881"/>
    </row>
    <row r="7422" spans="2:17">
      <c r="B7422" s="867" t="s">
        <v>787</v>
      </c>
      <c r="C7422" s="867" t="s">
        <v>2703</v>
      </c>
      <c r="P7422" s="881">
        <v>181.27</v>
      </c>
      <c r="Q7422" s="881"/>
    </row>
    <row r="7423" spans="2:17">
      <c r="B7423" s="875" t="s">
        <v>788</v>
      </c>
      <c r="C7423" s="876" t="s">
        <v>2676</v>
      </c>
      <c r="P7423" s="881">
        <v>7.18</v>
      </c>
      <c r="Q7423" s="881"/>
    </row>
    <row r="7424" spans="2:17">
      <c r="B7424" s="867" t="s">
        <v>789</v>
      </c>
      <c r="C7424" s="867" t="s">
        <v>2677</v>
      </c>
      <c r="P7424" s="881">
        <v>7.18</v>
      </c>
      <c r="Q7424" s="881"/>
    </row>
    <row r="7425" spans="2:17">
      <c r="B7425" s="875" t="s">
        <v>790</v>
      </c>
      <c r="C7425" s="876" t="s">
        <v>344</v>
      </c>
      <c r="O7425" s="881"/>
      <c r="P7425" s="881">
        <v>194.99</v>
      </c>
      <c r="Q7425" s="881"/>
    </row>
    <row r="7426" spans="2:17">
      <c r="B7426" s="867" t="s">
        <v>791</v>
      </c>
      <c r="C7426" s="867" t="s">
        <v>2831</v>
      </c>
      <c r="O7426" s="881"/>
      <c r="P7426" s="881">
        <v>194.99</v>
      </c>
      <c r="Q7426" s="881"/>
    </row>
    <row r="7427" spans="2:17">
      <c r="B7427" s="875" t="s">
        <v>1695</v>
      </c>
      <c r="C7427" s="876" t="s">
        <v>2679</v>
      </c>
      <c r="P7427" s="881"/>
      <c r="Q7427" s="881">
        <v>71.180000000000007</v>
      </c>
    </row>
    <row r="7428" spans="2:17">
      <c r="B7428" s="867" t="s">
        <v>1696</v>
      </c>
      <c r="C7428" s="867" t="s">
        <v>2680</v>
      </c>
      <c r="P7428" s="881"/>
      <c r="Q7428" s="881">
        <v>71.180000000000007</v>
      </c>
    </row>
    <row r="7429" spans="2:17">
      <c r="B7429" s="875" t="s">
        <v>1697</v>
      </c>
      <c r="C7429" s="876" t="s">
        <v>2754</v>
      </c>
      <c r="P7429" s="881">
        <v>233.68</v>
      </c>
      <c r="Q7429" s="881">
        <v>786</v>
      </c>
    </row>
    <row r="7430" spans="2:17">
      <c r="B7430" s="867" t="s">
        <v>1698</v>
      </c>
      <c r="C7430" s="867" t="s">
        <v>334</v>
      </c>
      <c r="P7430" s="881">
        <v>9.41</v>
      </c>
      <c r="Q7430" s="881"/>
    </row>
    <row r="7431" spans="2:17">
      <c r="B7431" s="867" t="s">
        <v>1699</v>
      </c>
      <c r="C7431" s="867" t="s">
        <v>365</v>
      </c>
      <c r="P7431" s="881">
        <v>27.07</v>
      </c>
      <c r="Q7431" s="881"/>
    </row>
    <row r="7432" spans="2:17">
      <c r="B7432" s="867" t="s">
        <v>1700</v>
      </c>
      <c r="C7432" s="867" t="s">
        <v>336</v>
      </c>
      <c r="P7432" s="881">
        <v>22.56</v>
      </c>
      <c r="Q7432" s="881"/>
    </row>
    <row r="7433" spans="2:17">
      <c r="B7433" s="867" t="s">
        <v>1701</v>
      </c>
      <c r="C7433" s="867" t="s">
        <v>2755</v>
      </c>
      <c r="P7433" s="881">
        <v>83.27</v>
      </c>
      <c r="Q7433" s="881">
        <v>160.44</v>
      </c>
    </row>
    <row r="7434" spans="2:17">
      <c r="B7434" s="867" t="s">
        <v>1702</v>
      </c>
      <c r="C7434" s="867" t="s">
        <v>2756</v>
      </c>
      <c r="P7434" s="881">
        <v>91.37</v>
      </c>
      <c r="Q7434" s="881">
        <v>176.04</v>
      </c>
    </row>
    <row r="7435" spans="2:17">
      <c r="B7435" s="867" t="s">
        <v>1703</v>
      </c>
      <c r="C7435" s="867" t="s">
        <v>349</v>
      </c>
      <c r="P7435" s="881"/>
      <c r="Q7435" s="881">
        <v>274.48</v>
      </c>
    </row>
    <row r="7436" spans="2:17">
      <c r="B7436" s="867" t="s">
        <v>1704</v>
      </c>
      <c r="C7436" s="867" t="s">
        <v>2757</v>
      </c>
      <c r="P7436" s="881"/>
      <c r="Q7436" s="881">
        <v>175.04</v>
      </c>
    </row>
    <row r="7437" spans="2:17">
      <c r="B7437" s="875" t="s">
        <v>1705</v>
      </c>
      <c r="C7437" s="876" t="s">
        <v>2681</v>
      </c>
      <c r="O7437" s="881"/>
      <c r="P7437" s="881">
        <v>270.17</v>
      </c>
      <c r="Q7437" s="881"/>
    </row>
    <row r="7438" spans="2:17">
      <c r="B7438" s="867" t="s">
        <v>1706</v>
      </c>
      <c r="C7438" s="867" t="s">
        <v>2758</v>
      </c>
      <c r="O7438" s="881"/>
      <c r="P7438" s="881">
        <v>162.58000000000001</v>
      </c>
      <c r="Q7438" s="881"/>
    </row>
    <row r="7439" spans="2:17">
      <c r="B7439" s="867" t="s">
        <v>1707</v>
      </c>
      <c r="C7439" s="867" t="s">
        <v>2759</v>
      </c>
      <c r="O7439" s="881"/>
      <c r="P7439" s="881">
        <v>107.59</v>
      </c>
      <c r="Q7439" s="881"/>
    </row>
    <row r="7440" spans="2:17">
      <c r="B7440" s="875" t="s">
        <v>1708</v>
      </c>
      <c r="C7440" s="876" t="s">
        <v>64</v>
      </c>
      <c r="P7440" s="881"/>
      <c r="Q7440" s="881">
        <v>115.8</v>
      </c>
    </row>
    <row r="7441" spans="2:17">
      <c r="B7441" s="867" t="s">
        <v>1709</v>
      </c>
      <c r="C7441" s="867" t="s">
        <v>350</v>
      </c>
      <c r="P7441" s="881"/>
      <c r="Q7441" s="881">
        <v>91.84</v>
      </c>
    </row>
    <row r="7442" spans="2:17">
      <c r="B7442" s="867" t="s">
        <v>1710</v>
      </c>
      <c r="C7442" s="867" t="s">
        <v>351</v>
      </c>
      <c r="P7442" s="881"/>
      <c r="Q7442" s="881">
        <v>23.96</v>
      </c>
    </row>
    <row r="7443" spans="2:17">
      <c r="B7443" s="875" t="s">
        <v>1711</v>
      </c>
      <c r="C7443" s="876" t="s">
        <v>65</v>
      </c>
      <c r="P7443" s="881">
        <v>47.47</v>
      </c>
      <c r="Q7443" s="881"/>
    </row>
    <row r="7444" spans="2:17">
      <c r="B7444" s="867" t="s">
        <v>1712</v>
      </c>
      <c r="C7444" s="867" t="s">
        <v>2760</v>
      </c>
      <c r="P7444" s="881">
        <v>47.47</v>
      </c>
      <c r="Q7444" s="881"/>
    </row>
    <row r="7445" spans="2:17">
      <c r="B7445" s="873" t="s">
        <v>1713</v>
      </c>
      <c r="C7445" s="874" t="s">
        <v>3016</v>
      </c>
      <c r="O7445" s="881"/>
      <c r="P7445" s="881">
        <v>5095.92</v>
      </c>
      <c r="Q7445" s="881">
        <v>921.17</v>
      </c>
    </row>
    <row r="7446" spans="2:17">
      <c r="B7446" s="875" t="s">
        <v>1714</v>
      </c>
      <c r="C7446" s="876" t="s">
        <v>52</v>
      </c>
      <c r="O7446" s="881"/>
      <c r="P7446" s="881">
        <v>26.05</v>
      </c>
    </row>
    <row r="7447" spans="2:17">
      <c r="B7447" s="867" t="s">
        <v>1715</v>
      </c>
      <c r="C7447" s="867" t="s">
        <v>369</v>
      </c>
      <c r="O7447" s="881"/>
      <c r="P7447" s="881">
        <v>26.05</v>
      </c>
    </row>
    <row r="7448" spans="2:17">
      <c r="B7448" s="875" t="s">
        <v>1717</v>
      </c>
      <c r="C7448" s="876" t="s">
        <v>54</v>
      </c>
      <c r="O7448" s="881"/>
      <c r="P7448" s="881">
        <v>134.71</v>
      </c>
    </row>
    <row r="7449" spans="2:17">
      <c r="B7449" s="867" t="s">
        <v>1718</v>
      </c>
      <c r="C7449" s="867" t="s">
        <v>335</v>
      </c>
      <c r="O7449" s="881"/>
      <c r="P7449" s="881">
        <v>82.82</v>
      </c>
    </row>
    <row r="7450" spans="2:17">
      <c r="B7450" s="867" t="s">
        <v>1719</v>
      </c>
      <c r="C7450" s="867" t="s">
        <v>336</v>
      </c>
      <c r="O7450" s="881"/>
      <c r="P7450" s="881">
        <v>51.89</v>
      </c>
    </row>
    <row r="7451" spans="2:17">
      <c r="B7451" s="875" t="s">
        <v>1722</v>
      </c>
      <c r="C7451" s="876" t="s">
        <v>2700</v>
      </c>
      <c r="O7451" s="881"/>
      <c r="P7451" s="881">
        <v>84.89</v>
      </c>
    </row>
    <row r="7452" spans="2:17">
      <c r="B7452" s="867" t="s">
        <v>1723</v>
      </c>
      <c r="C7452" s="867" t="s">
        <v>2774</v>
      </c>
      <c r="O7452" s="881"/>
      <c r="P7452" s="881">
        <v>84.89</v>
      </c>
    </row>
    <row r="7453" spans="2:17">
      <c r="B7453" s="875" t="s">
        <v>1727</v>
      </c>
      <c r="C7453" s="876" t="s">
        <v>2775</v>
      </c>
      <c r="O7453" s="881"/>
      <c r="P7453" s="881">
        <v>1277.73</v>
      </c>
      <c r="Q7453" s="881"/>
    </row>
    <row r="7454" spans="2:17">
      <c r="B7454" s="867" t="s">
        <v>1728</v>
      </c>
      <c r="C7454" s="867" t="s">
        <v>2776</v>
      </c>
      <c r="P7454" s="881">
        <v>310.42</v>
      </c>
      <c r="Q7454" s="881"/>
    </row>
    <row r="7455" spans="2:17">
      <c r="B7455" s="867" t="s">
        <v>1729</v>
      </c>
      <c r="C7455" s="867" t="s">
        <v>370</v>
      </c>
      <c r="P7455" s="881">
        <v>269.77</v>
      </c>
      <c r="Q7455" s="881"/>
    </row>
    <row r="7456" spans="2:17">
      <c r="B7456" s="867" t="s">
        <v>2590</v>
      </c>
      <c r="C7456" s="867" t="s">
        <v>364</v>
      </c>
      <c r="P7456" s="881">
        <v>481.66</v>
      </c>
      <c r="Q7456" s="881"/>
    </row>
    <row r="7457" spans="2:17">
      <c r="B7457" s="867" t="s">
        <v>2591</v>
      </c>
      <c r="C7457" s="867" t="s">
        <v>2702</v>
      </c>
      <c r="O7457" s="881"/>
      <c r="P7457" s="881">
        <v>215.88</v>
      </c>
      <c r="Q7457" s="881"/>
    </row>
    <row r="7458" spans="2:17">
      <c r="B7458" s="875" t="s">
        <v>1730</v>
      </c>
      <c r="C7458" s="876" t="s">
        <v>343</v>
      </c>
      <c r="P7458" s="881">
        <v>165.89</v>
      </c>
      <c r="Q7458" s="881"/>
    </row>
    <row r="7459" spans="2:17">
      <c r="B7459" s="867" t="s">
        <v>1731</v>
      </c>
      <c r="C7459" s="867" t="s">
        <v>2777</v>
      </c>
      <c r="P7459" s="881">
        <v>165.89</v>
      </c>
      <c r="Q7459" s="881"/>
    </row>
    <row r="7460" spans="2:17">
      <c r="B7460" s="875" t="s">
        <v>1732</v>
      </c>
      <c r="C7460" s="876" t="s">
        <v>64</v>
      </c>
      <c r="P7460" s="881"/>
      <c r="Q7460" s="881">
        <v>58.42</v>
      </c>
    </row>
    <row r="7461" spans="2:17">
      <c r="B7461" s="867" t="s">
        <v>1733</v>
      </c>
      <c r="C7461" s="867" t="s">
        <v>2778</v>
      </c>
      <c r="P7461" s="881"/>
      <c r="Q7461" s="881">
        <v>58.42</v>
      </c>
    </row>
    <row r="7462" spans="2:17">
      <c r="B7462" s="875" t="s">
        <v>2592</v>
      </c>
      <c r="C7462" s="876" t="s">
        <v>2779</v>
      </c>
      <c r="P7462" s="881">
        <v>3406.65</v>
      </c>
      <c r="Q7462" s="881">
        <v>862.75</v>
      </c>
    </row>
    <row r="7463" spans="2:17">
      <c r="B7463" s="867" t="s">
        <v>2593</v>
      </c>
      <c r="C7463" s="867" t="s">
        <v>2780</v>
      </c>
      <c r="P7463" s="881">
        <v>1520.74</v>
      </c>
      <c r="Q7463" s="881">
        <v>427.54</v>
      </c>
    </row>
    <row r="7464" spans="2:17">
      <c r="B7464" s="867" t="s">
        <v>2594</v>
      </c>
      <c r="C7464" s="867" t="s">
        <v>3017</v>
      </c>
      <c r="P7464" s="881">
        <v>957.66</v>
      </c>
      <c r="Q7464" s="881">
        <v>269.24</v>
      </c>
    </row>
    <row r="7465" spans="2:17">
      <c r="B7465" s="867" t="s">
        <v>2595</v>
      </c>
      <c r="C7465" s="867" t="s">
        <v>2782</v>
      </c>
      <c r="P7465" s="881">
        <v>590.35</v>
      </c>
      <c r="Q7465" s="881">
        <v>165.97</v>
      </c>
    </row>
    <row r="7466" spans="2:17">
      <c r="B7466" s="867" t="s">
        <v>2596</v>
      </c>
      <c r="C7466" s="867" t="s">
        <v>2846</v>
      </c>
      <c r="P7466" s="881">
        <v>337.9</v>
      </c>
      <c r="Q7466" s="881"/>
    </row>
    <row r="7467" spans="2:17">
      <c r="B7467" s="873" t="s">
        <v>2597</v>
      </c>
      <c r="C7467" s="874" t="s">
        <v>3018</v>
      </c>
      <c r="L7467" s="881"/>
      <c r="M7467" s="881">
        <v>12005.07</v>
      </c>
    </row>
    <row r="7468" spans="2:17">
      <c r="B7468" s="875" t="s">
        <v>2598</v>
      </c>
      <c r="C7468" s="876" t="s">
        <v>52</v>
      </c>
      <c r="L7468" s="881"/>
      <c r="M7468" s="881">
        <v>64.83</v>
      </c>
    </row>
    <row r="7469" spans="2:17">
      <c r="B7469" s="867" t="s">
        <v>2599</v>
      </c>
      <c r="C7469" s="867" t="s">
        <v>333</v>
      </c>
      <c r="L7469" s="881"/>
      <c r="M7469" s="881">
        <v>48.18</v>
      </c>
    </row>
    <row r="7470" spans="2:17">
      <c r="B7470" s="867" t="s">
        <v>2600</v>
      </c>
      <c r="C7470" s="867" t="s">
        <v>334</v>
      </c>
      <c r="L7470" s="881"/>
      <c r="M7470" s="881">
        <v>16.649999999999999</v>
      </c>
    </row>
    <row r="7471" spans="2:17">
      <c r="B7471" s="875" t="s">
        <v>2601</v>
      </c>
      <c r="C7471" s="876" t="s">
        <v>54</v>
      </c>
      <c r="L7471" s="881"/>
      <c r="M7471" s="881">
        <v>511.79</v>
      </c>
    </row>
    <row r="7472" spans="2:17">
      <c r="B7472" s="867" t="s">
        <v>2602</v>
      </c>
      <c r="C7472" s="867" t="s">
        <v>365</v>
      </c>
      <c r="L7472" s="881"/>
      <c r="M7472" s="881">
        <v>59.67</v>
      </c>
    </row>
    <row r="7473" spans="2:13">
      <c r="B7473" s="867" t="s">
        <v>2603</v>
      </c>
      <c r="C7473" s="867" t="s">
        <v>336</v>
      </c>
      <c r="L7473" s="881"/>
      <c r="M7473" s="881">
        <v>49.63</v>
      </c>
    </row>
    <row r="7474" spans="2:13">
      <c r="B7474" s="867" t="s">
        <v>2604</v>
      </c>
      <c r="C7474" s="867" t="s">
        <v>337</v>
      </c>
      <c r="L7474" s="881"/>
      <c r="M7474" s="881">
        <v>391.52</v>
      </c>
    </row>
    <row r="7475" spans="2:13">
      <c r="B7475" s="867" t="s">
        <v>2605</v>
      </c>
      <c r="C7475" s="867" t="s">
        <v>2766</v>
      </c>
      <c r="L7475" s="881"/>
      <c r="M7475" s="881">
        <v>10.97</v>
      </c>
    </row>
    <row r="7476" spans="2:13">
      <c r="B7476" s="875" t="s">
        <v>2606</v>
      </c>
      <c r="C7476" s="876" t="s">
        <v>2767</v>
      </c>
      <c r="L7476" s="881"/>
      <c r="M7476" s="881">
        <v>5435.33</v>
      </c>
    </row>
    <row r="7477" spans="2:13">
      <c r="B7477" s="867" t="s">
        <v>2607</v>
      </c>
      <c r="C7477" s="867" t="s">
        <v>368</v>
      </c>
      <c r="L7477" s="881"/>
      <c r="M7477" s="881">
        <v>179.03</v>
      </c>
    </row>
    <row r="7478" spans="2:13">
      <c r="B7478" s="867" t="s">
        <v>2608</v>
      </c>
      <c r="C7478" s="867" t="s">
        <v>364</v>
      </c>
      <c r="L7478" s="881"/>
      <c r="M7478" s="881">
        <v>1215.27</v>
      </c>
    </row>
    <row r="7479" spans="2:13">
      <c r="B7479" s="867" t="s">
        <v>2609</v>
      </c>
      <c r="C7479" s="867" t="s">
        <v>2702</v>
      </c>
      <c r="L7479" s="881"/>
      <c r="M7479" s="881">
        <v>535.5</v>
      </c>
    </row>
    <row r="7480" spans="2:13">
      <c r="B7480" s="867" t="s">
        <v>2610</v>
      </c>
      <c r="C7480" s="867" t="s">
        <v>342</v>
      </c>
      <c r="L7480" s="881"/>
      <c r="M7480" s="881">
        <v>3505.53</v>
      </c>
    </row>
    <row r="7481" spans="2:13">
      <c r="B7481" s="875" t="s">
        <v>2611</v>
      </c>
      <c r="C7481" s="876" t="s">
        <v>362</v>
      </c>
      <c r="L7481" s="881"/>
      <c r="M7481" s="881">
        <v>1392.28</v>
      </c>
    </row>
    <row r="7482" spans="2:13">
      <c r="B7482" s="867" t="s">
        <v>2612</v>
      </c>
      <c r="C7482" s="867" t="s">
        <v>2768</v>
      </c>
      <c r="L7482" s="881"/>
      <c r="M7482" s="881">
        <v>433.04</v>
      </c>
    </row>
    <row r="7483" spans="2:13">
      <c r="B7483" s="867" t="s">
        <v>2613</v>
      </c>
      <c r="C7483" s="867" t="s">
        <v>2769</v>
      </c>
      <c r="L7483" s="881"/>
      <c r="M7483" s="881">
        <v>959.24</v>
      </c>
    </row>
    <row r="7484" spans="2:13">
      <c r="B7484" s="875" t="s">
        <v>2614</v>
      </c>
      <c r="C7484" s="876" t="s">
        <v>343</v>
      </c>
      <c r="L7484" s="881"/>
      <c r="M7484" s="881">
        <v>2069.7399999999998</v>
      </c>
    </row>
    <row r="7485" spans="2:13">
      <c r="B7485" s="867" t="s">
        <v>2615</v>
      </c>
      <c r="C7485" s="867" t="s">
        <v>367</v>
      </c>
      <c r="L7485" s="881"/>
      <c r="M7485" s="881">
        <v>2069.7399999999998</v>
      </c>
    </row>
    <row r="7486" spans="2:13">
      <c r="B7486" s="875" t="s">
        <v>2616</v>
      </c>
      <c r="C7486" s="876" t="s">
        <v>344</v>
      </c>
      <c r="L7486" s="881"/>
      <c r="M7486" s="881">
        <v>2531.1</v>
      </c>
    </row>
    <row r="7487" spans="2:13">
      <c r="B7487" s="867" t="s">
        <v>2617</v>
      </c>
      <c r="C7487" s="867" t="s">
        <v>2770</v>
      </c>
      <c r="L7487" s="881"/>
      <c r="M7487" s="881">
        <v>1086.5999999999999</v>
      </c>
    </row>
    <row r="7488" spans="2:13">
      <c r="B7488" s="867" t="s">
        <v>2618</v>
      </c>
      <c r="C7488" s="867" t="s">
        <v>2771</v>
      </c>
      <c r="L7488" s="881"/>
      <c r="M7488" s="881">
        <v>490.8</v>
      </c>
    </row>
    <row r="7489" spans="2:14">
      <c r="B7489" s="867" t="s">
        <v>2619</v>
      </c>
      <c r="C7489" s="867" t="s">
        <v>2772</v>
      </c>
      <c r="L7489" s="881"/>
      <c r="M7489" s="881">
        <v>953.7</v>
      </c>
    </row>
    <row r="7490" spans="2:14">
      <c r="B7490" s="859" t="s">
        <v>127</v>
      </c>
      <c r="C7490" s="860" t="s">
        <v>371</v>
      </c>
      <c r="K7490" s="881">
        <v>4154.7</v>
      </c>
      <c r="L7490" s="881">
        <v>133743.35</v>
      </c>
      <c r="M7490" s="881">
        <v>138028.60999999999</v>
      </c>
      <c r="N7490" s="881">
        <v>133341.62</v>
      </c>
    </row>
    <row r="7491" spans="2:14">
      <c r="B7491" s="864" t="s">
        <v>1307</v>
      </c>
      <c r="C7491" s="865" t="s">
        <v>3019</v>
      </c>
      <c r="K7491" s="881">
        <v>4154.7</v>
      </c>
      <c r="L7491" s="881">
        <v>133731.72</v>
      </c>
      <c r="M7491" s="881">
        <v>106347.63</v>
      </c>
      <c r="N7491" s="881">
        <v>126125.26</v>
      </c>
    </row>
    <row r="7492" spans="2:14">
      <c r="B7492" s="873" t="s">
        <v>1308</v>
      </c>
      <c r="C7492" s="874" t="s">
        <v>2855</v>
      </c>
      <c r="K7492" s="881">
        <v>4154.7</v>
      </c>
      <c r="L7492" s="881">
        <v>87188.85</v>
      </c>
    </row>
    <row r="7493" spans="2:14">
      <c r="B7493" s="875" t="s">
        <v>1309</v>
      </c>
      <c r="C7493" s="876" t="s">
        <v>52</v>
      </c>
      <c r="K7493" s="881">
        <v>1526.92</v>
      </c>
      <c r="L7493" s="881">
        <v>998.65</v>
      </c>
    </row>
    <row r="7494" spans="2:14">
      <c r="B7494" s="867" t="s">
        <v>1310</v>
      </c>
      <c r="C7494" s="867" t="s">
        <v>333</v>
      </c>
      <c r="K7494" s="881">
        <v>1134.74</v>
      </c>
      <c r="L7494" s="881">
        <v>742.16</v>
      </c>
    </row>
    <row r="7495" spans="2:14">
      <c r="B7495" s="867" t="s">
        <v>1311</v>
      </c>
      <c r="C7495" s="867" t="s">
        <v>334</v>
      </c>
      <c r="K7495" s="881">
        <v>392.18</v>
      </c>
      <c r="L7495" s="881">
        <v>256.49</v>
      </c>
    </row>
    <row r="7496" spans="2:14">
      <c r="B7496" s="875" t="s">
        <v>1312</v>
      </c>
      <c r="C7496" s="876" t="s">
        <v>54</v>
      </c>
      <c r="K7496" s="881">
        <v>1824.99</v>
      </c>
      <c r="L7496" s="881">
        <v>16482.84</v>
      </c>
    </row>
    <row r="7497" spans="2:14">
      <c r="B7497" s="867" t="s">
        <v>1313</v>
      </c>
      <c r="C7497" s="867" t="s">
        <v>365</v>
      </c>
      <c r="K7497" s="881">
        <v>1265.52</v>
      </c>
      <c r="L7497" s="881">
        <v>4595.49</v>
      </c>
    </row>
    <row r="7498" spans="2:14">
      <c r="B7498" s="867" t="s">
        <v>1314</v>
      </c>
      <c r="C7498" s="867" t="s">
        <v>2697</v>
      </c>
      <c r="K7498" s="881">
        <v>133.63999999999999</v>
      </c>
      <c r="L7498" s="881">
        <v>1695.41</v>
      </c>
    </row>
    <row r="7499" spans="2:14">
      <c r="B7499" s="867" t="s">
        <v>1315</v>
      </c>
      <c r="C7499" s="867" t="s">
        <v>2699</v>
      </c>
      <c r="K7499" s="881">
        <v>223.76</v>
      </c>
      <c r="L7499" s="881">
        <v>2838.72</v>
      </c>
    </row>
    <row r="7500" spans="2:14">
      <c r="B7500" s="867" t="s">
        <v>1316</v>
      </c>
      <c r="C7500" s="867" t="s">
        <v>2856</v>
      </c>
      <c r="K7500" s="881">
        <v>100.5</v>
      </c>
      <c r="L7500" s="881">
        <v>1274.94</v>
      </c>
    </row>
    <row r="7501" spans="2:14">
      <c r="B7501" s="867" t="s">
        <v>1317</v>
      </c>
      <c r="C7501" s="867" t="s">
        <v>2849</v>
      </c>
      <c r="K7501" s="881">
        <v>98.31</v>
      </c>
      <c r="L7501" s="881">
        <v>1247.1300000000001</v>
      </c>
    </row>
    <row r="7502" spans="2:14">
      <c r="B7502" s="867" t="s">
        <v>1318</v>
      </c>
      <c r="C7502" s="867" t="s">
        <v>2857</v>
      </c>
      <c r="K7502" s="881">
        <v>3.26</v>
      </c>
      <c r="L7502" s="881">
        <v>1990.31</v>
      </c>
    </row>
    <row r="7503" spans="2:14">
      <c r="B7503" s="867" t="s">
        <v>1319</v>
      </c>
      <c r="C7503" s="871" t="s">
        <v>2788</v>
      </c>
      <c r="K7503" s="881"/>
      <c r="L7503" s="881">
        <v>2840.84</v>
      </c>
    </row>
    <row r="7504" spans="2:14">
      <c r="B7504" s="875" t="s">
        <v>1320</v>
      </c>
      <c r="C7504" s="876" t="s">
        <v>2700</v>
      </c>
      <c r="K7504" s="881"/>
      <c r="L7504" s="881">
        <v>23285.99</v>
      </c>
    </row>
    <row r="7505" spans="2:14">
      <c r="B7505" s="883" t="s">
        <v>1321</v>
      </c>
      <c r="C7505" s="884" t="s">
        <v>2858</v>
      </c>
      <c r="K7505" s="881"/>
      <c r="L7505" s="881">
        <v>11350.47</v>
      </c>
    </row>
    <row r="7506" spans="2:14">
      <c r="B7506" s="867" t="s">
        <v>1322</v>
      </c>
      <c r="C7506" s="867" t="s">
        <v>2859</v>
      </c>
      <c r="K7506" s="881"/>
      <c r="L7506" s="881">
        <v>11350.47</v>
      </c>
    </row>
    <row r="7507" spans="2:14">
      <c r="B7507" s="883" t="s">
        <v>1323</v>
      </c>
      <c r="C7507" s="884" t="s">
        <v>2860</v>
      </c>
      <c r="K7507" s="881"/>
      <c r="L7507" s="881">
        <v>11935.52</v>
      </c>
    </row>
    <row r="7508" spans="2:14">
      <c r="B7508" s="867" t="s">
        <v>1324</v>
      </c>
      <c r="C7508" s="867" t="s">
        <v>2861</v>
      </c>
      <c r="K7508" s="881"/>
      <c r="L7508" s="881">
        <v>3408.69</v>
      </c>
    </row>
    <row r="7509" spans="2:14">
      <c r="B7509" s="867" t="s">
        <v>1325</v>
      </c>
      <c r="C7509" s="867" t="s">
        <v>2713</v>
      </c>
      <c r="K7509" s="881"/>
      <c r="L7509" s="881">
        <v>8526.83</v>
      </c>
    </row>
    <row r="7510" spans="2:14">
      <c r="B7510" s="875" t="s">
        <v>1326</v>
      </c>
      <c r="C7510" s="876" t="s">
        <v>2775</v>
      </c>
      <c r="K7510" s="881">
        <v>802.79</v>
      </c>
      <c r="L7510" s="881">
        <v>46421.37</v>
      </c>
    </row>
    <row r="7511" spans="2:14">
      <c r="B7511" s="883" t="s">
        <v>1327</v>
      </c>
      <c r="C7511" s="884" t="s">
        <v>56</v>
      </c>
      <c r="K7511" s="881">
        <v>802.79</v>
      </c>
      <c r="L7511" s="881">
        <v>26203.279999999999</v>
      </c>
    </row>
    <row r="7512" spans="2:14">
      <c r="B7512" s="867" t="s">
        <v>1328</v>
      </c>
      <c r="C7512" s="867" t="s">
        <v>360</v>
      </c>
      <c r="K7512" s="881"/>
      <c r="L7512" s="881">
        <v>4405.1400000000003</v>
      </c>
    </row>
    <row r="7513" spans="2:14">
      <c r="B7513" s="867" t="s">
        <v>1329</v>
      </c>
      <c r="C7513" s="867" t="s">
        <v>2862</v>
      </c>
      <c r="K7513" s="881"/>
      <c r="L7513" s="881">
        <v>8474.48</v>
      </c>
    </row>
    <row r="7514" spans="2:14">
      <c r="B7514" s="867" t="s">
        <v>1330</v>
      </c>
      <c r="C7514" s="867" t="s">
        <v>2702</v>
      </c>
      <c r="K7514" s="881">
        <v>802.79</v>
      </c>
      <c r="L7514" s="881">
        <v>13323.66</v>
      </c>
    </row>
    <row r="7515" spans="2:14">
      <c r="B7515" s="883" t="s">
        <v>1331</v>
      </c>
      <c r="C7515" s="884" t="s">
        <v>57</v>
      </c>
      <c r="K7515" s="881"/>
      <c r="L7515" s="881">
        <v>20218.09</v>
      </c>
    </row>
    <row r="7516" spans="2:14">
      <c r="B7516" s="867" t="s">
        <v>1332</v>
      </c>
      <c r="C7516" s="867" t="s">
        <v>361</v>
      </c>
      <c r="K7516" s="881"/>
      <c r="L7516" s="881">
        <v>2699.64</v>
      </c>
    </row>
    <row r="7517" spans="2:14">
      <c r="B7517" s="867" t="s">
        <v>1333</v>
      </c>
      <c r="C7517" s="867" t="s">
        <v>2863</v>
      </c>
      <c r="K7517" s="881"/>
      <c r="L7517" s="881">
        <v>6348.38</v>
      </c>
    </row>
    <row r="7518" spans="2:14">
      <c r="B7518" s="867" t="s">
        <v>1334</v>
      </c>
      <c r="C7518" s="867" t="s">
        <v>2702</v>
      </c>
      <c r="K7518" s="881"/>
      <c r="L7518" s="881">
        <v>11170.07</v>
      </c>
    </row>
    <row r="7519" spans="2:14">
      <c r="B7519" s="873" t="s">
        <v>1335</v>
      </c>
      <c r="C7519" s="874" t="s">
        <v>2864</v>
      </c>
      <c r="K7519" s="881"/>
      <c r="L7519" s="881">
        <v>46542.87</v>
      </c>
      <c r="M7519" s="881">
        <v>83665.67</v>
      </c>
      <c r="N7519" s="881">
        <v>29644.57</v>
      </c>
    </row>
    <row r="7520" spans="2:14">
      <c r="B7520" s="875" t="s">
        <v>1336</v>
      </c>
      <c r="C7520" s="876" t="s">
        <v>362</v>
      </c>
      <c r="K7520" s="881"/>
      <c r="L7520" s="881">
        <v>46384.66</v>
      </c>
    </row>
    <row r="7521" spans="2:14">
      <c r="B7521" s="867" t="s">
        <v>1337</v>
      </c>
      <c r="C7521" s="871" t="s">
        <v>3020</v>
      </c>
      <c r="K7521" s="881"/>
      <c r="L7521" s="881">
        <v>46384.66</v>
      </c>
    </row>
    <row r="7522" spans="2:14">
      <c r="B7522" s="875" t="s">
        <v>1338</v>
      </c>
      <c r="C7522" s="876" t="s">
        <v>2866</v>
      </c>
      <c r="L7522" s="881">
        <v>158.21</v>
      </c>
      <c r="M7522" s="881">
        <v>52384.38</v>
      </c>
    </row>
    <row r="7523" spans="2:14">
      <c r="B7523" s="867" t="s">
        <v>1339</v>
      </c>
      <c r="C7523" s="867" t="s">
        <v>2867</v>
      </c>
      <c r="L7523" s="881"/>
      <c r="M7523" s="881">
        <v>29284.09</v>
      </c>
    </row>
    <row r="7524" spans="2:14">
      <c r="B7524" s="867" t="s">
        <v>1340</v>
      </c>
      <c r="C7524" s="867" t="s">
        <v>2868</v>
      </c>
      <c r="L7524" s="881"/>
      <c r="M7524" s="881">
        <v>4735.96</v>
      </c>
    </row>
    <row r="7525" spans="2:14">
      <c r="B7525" s="867" t="s">
        <v>1341</v>
      </c>
      <c r="C7525" s="867" t="s">
        <v>2869</v>
      </c>
      <c r="L7525" s="881">
        <v>158.21</v>
      </c>
      <c r="M7525" s="881">
        <v>18364.330000000002</v>
      </c>
    </row>
    <row r="7526" spans="2:14">
      <c r="B7526" s="875" t="s">
        <v>1342</v>
      </c>
      <c r="C7526" s="876" t="s">
        <v>2870</v>
      </c>
      <c r="L7526" s="881"/>
      <c r="M7526" s="881">
        <v>18660.39</v>
      </c>
    </row>
    <row r="7527" spans="2:14">
      <c r="B7527" s="867" t="s">
        <v>1343</v>
      </c>
      <c r="C7527" s="867" t="s">
        <v>2871</v>
      </c>
      <c r="L7527" s="881"/>
      <c r="M7527" s="881">
        <v>5871.29</v>
      </c>
    </row>
    <row r="7528" spans="2:14">
      <c r="B7528" s="867" t="s">
        <v>1344</v>
      </c>
      <c r="C7528" s="871" t="s">
        <v>2872</v>
      </c>
      <c r="L7528" s="881"/>
      <c r="M7528" s="881">
        <v>4190.07</v>
      </c>
    </row>
    <row r="7529" spans="2:14">
      <c r="B7529" s="867" t="s">
        <v>1345</v>
      </c>
      <c r="C7529" s="867" t="s">
        <v>2873</v>
      </c>
      <c r="L7529" s="881"/>
      <c r="M7529" s="881">
        <v>5487.14</v>
      </c>
    </row>
    <row r="7530" spans="2:14">
      <c r="B7530" s="867" t="s">
        <v>1346</v>
      </c>
      <c r="C7530" s="867" t="s">
        <v>2874</v>
      </c>
      <c r="L7530" s="881"/>
      <c r="M7530" s="881">
        <v>3111.89</v>
      </c>
    </row>
    <row r="7531" spans="2:14">
      <c r="B7531" s="875" t="s">
        <v>1347</v>
      </c>
      <c r="C7531" s="876" t="s">
        <v>62</v>
      </c>
      <c r="L7531" s="881"/>
      <c r="M7531" s="881">
        <v>12620.9</v>
      </c>
      <c r="N7531" s="881">
        <v>4679.91</v>
      </c>
    </row>
    <row r="7532" spans="2:14">
      <c r="B7532" s="867" t="s">
        <v>1348</v>
      </c>
      <c r="C7532" s="867" t="s">
        <v>373</v>
      </c>
      <c r="M7532" s="881">
        <v>8302.48</v>
      </c>
      <c r="N7532" s="881">
        <v>4400.7700000000004</v>
      </c>
    </row>
    <row r="7533" spans="2:14">
      <c r="B7533" s="867" t="s">
        <v>1349</v>
      </c>
      <c r="C7533" s="867" t="s">
        <v>372</v>
      </c>
      <c r="L7533" s="881"/>
      <c r="M7533" s="881">
        <v>4318.42</v>
      </c>
      <c r="N7533" s="881">
        <v>279.14</v>
      </c>
    </row>
    <row r="7534" spans="2:14">
      <c r="B7534" s="875" t="s">
        <v>1350</v>
      </c>
      <c r="C7534" s="876" t="s">
        <v>63</v>
      </c>
      <c r="M7534" s="881"/>
      <c r="N7534" s="881">
        <v>17770.86</v>
      </c>
    </row>
    <row r="7535" spans="2:14">
      <c r="B7535" s="867" t="s">
        <v>1351</v>
      </c>
      <c r="C7535" s="871" t="s">
        <v>2875</v>
      </c>
      <c r="M7535" s="881"/>
      <c r="N7535" s="881">
        <v>13265.64</v>
      </c>
    </row>
    <row r="7536" spans="2:14">
      <c r="B7536" s="867" t="s">
        <v>1352</v>
      </c>
      <c r="C7536" s="871" t="s">
        <v>2876</v>
      </c>
      <c r="M7536" s="881"/>
      <c r="N7536" s="881">
        <v>4505.22</v>
      </c>
    </row>
    <row r="7537" spans="2:14">
      <c r="B7537" s="875" t="s">
        <v>1353</v>
      </c>
      <c r="C7537" s="876" t="s">
        <v>64</v>
      </c>
      <c r="M7537" s="881"/>
      <c r="N7537" s="881">
        <v>7193.8</v>
      </c>
    </row>
    <row r="7538" spans="2:14">
      <c r="B7538" s="867" t="s">
        <v>1354</v>
      </c>
      <c r="C7538" s="867" t="s">
        <v>2877</v>
      </c>
      <c r="M7538" s="881"/>
      <c r="N7538" s="881">
        <v>7193.8</v>
      </c>
    </row>
    <row r="7539" spans="2:14">
      <c r="B7539" s="873" t="s">
        <v>1355</v>
      </c>
      <c r="C7539" s="874" t="s">
        <v>66</v>
      </c>
      <c r="L7539" s="881"/>
      <c r="M7539" s="881">
        <v>13137.66</v>
      </c>
      <c r="N7539" s="881">
        <v>17963.64</v>
      </c>
    </row>
    <row r="7540" spans="2:14">
      <c r="B7540" s="875" t="s">
        <v>1356</v>
      </c>
      <c r="C7540" s="876" t="s">
        <v>2878</v>
      </c>
      <c r="L7540" s="881"/>
      <c r="M7540" s="881">
        <v>10965.24</v>
      </c>
    </row>
    <row r="7541" spans="2:14">
      <c r="B7541" s="867" t="s">
        <v>1357</v>
      </c>
      <c r="C7541" s="867" t="s">
        <v>2879</v>
      </c>
      <c r="L7541" s="881"/>
      <c r="M7541" s="881">
        <v>10965.24</v>
      </c>
    </row>
    <row r="7542" spans="2:14">
      <c r="B7542" s="875" t="s">
        <v>1358</v>
      </c>
      <c r="C7542" s="876" t="s">
        <v>67</v>
      </c>
      <c r="M7542" s="881"/>
      <c r="N7542" s="881">
        <v>17963.64</v>
      </c>
    </row>
    <row r="7543" spans="2:14">
      <c r="B7543" s="867" t="s">
        <v>1359</v>
      </c>
      <c r="C7543" s="867" t="s">
        <v>374</v>
      </c>
      <c r="M7543" s="881"/>
      <c r="N7543" s="881">
        <v>17963.64</v>
      </c>
    </row>
    <row r="7544" spans="2:14">
      <c r="B7544" s="875" t="s">
        <v>1360</v>
      </c>
      <c r="C7544" s="876" t="s">
        <v>389</v>
      </c>
      <c r="L7544" s="881"/>
      <c r="M7544" s="881">
        <v>2172.42</v>
      </c>
    </row>
    <row r="7545" spans="2:14">
      <c r="B7545" s="867" t="s">
        <v>1361</v>
      </c>
      <c r="C7545" s="867" t="s">
        <v>390</v>
      </c>
      <c r="L7545" s="881"/>
      <c r="M7545" s="881">
        <v>2172.42</v>
      </c>
    </row>
    <row r="7546" spans="2:14">
      <c r="B7546" s="873" t="s">
        <v>1362</v>
      </c>
      <c r="C7546" s="874" t="s">
        <v>84</v>
      </c>
      <c r="L7546" s="881"/>
      <c r="M7546" s="881">
        <v>6214.32</v>
      </c>
    </row>
    <row r="7547" spans="2:14">
      <c r="B7547" s="867" t="s">
        <v>1363</v>
      </c>
      <c r="C7547" s="867" t="s">
        <v>2880</v>
      </c>
      <c r="L7547" s="881"/>
      <c r="M7547" s="881">
        <v>6214.32</v>
      </c>
    </row>
    <row r="7548" spans="2:14">
      <c r="B7548" s="873" t="s">
        <v>1364</v>
      </c>
      <c r="C7548" s="874" t="s">
        <v>2881</v>
      </c>
      <c r="M7548" s="881">
        <v>1173.27</v>
      </c>
      <c r="N7548" s="881">
        <v>35658.53</v>
      </c>
    </row>
    <row r="7549" spans="2:14">
      <c r="B7549" s="867" t="s">
        <v>1365</v>
      </c>
      <c r="C7549" s="867" t="s">
        <v>365</v>
      </c>
      <c r="M7549" s="881">
        <v>817.58</v>
      </c>
      <c r="N7549" s="881">
        <v>2816.1</v>
      </c>
    </row>
    <row r="7550" spans="2:14">
      <c r="B7550" s="867" t="s">
        <v>1366</v>
      </c>
      <c r="C7550" s="871" t="s">
        <v>2882</v>
      </c>
      <c r="M7550" s="881">
        <v>355.69</v>
      </c>
      <c r="N7550" s="881">
        <v>32842.43</v>
      </c>
    </row>
    <row r="7551" spans="2:14">
      <c r="B7551" s="873" t="s">
        <v>1367</v>
      </c>
      <c r="C7551" s="874" t="s">
        <v>2883</v>
      </c>
      <c r="M7551" s="881">
        <v>370.95</v>
      </c>
      <c r="N7551" s="881">
        <v>15414.66</v>
      </c>
    </row>
    <row r="7552" spans="2:14">
      <c r="B7552" s="875" t="s">
        <v>1368</v>
      </c>
      <c r="C7552" s="876" t="s">
        <v>54</v>
      </c>
      <c r="M7552" s="881">
        <v>211.92</v>
      </c>
      <c r="N7552" s="881">
        <v>729.95</v>
      </c>
    </row>
    <row r="7553" spans="2:14">
      <c r="B7553" s="867" t="s">
        <v>1369</v>
      </c>
      <c r="C7553" s="867" t="s">
        <v>365</v>
      </c>
      <c r="M7553" s="881">
        <v>211.92</v>
      </c>
      <c r="N7553" s="881">
        <v>729.95</v>
      </c>
    </row>
    <row r="7554" spans="2:14">
      <c r="B7554" s="875" t="s">
        <v>1370</v>
      </c>
      <c r="C7554" s="876" t="s">
        <v>2775</v>
      </c>
      <c r="M7554" s="881">
        <v>159.03</v>
      </c>
      <c r="N7554" s="881">
        <v>14684.71</v>
      </c>
    </row>
    <row r="7555" spans="2:14">
      <c r="B7555" s="867" t="s">
        <v>1371</v>
      </c>
      <c r="C7555" s="867" t="s">
        <v>342</v>
      </c>
      <c r="M7555" s="881">
        <v>82.58</v>
      </c>
      <c r="N7555" s="881">
        <v>7625.14</v>
      </c>
    </row>
    <row r="7556" spans="2:14">
      <c r="B7556" s="867" t="s">
        <v>1372</v>
      </c>
      <c r="C7556" s="867" t="s">
        <v>366</v>
      </c>
      <c r="M7556" s="881">
        <v>54.37</v>
      </c>
      <c r="N7556" s="881">
        <v>5020.58</v>
      </c>
    </row>
    <row r="7557" spans="2:14">
      <c r="B7557" s="867" t="s">
        <v>1373</v>
      </c>
      <c r="C7557" s="867" t="s">
        <v>341</v>
      </c>
      <c r="M7557" s="881">
        <v>22.08</v>
      </c>
      <c r="N7557" s="881">
        <v>2038.99</v>
      </c>
    </row>
    <row r="7558" spans="2:14">
      <c r="B7558" s="873" t="s">
        <v>1374</v>
      </c>
      <c r="C7558" s="874" t="s">
        <v>375</v>
      </c>
      <c r="M7558" s="881">
        <v>1202.4100000000001</v>
      </c>
      <c r="N7558" s="881">
        <v>20300.05</v>
      </c>
    </row>
    <row r="7559" spans="2:14">
      <c r="B7559" s="875" t="s">
        <v>1375</v>
      </c>
      <c r="C7559" s="876" t="s">
        <v>54</v>
      </c>
      <c r="M7559" s="881">
        <v>1046.6400000000001</v>
      </c>
      <c r="N7559" s="881">
        <v>5917.42</v>
      </c>
    </row>
    <row r="7560" spans="2:14">
      <c r="B7560" s="867" t="s">
        <v>1376</v>
      </c>
      <c r="C7560" s="867" t="s">
        <v>2884</v>
      </c>
      <c r="M7560" s="881">
        <v>1039.8599999999999</v>
      </c>
      <c r="N7560" s="881">
        <v>3581.76</v>
      </c>
    </row>
    <row r="7561" spans="2:14">
      <c r="B7561" s="867" t="s">
        <v>1377</v>
      </c>
      <c r="C7561" s="867" t="s">
        <v>376</v>
      </c>
      <c r="M7561" s="881">
        <v>6.78</v>
      </c>
      <c r="N7561" s="881">
        <v>626.48</v>
      </c>
    </row>
    <row r="7562" spans="2:14">
      <c r="B7562" s="867" t="s">
        <v>1378</v>
      </c>
      <c r="C7562" s="871" t="s">
        <v>2788</v>
      </c>
      <c r="M7562" s="881"/>
      <c r="N7562" s="881">
        <v>1709.18</v>
      </c>
    </row>
    <row r="7563" spans="2:14">
      <c r="B7563" s="875" t="s">
        <v>1379</v>
      </c>
      <c r="C7563" s="876" t="s">
        <v>2885</v>
      </c>
      <c r="M7563" s="881">
        <v>61.93</v>
      </c>
      <c r="N7563" s="881">
        <v>5717.94</v>
      </c>
    </row>
    <row r="7564" spans="2:14">
      <c r="B7564" s="867" t="s">
        <v>1380</v>
      </c>
      <c r="C7564" s="867" t="s">
        <v>377</v>
      </c>
      <c r="M7564" s="881">
        <v>42.97</v>
      </c>
      <c r="N7564" s="881">
        <v>3967.52</v>
      </c>
    </row>
    <row r="7565" spans="2:14">
      <c r="B7565" s="867" t="s">
        <v>1381</v>
      </c>
      <c r="C7565" s="867" t="s">
        <v>378</v>
      </c>
      <c r="M7565" s="881">
        <v>18.96</v>
      </c>
      <c r="N7565" s="881">
        <v>1750.42</v>
      </c>
    </row>
    <row r="7566" spans="2:14">
      <c r="B7566" s="875" t="s">
        <v>1382</v>
      </c>
      <c r="C7566" s="876" t="s">
        <v>353</v>
      </c>
      <c r="M7566" s="881">
        <v>87.74</v>
      </c>
      <c r="N7566" s="881">
        <v>8101.52</v>
      </c>
    </row>
    <row r="7567" spans="2:14">
      <c r="B7567" s="867" t="s">
        <v>1383</v>
      </c>
      <c r="C7567" s="867" t="s">
        <v>2886</v>
      </c>
      <c r="M7567" s="881">
        <v>46.22</v>
      </c>
      <c r="N7567" s="881">
        <v>4268</v>
      </c>
    </row>
    <row r="7568" spans="2:14">
      <c r="B7568" s="867" t="s">
        <v>1384</v>
      </c>
      <c r="C7568" s="867" t="s">
        <v>2887</v>
      </c>
      <c r="M7568" s="881">
        <v>41.52</v>
      </c>
      <c r="N7568" s="881">
        <v>3833.52</v>
      </c>
    </row>
    <row r="7569" spans="2:14">
      <c r="B7569" s="875" t="s">
        <v>1385</v>
      </c>
      <c r="C7569" s="876" t="s">
        <v>2888</v>
      </c>
      <c r="M7569" s="881">
        <v>6.1</v>
      </c>
      <c r="N7569" s="881">
        <v>563.16999999999996</v>
      </c>
    </row>
    <row r="7570" spans="2:14">
      <c r="B7570" s="867" t="s">
        <v>1386</v>
      </c>
      <c r="C7570" s="867" t="s">
        <v>2889</v>
      </c>
      <c r="M7570" s="881">
        <v>6.1</v>
      </c>
      <c r="N7570" s="881">
        <v>563.16999999999996</v>
      </c>
    </row>
    <row r="7571" spans="2:14">
      <c r="B7571" s="873" t="s">
        <v>1387</v>
      </c>
      <c r="C7571" s="874" t="s">
        <v>2890</v>
      </c>
      <c r="M7571" s="881">
        <v>583.35</v>
      </c>
      <c r="N7571" s="881">
        <v>7143.81</v>
      </c>
    </row>
    <row r="7572" spans="2:14">
      <c r="B7572" s="875" t="s">
        <v>1388</v>
      </c>
      <c r="C7572" s="876" t="s">
        <v>54</v>
      </c>
      <c r="M7572" s="881">
        <v>583.35</v>
      </c>
      <c r="N7572" s="881">
        <v>3633.52</v>
      </c>
    </row>
    <row r="7573" spans="2:14">
      <c r="B7573" s="867" t="s">
        <v>1389</v>
      </c>
      <c r="C7573" s="867" t="s">
        <v>2884</v>
      </c>
      <c r="M7573" s="881">
        <v>583.35</v>
      </c>
      <c r="N7573" s="881">
        <v>2009.3</v>
      </c>
    </row>
    <row r="7574" spans="2:14">
      <c r="B7574" s="867" t="s">
        <v>1390</v>
      </c>
      <c r="C7574" s="867" t="s">
        <v>376</v>
      </c>
      <c r="M7574" s="881"/>
      <c r="N7574" s="881">
        <v>288.62</v>
      </c>
    </row>
    <row r="7575" spans="2:14">
      <c r="B7575" s="867" t="s">
        <v>1391</v>
      </c>
      <c r="C7575" s="871" t="s">
        <v>2788</v>
      </c>
      <c r="M7575" s="881"/>
      <c r="N7575" s="881">
        <v>1335.6</v>
      </c>
    </row>
    <row r="7576" spans="2:14">
      <c r="B7576" s="875" t="s">
        <v>1392</v>
      </c>
      <c r="C7576" s="876" t="s">
        <v>2891</v>
      </c>
      <c r="M7576" s="881"/>
      <c r="N7576" s="881">
        <v>3330.37</v>
      </c>
    </row>
    <row r="7577" spans="2:14">
      <c r="B7577" s="867" t="s">
        <v>1393</v>
      </c>
      <c r="C7577" s="867" t="s">
        <v>2892</v>
      </c>
      <c r="M7577" s="881"/>
      <c r="N7577" s="881">
        <v>1040.77</v>
      </c>
    </row>
    <row r="7578" spans="2:14">
      <c r="B7578" s="867" t="s">
        <v>1394</v>
      </c>
      <c r="C7578" s="867" t="s">
        <v>2893</v>
      </c>
      <c r="M7578" s="881"/>
      <c r="N7578" s="881">
        <v>1040.77</v>
      </c>
    </row>
    <row r="7579" spans="2:14">
      <c r="B7579" s="867" t="s">
        <v>1395</v>
      </c>
      <c r="C7579" s="867" t="s">
        <v>2894</v>
      </c>
      <c r="M7579" s="881"/>
      <c r="N7579" s="881">
        <v>1248.83</v>
      </c>
    </row>
    <row r="7580" spans="2:14">
      <c r="B7580" s="875" t="s">
        <v>1396</v>
      </c>
      <c r="C7580" s="876" t="s">
        <v>2888</v>
      </c>
      <c r="M7580" s="881"/>
      <c r="N7580" s="881">
        <v>179.92</v>
      </c>
    </row>
    <row r="7581" spans="2:14">
      <c r="B7581" s="867" t="s">
        <v>1397</v>
      </c>
      <c r="C7581" s="867" t="s">
        <v>2889</v>
      </c>
      <c r="M7581" s="881"/>
      <c r="N7581" s="881">
        <v>179.92</v>
      </c>
    </row>
    <row r="7582" spans="2:14">
      <c r="B7582" s="864" t="s">
        <v>1398</v>
      </c>
      <c r="C7582" s="872" t="s">
        <v>3021</v>
      </c>
      <c r="L7582" s="881">
        <v>11.63</v>
      </c>
      <c r="M7582" s="881">
        <v>27791.759999999998</v>
      </c>
      <c r="N7582" s="881">
        <v>4076.95</v>
      </c>
    </row>
    <row r="7583" spans="2:14">
      <c r="B7583" s="873" t="s">
        <v>1399</v>
      </c>
      <c r="C7583" s="874" t="s">
        <v>2855</v>
      </c>
      <c r="L7583" s="881">
        <v>11.63</v>
      </c>
      <c r="M7583" s="881">
        <v>5288.97</v>
      </c>
    </row>
    <row r="7584" spans="2:14">
      <c r="B7584" s="875" t="s">
        <v>1400</v>
      </c>
      <c r="C7584" s="876" t="s">
        <v>52</v>
      </c>
      <c r="L7584" s="881">
        <v>11.63</v>
      </c>
      <c r="M7584" s="881">
        <v>124.45</v>
      </c>
    </row>
    <row r="7585" spans="2:13">
      <c r="B7585" s="867" t="s">
        <v>1401</v>
      </c>
      <c r="C7585" s="867" t="s">
        <v>333</v>
      </c>
      <c r="L7585" s="881">
        <v>8.64</v>
      </c>
      <c r="M7585" s="881">
        <v>92.49</v>
      </c>
    </row>
    <row r="7586" spans="2:13">
      <c r="B7586" s="867" t="s">
        <v>1402</v>
      </c>
      <c r="C7586" s="867" t="s">
        <v>334</v>
      </c>
      <c r="L7586" s="881">
        <v>2.99</v>
      </c>
      <c r="M7586" s="881">
        <v>31.96</v>
      </c>
    </row>
    <row r="7587" spans="2:13">
      <c r="B7587" s="875" t="s">
        <v>1403</v>
      </c>
      <c r="C7587" s="876" t="s">
        <v>54</v>
      </c>
      <c r="L7587" s="881"/>
      <c r="M7587" s="881">
        <v>1226.3</v>
      </c>
    </row>
    <row r="7588" spans="2:13">
      <c r="B7588" s="867" t="s">
        <v>1404</v>
      </c>
      <c r="C7588" s="867" t="s">
        <v>365</v>
      </c>
      <c r="L7588" s="881"/>
      <c r="M7588" s="881">
        <v>472.17</v>
      </c>
    </row>
    <row r="7589" spans="2:13">
      <c r="B7589" s="867" t="s">
        <v>1405</v>
      </c>
      <c r="C7589" s="867" t="s">
        <v>2697</v>
      </c>
      <c r="L7589" s="881"/>
      <c r="M7589" s="881">
        <v>98.56</v>
      </c>
    </row>
    <row r="7590" spans="2:13">
      <c r="B7590" s="867" t="s">
        <v>1406</v>
      </c>
      <c r="C7590" s="867" t="s">
        <v>2699</v>
      </c>
      <c r="L7590" s="881"/>
      <c r="M7590" s="881">
        <v>175.69</v>
      </c>
    </row>
    <row r="7591" spans="2:13">
      <c r="B7591" s="867" t="s">
        <v>1407</v>
      </c>
      <c r="C7591" s="867" t="s">
        <v>2856</v>
      </c>
      <c r="L7591" s="881"/>
      <c r="M7591" s="881">
        <v>99.51</v>
      </c>
    </row>
    <row r="7592" spans="2:13">
      <c r="B7592" s="867" t="s">
        <v>1408</v>
      </c>
      <c r="C7592" s="867" t="s">
        <v>2849</v>
      </c>
      <c r="L7592" s="881"/>
      <c r="M7592" s="881">
        <v>99.66</v>
      </c>
    </row>
    <row r="7593" spans="2:13">
      <c r="B7593" s="867" t="s">
        <v>1409</v>
      </c>
      <c r="C7593" s="867" t="s">
        <v>2857</v>
      </c>
      <c r="L7593" s="881"/>
      <c r="M7593" s="881">
        <v>147.66999999999999</v>
      </c>
    </row>
    <row r="7594" spans="2:13">
      <c r="B7594" s="867" t="s">
        <v>1410</v>
      </c>
      <c r="C7594" s="871" t="s">
        <v>2788</v>
      </c>
      <c r="L7594" s="881"/>
      <c r="M7594" s="881">
        <v>133.04</v>
      </c>
    </row>
    <row r="7595" spans="2:13">
      <c r="B7595" s="875" t="s">
        <v>1411</v>
      </c>
      <c r="C7595" s="876" t="s">
        <v>2700</v>
      </c>
      <c r="L7595" s="881"/>
      <c r="M7595" s="881">
        <v>1640.62</v>
      </c>
    </row>
    <row r="7596" spans="2:13">
      <c r="B7596" s="883" t="s">
        <v>1412</v>
      </c>
      <c r="C7596" s="884" t="s">
        <v>2858</v>
      </c>
      <c r="L7596" s="881"/>
      <c r="M7596" s="881">
        <v>785.64</v>
      </c>
    </row>
    <row r="7597" spans="2:13">
      <c r="B7597" s="867" t="s">
        <v>1413</v>
      </c>
      <c r="C7597" s="867" t="s">
        <v>2859</v>
      </c>
      <c r="L7597" s="881"/>
      <c r="M7597" s="881">
        <v>785.64</v>
      </c>
    </row>
    <row r="7598" spans="2:13">
      <c r="B7598" s="883" t="s">
        <v>1414</v>
      </c>
      <c r="C7598" s="884" t="s">
        <v>2860</v>
      </c>
      <c r="L7598" s="881"/>
      <c r="M7598" s="881">
        <v>854.98</v>
      </c>
    </row>
    <row r="7599" spans="2:13">
      <c r="B7599" s="867" t="s">
        <v>1415</v>
      </c>
      <c r="C7599" s="867" t="s">
        <v>2861</v>
      </c>
      <c r="L7599" s="881"/>
      <c r="M7599" s="881">
        <v>250.43</v>
      </c>
    </row>
    <row r="7600" spans="2:13">
      <c r="B7600" s="867" t="s">
        <v>1416</v>
      </c>
      <c r="C7600" s="867" t="s">
        <v>2713</v>
      </c>
      <c r="L7600" s="881"/>
      <c r="M7600" s="881">
        <v>604.54999999999995</v>
      </c>
    </row>
    <row r="7601" spans="2:14">
      <c r="B7601" s="875" t="s">
        <v>1417</v>
      </c>
      <c r="C7601" s="876" t="s">
        <v>2775</v>
      </c>
      <c r="L7601" s="881"/>
      <c r="M7601" s="881">
        <v>2297.6</v>
      </c>
    </row>
    <row r="7602" spans="2:14">
      <c r="B7602" s="883" t="s">
        <v>1418</v>
      </c>
      <c r="C7602" s="884" t="s">
        <v>56</v>
      </c>
      <c r="L7602" s="881"/>
      <c r="M7602" s="881">
        <v>1171.47</v>
      </c>
    </row>
    <row r="7603" spans="2:14">
      <c r="B7603" s="867" t="s">
        <v>1419</v>
      </c>
      <c r="C7603" s="867" t="s">
        <v>360</v>
      </c>
      <c r="L7603" s="881"/>
      <c r="M7603" s="881">
        <v>325.54000000000002</v>
      </c>
    </row>
    <row r="7604" spans="2:14">
      <c r="B7604" s="867" t="s">
        <v>1420</v>
      </c>
      <c r="C7604" s="867" t="s">
        <v>2862</v>
      </c>
      <c r="L7604" s="881"/>
      <c r="M7604" s="881">
        <v>523.12</v>
      </c>
    </row>
    <row r="7605" spans="2:14">
      <c r="B7605" s="867" t="s">
        <v>1421</v>
      </c>
      <c r="C7605" s="867" t="s">
        <v>2702</v>
      </c>
      <c r="L7605" s="881"/>
      <c r="M7605" s="881">
        <v>322.81</v>
      </c>
    </row>
    <row r="7606" spans="2:14">
      <c r="B7606" s="883" t="s">
        <v>1422</v>
      </c>
      <c r="C7606" s="884" t="s">
        <v>57</v>
      </c>
      <c r="L7606" s="881"/>
      <c r="M7606" s="881">
        <v>1126.1300000000001</v>
      </c>
    </row>
    <row r="7607" spans="2:14">
      <c r="B7607" s="867" t="s">
        <v>1423</v>
      </c>
      <c r="C7607" s="867" t="s">
        <v>361</v>
      </c>
      <c r="L7607" s="881"/>
      <c r="M7607" s="881">
        <v>187.69</v>
      </c>
    </row>
    <row r="7608" spans="2:14">
      <c r="B7608" s="867" t="s">
        <v>1424</v>
      </c>
      <c r="C7608" s="867" t="s">
        <v>2863</v>
      </c>
      <c r="L7608" s="881"/>
      <c r="M7608" s="881">
        <v>466.7</v>
      </c>
    </row>
    <row r="7609" spans="2:14">
      <c r="B7609" s="867" t="s">
        <v>1425</v>
      </c>
      <c r="C7609" s="867" t="s">
        <v>2702</v>
      </c>
      <c r="L7609" s="881"/>
      <c r="M7609" s="881">
        <v>471.74</v>
      </c>
    </row>
    <row r="7610" spans="2:14">
      <c r="B7610" s="873" t="s">
        <v>1426</v>
      </c>
      <c r="C7610" s="874" t="s">
        <v>2864</v>
      </c>
      <c r="L7610" s="881"/>
      <c r="M7610" s="881">
        <v>9012.01</v>
      </c>
      <c r="N7610" s="881">
        <v>2679.64</v>
      </c>
    </row>
    <row r="7611" spans="2:14">
      <c r="B7611" s="875" t="s">
        <v>1427</v>
      </c>
      <c r="C7611" s="876" t="s">
        <v>362</v>
      </c>
      <c r="L7611" s="881"/>
      <c r="M7611" s="881">
        <v>2005.18</v>
      </c>
    </row>
    <row r="7612" spans="2:14">
      <c r="B7612" s="867" t="s">
        <v>1428</v>
      </c>
      <c r="C7612" s="871" t="s">
        <v>2865</v>
      </c>
      <c r="L7612" s="881"/>
      <c r="M7612" s="881">
        <v>2005.18</v>
      </c>
    </row>
    <row r="7613" spans="2:14">
      <c r="B7613" s="875" t="s">
        <v>1429</v>
      </c>
      <c r="C7613" s="876" t="s">
        <v>2866</v>
      </c>
      <c r="L7613" s="881"/>
      <c r="M7613" s="881">
        <v>3692.3</v>
      </c>
    </row>
    <row r="7614" spans="2:14">
      <c r="B7614" s="867" t="s">
        <v>1430</v>
      </c>
      <c r="C7614" s="867" t="s">
        <v>2867</v>
      </c>
      <c r="L7614" s="881"/>
      <c r="M7614" s="881">
        <v>1748.3</v>
      </c>
    </row>
    <row r="7615" spans="2:14">
      <c r="B7615" s="867" t="s">
        <v>1431</v>
      </c>
      <c r="C7615" s="867" t="s">
        <v>2868</v>
      </c>
      <c r="L7615" s="881"/>
      <c r="M7615" s="881">
        <v>282.74</v>
      </c>
    </row>
    <row r="7616" spans="2:14">
      <c r="B7616" s="867" t="s">
        <v>1432</v>
      </c>
      <c r="C7616" s="867" t="s">
        <v>2869</v>
      </c>
      <c r="L7616" s="881"/>
      <c r="M7616" s="881">
        <v>1661.26</v>
      </c>
    </row>
    <row r="7617" spans="2:14">
      <c r="B7617" s="875" t="s">
        <v>1433</v>
      </c>
      <c r="C7617" s="876" t="s">
        <v>2870</v>
      </c>
      <c r="L7617" s="881"/>
      <c r="M7617" s="881">
        <v>2029.12</v>
      </c>
    </row>
    <row r="7618" spans="2:14">
      <c r="B7618" s="867" t="s">
        <v>1434</v>
      </c>
      <c r="C7618" s="867" t="s">
        <v>2871</v>
      </c>
      <c r="L7618" s="881"/>
      <c r="M7618" s="881">
        <v>1259.71</v>
      </c>
    </row>
    <row r="7619" spans="2:14">
      <c r="B7619" s="867" t="s">
        <v>1435</v>
      </c>
      <c r="C7619" s="871" t="s">
        <v>2872</v>
      </c>
      <c r="L7619" s="881"/>
      <c r="M7619" s="881">
        <v>258.64999999999998</v>
      </c>
    </row>
    <row r="7620" spans="2:14">
      <c r="B7620" s="867" t="s">
        <v>1436</v>
      </c>
      <c r="C7620" s="867" t="s">
        <v>2873</v>
      </c>
      <c r="L7620" s="881"/>
      <c r="M7620" s="881">
        <v>395.5</v>
      </c>
    </row>
    <row r="7621" spans="2:14">
      <c r="B7621" s="867" t="s">
        <v>1437</v>
      </c>
      <c r="C7621" s="867" t="s">
        <v>2874</v>
      </c>
      <c r="L7621" s="881"/>
      <c r="M7621" s="881">
        <v>115.26</v>
      </c>
    </row>
    <row r="7622" spans="2:14">
      <c r="B7622" s="875" t="s">
        <v>1438</v>
      </c>
      <c r="C7622" s="876" t="s">
        <v>62</v>
      </c>
      <c r="M7622" s="881">
        <v>989.23</v>
      </c>
    </row>
    <row r="7623" spans="2:14">
      <c r="B7623" s="867" t="s">
        <v>1439</v>
      </c>
      <c r="C7623" s="867" t="s">
        <v>373</v>
      </c>
      <c r="M7623" s="881">
        <v>664.15</v>
      </c>
    </row>
    <row r="7624" spans="2:14">
      <c r="B7624" s="867" t="s">
        <v>1440</v>
      </c>
      <c r="C7624" s="867" t="s">
        <v>372</v>
      </c>
      <c r="M7624" s="881">
        <v>325.08</v>
      </c>
    </row>
    <row r="7625" spans="2:14">
      <c r="B7625" s="875" t="s">
        <v>1441</v>
      </c>
      <c r="C7625" s="876" t="s">
        <v>63</v>
      </c>
      <c r="M7625" s="881">
        <v>296.18</v>
      </c>
      <c r="N7625" s="881">
        <v>1678.36</v>
      </c>
    </row>
    <row r="7626" spans="2:14">
      <c r="B7626" s="867" t="s">
        <v>1442</v>
      </c>
      <c r="C7626" s="871" t="s">
        <v>2875</v>
      </c>
      <c r="M7626" s="881">
        <v>221.09</v>
      </c>
      <c r="N7626" s="881">
        <v>1252.8699999999999</v>
      </c>
    </row>
    <row r="7627" spans="2:14">
      <c r="B7627" s="867" t="s">
        <v>1443</v>
      </c>
      <c r="C7627" s="871" t="s">
        <v>2876</v>
      </c>
      <c r="M7627" s="881">
        <v>75.09</v>
      </c>
      <c r="N7627" s="881">
        <v>425.49</v>
      </c>
    </row>
    <row r="7628" spans="2:14">
      <c r="B7628" s="875" t="s">
        <v>1444</v>
      </c>
      <c r="C7628" s="876" t="s">
        <v>64</v>
      </c>
      <c r="M7628" s="881"/>
      <c r="N7628" s="881">
        <v>1001.28</v>
      </c>
    </row>
    <row r="7629" spans="2:14">
      <c r="B7629" s="867" t="s">
        <v>1445</v>
      </c>
      <c r="C7629" s="867" t="s">
        <v>2877</v>
      </c>
      <c r="M7629" s="881"/>
      <c r="N7629" s="881">
        <v>1001.28</v>
      </c>
    </row>
    <row r="7630" spans="2:14">
      <c r="B7630" s="873" t="s">
        <v>1446</v>
      </c>
      <c r="C7630" s="874" t="s">
        <v>66</v>
      </c>
      <c r="L7630" s="881"/>
      <c r="M7630" s="881">
        <v>1045.82</v>
      </c>
      <c r="N7630" s="881">
        <v>1397.31</v>
      </c>
    </row>
    <row r="7631" spans="2:14">
      <c r="B7631" s="875" t="s">
        <v>1447</v>
      </c>
      <c r="C7631" s="876" t="s">
        <v>2878</v>
      </c>
      <c r="L7631" s="881"/>
      <c r="M7631" s="881">
        <v>761.42</v>
      </c>
    </row>
    <row r="7632" spans="2:14">
      <c r="B7632" s="867" t="s">
        <v>1448</v>
      </c>
      <c r="C7632" s="867" t="s">
        <v>2879</v>
      </c>
      <c r="L7632" s="881"/>
      <c r="M7632" s="881">
        <v>761.42</v>
      </c>
    </row>
    <row r="7633" spans="2:14">
      <c r="B7633" s="875" t="s">
        <v>1449</v>
      </c>
      <c r="C7633" s="876" t="s">
        <v>67</v>
      </c>
      <c r="M7633" s="881">
        <v>113.3</v>
      </c>
      <c r="N7633" s="881">
        <v>1397.31</v>
      </c>
    </row>
    <row r="7634" spans="2:14">
      <c r="B7634" s="867" t="s">
        <v>1450</v>
      </c>
      <c r="C7634" s="867" t="s">
        <v>374</v>
      </c>
      <c r="M7634" s="881">
        <v>113.3</v>
      </c>
      <c r="N7634" s="881">
        <v>1397.31</v>
      </c>
    </row>
    <row r="7635" spans="2:14">
      <c r="B7635" s="875" t="s">
        <v>1451</v>
      </c>
      <c r="C7635" s="876" t="s">
        <v>389</v>
      </c>
      <c r="L7635" s="881"/>
      <c r="M7635" s="881">
        <v>171.1</v>
      </c>
    </row>
    <row r="7636" spans="2:14">
      <c r="B7636" s="867" t="s">
        <v>1452</v>
      </c>
      <c r="C7636" s="867" t="s">
        <v>390</v>
      </c>
      <c r="L7636" s="881"/>
      <c r="M7636" s="881">
        <v>171.1</v>
      </c>
    </row>
    <row r="7637" spans="2:14">
      <c r="B7637" s="873" t="s">
        <v>1453</v>
      </c>
      <c r="C7637" s="874" t="s">
        <v>84</v>
      </c>
      <c r="L7637" s="881"/>
      <c r="M7637" s="881">
        <v>1410.42</v>
      </c>
    </row>
    <row r="7638" spans="2:14">
      <c r="B7638" s="867" t="s">
        <v>1454</v>
      </c>
      <c r="C7638" s="867" t="s">
        <v>2880</v>
      </c>
      <c r="L7638" s="881"/>
      <c r="M7638" s="881">
        <v>1410.42</v>
      </c>
    </row>
    <row r="7639" spans="2:14">
      <c r="B7639" s="873" t="s">
        <v>1455</v>
      </c>
      <c r="C7639" s="874" t="s">
        <v>2881</v>
      </c>
      <c r="M7639" s="881">
        <v>9367.65</v>
      </c>
    </row>
    <row r="7640" spans="2:14">
      <c r="B7640" s="867" t="s">
        <v>1456</v>
      </c>
      <c r="C7640" s="867" t="s">
        <v>365</v>
      </c>
      <c r="M7640" s="881">
        <v>459.55</v>
      </c>
    </row>
    <row r="7641" spans="2:14">
      <c r="B7641" s="867" t="s">
        <v>1457</v>
      </c>
      <c r="C7641" s="871" t="s">
        <v>2882</v>
      </c>
      <c r="M7641" s="881">
        <v>8908.1</v>
      </c>
    </row>
    <row r="7642" spans="2:14">
      <c r="B7642" s="873" t="s">
        <v>1458</v>
      </c>
      <c r="C7642" s="874" t="s">
        <v>2883</v>
      </c>
      <c r="M7642" s="881">
        <v>583.89</v>
      </c>
    </row>
    <row r="7643" spans="2:14">
      <c r="B7643" s="875" t="s">
        <v>1459</v>
      </c>
      <c r="C7643" s="876" t="s">
        <v>54</v>
      </c>
      <c r="M7643" s="881">
        <v>34.76</v>
      </c>
    </row>
    <row r="7644" spans="2:14">
      <c r="B7644" s="867" t="s">
        <v>1460</v>
      </c>
      <c r="C7644" s="867" t="s">
        <v>365</v>
      </c>
      <c r="M7644" s="881">
        <v>34.76</v>
      </c>
    </row>
    <row r="7645" spans="2:14">
      <c r="B7645" s="875" t="s">
        <v>1461</v>
      </c>
      <c r="C7645" s="876" t="s">
        <v>2775</v>
      </c>
      <c r="M7645" s="881">
        <v>549.13</v>
      </c>
    </row>
    <row r="7646" spans="2:14">
      <c r="B7646" s="867" t="s">
        <v>1462</v>
      </c>
      <c r="C7646" s="867" t="s">
        <v>342</v>
      </c>
      <c r="M7646" s="881">
        <v>285.47000000000003</v>
      </c>
    </row>
    <row r="7647" spans="2:14">
      <c r="B7647" s="867" t="s">
        <v>1463</v>
      </c>
      <c r="C7647" s="867" t="s">
        <v>366</v>
      </c>
      <c r="M7647" s="881">
        <v>187.3</v>
      </c>
    </row>
    <row r="7648" spans="2:14">
      <c r="B7648" s="867" t="s">
        <v>1464</v>
      </c>
      <c r="C7648" s="867" t="s">
        <v>341</v>
      </c>
      <c r="M7648" s="881">
        <v>76.36</v>
      </c>
    </row>
    <row r="7649" spans="2:13">
      <c r="B7649" s="873" t="s">
        <v>1465</v>
      </c>
      <c r="C7649" s="874" t="s">
        <v>375</v>
      </c>
      <c r="M7649" s="881">
        <v>796.59</v>
      </c>
    </row>
    <row r="7650" spans="2:13">
      <c r="B7650" s="875" t="s">
        <v>1466</v>
      </c>
      <c r="C7650" s="876" t="s">
        <v>54</v>
      </c>
      <c r="M7650" s="881">
        <v>257.92</v>
      </c>
    </row>
    <row r="7651" spans="2:13">
      <c r="B7651" s="867" t="s">
        <v>1467</v>
      </c>
      <c r="C7651" s="867" t="s">
        <v>2884</v>
      </c>
      <c r="M7651" s="881">
        <v>171.17</v>
      </c>
    </row>
    <row r="7652" spans="2:13">
      <c r="B7652" s="867" t="s">
        <v>1468</v>
      </c>
      <c r="C7652" s="867" t="s">
        <v>376</v>
      </c>
      <c r="M7652" s="881">
        <v>23.38</v>
      </c>
    </row>
    <row r="7653" spans="2:13">
      <c r="B7653" s="867" t="s">
        <v>1469</v>
      </c>
      <c r="C7653" s="871" t="s">
        <v>2788</v>
      </c>
      <c r="M7653" s="881">
        <v>63.37</v>
      </c>
    </row>
    <row r="7654" spans="2:13">
      <c r="B7654" s="875" t="s">
        <v>1470</v>
      </c>
      <c r="C7654" s="876" t="s">
        <v>2885</v>
      </c>
      <c r="M7654" s="881">
        <v>214.28</v>
      </c>
    </row>
    <row r="7655" spans="2:13">
      <c r="B7655" s="867" t="s">
        <v>1471</v>
      </c>
      <c r="C7655" s="867" t="s">
        <v>377</v>
      </c>
      <c r="M7655" s="881">
        <v>148.75</v>
      </c>
    </row>
    <row r="7656" spans="2:13">
      <c r="B7656" s="867" t="s">
        <v>1472</v>
      </c>
      <c r="C7656" s="867" t="s">
        <v>378</v>
      </c>
      <c r="M7656" s="881">
        <v>65.53</v>
      </c>
    </row>
    <row r="7657" spans="2:13">
      <c r="B7657" s="875" t="s">
        <v>1473</v>
      </c>
      <c r="C7657" s="876" t="s">
        <v>353</v>
      </c>
      <c r="M7657" s="881">
        <v>303.31</v>
      </c>
    </row>
    <row r="7658" spans="2:13">
      <c r="B7658" s="867" t="s">
        <v>1474</v>
      </c>
      <c r="C7658" s="867" t="s">
        <v>2886</v>
      </c>
      <c r="M7658" s="881">
        <v>159.79</v>
      </c>
    </row>
    <row r="7659" spans="2:13">
      <c r="B7659" s="867" t="s">
        <v>1475</v>
      </c>
      <c r="C7659" s="867" t="s">
        <v>2887</v>
      </c>
      <c r="M7659" s="881">
        <v>143.52000000000001</v>
      </c>
    </row>
    <row r="7660" spans="2:13">
      <c r="B7660" s="875" t="s">
        <v>1476</v>
      </c>
      <c r="C7660" s="876" t="s">
        <v>2888</v>
      </c>
      <c r="M7660" s="881">
        <v>21.08</v>
      </c>
    </row>
    <row r="7661" spans="2:13">
      <c r="B7661" s="867" t="s">
        <v>1477</v>
      </c>
      <c r="C7661" s="867" t="s">
        <v>2889</v>
      </c>
      <c r="M7661" s="881">
        <v>21.08</v>
      </c>
    </row>
    <row r="7662" spans="2:13">
      <c r="B7662" s="873" t="s">
        <v>1478</v>
      </c>
      <c r="C7662" s="874" t="s">
        <v>2890</v>
      </c>
      <c r="M7662" s="881">
        <v>286.41000000000003</v>
      </c>
    </row>
    <row r="7663" spans="2:13">
      <c r="B7663" s="875" t="s">
        <v>1479</v>
      </c>
      <c r="C7663" s="876" t="s">
        <v>54</v>
      </c>
      <c r="M7663" s="881">
        <v>156.09</v>
      </c>
    </row>
    <row r="7664" spans="2:13">
      <c r="B7664" s="867" t="s">
        <v>1480</v>
      </c>
      <c r="C7664" s="867" t="s">
        <v>2884</v>
      </c>
      <c r="M7664" s="881">
        <v>95.93</v>
      </c>
    </row>
    <row r="7665" spans="2:14">
      <c r="B7665" s="867" t="s">
        <v>1481</v>
      </c>
      <c r="C7665" s="867" t="s">
        <v>376</v>
      </c>
      <c r="M7665" s="881">
        <v>10.64</v>
      </c>
    </row>
    <row r="7666" spans="2:14">
      <c r="B7666" s="867" t="s">
        <v>1482</v>
      </c>
      <c r="C7666" s="871" t="s">
        <v>2788</v>
      </c>
      <c r="M7666" s="881">
        <v>49.52</v>
      </c>
    </row>
    <row r="7667" spans="2:14">
      <c r="B7667" s="875" t="s">
        <v>1483</v>
      </c>
      <c r="C7667" s="876" t="s">
        <v>2891</v>
      </c>
      <c r="M7667" s="881">
        <v>123.67</v>
      </c>
    </row>
    <row r="7668" spans="2:14">
      <c r="B7668" s="867" t="s">
        <v>1484</v>
      </c>
      <c r="C7668" s="867" t="s">
        <v>2892</v>
      </c>
      <c r="M7668" s="881">
        <v>38.770000000000003</v>
      </c>
    </row>
    <row r="7669" spans="2:14">
      <c r="B7669" s="867" t="s">
        <v>1485</v>
      </c>
      <c r="C7669" s="867" t="s">
        <v>2893</v>
      </c>
      <c r="M7669" s="881">
        <v>38.770000000000003</v>
      </c>
    </row>
    <row r="7670" spans="2:14">
      <c r="B7670" s="867" t="s">
        <v>1486</v>
      </c>
      <c r="C7670" s="867" t="s">
        <v>2894</v>
      </c>
      <c r="M7670" s="881">
        <v>46.13</v>
      </c>
    </row>
    <row r="7671" spans="2:14">
      <c r="B7671" s="875" t="s">
        <v>1487</v>
      </c>
      <c r="C7671" s="876" t="s">
        <v>2888</v>
      </c>
      <c r="M7671" s="881">
        <v>6.65</v>
      </c>
    </row>
    <row r="7672" spans="2:14">
      <c r="B7672" s="867" t="s">
        <v>1488</v>
      </c>
      <c r="C7672" s="867" t="s">
        <v>2889</v>
      </c>
      <c r="M7672" s="881">
        <v>6.65</v>
      </c>
    </row>
    <row r="7673" spans="2:14">
      <c r="B7673" s="864" t="s">
        <v>1489</v>
      </c>
      <c r="C7673" s="872" t="s">
        <v>3022</v>
      </c>
      <c r="L7673" s="881"/>
      <c r="M7673" s="881">
        <v>3889.22</v>
      </c>
      <c r="N7673" s="881">
        <v>3139.41</v>
      </c>
    </row>
    <row r="7674" spans="2:14">
      <c r="B7674" s="873" t="s">
        <v>1490</v>
      </c>
      <c r="C7674" s="874" t="s">
        <v>2855</v>
      </c>
      <c r="L7674" s="881"/>
      <c r="M7674" s="881">
        <v>1693.59</v>
      </c>
    </row>
    <row r="7675" spans="2:14">
      <c r="B7675" s="875" t="s">
        <v>1491</v>
      </c>
      <c r="C7675" s="876" t="s">
        <v>52</v>
      </c>
      <c r="L7675" s="881"/>
      <c r="M7675" s="881">
        <v>46.79</v>
      </c>
    </row>
    <row r="7676" spans="2:14">
      <c r="B7676" s="867" t="s">
        <v>1492</v>
      </c>
      <c r="C7676" s="867" t="s">
        <v>333</v>
      </c>
      <c r="L7676" s="881"/>
      <c r="M7676" s="881">
        <v>34.770000000000003</v>
      </c>
    </row>
    <row r="7677" spans="2:14">
      <c r="B7677" s="867" t="s">
        <v>1493</v>
      </c>
      <c r="C7677" s="867" t="s">
        <v>334</v>
      </c>
      <c r="L7677" s="881"/>
      <c r="M7677" s="881">
        <v>12.02</v>
      </c>
    </row>
    <row r="7678" spans="2:14">
      <c r="B7678" s="875" t="s">
        <v>1494</v>
      </c>
      <c r="C7678" s="876" t="s">
        <v>54</v>
      </c>
      <c r="L7678" s="881"/>
      <c r="M7678" s="881">
        <v>339.17</v>
      </c>
    </row>
    <row r="7679" spans="2:14">
      <c r="B7679" s="867" t="s">
        <v>1495</v>
      </c>
      <c r="C7679" s="867" t="s">
        <v>365</v>
      </c>
      <c r="L7679" s="881"/>
      <c r="M7679" s="881">
        <v>108.58</v>
      </c>
    </row>
    <row r="7680" spans="2:14">
      <c r="B7680" s="867" t="s">
        <v>1496</v>
      </c>
      <c r="C7680" s="867" t="s">
        <v>2697</v>
      </c>
      <c r="L7680" s="881"/>
      <c r="M7680" s="881">
        <v>33.880000000000003</v>
      </c>
    </row>
    <row r="7681" spans="2:13">
      <c r="B7681" s="867" t="s">
        <v>1497</v>
      </c>
      <c r="C7681" s="867" t="s">
        <v>2699</v>
      </c>
      <c r="L7681" s="881"/>
      <c r="M7681" s="881">
        <v>56.75</v>
      </c>
    </row>
    <row r="7682" spans="2:13">
      <c r="B7682" s="867" t="s">
        <v>1498</v>
      </c>
      <c r="C7682" s="867" t="s">
        <v>2856</v>
      </c>
      <c r="L7682" s="881"/>
      <c r="M7682" s="881">
        <v>25.52</v>
      </c>
    </row>
    <row r="7683" spans="2:13">
      <c r="B7683" s="867" t="s">
        <v>1499</v>
      </c>
      <c r="C7683" s="867" t="s">
        <v>2849</v>
      </c>
      <c r="L7683" s="881"/>
      <c r="M7683" s="881">
        <v>24.92</v>
      </c>
    </row>
    <row r="7684" spans="2:13">
      <c r="B7684" s="867" t="s">
        <v>1500</v>
      </c>
      <c r="C7684" s="867" t="s">
        <v>2857</v>
      </c>
      <c r="L7684" s="881"/>
      <c r="M7684" s="881">
        <v>36.92</v>
      </c>
    </row>
    <row r="7685" spans="2:13">
      <c r="B7685" s="867" t="s">
        <v>1501</v>
      </c>
      <c r="C7685" s="871" t="s">
        <v>2788</v>
      </c>
      <c r="L7685" s="881"/>
      <c r="M7685" s="881">
        <v>52.6</v>
      </c>
    </row>
    <row r="7686" spans="2:13">
      <c r="B7686" s="875" t="s">
        <v>1502</v>
      </c>
      <c r="C7686" s="876" t="s">
        <v>2700</v>
      </c>
      <c r="L7686" s="881"/>
      <c r="M7686" s="881">
        <v>432.33</v>
      </c>
    </row>
    <row r="7687" spans="2:13">
      <c r="B7687" s="883" t="s">
        <v>1503</v>
      </c>
      <c r="C7687" s="884" t="s">
        <v>2858</v>
      </c>
      <c r="L7687" s="881"/>
      <c r="M7687" s="881">
        <v>210.19</v>
      </c>
    </row>
    <row r="7688" spans="2:13">
      <c r="B7688" s="867" t="s">
        <v>1504</v>
      </c>
      <c r="C7688" s="867" t="s">
        <v>2859</v>
      </c>
      <c r="L7688" s="881"/>
      <c r="M7688" s="881">
        <v>210.19</v>
      </c>
    </row>
    <row r="7689" spans="2:13">
      <c r="B7689" s="883" t="s">
        <v>1505</v>
      </c>
      <c r="C7689" s="884" t="s">
        <v>2860</v>
      </c>
      <c r="L7689" s="881"/>
      <c r="M7689" s="881">
        <v>222.14</v>
      </c>
    </row>
    <row r="7690" spans="2:13">
      <c r="B7690" s="867" t="s">
        <v>1506</v>
      </c>
      <c r="C7690" s="867" t="s">
        <v>2861</v>
      </c>
      <c r="M7690" s="881">
        <v>64</v>
      </c>
    </row>
    <row r="7691" spans="2:13">
      <c r="B7691" s="867" t="s">
        <v>1507</v>
      </c>
      <c r="C7691" s="867" t="s">
        <v>2713</v>
      </c>
      <c r="L7691" s="881"/>
      <c r="M7691" s="881">
        <v>158.13999999999999</v>
      </c>
    </row>
    <row r="7692" spans="2:13">
      <c r="B7692" s="875" t="s">
        <v>1514</v>
      </c>
      <c r="C7692" s="876" t="s">
        <v>2775</v>
      </c>
      <c r="L7692" s="881"/>
      <c r="M7692" s="881">
        <v>875.3</v>
      </c>
    </row>
    <row r="7693" spans="2:13">
      <c r="B7693" s="883" t="s">
        <v>1515</v>
      </c>
      <c r="C7693" s="884" t="s">
        <v>56</v>
      </c>
      <c r="L7693" s="881"/>
      <c r="M7693" s="881">
        <v>500.97</v>
      </c>
    </row>
    <row r="7694" spans="2:13">
      <c r="B7694" s="867" t="s">
        <v>1516</v>
      </c>
      <c r="C7694" s="867" t="s">
        <v>360</v>
      </c>
      <c r="M7694" s="881">
        <v>82.42</v>
      </c>
    </row>
    <row r="7695" spans="2:13">
      <c r="B7695" s="867" t="s">
        <v>1517</v>
      </c>
      <c r="C7695" s="867" t="s">
        <v>2862</v>
      </c>
      <c r="M7695" s="881">
        <v>156.93</v>
      </c>
    </row>
    <row r="7696" spans="2:13">
      <c r="B7696" s="867" t="s">
        <v>1518</v>
      </c>
      <c r="C7696" s="867" t="s">
        <v>2702</v>
      </c>
      <c r="L7696" s="881"/>
      <c r="M7696" s="881">
        <v>261.62</v>
      </c>
    </row>
    <row r="7697" spans="2:14">
      <c r="B7697" s="883" t="s">
        <v>1519</v>
      </c>
      <c r="C7697" s="884" t="s">
        <v>57</v>
      </c>
      <c r="M7697" s="881">
        <v>374.33</v>
      </c>
    </row>
    <row r="7698" spans="2:14">
      <c r="B7698" s="867" t="s">
        <v>1520</v>
      </c>
      <c r="C7698" s="867" t="s">
        <v>361</v>
      </c>
      <c r="M7698" s="881">
        <v>50.05</v>
      </c>
    </row>
    <row r="7699" spans="2:14">
      <c r="B7699" s="867" t="s">
        <v>1521</v>
      </c>
      <c r="C7699" s="867" t="s">
        <v>2863</v>
      </c>
      <c r="M7699" s="881">
        <v>117.43</v>
      </c>
    </row>
    <row r="7700" spans="2:14">
      <c r="B7700" s="867" t="s">
        <v>1522</v>
      </c>
      <c r="C7700" s="867" t="s">
        <v>2702</v>
      </c>
      <c r="M7700" s="881">
        <v>206.85</v>
      </c>
    </row>
    <row r="7701" spans="2:14">
      <c r="B7701" s="873" t="s">
        <v>1531</v>
      </c>
      <c r="C7701" s="874" t="s">
        <v>2864</v>
      </c>
      <c r="M7701" s="881">
        <v>1837.26</v>
      </c>
      <c r="N7701" s="881">
        <v>1107.17</v>
      </c>
    </row>
    <row r="7702" spans="2:14">
      <c r="B7702" s="875" t="s">
        <v>1532</v>
      </c>
      <c r="C7702" s="876" t="s">
        <v>362</v>
      </c>
      <c r="M7702" s="881">
        <v>842.5</v>
      </c>
    </row>
    <row r="7703" spans="2:14">
      <c r="B7703" s="867" t="s">
        <v>1533</v>
      </c>
      <c r="C7703" s="871" t="s">
        <v>2865</v>
      </c>
      <c r="M7703" s="881">
        <v>842.5</v>
      </c>
    </row>
    <row r="7704" spans="2:14">
      <c r="B7704" s="875" t="s">
        <v>1534</v>
      </c>
      <c r="C7704" s="876" t="s">
        <v>2866</v>
      </c>
      <c r="M7704" s="881">
        <v>973.15</v>
      </c>
    </row>
    <row r="7705" spans="2:14">
      <c r="B7705" s="867" t="s">
        <v>1535</v>
      </c>
      <c r="C7705" s="867" t="s">
        <v>2867</v>
      </c>
      <c r="M7705" s="881">
        <v>542.44000000000005</v>
      </c>
    </row>
    <row r="7706" spans="2:14">
      <c r="B7706" s="867" t="s">
        <v>1536</v>
      </c>
      <c r="C7706" s="867" t="s">
        <v>2868</v>
      </c>
      <c r="M7706" s="881">
        <v>87.7</v>
      </c>
    </row>
    <row r="7707" spans="2:14">
      <c r="B7707" s="867" t="s">
        <v>1537</v>
      </c>
      <c r="C7707" s="867" t="s">
        <v>2869</v>
      </c>
      <c r="M7707" s="881">
        <v>343.01</v>
      </c>
    </row>
    <row r="7708" spans="2:14">
      <c r="B7708" s="875" t="s">
        <v>1538</v>
      </c>
      <c r="C7708" s="876" t="s">
        <v>2870</v>
      </c>
      <c r="M7708" s="881">
        <v>21.61</v>
      </c>
      <c r="N7708" s="881">
        <v>324.08999999999997</v>
      </c>
    </row>
    <row r="7709" spans="2:14">
      <c r="B7709" s="867" t="s">
        <v>1539</v>
      </c>
      <c r="C7709" s="867" t="s">
        <v>2871</v>
      </c>
      <c r="M7709" s="881">
        <v>8.16</v>
      </c>
      <c r="N7709" s="881">
        <v>100.64</v>
      </c>
    </row>
    <row r="7710" spans="2:14">
      <c r="B7710" s="867" t="s">
        <v>1540</v>
      </c>
      <c r="C7710" s="871" t="s">
        <v>2872</v>
      </c>
      <c r="M7710" s="881">
        <v>5.83</v>
      </c>
      <c r="N7710" s="881">
        <v>71.900000000000006</v>
      </c>
    </row>
    <row r="7711" spans="2:14">
      <c r="B7711" s="867" t="s">
        <v>1541</v>
      </c>
      <c r="C7711" s="867" t="s">
        <v>2873</v>
      </c>
      <c r="M7711" s="881">
        <v>7.62</v>
      </c>
      <c r="N7711" s="881">
        <v>93.92</v>
      </c>
    </row>
    <row r="7712" spans="2:14">
      <c r="B7712" s="867" t="s">
        <v>1542</v>
      </c>
      <c r="C7712" s="867" t="s">
        <v>2874</v>
      </c>
      <c r="M7712" s="881"/>
      <c r="N7712" s="881">
        <v>57.63</v>
      </c>
    </row>
    <row r="7713" spans="2:14">
      <c r="B7713" s="875" t="s">
        <v>1543</v>
      </c>
      <c r="C7713" s="876" t="s">
        <v>62</v>
      </c>
      <c r="M7713" s="881"/>
      <c r="N7713" s="881">
        <v>320.77</v>
      </c>
    </row>
    <row r="7714" spans="2:14">
      <c r="B7714" s="867" t="s">
        <v>1544</v>
      </c>
      <c r="C7714" s="867" t="s">
        <v>373</v>
      </c>
      <c r="M7714" s="881"/>
      <c r="N7714" s="881">
        <v>235.45</v>
      </c>
    </row>
    <row r="7715" spans="2:14">
      <c r="B7715" s="867" t="s">
        <v>1545</v>
      </c>
      <c r="C7715" s="867" t="s">
        <v>372</v>
      </c>
      <c r="M7715" s="881"/>
      <c r="N7715" s="881">
        <v>85.32</v>
      </c>
    </row>
    <row r="7716" spans="2:14">
      <c r="B7716" s="875" t="s">
        <v>1546</v>
      </c>
      <c r="C7716" s="876" t="s">
        <v>63</v>
      </c>
      <c r="M7716" s="881"/>
      <c r="N7716" s="881">
        <v>329.09</v>
      </c>
    </row>
    <row r="7717" spans="2:14">
      <c r="B7717" s="867" t="s">
        <v>1547</v>
      </c>
      <c r="C7717" s="871" t="s">
        <v>2875</v>
      </c>
      <c r="M7717" s="881"/>
      <c r="N7717" s="881">
        <v>245.66</v>
      </c>
    </row>
    <row r="7718" spans="2:14">
      <c r="B7718" s="867" t="s">
        <v>2620</v>
      </c>
      <c r="C7718" s="871" t="s">
        <v>2876</v>
      </c>
      <c r="M7718" s="881"/>
      <c r="N7718" s="881">
        <v>83.43</v>
      </c>
    </row>
    <row r="7719" spans="2:14">
      <c r="B7719" s="875" t="s">
        <v>1548</v>
      </c>
      <c r="C7719" s="876" t="s">
        <v>64</v>
      </c>
      <c r="M7719" s="881"/>
      <c r="N7719" s="881">
        <v>133.22</v>
      </c>
    </row>
    <row r="7720" spans="2:14">
      <c r="B7720" s="867" t="s">
        <v>1549</v>
      </c>
      <c r="C7720" s="867" t="s">
        <v>2877</v>
      </c>
      <c r="M7720" s="881"/>
      <c r="N7720" s="881">
        <v>133.22</v>
      </c>
    </row>
    <row r="7721" spans="2:14">
      <c r="B7721" s="873" t="s">
        <v>1550</v>
      </c>
      <c r="C7721" s="874" t="s">
        <v>66</v>
      </c>
      <c r="M7721" s="881">
        <v>243.29</v>
      </c>
      <c r="N7721" s="881">
        <v>515.61</v>
      </c>
    </row>
    <row r="7722" spans="2:14">
      <c r="B7722" s="875" t="s">
        <v>1551</v>
      </c>
      <c r="C7722" s="876" t="s">
        <v>2878</v>
      </c>
      <c r="M7722" s="881">
        <v>203.06</v>
      </c>
    </row>
    <row r="7723" spans="2:14">
      <c r="B7723" s="867" t="s">
        <v>1552</v>
      </c>
      <c r="C7723" s="867" t="s">
        <v>2879</v>
      </c>
      <c r="M7723" s="881">
        <v>203.06</v>
      </c>
    </row>
    <row r="7724" spans="2:14">
      <c r="B7724" s="875" t="s">
        <v>1555</v>
      </c>
      <c r="C7724" s="876" t="s">
        <v>67</v>
      </c>
      <c r="M7724" s="881"/>
      <c r="N7724" s="881">
        <v>515.61</v>
      </c>
    </row>
    <row r="7725" spans="2:14">
      <c r="B7725" s="867" t="s">
        <v>1556</v>
      </c>
      <c r="C7725" s="867" t="s">
        <v>374</v>
      </c>
      <c r="M7725" s="881"/>
      <c r="N7725" s="881">
        <v>515.61</v>
      </c>
    </row>
    <row r="7726" spans="2:14">
      <c r="B7726" s="875" t="s">
        <v>1557</v>
      </c>
      <c r="C7726" s="876" t="s">
        <v>389</v>
      </c>
      <c r="M7726" s="881">
        <v>40.229999999999997</v>
      </c>
    </row>
    <row r="7727" spans="2:14">
      <c r="B7727" s="867" t="s">
        <v>1558</v>
      </c>
      <c r="C7727" s="867" t="s">
        <v>390</v>
      </c>
      <c r="M7727" s="881">
        <v>40.229999999999997</v>
      </c>
    </row>
    <row r="7728" spans="2:14">
      <c r="B7728" s="873" t="s">
        <v>1559</v>
      </c>
      <c r="C7728" s="874" t="s">
        <v>84</v>
      </c>
      <c r="M7728" s="881">
        <v>115.08</v>
      </c>
    </row>
    <row r="7729" spans="2:14">
      <c r="B7729" s="867" t="s">
        <v>1560</v>
      </c>
      <c r="C7729" s="867" t="s">
        <v>2880</v>
      </c>
      <c r="M7729" s="881">
        <v>115.08</v>
      </c>
    </row>
    <row r="7730" spans="2:14">
      <c r="B7730" s="873" t="s">
        <v>1561</v>
      </c>
      <c r="C7730" s="874" t="s">
        <v>2881</v>
      </c>
      <c r="M7730" s="881"/>
      <c r="N7730" s="881">
        <v>682.14</v>
      </c>
    </row>
    <row r="7731" spans="2:14">
      <c r="B7731" s="867" t="s">
        <v>1562</v>
      </c>
      <c r="C7731" s="867" t="s">
        <v>365</v>
      </c>
      <c r="M7731" s="881"/>
      <c r="N7731" s="881">
        <v>67.36</v>
      </c>
    </row>
    <row r="7732" spans="2:14">
      <c r="B7732" s="867" t="s">
        <v>1566</v>
      </c>
      <c r="C7732" s="871" t="s">
        <v>2882</v>
      </c>
      <c r="M7732" s="881"/>
      <c r="N7732" s="881">
        <v>614.78</v>
      </c>
    </row>
    <row r="7733" spans="2:14">
      <c r="B7733" s="873" t="s">
        <v>2621</v>
      </c>
      <c r="C7733" s="874" t="s">
        <v>2883</v>
      </c>
      <c r="M7733" s="881"/>
      <c r="N7733" s="881">
        <v>293.38</v>
      </c>
    </row>
    <row r="7734" spans="2:14">
      <c r="B7734" s="875" t="s">
        <v>2622</v>
      </c>
      <c r="C7734" s="876" t="s">
        <v>54</v>
      </c>
      <c r="M7734" s="881"/>
      <c r="N7734" s="881">
        <v>17.53</v>
      </c>
    </row>
    <row r="7735" spans="2:14">
      <c r="B7735" s="867" t="s">
        <v>2623</v>
      </c>
      <c r="C7735" s="867" t="s">
        <v>365</v>
      </c>
      <c r="M7735" s="881"/>
      <c r="N7735" s="881">
        <v>17.53</v>
      </c>
    </row>
    <row r="7736" spans="2:14">
      <c r="B7736" s="875" t="s">
        <v>2624</v>
      </c>
      <c r="C7736" s="876" t="s">
        <v>2775</v>
      </c>
      <c r="M7736" s="881"/>
      <c r="N7736" s="881">
        <v>275.85000000000002</v>
      </c>
    </row>
    <row r="7737" spans="2:14">
      <c r="B7737" s="867" t="s">
        <v>2625</v>
      </c>
      <c r="C7737" s="867" t="s">
        <v>342</v>
      </c>
      <c r="M7737" s="881"/>
      <c r="N7737" s="881">
        <v>142.74</v>
      </c>
    </row>
    <row r="7738" spans="2:14">
      <c r="B7738" s="867" t="s">
        <v>2626</v>
      </c>
      <c r="C7738" s="867" t="s">
        <v>366</v>
      </c>
      <c r="M7738" s="881"/>
      <c r="N7738" s="881">
        <v>94.93</v>
      </c>
    </row>
    <row r="7739" spans="2:14">
      <c r="B7739" s="867" t="s">
        <v>2627</v>
      </c>
      <c r="C7739" s="867" t="s">
        <v>341</v>
      </c>
      <c r="M7739" s="881"/>
      <c r="N7739" s="881">
        <v>38.18</v>
      </c>
    </row>
    <row r="7740" spans="2:14">
      <c r="B7740" s="873" t="s">
        <v>2628</v>
      </c>
      <c r="C7740" s="874" t="s">
        <v>375</v>
      </c>
      <c r="M7740" s="881"/>
      <c r="N7740" s="881">
        <v>398.29</v>
      </c>
    </row>
    <row r="7741" spans="2:14">
      <c r="B7741" s="875" t="s">
        <v>2629</v>
      </c>
      <c r="C7741" s="876" t="s">
        <v>54</v>
      </c>
      <c r="M7741" s="881"/>
      <c r="N7741" s="881">
        <v>128.96</v>
      </c>
    </row>
    <row r="7742" spans="2:14">
      <c r="B7742" s="867" t="s">
        <v>2630</v>
      </c>
      <c r="C7742" s="867" t="s">
        <v>2884</v>
      </c>
      <c r="M7742" s="881"/>
      <c r="N7742" s="881">
        <v>85.59</v>
      </c>
    </row>
    <row r="7743" spans="2:14">
      <c r="B7743" s="867" t="s">
        <v>2631</v>
      </c>
      <c r="C7743" s="867" t="s">
        <v>376</v>
      </c>
      <c r="M7743" s="881"/>
      <c r="N7743" s="881">
        <v>11.69</v>
      </c>
    </row>
    <row r="7744" spans="2:14">
      <c r="B7744" s="867" t="s">
        <v>2632</v>
      </c>
      <c r="C7744" s="871" t="s">
        <v>2788</v>
      </c>
      <c r="M7744" s="881"/>
      <c r="N7744" s="881">
        <v>31.68</v>
      </c>
    </row>
    <row r="7745" spans="2:14">
      <c r="B7745" s="875" t="s">
        <v>2633</v>
      </c>
      <c r="C7745" s="876" t="s">
        <v>2885</v>
      </c>
      <c r="M7745" s="881"/>
      <c r="N7745" s="881">
        <v>107.14</v>
      </c>
    </row>
    <row r="7746" spans="2:14">
      <c r="B7746" s="867" t="s">
        <v>2634</v>
      </c>
      <c r="C7746" s="867" t="s">
        <v>377</v>
      </c>
      <c r="M7746" s="881"/>
      <c r="N7746" s="881">
        <v>74.37</v>
      </c>
    </row>
    <row r="7747" spans="2:14">
      <c r="B7747" s="867" t="s">
        <v>2635</v>
      </c>
      <c r="C7747" s="867" t="s">
        <v>378</v>
      </c>
      <c r="M7747" s="881"/>
      <c r="N7747" s="881">
        <v>32.770000000000003</v>
      </c>
    </row>
    <row r="7748" spans="2:14">
      <c r="B7748" s="875" t="s">
        <v>2636</v>
      </c>
      <c r="C7748" s="876" t="s">
        <v>353</v>
      </c>
      <c r="M7748" s="881"/>
      <c r="N7748" s="881">
        <v>151.65</v>
      </c>
    </row>
    <row r="7749" spans="2:14">
      <c r="B7749" s="867" t="s">
        <v>2637</v>
      </c>
      <c r="C7749" s="867" t="s">
        <v>2886</v>
      </c>
      <c r="M7749" s="881"/>
      <c r="N7749" s="881">
        <v>79.89</v>
      </c>
    </row>
    <row r="7750" spans="2:14">
      <c r="B7750" s="867" t="s">
        <v>2638</v>
      </c>
      <c r="C7750" s="867" t="s">
        <v>2887</v>
      </c>
      <c r="M7750" s="881"/>
      <c r="N7750" s="881">
        <v>71.760000000000005</v>
      </c>
    </row>
    <row r="7751" spans="2:14">
      <c r="B7751" s="875" t="s">
        <v>2639</v>
      </c>
      <c r="C7751" s="876" t="s">
        <v>2888</v>
      </c>
      <c r="M7751" s="881"/>
      <c r="N7751" s="881">
        <v>10.54</v>
      </c>
    </row>
    <row r="7752" spans="2:14">
      <c r="B7752" s="867" t="s">
        <v>2640</v>
      </c>
      <c r="C7752" s="867" t="s">
        <v>2889</v>
      </c>
      <c r="M7752" s="881"/>
      <c r="N7752" s="881">
        <v>10.54</v>
      </c>
    </row>
    <row r="7753" spans="2:14">
      <c r="B7753" s="873" t="s">
        <v>2641</v>
      </c>
      <c r="C7753" s="874" t="s">
        <v>2890</v>
      </c>
      <c r="M7753" s="881"/>
      <c r="N7753" s="881">
        <v>142.82</v>
      </c>
    </row>
    <row r="7754" spans="2:14">
      <c r="B7754" s="875" t="s">
        <v>2642</v>
      </c>
      <c r="C7754" s="876" t="s">
        <v>54</v>
      </c>
      <c r="M7754" s="881"/>
      <c r="N7754" s="881">
        <v>78.14</v>
      </c>
    </row>
    <row r="7755" spans="2:14">
      <c r="B7755" s="867" t="s">
        <v>2643</v>
      </c>
      <c r="C7755" s="867" t="s">
        <v>2884</v>
      </c>
      <c r="M7755" s="881"/>
      <c r="N7755" s="881">
        <v>47.97</v>
      </c>
    </row>
    <row r="7756" spans="2:14">
      <c r="B7756" s="867" t="s">
        <v>2644</v>
      </c>
      <c r="C7756" s="867" t="s">
        <v>376</v>
      </c>
      <c r="M7756" s="881"/>
      <c r="N7756" s="881">
        <v>5.41</v>
      </c>
    </row>
    <row r="7757" spans="2:14">
      <c r="B7757" s="867" t="s">
        <v>2645</v>
      </c>
      <c r="C7757" s="871" t="s">
        <v>2788</v>
      </c>
      <c r="M7757" s="881"/>
      <c r="N7757" s="881">
        <v>24.76</v>
      </c>
    </row>
    <row r="7758" spans="2:14">
      <c r="B7758" s="875" t="s">
        <v>2646</v>
      </c>
      <c r="C7758" s="876" t="s">
        <v>2891</v>
      </c>
      <c r="M7758" s="881"/>
      <c r="N7758" s="881">
        <v>61.34</v>
      </c>
    </row>
    <row r="7759" spans="2:14">
      <c r="B7759" s="867" t="s">
        <v>2647</v>
      </c>
      <c r="C7759" s="867" t="s">
        <v>2892</v>
      </c>
      <c r="M7759" s="881"/>
      <c r="N7759" s="881">
        <v>19.14</v>
      </c>
    </row>
    <row r="7760" spans="2:14">
      <c r="B7760" s="867" t="s">
        <v>2648</v>
      </c>
      <c r="C7760" s="867" t="s">
        <v>2893</v>
      </c>
      <c r="M7760" s="881"/>
      <c r="N7760" s="881">
        <v>19.14</v>
      </c>
    </row>
    <row r="7761" spans="2:17">
      <c r="B7761" s="867" t="s">
        <v>2649</v>
      </c>
      <c r="C7761" s="867" t="s">
        <v>2894</v>
      </c>
      <c r="M7761" s="881"/>
      <c r="N7761" s="881">
        <v>23.06</v>
      </c>
    </row>
    <row r="7762" spans="2:17">
      <c r="B7762" s="875" t="s">
        <v>2650</v>
      </c>
      <c r="C7762" s="876" t="s">
        <v>2888</v>
      </c>
      <c r="M7762" s="881"/>
      <c r="N7762" s="881">
        <v>3.34</v>
      </c>
    </row>
    <row r="7763" spans="2:17">
      <c r="B7763" s="867" t="s">
        <v>2651</v>
      </c>
      <c r="C7763" s="867" t="s">
        <v>2889</v>
      </c>
      <c r="M7763" s="881"/>
      <c r="N7763" s="881">
        <v>3.34</v>
      </c>
    </row>
    <row r="7764" spans="2:17">
      <c r="B7764" s="859" t="s">
        <v>128</v>
      </c>
      <c r="C7764" s="860" t="s">
        <v>65</v>
      </c>
      <c r="K7764" s="881">
        <v>1828.96</v>
      </c>
      <c r="L7764" s="881">
        <v>22619.200000000001</v>
      </c>
      <c r="M7764" s="881">
        <v>7734.5</v>
      </c>
      <c r="N7764" s="881">
        <v>4947.79</v>
      </c>
      <c r="O7764" s="881">
        <v>5112.71</v>
      </c>
      <c r="P7764" s="881">
        <v>5112.71</v>
      </c>
      <c r="Q7764" s="881">
        <v>6195.85</v>
      </c>
    </row>
    <row r="7765" spans="2:17">
      <c r="B7765" s="864" t="s">
        <v>1663</v>
      </c>
      <c r="C7765" s="865" t="s">
        <v>380</v>
      </c>
      <c r="K7765" s="881">
        <v>1225.1400000000001</v>
      </c>
      <c r="L7765" s="881">
        <v>187.89</v>
      </c>
      <c r="M7765" s="881">
        <v>194.15</v>
      </c>
      <c r="N7765" s="881">
        <v>187.89</v>
      </c>
      <c r="O7765" s="881">
        <v>194.15</v>
      </c>
      <c r="P7765" s="881">
        <v>194.15</v>
      </c>
      <c r="Q7765" s="881">
        <v>5616.61</v>
      </c>
    </row>
    <row r="7766" spans="2:17">
      <c r="B7766" s="867" t="s">
        <v>1664</v>
      </c>
      <c r="C7766" s="867" t="s">
        <v>2917</v>
      </c>
      <c r="P7766" s="881"/>
      <c r="Q7766" s="881">
        <v>5600</v>
      </c>
    </row>
    <row r="7767" spans="2:17">
      <c r="B7767" s="867" t="s">
        <v>1665</v>
      </c>
      <c r="C7767" s="867" t="s">
        <v>2918</v>
      </c>
      <c r="K7767" s="881">
        <v>25.14</v>
      </c>
      <c r="L7767" s="881">
        <v>187.89</v>
      </c>
      <c r="M7767" s="881">
        <v>194.15</v>
      </c>
      <c r="N7767" s="881">
        <v>187.89</v>
      </c>
      <c r="O7767" s="881">
        <v>194.15</v>
      </c>
      <c r="P7767" s="881">
        <v>194.15</v>
      </c>
      <c r="Q7767" s="881">
        <v>16.61</v>
      </c>
    </row>
    <row r="7768" spans="2:17">
      <c r="B7768" s="867" t="s">
        <v>1666</v>
      </c>
      <c r="C7768" s="867" t="s">
        <v>2919</v>
      </c>
      <c r="K7768" s="881">
        <v>1200</v>
      </c>
    </row>
    <row r="7769" spans="2:17">
      <c r="B7769" s="864" t="s">
        <v>1667</v>
      </c>
      <c r="C7769" s="865" t="s">
        <v>379</v>
      </c>
      <c r="K7769" s="881">
        <v>603.82000000000005</v>
      </c>
      <c r="L7769" s="881">
        <v>22431.31</v>
      </c>
      <c r="M7769" s="881">
        <v>3716.59</v>
      </c>
    </row>
    <row r="7770" spans="2:17">
      <c r="B7770" s="867" t="s">
        <v>1668</v>
      </c>
      <c r="C7770" s="867" t="s">
        <v>3023</v>
      </c>
      <c r="K7770" s="881">
        <v>603.82000000000005</v>
      </c>
      <c r="L7770" s="881">
        <v>8947.9</v>
      </c>
    </row>
    <row r="7771" spans="2:17">
      <c r="B7771" s="867" t="s">
        <v>1669</v>
      </c>
      <c r="C7771" s="867" t="s">
        <v>3024</v>
      </c>
      <c r="K7771" s="881"/>
      <c r="L7771" s="881">
        <v>13483.41</v>
      </c>
      <c r="M7771" s="881">
        <v>3716.59</v>
      </c>
    </row>
    <row r="7772" spans="2:17">
      <c r="B7772" s="864" t="s">
        <v>1670</v>
      </c>
      <c r="C7772" s="865" t="s">
        <v>381</v>
      </c>
      <c r="L7772" s="881"/>
      <c r="M7772" s="881">
        <v>3823.76</v>
      </c>
      <c r="N7772" s="881">
        <v>4759.8999999999996</v>
      </c>
      <c r="O7772" s="881">
        <v>4918.5600000000004</v>
      </c>
      <c r="P7772" s="881">
        <v>4918.5600000000004</v>
      </c>
      <c r="Q7772" s="881">
        <v>579.24</v>
      </c>
    </row>
    <row r="7773" spans="2:17">
      <c r="B7773" s="867" t="s">
        <v>1671</v>
      </c>
      <c r="C7773" s="867" t="s">
        <v>3025</v>
      </c>
      <c r="L7773" s="881"/>
      <c r="M7773" s="881">
        <v>503.13</v>
      </c>
      <c r="N7773" s="881">
        <v>626.29999999999995</v>
      </c>
      <c r="O7773" s="881">
        <v>647.17999999999995</v>
      </c>
      <c r="P7773" s="881">
        <v>647.17999999999995</v>
      </c>
      <c r="Q7773" s="881">
        <v>76.22</v>
      </c>
    </row>
    <row r="7774" spans="2:17">
      <c r="B7774" s="867" t="s">
        <v>1672</v>
      </c>
      <c r="C7774" s="867" t="s">
        <v>3026</v>
      </c>
      <c r="L7774" s="881"/>
      <c r="M7774" s="881">
        <v>1207.5</v>
      </c>
      <c r="N7774" s="881">
        <v>1503.13</v>
      </c>
      <c r="O7774" s="881">
        <v>1553.23</v>
      </c>
      <c r="P7774" s="881">
        <v>1553.23</v>
      </c>
      <c r="Q7774" s="881">
        <v>182.92</v>
      </c>
    </row>
    <row r="7775" spans="2:17">
      <c r="B7775" s="867" t="s">
        <v>1673</v>
      </c>
      <c r="C7775" s="871" t="s">
        <v>3027</v>
      </c>
      <c r="L7775" s="881"/>
      <c r="M7775" s="881">
        <v>2113.13</v>
      </c>
      <c r="N7775" s="881">
        <v>2630.47</v>
      </c>
      <c r="O7775" s="881">
        <v>2718.15</v>
      </c>
      <c r="P7775" s="881">
        <v>2718.15</v>
      </c>
      <c r="Q7775" s="881">
        <v>320.10000000000002</v>
      </c>
    </row>
  </sheetData>
  <mergeCells count="9">
    <mergeCell ref="H8:H10"/>
    <mergeCell ref="B1:Q1"/>
    <mergeCell ref="D2:Q2"/>
    <mergeCell ref="N3:O3"/>
    <mergeCell ref="B8:B10"/>
    <mergeCell ref="D8:D10"/>
    <mergeCell ref="E8:E10"/>
    <mergeCell ref="F8:F10"/>
    <mergeCell ref="G8:G10"/>
  </mergeCells>
  <conditionalFormatting sqref="I1273:Q1614 I2692:Q2848 I3092:Q3470 I11:Q1271 I1616:Q1802 I1804:Q1833 I1835:Q2213 I2215:Q2238 I2240:Q2262 I2264:Q2690 I2850:Q3090 I3472:Q3493 I3495:Q3885">
    <cfRule type="cellIs" dxfId="12" priority="13" operator="equal">
      <formula>0</formula>
    </cfRule>
  </conditionalFormatting>
  <conditionalFormatting sqref="I1272:Q1272">
    <cfRule type="cellIs" dxfId="11" priority="12" operator="equal">
      <formula>0</formula>
    </cfRule>
  </conditionalFormatting>
  <conditionalFormatting sqref="I2691:Q2691">
    <cfRule type="cellIs" dxfId="10" priority="11" operator="equal">
      <formula>0</formula>
    </cfRule>
  </conditionalFormatting>
  <conditionalFormatting sqref="I3091:Q3091">
    <cfRule type="cellIs" dxfId="9" priority="10" operator="equal">
      <formula>0</formula>
    </cfRule>
  </conditionalFormatting>
  <conditionalFormatting sqref="I1615:Q1615">
    <cfRule type="cellIs" dxfId="8" priority="9" operator="equal">
      <formula>0</formula>
    </cfRule>
  </conditionalFormatting>
  <conditionalFormatting sqref="I1803:Q1803">
    <cfRule type="cellIs" dxfId="7" priority="8" operator="equal">
      <formula>0</formula>
    </cfRule>
  </conditionalFormatting>
  <conditionalFormatting sqref="I1834:Q1834">
    <cfRule type="cellIs" dxfId="6" priority="7" operator="equal">
      <formula>0</formula>
    </cfRule>
  </conditionalFormatting>
  <conditionalFormatting sqref="I2214:Q2214">
    <cfRule type="cellIs" dxfId="5" priority="6" operator="equal">
      <formula>0</formula>
    </cfRule>
  </conditionalFormatting>
  <conditionalFormatting sqref="I2239:Q2239">
    <cfRule type="cellIs" dxfId="4" priority="5" operator="equal">
      <formula>0</formula>
    </cfRule>
  </conditionalFormatting>
  <conditionalFormatting sqref="I2263:Q2263">
    <cfRule type="cellIs" dxfId="3" priority="4" operator="equal">
      <formula>0</formula>
    </cfRule>
  </conditionalFormatting>
  <conditionalFormatting sqref="I2849:Q2849">
    <cfRule type="cellIs" dxfId="2" priority="3" operator="equal">
      <formula>0</formula>
    </cfRule>
  </conditionalFormatting>
  <conditionalFormatting sqref="I3471:Q3471">
    <cfRule type="cellIs" dxfId="1" priority="2" operator="equal">
      <formula>0</formula>
    </cfRule>
  </conditionalFormatting>
  <conditionalFormatting sqref="I3494:Q3494">
    <cfRule type="cellIs" dxfId="0" priority="1" operator="equal">
      <formula>0</formula>
    </cfRule>
  </conditionalFormatting>
  <pageMargins left="0.31496062992125984" right="0.31496062992125984" top="0.74803149606299213" bottom="0.74803149606299213" header="0.51181102362204722" footer="0.31496062992125984"/>
  <pageSetup paperSize="9" scale="54" orientation="landscape" r:id="rId1"/>
  <headerFooter>
    <oddHeader>&amp;RPág. &amp;P de &amp;N</oddHeader>
  </headerFooter>
  <rowBreaks count="24" manualBreakCount="24">
    <brk id="415" min="1" max="17" man="1"/>
    <brk id="471" min="1" max="17" man="1"/>
    <brk id="587" min="1" max="17" man="1"/>
    <brk id="992" min="1" max="17" man="1"/>
    <brk id="1108" min="1" max="17" man="1"/>
    <brk id="1166" min="1" max="17" man="1"/>
    <brk id="1339" min="1" max="17" man="1"/>
    <brk id="1397" min="1" max="17" man="1"/>
    <brk id="1686" min="1" max="17" man="1"/>
    <brk id="1860" min="1" max="17" man="1"/>
    <brk id="1918" min="1" max="17" man="1"/>
    <brk id="1976" min="1" max="17" man="1"/>
    <brk id="2495" min="1" max="17" man="1"/>
    <brk id="2842" min="1" max="17" man="1"/>
    <brk id="2958" min="1" max="17" man="1"/>
    <brk id="3015" min="1" max="17" man="1"/>
    <brk id="3072" min="1" max="17" man="1"/>
    <brk id="3188" min="1" max="17" man="1"/>
    <brk id="3360" min="1" max="17" man="1"/>
    <brk id="3417" min="1" max="17" man="1"/>
    <brk id="3590" min="1" max="17" man="1"/>
    <brk id="3648" min="1" max="17" man="1"/>
    <brk id="3822" min="1" max="17" man="1"/>
    <brk id="3878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view="pageBreakPreview" topLeftCell="A4" zoomScaleNormal="100" zoomScaleSheetLayoutView="100" workbookViewId="0">
      <selection activeCell="G29" sqref="G29"/>
    </sheetView>
  </sheetViews>
  <sheetFormatPr baseColWidth="10" defaultColWidth="11.42578125" defaultRowHeight="15"/>
  <cols>
    <col min="1" max="1" width="0.7109375" style="146" customWidth="1"/>
    <col min="2" max="2" width="10.42578125" style="152" customWidth="1"/>
    <col min="3" max="4" width="10.28515625" style="152" customWidth="1"/>
    <col min="5" max="5" width="15.5703125" style="146" customWidth="1"/>
    <col min="6" max="6" width="10.42578125" style="146" bestFit="1" customWidth="1"/>
    <col min="7" max="7" width="14.140625" style="146" customWidth="1"/>
    <col min="8" max="8" width="12.5703125" style="146" customWidth="1"/>
    <col min="9" max="9" width="12" style="146" bestFit="1" customWidth="1"/>
    <col min="10" max="10" width="12.7109375" style="146" customWidth="1"/>
    <col min="11" max="11" width="14.7109375" style="146" customWidth="1"/>
    <col min="12" max="12" width="1" style="146" customWidth="1"/>
    <col min="13" max="16384" width="11.42578125" style="146"/>
  </cols>
  <sheetData>
    <row r="1" spans="2:12" ht="21">
      <c r="B1" s="1421" t="s">
        <v>217</v>
      </c>
      <c r="C1" s="1421"/>
      <c r="D1" s="1421"/>
      <c r="E1" s="1421"/>
      <c r="F1" s="1421"/>
      <c r="G1" s="1421"/>
      <c r="H1" s="1421"/>
      <c r="I1" s="1421"/>
      <c r="J1" s="1421"/>
      <c r="K1" s="1421"/>
      <c r="L1" s="150"/>
    </row>
    <row r="2" spans="2:12" ht="18.75" customHeight="1">
      <c r="B2" s="1422" t="str">
        <f>+Reint.!B2</f>
        <v>MES DE FEBRERO DE 2021 (16/02/2021 - 18/02/2020)</v>
      </c>
      <c r="C2" s="1423"/>
      <c r="D2" s="1423"/>
      <c r="E2" s="1423"/>
      <c r="F2" s="1423"/>
      <c r="G2" s="1423"/>
      <c r="H2" s="1423"/>
      <c r="I2" s="1423"/>
      <c r="J2" s="1423"/>
      <c r="K2" s="1423"/>
      <c r="L2" s="151"/>
    </row>
    <row r="3" spans="2:12" s="140" customFormat="1" ht="5.25" customHeight="1">
      <c r="E3" s="141"/>
      <c r="F3" s="141"/>
      <c r="G3" s="141"/>
      <c r="H3" s="141"/>
      <c r="I3" s="141"/>
      <c r="J3" s="141"/>
      <c r="K3" s="141"/>
      <c r="L3" s="141"/>
    </row>
    <row r="4" spans="2:12" s="143" customFormat="1" ht="27.75" customHeight="1">
      <c r="B4" s="142" t="str">
        <f>+Reint.!B4</f>
        <v>OBRA</v>
      </c>
      <c r="C4" s="305" t="s">
        <v>6</v>
      </c>
      <c r="D4" s="1434" t="str">
        <f>+Reint.!D4</f>
        <v>REMODELACIÓN DE LOSA DEPORTIVA; EN EL(LA) IE 10384 - CHOTA EN LA LOCALIDAD CHOTA, DISTRITO DE CHOTA, PROVINCIA CHOTA, DEPARTAMENTO CAJAMARCA</v>
      </c>
      <c r="E4" s="1434"/>
      <c r="F4" s="1434"/>
      <c r="G4" s="1434"/>
      <c r="H4" s="1434"/>
      <c r="I4" s="1434"/>
      <c r="J4" s="1434"/>
      <c r="K4" s="1434"/>
    </row>
    <row r="5" spans="2:12" s="143" customFormat="1" ht="12.75">
      <c r="B5" s="142" t="str">
        <f>+Reint.!B5</f>
        <v>ENTIDAD</v>
      </c>
      <c r="C5" s="306" t="s">
        <v>6</v>
      </c>
      <c r="D5" s="776" t="str">
        <f>+Reint.!D5</f>
        <v>GERENCIA SUB REGIONAL DE CHOTA</v>
      </c>
      <c r="E5" s="777"/>
      <c r="F5" s="777"/>
      <c r="G5" s="777"/>
      <c r="H5" s="777"/>
      <c r="I5" s="777"/>
      <c r="J5" s="777"/>
      <c r="K5" s="777"/>
      <c r="L5" s="144"/>
    </row>
    <row r="6" spans="2:12" s="143" customFormat="1" ht="12.75">
      <c r="B6" s="142" t="str">
        <f>+Reint.!B6</f>
        <v>UBICACIÓN</v>
      </c>
      <c r="C6" s="306" t="s">
        <v>6</v>
      </c>
      <c r="D6" s="776" t="str">
        <f>+Reint.!D6</f>
        <v>DISTRITO DE CHOTA, PROVINCIA CHOTA, DEPARTAMENTO CAJAMARCA</v>
      </c>
      <c r="E6" s="777"/>
      <c r="F6" s="777"/>
      <c r="G6" s="777"/>
      <c r="H6" s="777"/>
      <c r="I6" s="777"/>
      <c r="J6" s="777"/>
      <c r="K6" s="777"/>
      <c r="L6" s="144"/>
    </row>
    <row r="7" spans="2:12" s="143" customFormat="1" ht="12.75">
      <c r="B7" s="142" t="str">
        <f>+Reint.!B7</f>
        <v>CONTRATISTA</v>
      </c>
      <c r="C7" s="306" t="s">
        <v>6</v>
      </c>
      <c r="D7" s="776" t="str">
        <f>+Reint.!D7</f>
        <v>ARQING DEL NORTE CONTRATISTAS GENERALES EIRL</v>
      </c>
      <c r="E7" s="778"/>
      <c r="F7" s="778"/>
      <c r="G7" s="778"/>
      <c r="H7" s="778"/>
      <c r="I7" s="778"/>
      <c r="J7" s="778"/>
      <c r="K7" s="778"/>
      <c r="L7" s="145"/>
    </row>
    <row r="8" spans="2:12" s="143" customFormat="1" ht="12.75">
      <c r="B8" s="142" t="s">
        <v>3199</v>
      </c>
      <c r="C8" s="306" t="s">
        <v>6</v>
      </c>
      <c r="D8" s="776" t="str">
        <f>+'1. Res.'!D11</f>
        <v>ARQ. CARLOS ORLANDO ACOSTA ZEÑA</v>
      </c>
      <c r="E8" s="778"/>
      <c r="F8" s="778"/>
      <c r="G8" s="778"/>
      <c r="H8" s="778"/>
      <c r="I8" s="778"/>
      <c r="J8" s="778"/>
      <c r="K8" s="778"/>
      <c r="L8" s="145"/>
    </row>
    <row r="9" spans="2:12" s="143" customFormat="1" ht="12.75">
      <c r="B9" s="142" t="s">
        <v>281</v>
      </c>
      <c r="C9" s="306" t="s">
        <v>6</v>
      </c>
      <c r="D9" s="776" t="str">
        <f>+'1. Res.'!D12</f>
        <v>ING. GEINER MEJIA GALVEZ</v>
      </c>
      <c r="E9" s="778"/>
      <c r="F9" s="778"/>
      <c r="G9" s="778"/>
      <c r="H9" s="778"/>
      <c r="I9" s="778"/>
      <c r="J9" s="778"/>
      <c r="K9" s="778"/>
      <c r="L9" s="145"/>
    </row>
    <row r="10" spans="2:12" ht="5.25" customHeight="1">
      <c r="B10" s="146"/>
      <c r="C10" s="147"/>
      <c r="D10" s="148"/>
      <c r="E10" s="149"/>
      <c r="F10" s="149"/>
      <c r="G10" s="149"/>
      <c r="H10" s="149"/>
      <c r="I10" s="149"/>
      <c r="J10" s="149"/>
      <c r="K10" s="149"/>
      <c r="L10" s="149"/>
    </row>
    <row r="11" spans="2:12">
      <c r="C11" s="307" t="s">
        <v>134</v>
      </c>
      <c r="D11" s="308"/>
      <c r="E11" s="309"/>
      <c r="F11" s="169"/>
      <c r="G11" s="169"/>
      <c r="H11" s="169"/>
      <c r="I11" s="169"/>
      <c r="J11" s="169"/>
      <c r="K11" s="169"/>
    </row>
    <row r="12" spans="2:12">
      <c r="B12" s="153"/>
      <c r="C12" s="146"/>
      <c r="D12" s="146"/>
      <c r="E12" s="175" t="s">
        <v>135</v>
      </c>
      <c r="F12" s="169"/>
      <c r="G12" s="174" t="s">
        <v>150</v>
      </c>
      <c r="H12" s="176">
        <v>44214</v>
      </c>
      <c r="I12" s="169"/>
      <c r="J12" s="171"/>
      <c r="K12" s="172"/>
    </row>
    <row r="13" spans="2:12">
      <c r="B13" s="153"/>
      <c r="C13" s="170" t="s">
        <v>136</v>
      </c>
      <c r="D13" s="173" t="s">
        <v>6</v>
      </c>
      <c r="E13" s="169" t="s">
        <v>137</v>
      </c>
      <c r="F13" s="169"/>
      <c r="G13" s="174" t="s">
        <v>150</v>
      </c>
      <c r="H13" s="731">
        <f>28370.34/1.18</f>
        <v>24042.661016949154</v>
      </c>
      <c r="I13" s="184" t="s">
        <v>153</v>
      </c>
      <c r="K13" s="737"/>
      <c r="L13" s="154"/>
    </row>
    <row r="14" spans="2:12">
      <c r="B14" s="153"/>
      <c r="C14" s="170" t="s">
        <v>139</v>
      </c>
      <c r="D14" s="173" t="s">
        <v>6</v>
      </c>
      <c r="E14" s="169" t="s">
        <v>140</v>
      </c>
      <c r="F14" s="169"/>
      <c r="G14" s="174" t="s">
        <v>150</v>
      </c>
      <c r="H14" s="731">
        <f>+'2. Val.'!G88</f>
        <v>160284.4</v>
      </c>
      <c r="I14" s="184" t="s">
        <v>153</v>
      </c>
    </row>
    <row r="15" spans="2:12">
      <c r="B15" s="153"/>
      <c r="C15" s="170" t="s">
        <v>141</v>
      </c>
      <c r="D15" s="173" t="s">
        <v>6</v>
      </c>
      <c r="E15" s="169" t="s">
        <v>206</v>
      </c>
      <c r="F15" s="169"/>
      <c r="G15" s="174" t="s">
        <v>150</v>
      </c>
      <c r="H15" s="185">
        <f>+H12</f>
        <v>44214</v>
      </c>
      <c r="I15" s="169"/>
      <c r="K15" s="172"/>
    </row>
    <row r="16" spans="2:12" ht="8.25" customHeight="1">
      <c r="B16" s="713"/>
      <c r="C16" s="713"/>
      <c r="D16" s="713"/>
      <c r="E16" s="156"/>
      <c r="F16" s="156"/>
      <c r="G16" s="156"/>
      <c r="H16" s="156"/>
      <c r="I16" s="156"/>
      <c r="J16" s="156"/>
      <c r="K16" s="156"/>
      <c r="L16" s="156"/>
    </row>
    <row r="17" spans="2:13" s="158" customFormat="1" ht="16.5" customHeight="1">
      <c r="B17" s="1424" t="s">
        <v>116</v>
      </c>
      <c r="C17" s="1425"/>
      <c r="D17" s="1425"/>
      <c r="E17" s="1424" t="s">
        <v>117</v>
      </c>
      <c r="F17" s="1428"/>
      <c r="G17" s="1430" t="s">
        <v>142</v>
      </c>
      <c r="H17" s="1413"/>
      <c r="I17" s="1413"/>
      <c r="J17" s="1413"/>
      <c r="K17" s="1431"/>
      <c r="L17" s="157"/>
    </row>
    <row r="18" spans="2:13" s="158" customFormat="1" ht="18" customHeight="1">
      <c r="B18" s="1426"/>
      <c r="C18" s="1427"/>
      <c r="D18" s="1427"/>
      <c r="E18" s="1426"/>
      <c r="F18" s="1429"/>
      <c r="G18" s="159" t="s">
        <v>124</v>
      </c>
      <c r="H18" s="1432" t="s">
        <v>143</v>
      </c>
      <c r="I18" s="1433"/>
      <c r="J18" s="1435" t="s">
        <v>11</v>
      </c>
      <c r="K18" s="1435" t="s">
        <v>144</v>
      </c>
    </row>
    <row r="19" spans="2:13" s="158" customFormat="1" ht="24">
      <c r="B19" s="714" t="s">
        <v>123</v>
      </c>
      <c r="C19" s="1413" t="s">
        <v>226</v>
      </c>
      <c r="D19" s="1413"/>
      <c r="E19" s="711" t="s">
        <v>3061</v>
      </c>
      <c r="F19" s="160" t="s">
        <v>146</v>
      </c>
      <c r="G19" s="161" t="s">
        <v>147</v>
      </c>
      <c r="H19" s="710" t="s">
        <v>148</v>
      </c>
      <c r="I19" s="710" t="s">
        <v>149</v>
      </c>
      <c r="J19" s="1436"/>
      <c r="K19" s="1436"/>
    </row>
    <row r="20" spans="2:13" ht="18" customHeight="1">
      <c r="B20" s="715">
        <v>1</v>
      </c>
      <c r="C20" s="1414" t="s">
        <v>3206</v>
      </c>
      <c r="D20" s="1415"/>
      <c r="E20" s="588">
        <v>14480.62</v>
      </c>
      <c r="F20" s="310">
        <v>9.0343282298165045E-2</v>
      </c>
      <c r="G20" s="589">
        <f>+E20*H$13/H$14</f>
        <v>2172.0930918745325</v>
      </c>
      <c r="H20" s="589">
        <f>+G20</f>
        <v>2172.0930918745325</v>
      </c>
      <c r="I20" s="311">
        <f>+H20/$H$13</f>
        <v>9.0343289802376298E-2</v>
      </c>
      <c r="J20" s="590">
        <f>+H20</f>
        <v>2172.0930918745325</v>
      </c>
      <c r="K20" s="716">
        <f>+$H$13-J20</f>
        <v>21870.567925074622</v>
      </c>
    </row>
    <row r="21" spans="2:13" ht="18" customHeight="1">
      <c r="B21" s="715">
        <v>2</v>
      </c>
      <c r="C21" s="1414" t="s">
        <v>3205</v>
      </c>
      <c r="D21" s="1415"/>
      <c r="E21" s="588">
        <v>51417.02</v>
      </c>
      <c r="F21" s="310">
        <v>0.32078616192753573</v>
      </c>
      <c r="G21" s="589">
        <f>+E21*H$13/H$14</f>
        <v>7712.5533262232311</v>
      </c>
      <c r="H21" s="589">
        <f>+ROUND(G21,2)</f>
        <v>7712.55</v>
      </c>
      <c r="I21" s="311">
        <f>+H21/$H$13</f>
        <v>0.32078603922265292</v>
      </c>
      <c r="J21" s="590">
        <f>+J20+H21</f>
        <v>9884.6430918745318</v>
      </c>
      <c r="K21" s="716">
        <f>+$H$13-J21</f>
        <v>14158.017925074622</v>
      </c>
      <c r="M21" s="162"/>
    </row>
    <row r="22" spans="2:13" ht="18" customHeight="1">
      <c r="B22" s="715">
        <v>3</v>
      </c>
      <c r="C22" s="1414" t="s">
        <v>3204</v>
      </c>
      <c r="D22" s="1415"/>
      <c r="E22" s="588">
        <f>+'2. Val.'!K88</f>
        <v>21107.33</v>
      </c>
      <c r="F22" s="310">
        <f>+'2. Val.'!J90</f>
        <v>0.13168674388569598</v>
      </c>
      <c r="G22" s="589">
        <f>+E22*H$13/H$14</f>
        <v>3166.0996339187186</v>
      </c>
      <c r="H22" s="589">
        <f>+ROUND(G22,2)</f>
        <v>3166.1</v>
      </c>
      <c r="I22" s="311">
        <f>+H22/$H$13</f>
        <v>0.13168675454717849</v>
      </c>
      <c r="J22" s="590">
        <f>+J21+H22</f>
        <v>13050.743091874532</v>
      </c>
      <c r="K22" s="716">
        <f>+$H$13-J22</f>
        <v>10991.917925074622</v>
      </c>
    </row>
    <row r="23" spans="2:13" ht="18" customHeight="1">
      <c r="B23" s="715">
        <v>4</v>
      </c>
      <c r="C23" s="1414" t="s">
        <v>3207</v>
      </c>
      <c r="D23" s="1416"/>
      <c r="E23" s="588"/>
      <c r="F23" s="310"/>
      <c r="G23" s="589"/>
      <c r="H23" s="589"/>
      <c r="I23" s="311"/>
      <c r="J23" s="590"/>
      <c r="K23" s="716"/>
    </row>
    <row r="24" spans="2:13">
      <c r="B24" s="1417" t="s">
        <v>107</v>
      </c>
      <c r="C24" s="1418"/>
      <c r="D24" s="1419"/>
      <c r="E24" s="717">
        <f>+SUM(E20:E23)</f>
        <v>87004.97</v>
      </c>
      <c r="F24" s="718">
        <f>+E24/H14</f>
        <v>0.54281620669260389</v>
      </c>
      <c r="G24" s="717"/>
      <c r="H24" s="717">
        <f>+SUM(H20:H23)</f>
        <v>13050.743091874532</v>
      </c>
      <c r="I24" s="718">
        <f>+H24/H13</f>
        <v>0.54281608357220767</v>
      </c>
      <c r="J24" s="717"/>
      <c r="K24" s="719"/>
    </row>
    <row r="25" spans="2:13">
      <c r="B25" s="1420"/>
      <c r="C25" s="1420"/>
      <c r="D25" s="1420"/>
      <c r="E25" s="163"/>
      <c r="F25" s="163"/>
      <c r="G25" s="164"/>
      <c r="H25" s="164"/>
      <c r="I25" s="164"/>
      <c r="J25" s="163"/>
      <c r="K25" s="165"/>
      <c r="L25" s="156"/>
    </row>
    <row r="26" spans="2:13">
      <c r="F26" s="162"/>
      <c r="H26" s="166"/>
      <c r="J26" s="155"/>
    </row>
    <row r="27" spans="2:13">
      <c r="G27" s="167"/>
    </row>
    <row r="28" spans="2:13">
      <c r="B28" s="1412"/>
      <c r="C28" s="1412"/>
      <c r="D28" s="1412"/>
      <c r="K28" s="168"/>
    </row>
  </sheetData>
  <mergeCells count="17">
    <mergeCell ref="B1:K1"/>
    <mergeCell ref="B2:K2"/>
    <mergeCell ref="B17:D18"/>
    <mergeCell ref="E17:F18"/>
    <mergeCell ref="G17:K17"/>
    <mergeCell ref="H18:I18"/>
    <mergeCell ref="D4:K4"/>
    <mergeCell ref="J18:J19"/>
    <mergeCell ref="K18:K19"/>
    <mergeCell ref="B28:D28"/>
    <mergeCell ref="C19:D19"/>
    <mergeCell ref="C20:D20"/>
    <mergeCell ref="C21:D21"/>
    <mergeCell ref="C22:D22"/>
    <mergeCell ref="C23:D23"/>
    <mergeCell ref="B24:D24"/>
    <mergeCell ref="B25:D25"/>
  </mergeCells>
  <pageMargins left="0.51181102362204722" right="0.51181102362204722" top="0.74803149606299213" bottom="0.74803149606299213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5"/>
  <sheetViews>
    <sheetView view="pageBreakPreview" zoomScale="70" zoomScaleNormal="40" zoomScaleSheetLayoutView="70" workbookViewId="0">
      <selection activeCell="I20" sqref="I20"/>
    </sheetView>
  </sheetViews>
  <sheetFormatPr baseColWidth="10" defaultColWidth="14.85546875" defaultRowHeight="15.75"/>
  <cols>
    <col min="1" max="1" width="6.7109375" style="1158" customWidth="1"/>
    <col min="2" max="2" width="4.140625" style="1158" customWidth="1"/>
    <col min="3" max="3" width="10.85546875" style="1158" customWidth="1"/>
    <col min="4" max="4" width="12.85546875" style="1158" customWidth="1"/>
    <col min="5" max="5" width="11.85546875" style="1158" customWidth="1"/>
    <col min="6" max="7" width="7.5703125" style="1158" customWidth="1"/>
    <col min="8" max="8" width="10.140625" style="1158" customWidth="1"/>
    <col min="9" max="9" width="9.85546875" style="1158" bestFit="1" customWidth="1"/>
    <col min="10" max="15" width="15.140625" style="1158" customWidth="1"/>
    <col min="16" max="16" width="11.85546875" style="1158" customWidth="1"/>
    <col min="17" max="17" width="13.28515625" style="1158" bestFit="1" customWidth="1"/>
    <col min="18" max="18" width="11.85546875" style="1158" bestFit="1" customWidth="1"/>
    <col min="19" max="19" width="11.85546875" style="1158" customWidth="1"/>
    <col min="20" max="20" width="13.5703125" style="1158" customWidth="1"/>
    <col min="21" max="21" width="11.85546875" style="1158" customWidth="1"/>
    <col min="22" max="22" width="13.42578125" style="1158" customWidth="1"/>
    <col min="23" max="256" width="14.85546875" style="1158"/>
    <col min="257" max="257" width="6.7109375" style="1158" customWidth="1"/>
    <col min="258" max="258" width="4.140625" style="1158" customWidth="1"/>
    <col min="259" max="259" width="10.85546875" style="1158" customWidth="1"/>
    <col min="260" max="260" width="12.85546875" style="1158" customWidth="1"/>
    <col min="261" max="261" width="11.85546875" style="1158" customWidth="1"/>
    <col min="262" max="263" width="7.5703125" style="1158" customWidth="1"/>
    <col min="264" max="264" width="10.140625" style="1158" customWidth="1"/>
    <col min="265" max="265" width="9.85546875" style="1158" bestFit="1" customWidth="1"/>
    <col min="266" max="266" width="14.28515625" style="1158" customWidth="1"/>
    <col min="267" max="267" width="14.42578125" style="1158" customWidth="1"/>
    <col min="268" max="268" width="12.42578125" style="1158" bestFit="1" customWidth="1"/>
    <col min="269" max="270" width="11.85546875" style="1158" customWidth="1"/>
    <col min="271" max="271" width="12.140625" style="1158" customWidth="1"/>
    <col min="272" max="272" width="11.85546875" style="1158" customWidth="1"/>
    <col min="273" max="273" width="8.85546875" style="1158" customWidth="1"/>
    <col min="274" max="274" width="10.42578125" style="1158" customWidth="1"/>
    <col min="275" max="275" width="11.85546875" style="1158" customWidth="1"/>
    <col min="276" max="276" width="13.5703125" style="1158" customWidth="1"/>
    <col min="277" max="277" width="11.85546875" style="1158" customWidth="1"/>
    <col min="278" max="278" width="13.42578125" style="1158" customWidth="1"/>
    <col min="279" max="512" width="14.85546875" style="1158"/>
    <col min="513" max="513" width="6.7109375" style="1158" customWidth="1"/>
    <col min="514" max="514" width="4.140625" style="1158" customWidth="1"/>
    <col min="515" max="515" width="10.85546875" style="1158" customWidth="1"/>
    <col min="516" max="516" width="12.85546875" style="1158" customWidth="1"/>
    <col min="517" max="517" width="11.85546875" style="1158" customWidth="1"/>
    <col min="518" max="519" width="7.5703125" style="1158" customWidth="1"/>
    <col min="520" max="520" width="10.140625" style="1158" customWidth="1"/>
    <col min="521" max="521" width="9.85546875" style="1158" bestFit="1" customWidth="1"/>
    <col min="522" max="522" width="14.28515625" style="1158" customWidth="1"/>
    <col min="523" max="523" width="14.42578125" style="1158" customWidth="1"/>
    <col min="524" max="524" width="12.42578125" style="1158" bestFit="1" customWidth="1"/>
    <col min="525" max="526" width="11.85546875" style="1158" customWidth="1"/>
    <col min="527" max="527" width="12.140625" style="1158" customWidth="1"/>
    <col min="528" max="528" width="11.85546875" style="1158" customWidth="1"/>
    <col min="529" max="529" width="8.85546875" style="1158" customWidth="1"/>
    <col min="530" max="530" width="10.42578125" style="1158" customWidth="1"/>
    <col min="531" max="531" width="11.85546875" style="1158" customWidth="1"/>
    <col min="532" max="532" width="13.5703125" style="1158" customWidth="1"/>
    <col min="533" max="533" width="11.85546875" style="1158" customWidth="1"/>
    <col min="534" max="534" width="13.42578125" style="1158" customWidth="1"/>
    <col min="535" max="768" width="14.85546875" style="1158"/>
    <col min="769" max="769" width="6.7109375" style="1158" customWidth="1"/>
    <col min="770" max="770" width="4.140625" style="1158" customWidth="1"/>
    <col min="771" max="771" width="10.85546875" style="1158" customWidth="1"/>
    <col min="772" max="772" width="12.85546875" style="1158" customWidth="1"/>
    <col min="773" max="773" width="11.85546875" style="1158" customWidth="1"/>
    <col min="774" max="775" width="7.5703125" style="1158" customWidth="1"/>
    <col min="776" max="776" width="10.140625" style="1158" customWidth="1"/>
    <col min="777" max="777" width="9.85546875" style="1158" bestFit="1" customWidth="1"/>
    <col min="778" max="778" width="14.28515625" style="1158" customWidth="1"/>
    <col min="779" max="779" width="14.42578125" style="1158" customWidth="1"/>
    <col min="780" max="780" width="12.42578125" style="1158" bestFit="1" customWidth="1"/>
    <col min="781" max="782" width="11.85546875" style="1158" customWidth="1"/>
    <col min="783" max="783" width="12.140625" style="1158" customWidth="1"/>
    <col min="784" max="784" width="11.85546875" style="1158" customWidth="1"/>
    <col min="785" max="785" width="8.85546875" style="1158" customWidth="1"/>
    <col min="786" max="786" width="10.42578125" style="1158" customWidth="1"/>
    <col min="787" max="787" width="11.85546875" style="1158" customWidth="1"/>
    <col min="788" max="788" width="13.5703125" style="1158" customWidth="1"/>
    <col min="789" max="789" width="11.85546875" style="1158" customWidth="1"/>
    <col min="790" max="790" width="13.42578125" style="1158" customWidth="1"/>
    <col min="791" max="1024" width="14.85546875" style="1158"/>
    <col min="1025" max="1025" width="6.7109375" style="1158" customWidth="1"/>
    <col min="1026" max="1026" width="4.140625" style="1158" customWidth="1"/>
    <col min="1027" max="1027" width="10.85546875" style="1158" customWidth="1"/>
    <col min="1028" max="1028" width="12.85546875" style="1158" customWidth="1"/>
    <col min="1029" max="1029" width="11.85546875" style="1158" customWidth="1"/>
    <col min="1030" max="1031" width="7.5703125" style="1158" customWidth="1"/>
    <col min="1032" max="1032" width="10.140625" style="1158" customWidth="1"/>
    <col min="1033" max="1033" width="9.85546875" style="1158" bestFit="1" customWidth="1"/>
    <col min="1034" max="1034" width="14.28515625" style="1158" customWidth="1"/>
    <col min="1035" max="1035" width="14.42578125" style="1158" customWidth="1"/>
    <col min="1036" max="1036" width="12.42578125" style="1158" bestFit="1" customWidth="1"/>
    <col min="1037" max="1038" width="11.85546875" style="1158" customWidth="1"/>
    <col min="1039" max="1039" width="12.140625" style="1158" customWidth="1"/>
    <col min="1040" max="1040" width="11.85546875" style="1158" customWidth="1"/>
    <col min="1041" max="1041" width="8.85546875" style="1158" customWidth="1"/>
    <col min="1042" max="1042" width="10.42578125" style="1158" customWidth="1"/>
    <col min="1043" max="1043" width="11.85546875" style="1158" customWidth="1"/>
    <col min="1044" max="1044" width="13.5703125" style="1158" customWidth="1"/>
    <col min="1045" max="1045" width="11.85546875" style="1158" customWidth="1"/>
    <col min="1046" max="1046" width="13.42578125" style="1158" customWidth="1"/>
    <col min="1047" max="1280" width="14.85546875" style="1158"/>
    <col min="1281" max="1281" width="6.7109375" style="1158" customWidth="1"/>
    <col min="1282" max="1282" width="4.140625" style="1158" customWidth="1"/>
    <col min="1283" max="1283" width="10.85546875" style="1158" customWidth="1"/>
    <col min="1284" max="1284" width="12.85546875" style="1158" customWidth="1"/>
    <col min="1285" max="1285" width="11.85546875" style="1158" customWidth="1"/>
    <col min="1286" max="1287" width="7.5703125" style="1158" customWidth="1"/>
    <col min="1288" max="1288" width="10.140625" style="1158" customWidth="1"/>
    <col min="1289" max="1289" width="9.85546875" style="1158" bestFit="1" customWidth="1"/>
    <col min="1290" max="1290" width="14.28515625" style="1158" customWidth="1"/>
    <col min="1291" max="1291" width="14.42578125" style="1158" customWidth="1"/>
    <col min="1292" max="1292" width="12.42578125" style="1158" bestFit="1" customWidth="1"/>
    <col min="1293" max="1294" width="11.85546875" style="1158" customWidth="1"/>
    <col min="1295" max="1295" width="12.140625" style="1158" customWidth="1"/>
    <col min="1296" max="1296" width="11.85546875" style="1158" customWidth="1"/>
    <col min="1297" max="1297" width="8.85546875" style="1158" customWidth="1"/>
    <col min="1298" max="1298" width="10.42578125" style="1158" customWidth="1"/>
    <col min="1299" max="1299" width="11.85546875" style="1158" customWidth="1"/>
    <col min="1300" max="1300" width="13.5703125" style="1158" customWidth="1"/>
    <col min="1301" max="1301" width="11.85546875" style="1158" customWidth="1"/>
    <col min="1302" max="1302" width="13.42578125" style="1158" customWidth="1"/>
    <col min="1303" max="1536" width="14.85546875" style="1158"/>
    <col min="1537" max="1537" width="6.7109375" style="1158" customWidth="1"/>
    <col min="1538" max="1538" width="4.140625" style="1158" customWidth="1"/>
    <col min="1539" max="1539" width="10.85546875" style="1158" customWidth="1"/>
    <col min="1540" max="1540" width="12.85546875" style="1158" customWidth="1"/>
    <col min="1541" max="1541" width="11.85546875" style="1158" customWidth="1"/>
    <col min="1542" max="1543" width="7.5703125" style="1158" customWidth="1"/>
    <col min="1544" max="1544" width="10.140625" style="1158" customWidth="1"/>
    <col min="1545" max="1545" width="9.85546875" style="1158" bestFit="1" customWidth="1"/>
    <col min="1546" max="1546" width="14.28515625" style="1158" customWidth="1"/>
    <col min="1547" max="1547" width="14.42578125" style="1158" customWidth="1"/>
    <col min="1548" max="1548" width="12.42578125" style="1158" bestFit="1" customWidth="1"/>
    <col min="1549" max="1550" width="11.85546875" style="1158" customWidth="1"/>
    <col min="1551" max="1551" width="12.140625" style="1158" customWidth="1"/>
    <col min="1552" max="1552" width="11.85546875" style="1158" customWidth="1"/>
    <col min="1553" max="1553" width="8.85546875" style="1158" customWidth="1"/>
    <col min="1554" max="1554" width="10.42578125" style="1158" customWidth="1"/>
    <col min="1555" max="1555" width="11.85546875" style="1158" customWidth="1"/>
    <col min="1556" max="1556" width="13.5703125" style="1158" customWidth="1"/>
    <col min="1557" max="1557" width="11.85546875" style="1158" customWidth="1"/>
    <col min="1558" max="1558" width="13.42578125" style="1158" customWidth="1"/>
    <col min="1559" max="1792" width="14.85546875" style="1158"/>
    <col min="1793" max="1793" width="6.7109375" style="1158" customWidth="1"/>
    <col min="1794" max="1794" width="4.140625" style="1158" customWidth="1"/>
    <col min="1795" max="1795" width="10.85546875" style="1158" customWidth="1"/>
    <col min="1796" max="1796" width="12.85546875" style="1158" customWidth="1"/>
    <col min="1797" max="1797" width="11.85546875" style="1158" customWidth="1"/>
    <col min="1798" max="1799" width="7.5703125" style="1158" customWidth="1"/>
    <col min="1800" max="1800" width="10.140625" style="1158" customWidth="1"/>
    <col min="1801" max="1801" width="9.85546875" style="1158" bestFit="1" customWidth="1"/>
    <col min="1802" max="1802" width="14.28515625" style="1158" customWidth="1"/>
    <col min="1803" max="1803" width="14.42578125" style="1158" customWidth="1"/>
    <col min="1804" max="1804" width="12.42578125" style="1158" bestFit="1" customWidth="1"/>
    <col min="1805" max="1806" width="11.85546875" style="1158" customWidth="1"/>
    <col min="1807" max="1807" width="12.140625" style="1158" customWidth="1"/>
    <col min="1808" max="1808" width="11.85546875" style="1158" customWidth="1"/>
    <col min="1809" max="1809" width="8.85546875" style="1158" customWidth="1"/>
    <col min="1810" max="1810" width="10.42578125" style="1158" customWidth="1"/>
    <col min="1811" max="1811" width="11.85546875" style="1158" customWidth="1"/>
    <col min="1812" max="1812" width="13.5703125" style="1158" customWidth="1"/>
    <col min="1813" max="1813" width="11.85546875" style="1158" customWidth="1"/>
    <col min="1814" max="1814" width="13.42578125" style="1158" customWidth="1"/>
    <col min="1815" max="2048" width="14.85546875" style="1158"/>
    <col min="2049" max="2049" width="6.7109375" style="1158" customWidth="1"/>
    <col min="2050" max="2050" width="4.140625" style="1158" customWidth="1"/>
    <col min="2051" max="2051" width="10.85546875" style="1158" customWidth="1"/>
    <col min="2052" max="2052" width="12.85546875" style="1158" customWidth="1"/>
    <col min="2053" max="2053" width="11.85546875" style="1158" customWidth="1"/>
    <col min="2054" max="2055" width="7.5703125" style="1158" customWidth="1"/>
    <col min="2056" max="2056" width="10.140625" style="1158" customWidth="1"/>
    <col min="2057" max="2057" width="9.85546875" style="1158" bestFit="1" customWidth="1"/>
    <col min="2058" max="2058" width="14.28515625" style="1158" customWidth="1"/>
    <col min="2059" max="2059" width="14.42578125" style="1158" customWidth="1"/>
    <col min="2060" max="2060" width="12.42578125" style="1158" bestFit="1" customWidth="1"/>
    <col min="2061" max="2062" width="11.85546875" style="1158" customWidth="1"/>
    <col min="2063" max="2063" width="12.140625" style="1158" customWidth="1"/>
    <col min="2064" max="2064" width="11.85546875" style="1158" customWidth="1"/>
    <col min="2065" max="2065" width="8.85546875" style="1158" customWidth="1"/>
    <col min="2066" max="2066" width="10.42578125" style="1158" customWidth="1"/>
    <col min="2067" max="2067" width="11.85546875" style="1158" customWidth="1"/>
    <col min="2068" max="2068" width="13.5703125" style="1158" customWidth="1"/>
    <col min="2069" max="2069" width="11.85546875" style="1158" customWidth="1"/>
    <col min="2070" max="2070" width="13.42578125" style="1158" customWidth="1"/>
    <col min="2071" max="2304" width="14.85546875" style="1158"/>
    <col min="2305" max="2305" width="6.7109375" style="1158" customWidth="1"/>
    <col min="2306" max="2306" width="4.140625" style="1158" customWidth="1"/>
    <col min="2307" max="2307" width="10.85546875" style="1158" customWidth="1"/>
    <col min="2308" max="2308" width="12.85546875" style="1158" customWidth="1"/>
    <col min="2309" max="2309" width="11.85546875" style="1158" customWidth="1"/>
    <col min="2310" max="2311" width="7.5703125" style="1158" customWidth="1"/>
    <col min="2312" max="2312" width="10.140625" style="1158" customWidth="1"/>
    <col min="2313" max="2313" width="9.85546875" style="1158" bestFit="1" customWidth="1"/>
    <col min="2314" max="2314" width="14.28515625" style="1158" customWidth="1"/>
    <col min="2315" max="2315" width="14.42578125" style="1158" customWidth="1"/>
    <col min="2316" max="2316" width="12.42578125" style="1158" bestFit="1" customWidth="1"/>
    <col min="2317" max="2318" width="11.85546875" style="1158" customWidth="1"/>
    <col min="2319" max="2319" width="12.140625" style="1158" customWidth="1"/>
    <col min="2320" max="2320" width="11.85546875" style="1158" customWidth="1"/>
    <col min="2321" max="2321" width="8.85546875" style="1158" customWidth="1"/>
    <col min="2322" max="2322" width="10.42578125" style="1158" customWidth="1"/>
    <col min="2323" max="2323" width="11.85546875" style="1158" customWidth="1"/>
    <col min="2324" max="2324" width="13.5703125" style="1158" customWidth="1"/>
    <col min="2325" max="2325" width="11.85546875" style="1158" customWidth="1"/>
    <col min="2326" max="2326" width="13.42578125" style="1158" customWidth="1"/>
    <col min="2327" max="2560" width="14.85546875" style="1158"/>
    <col min="2561" max="2561" width="6.7109375" style="1158" customWidth="1"/>
    <col min="2562" max="2562" width="4.140625" style="1158" customWidth="1"/>
    <col min="2563" max="2563" width="10.85546875" style="1158" customWidth="1"/>
    <col min="2564" max="2564" width="12.85546875" style="1158" customWidth="1"/>
    <col min="2565" max="2565" width="11.85546875" style="1158" customWidth="1"/>
    <col min="2566" max="2567" width="7.5703125" style="1158" customWidth="1"/>
    <col min="2568" max="2568" width="10.140625" style="1158" customWidth="1"/>
    <col min="2569" max="2569" width="9.85546875" style="1158" bestFit="1" customWidth="1"/>
    <col min="2570" max="2570" width="14.28515625" style="1158" customWidth="1"/>
    <col min="2571" max="2571" width="14.42578125" style="1158" customWidth="1"/>
    <col min="2572" max="2572" width="12.42578125" style="1158" bestFit="1" customWidth="1"/>
    <col min="2573" max="2574" width="11.85546875" style="1158" customWidth="1"/>
    <col min="2575" max="2575" width="12.140625" style="1158" customWidth="1"/>
    <col min="2576" max="2576" width="11.85546875" style="1158" customWidth="1"/>
    <col min="2577" max="2577" width="8.85546875" style="1158" customWidth="1"/>
    <col min="2578" max="2578" width="10.42578125" style="1158" customWidth="1"/>
    <col min="2579" max="2579" width="11.85546875" style="1158" customWidth="1"/>
    <col min="2580" max="2580" width="13.5703125" style="1158" customWidth="1"/>
    <col min="2581" max="2581" width="11.85546875" style="1158" customWidth="1"/>
    <col min="2582" max="2582" width="13.42578125" style="1158" customWidth="1"/>
    <col min="2583" max="2816" width="14.85546875" style="1158"/>
    <col min="2817" max="2817" width="6.7109375" style="1158" customWidth="1"/>
    <col min="2818" max="2818" width="4.140625" style="1158" customWidth="1"/>
    <col min="2819" max="2819" width="10.85546875" style="1158" customWidth="1"/>
    <col min="2820" max="2820" width="12.85546875" style="1158" customWidth="1"/>
    <col min="2821" max="2821" width="11.85546875" style="1158" customWidth="1"/>
    <col min="2822" max="2823" width="7.5703125" style="1158" customWidth="1"/>
    <col min="2824" max="2824" width="10.140625" style="1158" customWidth="1"/>
    <col min="2825" max="2825" width="9.85546875" style="1158" bestFit="1" customWidth="1"/>
    <col min="2826" max="2826" width="14.28515625" style="1158" customWidth="1"/>
    <col min="2827" max="2827" width="14.42578125" style="1158" customWidth="1"/>
    <col min="2828" max="2828" width="12.42578125" style="1158" bestFit="1" customWidth="1"/>
    <col min="2829" max="2830" width="11.85546875" style="1158" customWidth="1"/>
    <col min="2831" max="2831" width="12.140625" style="1158" customWidth="1"/>
    <col min="2832" max="2832" width="11.85546875" style="1158" customWidth="1"/>
    <col min="2833" max="2833" width="8.85546875" style="1158" customWidth="1"/>
    <col min="2834" max="2834" width="10.42578125" style="1158" customWidth="1"/>
    <col min="2835" max="2835" width="11.85546875" style="1158" customWidth="1"/>
    <col min="2836" max="2836" width="13.5703125" style="1158" customWidth="1"/>
    <col min="2837" max="2837" width="11.85546875" style="1158" customWidth="1"/>
    <col min="2838" max="2838" width="13.42578125" style="1158" customWidth="1"/>
    <col min="2839" max="3072" width="14.85546875" style="1158"/>
    <col min="3073" max="3073" width="6.7109375" style="1158" customWidth="1"/>
    <col min="3074" max="3074" width="4.140625" style="1158" customWidth="1"/>
    <col min="3075" max="3075" width="10.85546875" style="1158" customWidth="1"/>
    <col min="3076" max="3076" width="12.85546875" style="1158" customWidth="1"/>
    <col min="3077" max="3077" width="11.85546875" style="1158" customWidth="1"/>
    <col min="3078" max="3079" width="7.5703125" style="1158" customWidth="1"/>
    <col min="3080" max="3080" width="10.140625" style="1158" customWidth="1"/>
    <col min="3081" max="3081" width="9.85546875" style="1158" bestFit="1" customWidth="1"/>
    <col min="3082" max="3082" width="14.28515625" style="1158" customWidth="1"/>
    <col min="3083" max="3083" width="14.42578125" style="1158" customWidth="1"/>
    <col min="3084" max="3084" width="12.42578125" style="1158" bestFit="1" customWidth="1"/>
    <col min="3085" max="3086" width="11.85546875" style="1158" customWidth="1"/>
    <col min="3087" max="3087" width="12.140625" style="1158" customWidth="1"/>
    <col min="3088" max="3088" width="11.85546875" style="1158" customWidth="1"/>
    <col min="3089" max="3089" width="8.85546875" style="1158" customWidth="1"/>
    <col min="3090" max="3090" width="10.42578125" style="1158" customWidth="1"/>
    <col min="3091" max="3091" width="11.85546875" style="1158" customWidth="1"/>
    <col min="3092" max="3092" width="13.5703125" style="1158" customWidth="1"/>
    <col min="3093" max="3093" width="11.85546875" style="1158" customWidth="1"/>
    <col min="3094" max="3094" width="13.42578125" style="1158" customWidth="1"/>
    <col min="3095" max="3328" width="14.85546875" style="1158"/>
    <col min="3329" max="3329" width="6.7109375" style="1158" customWidth="1"/>
    <col min="3330" max="3330" width="4.140625" style="1158" customWidth="1"/>
    <col min="3331" max="3331" width="10.85546875" style="1158" customWidth="1"/>
    <col min="3332" max="3332" width="12.85546875" style="1158" customWidth="1"/>
    <col min="3333" max="3333" width="11.85546875" style="1158" customWidth="1"/>
    <col min="3334" max="3335" width="7.5703125" style="1158" customWidth="1"/>
    <col min="3336" max="3336" width="10.140625" style="1158" customWidth="1"/>
    <col min="3337" max="3337" width="9.85546875" style="1158" bestFit="1" customWidth="1"/>
    <col min="3338" max="3338" width="14.28515625" style="1158" customWidth="1"/>
    <col min="3339" max="3339" width="14.42578125" style="1158" customWidth="1"/>
    <col min="3340" max="3340" width="12.42578125" style="1158" bestFit="1" customWidth="1"/>
    <col min="3341" max="3342" width="11.85546875" style="1158" customWidth="1"/>
    <col min="3343" max="3343" width="12.140625" style="1158" customWidth="1"/>
    <col min="3344" max="3344" width="11.85546875" style="1158" customWidth="1"/>
    <col min="3345" max="3345" width="8.85546875" style="1158" customWidth="1"/>
    <col min="3346" max="3346" width="10.42578125" style="1158" customWidth="1"/>
    <col min="3347" max="3347" width="11.85546875" style="1158" customWidth="1"/>
    <col min="3348" max="3348" width="13.5703125" style="1158" customWidth="1"/>
    <col min="3349" max="3349" width="11.85546875" style="1158" customWidth="1"/>
    <col min="3350" max="3350" width="13.42578125" style="1158" customWidth="1"/>
    <col min="3351" max="3584" width="14.85546875" style="1158"/>
    <col min="3585" max="3585" width="6.7109375" style="1158" customWidth="1"/>
    <col min="3586" max="3586" width="4.140625" style="1158" customWidth="1"/>
    <col min="3587" max="3587" width="10.85546875" style="1158" customWidth="1"/>
    <col min="3588" max="3588" width="12.85546875" style="1158" customWidth="1"/>
    <col min="3589" max="3589" width="11.85546875" style="1158" customWidth="1"/>
    <col min="3590" max="3591" width="7.5703125" style="1158" customWidth="1"/>
    <col min="3592" max="3592" width="10.140625" style="1158" customWidth="1"/>
    <col min="3593" max="3593" width="9.85546875" style="1158" bestFit="1" customWidth="1"/>
    <col min="3594" max="3594" width="14.28515625" style="1158" customWidth="1"/>
    <col min="3595" max="3595" width="14.42578125" style="1158" customWidth="1"/>
    <col min="3596" max="3596" width="12.42578125" style="1158" bestFit="1" customWidth="1"/>
    <col min="3597" max="3598" width="11.85546875" style="1158" customWidth="1"/>
    <col min="3599" max="3599" width="12.140625" style="1158" customWidth="1"/>
    <col min="3600" max="3600" width="11.85546875" style="1158" customWidth="1"/>
    <col min="3601" max="3601" width="8.85546875" style="1158" customWidth="1"/>
    <col min="3602" max="3602" width="10.42578125" style="1158" customWidth="1"/>
    <col min="3603" max="3603" width="11.85546875" style="1158" customWidth="1"/>
    <col min="3604" max="3604" width="13.5703125" style="1158" customWidth="1"/>
    <col min="3605" max="3605" width="11.85546875" style="1158" customWidth="1"/>
    <col min="3606" max="3606" width="13.42578125" style="1158" customWidth="1"/>
    <col min="3607" max="3840" width="14.85546875" style="1158"/>
    <col min="3841" max="3841" width="6.7109375" style="1158" customWidth="1"/>
    <col min="3842" max="3842" width="4.140625" style="1158" customWidth="1"/>
    <col min="3843" max="3843" width="10.85546875" style="1158" customWidth="1"/>
    <col min="3844" max="3844" width="12.85546875" style="1158" customWidth="1"/>
    <col min="3845" max="3845" width="11.85546875" style="1158" customWidth="1"/>
    <col min="3846" max="3847" width="7.5703125" style="1158" customWidth="1"/>
    <col min="3848" max="3848" width="10.140625" style="1158" customWidth="1"/>
    <col min="3849" max="3849" width="9.85546875" style="1158" bestFit="1" customWidth="1"/>
    <col min="3850" max="3850" width="14.28515625" style="1158" customWidth="1"/>
    <col min="3851" max="3851" width="14.42578125" style="1158" customWidth="1"/>
    <col min="3852" max="3852" width="12.42578125" style="1158" bestFit="1" customWidth="1"/>
    <col min="3853" max="3854" width="11.85546875" style="1158" customWidth="1"/>
    <col min="3855" max="3855" width="12.140625" style="1158" customWidth="1"/>
    <col min="3856" max="3856" width="11.85546875" style="1158" customWidth="1"/>
    <col min="3857" max="3857" width="8.85546875" style="1158" customWidth="1"/>
    <col min="3858" max="3858" width="10.42578125" style="1158" customWidth="1"/>
    <col min="3859" max="3859" width="11.85546875" style="1158" customWidth="1"/>
    <col min="3860" max="3860" width="13.5703125" style="1158" customWidth="1"/>
    <col min="3861" max="3861" width="11.85546875" style="1158" customWidth="1"/>
    <col min="3862" max="3862" width="13.42578125" style="1158" customWidth="1"/>
    <col min="3863" max="4096" width="14.85546875" style="1158"/>
    <col min="4097" max="4097" width="6.7109375" style="1158" customWidth="1"/>
    <col min="4098" max="4098" width="4.140625" style="1158" customWidth="1"/>
    <col min="4099" max="4099" width="10.85546875" style="1158" customWidth="1"/>
    <col min="4100" max="4100" width="12.85546875" style="1158" customWidth="1"/>
    <col min="4101" max="4101" width="11.85546875" style="1158" customWidth="1"/>
    <col min="4102" max="4103" width="7.5703125" style="1158" customWidth="1"/>
    <col min="4104" max="4104" width="10.140625" style="1158" customWidth="1"/>
    <col min="4105" max="4105" width="9.85546875" style="1158" bestFit="1" customWidth="1"/>
    <col min="4106" max="4106" width="14.28515625" style="1158" customWidth="1"/>
    <col min="4107" max="4107" width="14.42578125" style="1158" customWidth="1"/>
    <col min="4108" max="4108" width="12.42578125" style="1158" bestFit="1" customWidth="1"/>
    <col min="4109" max="4110" width="11.85546875" style="1158" customWidth="1"/>
    <col min="4111" max="4111" width="12.140625" style="1158" customWidth="1"/>
    <col min="4112" max="4112" width="11.85546875" style="1158" customWidth="1"/>
    <col min="4113" max="4113" width="8.85546875" style="1158" customWidth="1"/>
    <col min="4114" max="4114" width="10.42578125" style="1158" customWidth="1"/>
    <col min="4115" max="4115" width="11.85546875" style="1158" customWidth="1"/>
    <col min="4116" max="4116" width="13.5703125" style="1158" customWidth="1"/>
    <col min="4117" max="4117" width="11.85546875" style="1158" customWidth="1"/>
    <col min="4118" max="4118" width="13.42578125" style="1158" customWidth="1"/>
    <col min="4119" max="4352" width="14.85546875" style="1158"/>
    <col min="4353" max="4353" width="6.7109375" style="1158" customWidth="1"/>
    <col min="4354" max="4354" width="4.140625" style="1158" customWidth="1"/>
    <col min="4355" max="4355" width="10.85546875" style="1158" customWidth="1"/>
    <col min="4356" max="4356" width="12.85546875" style="1158" customWidth="1"/>
    <col min="4357" max="4357" width="11.85546875" style="1158" customWidth="1"/>
    <col min="4358" max="4359" width="7.5703125" style="1158" customWidth="1"/>
    <col min="4360" max="4360" width="10.140625" style="1158" customWidth="1"/>
    <col min="4361" max="4361" width="9.85546875" style="1158" bestFit="1" customWidth="1"/>
    <col min="4362" max="4362" width="14.28515625" style="1158" customWidth="1"/>
    <col min="4363" max="4363" width="14.42578125" style="1158" customWidth="1"/>
    <col min="4364" max="4364" width="12.42578125" style="1158" bestFit="1" customWidth="1"/>
    <col min="4365" max="4366" width="11.85546875" style="1158" customWidth="1"/>
    <col min="4367" max="4367" width="12.140625" style="1158" customWidth="1"/>
    <col min="4368" max="4368" width="11.85546875" style="1158" customWidth="1"/>
    <col min="4369" max="4369" width="8.85546875" style="1158" customWidth="1"/>
    <col min="4370" max="4370" width="10.42578125" style="1158" customWidth="1"/>
    <col min="4371" max="4371" width="11.85546875" style="1158" customWidth="1"/>
    <col min="4372" max="4372" width="13.5703125" style="1158" customWidth="1"/>
    <col min="4373" max="4373" width="11.85546875" style="1158" customWidth="1"/>
    <col min="4374" max="4374" width="13.42578125" style="1158" customWidth="1"/>
    <col min="4375" max="4608" width="14.85546875" style="1158"/>
    <col min="4609" max="4609" width="6.7109375" style="1158" customWidth="1"/>
    <col min="4610" max="4610" width="4.140625" style="1158" customWidth="1"/>
    <col min="4611" max="4611" width="10.85546875" style="1158" customWidth="1"/>
    <col min="4612" max="4612" width="12.85546875" style="1158" customWidth="1"/>
    <col min="4613" max="4613" width="11.85546875" style="1158" customWidth="1"/>
    <col min="4614" max="4615" width="7.5703125" style="1158" customWidth="1"/>
    <col min="4616" max="4616" width="10.140625" style="1158" customWidth="1"/>
    <col min="4617" max="4617" width="9.85546875" style="1158" bestFit="1" customWidth="1"/>
    <col min="4618" max="4618" width="14.28515625" style="1158" customWidth="1"/>
    <col min="4619" max="4619" width="14.42578125" style="1158" customWidth="1"/>
    <col min="4620" max="4620" width="12.42578125" style="1158" bestFit="1" customWidth="1"/>
    <col min="4621" max="4622" width="11.85546875" style="1158" customWidth="1"/>
    <col min="4623" max="4623" width="12.140625" style="1158" customWidth="1"/>
    <col min="4624" max="4624" width="11.85546875" style="1158" customWidth="1"/>
    <col min="4625" max="4625" width="8.85546875" style="1158" customWidth="1"/>
    <col min="4626" max="4626" width="10.42578125" style="1158" customWidth="1"/>
    <col min="4627" max="4627" width="11.85546875" style="1158" customWidth="1"/>
    <col min="4628" max="4628" width="13.5703125" style="1158" customWidth="1"/>
    <col min="4629" max="4629" width="11.85546875" style="1158" customWidth="1"/>
    <col min="4630" max="4630" width="13.42578125" style="1158" customWidth="1"/>
    <col min="4631" max="4864" width="14.85546875" style="1158"/>
    <col min="4865" max="4865" width="6.7109375" style="1158" customWidth="1"/>
    <col min="4866" max="4866" width="4.140625" style="1158" customWidth="1"/>
    <col min="4867" max="4867" width="10.85546875" style="1158" customWidth="1"/>
    <col min="4868" max="4868" width="12.85546875" style="1158" customWidth="1"/>
    <col min="4869" max="4869" width="11.85546875" style="1158" customWidth="1"/>
    <col min="4870" max="4871" width="7.5703125" style="1158" customWidth="1"/>
    <col min="4872" max="4872" width="10.140625" style="1158" customWidth="1"/>
    <col min="4873" max="4873" width="9.85546875" style="1158" bestFit="1" customWidth="1"/>
    <col min="4874" max="4874" width="14.28515625" style="1158" customWidth="1"/>
    <col min="4875" max="4875" width="14.42578125" style="1158" customWidth="1"/>
    <col min="4876" max="4876" width="12.42578125" style="1158" bestFit="1" customWidth="1"/>
    <col min="4877" max="4878" width="11.85546875" style="1158" customWidth="1"/>
    <col min="4879" max="4879" width="12.140625" style="1158" customWidth="1"/>
    <col min="4880" max="4880" width="11.85546875" style="1158" customWidth="1"/>
    <col min="4881" max="4881" width="8.85546875" style="1158" customWidth="1"/>
    <col min="4882" max="4882" width="10.42578125" style="1158" customWidth="1"/>
    <col min="4883" max="4883" width="11.85546875" style="1158" customWidth="1"/>
    <col min="4884" max="4884" width="13.5703125" style="1158" customWidth="1"/>
    <col min="4885" max="4885" width="11.85546875" style="1158" customWidth="1"/>
    <col min="4886" max="4886" width="13.42578125" style="1158" customWidth="1"/>
    <col min="4887" max="5120" width="14.85546875" style="1158"/>
    <col min="5121" max="5121" width="6.7109375" style="1158" customWidth="1"/>
    <col min="5122" max="5122" width="4.140625" style="1158" customWidth="1"/>
    <col min="5123" max="5123" width="10.85546875" style="1158" customWidth="1"/>
    <col min="5124" max="5124" width="12.85546875" style="1158" customWidth="1"/>
    <col min="5125" max="5125" width="11.85546875" style="1158" customWidth="1"/>
    <col min="5126" max="5127" width="7.5703125" style="1158" customWidth="1"/>
    <col min="5128" max="5128" width="10.140625" style="1158" customWidth="1"/>
    <col min="5129" max="5129" width="9.85546875" style="1158" bestFit="1" customWidth="1"/>
    <col min="5130" max="5130" width="14.28515625" style="1158" customWidth="1"/>
    <col min="5131" max="5131" width="14.42578125" style="1158" customWidth="1"/>
    <col min="5132" max="5132" width="12.42578125" style="1158" bestFit="1" customWidth="1"/>
    <col min="5133" max="5134" width="11.85546875" style="1158" customWidth="1"/>
    <col min="5135" max="5135" width="12.140625" style="1158" customWidth="1"/>
    <col min="5136" max="5136" width="11.85546875" style="1158" customWidth="1"/>
    <col min="5137" max="5137" width="8.85546875" style="1158" customWidth="1"/>
    <col min="5138" max="5138" width="10.42578125" style="1158" customWidth="1"/>
    <col min="5139" max="5139" width="11.85546875" style="1158" customWidth="1"/>
    <col min="5140" max="5140" width="13.5703125" style="1158" customWidth="1"/>
    <col min="5141" max="5141" width="11.85546875" style="1158" customWidth="1"/>
    <col min="5142" max="5142" width="13.42578125" style="1158" customWidth="1"/>
    <col min="5143" max="5376" width="14.85546875" style="1158"/>
    <col min="5377" max="5377" width="6.7109375" style="1158" customWidth="1"/>
    <col min="5378" max="5378" width="4.140625" style="1158" customWidth="1"/>
    <col min="5379" max="5379" width="10.85546875" style="1158" customWidth="1"/>
    <col min="5380" max="5380" width="12.85546875" style="1158" customWidth="1"/>
    <col min="5381" max="5381" width="11.85546875" style="1158" customWidth="1"/>
    <col min="5382" max="5383" width="7.5703125" style="1158" customWidth="1"/>
    <col min="5384" max="5384" width="10.140625" style="1158" customWidth="1"/>
    <col min="5385" max="5385" width="9.85546875" style="1158" bestFit="1" customWidth="1"/>
    <col min="5386" max="5386" width="14.28515625" style="1158" customWidth="1"/>
    <col min="5387" max="5387" width="14.42578125" style="1158" customWidth="1"/>
    <col min="5388" max="5388" width="12.42578125" style="1158" bestFit="1" customWidth="1"/>
    <col min="5389" max="5390" width="11.85546875" style="1158" customWidth="1"/>
    <col min="5391" max="5391" width="12.140625" style="1158" customWidth="1"/>
    <col min="5392" max="5392" width="11.85546875" style="1158" customWidth="1"/>
    <col min="5393" max="5393" width="8.85546875" style="1158" customWidth="1"/>
    <col min="5394" max="5394" width="10.42578125" style="1158" customWidth="1"/>
    <col min="5395" max="5395" width="11.85546875" style="1158" customWidth="1"/>
    <col min="5396" max="5396" width="13.5703125" style="1158" customWidth="1"/>
    <col min="5397" max="5397" width="11.85546875" style="1158" customWidth="1"/>
    <col min="5398" max="5398" width="13.42578125" style="1158" customWidth="1"/>
    <col min="5399" max="5632" width="14.85546875" style="1158"/>
    <col min="5633" max="5633" width="6.7109375" style="1158" customWidth="1"/>
    <col min="5634" max="5634" width="4.140625" style="1158" customWidth="1"/>
    <col min="5635" max="5635" width="10.85546875" style="1158" customWidth="1"/>
    <col min="5636" max="5636" width="12.85546875" style="1158" customWidth="1"/>
    <col min="5637" max="5637" width="11.85546875" style="1158" customWidth="1"/>
    <col min="5638" max="5639" width="7.5703125" style="1158" customWidth="1"/>
    <col min="5640" max="5640" width="10.140625" style="1158" customWidth="1"/>
    <col min="5641" max="5641" width="9.85546875" style="1158" bestFit="1" customWidth="1"/>
    <col min="5642" max="5642" width="14.28515625" style="1158" customWidth="1"/>
    <col min="5643" max="5643" width="14.42578125" style="1158" customWidth="1"/>
    <col min="5644" max="5644" width="12.42578125" style="1158" bestFit="1" customWidth="1"/>
    <col min="5645" max="5646" width="11.85546875" style="1158" customWidth="1"/>
    <col min="5647" max="5647" width="12.140625" style="1158" customWidth="1"/>
    <col min="5648" max="5648" width="11.85546875" style="1158" customWidth="1"/>
    <col min="5649" max="5649" width="8.85546875" style="1158" customWidth="1"/>
    <col min="5650" max="5650" width="10.42578125" style="1158" customWidth="1"/>
    <col min="5651" max="5651" width="11.85546875" style="1158" customWidth="1"/>
    <col min="5652" max="5652" width="13.5703125" style="1158" customWidth="1"/>
    <col min="5653" max="5653" width="11.85546875" style="1158" customWidth="1"/>
    <col min="5654" max="5654" width="13.42578125" style="1158" customWidth="1"/>
    <col min="5655" max="5888" width="14.85546875" style="1158"/>
    <col min="5889" max="5889" width="6.7109375" style="1158" customWidth="1"/>
    <col min="5890" max="5890" width="4.140625" style="1158" customWidth="1"/>
    <col min="5891" max="5891" width="10.85546875" style="1158" customWidth="1"/>
    <col min="5892" max="5892" width="12.85546875" style="1158" customWidth="1"/>
    <col min="5893" max="5893" width="11.85546875" style="1158" customWidth="1"/>
    <col min="5894" max="5895" width="7.5703125" style="1158" customWidth="1"/>
    <col min="5896" max="5896" width="10.140625" style="1158" customWidth="1"/>
    <col min="5897" max="5897" width="9.85546875" style="1158" bestFit="1" customWidth="1"/>
    <col min="5898" max="5898" width="14.28515625" style="1158" customWidth="1"/>
    <col min="5899" max="5899" width="14.42578125" style="1158" customWidth="1"/>
    <col min="5900" max="5900" width="12.42578125" style="1158" bestFit="1" customWidth="1"/>
    <col min="5901" max="5902" width="11.85546875" style="1158" customWidth="1"/>
    <col min="5903" max="5903" width="12.140625" style="1158" customWidth="1"/>
    <col min="5904" max="5904" width="11.85546875" style="1158" customWidth="1"/>
    <col min="5905" max="5905" width="8.85546875" style="1158" customWidth="1"/>
    <col min="5906" max="5906" width="10.42578125" style="1158" customWidth="1"/>
    <col min="5907" max="5907" width="11.85546875" style="1158" customWidth="1"/>
    <col min="5908" max="5908" width="13.5703125" style="1158" customWidth="1"/>
    <col min="5909" max="5909" width="11.85546875" style="1158" customWidth="1"/>
    <col min="5910" max="5910" width="13.42578125" style="1158" customWidth="1"/>
    <col min="5911" max="6144" width="14.85546875" style="1158"/>
    <col min="6145" max="6145" width="6.7109375" style="1158" customWidth="1"/>
    <col min="6146" max="6146" width="4.140625" style="1158" customWidth="1"/>
    <col min="6147" max="6147" width="10.85546875" style="1158" customWidth="1"/>
    <col min="6148" max="6148" width="12.85546875" style="1158" customWidth="1"/>
    <col min="6149" max="6149" width="11.85546875" style="1158" customWidth="1"/>
    <col min="6150" max="6151" width="7.5703125" style="1158" customWidth="1"/>
    <col min="6152" max="6152" width="10.140625" style="1158" customWidth="1"/>
    <col min="6153" max="6153" width="9.85546875" style="1158" bestFit="1" customWidth="1"/>
    <col min="6154" max="6154" width="14.28515625" style="1158" customWidth="1"/>
    <col min="6155" max="6155" width="14.42578125" style="1158" customWidth="1"/>
    <col min="6156" max="6156" width="12.42578125" style="1158" bestFit="1" customWidth="1"/>
    <col min="6157" max="6158" width="11.85546875" style="1158" customWidth="1"/>
    <col min="6159" max="6159" width="12.140625" style="1158" customWidth="1"/>
    <col min="6160" max="6160" width="11.85546875" style="1158" customWidth="1"/>
    <col min="6161" max="6161" width="8.85546875" style="1158" customWidth="1"/>
    <col min="6162" max="6162" width="10.42578125" style="1158" customWidth="1"/>
    <col min="6163" max="6163" width="11.85546875" style="1158" customWidth="1"/>
    <col min="6164" max="6164" width="13.5703125" style="1158" customWidth="1"/>
    <col min="6165" max="6165" width="11.85546875" style="1158" customWidth="1"/>
    <col min="6166" max="6166" width="13.42578125" style="1158" customWidth="1"/>
    <col min="6167" max="6400" width="14.85546875" style="1158"/>
    <col min="6401" max="6401" width="6.7109375" style="1158" customWidth="1"/>
    <col min="6402" max="6402" width="4.140625" style="1158" customWidth="1"/>
    <col min="6403" max="6403" width="10.85546875" style="1158" customWidth="1"/>
    <col min="6404" max="6404" width="12.85546875" style="1158" customWidth="1"/>
    <col min="6405" max="6405" width="11.85546875" style="1158" customWidth="1"/>
    <col min="6406" max="6407" width="7.5703125" style="1158" customWidth="1"/>
    <col min="6408" max="6408" width="10.140625" style="1158" customWidth="1"/>
    <col min="6409" max="6409" width="9.85546875" style="1158" bestFit="1" customWidth="1"/>
    <col min="6410" max="6410" width="14.28515625" style="1158" customWidth="1"/>
    <col min="6411" max="6411" width="14.42578125" style="1158" customWidth="1"/>
    <col min="6412" max="6412" width="12.42578125" style="1158" bestFit="1" customWidth="1"/>
    <col min="6413" max="6414" width="11.85546875" style="1158" customWidth="1"/>
    <col min="6415" max="6415" width="12.140625" style="1158" customWidth="1"/>
    <col min="6416" max="6416" width="11.85546875" style="1158" customWidth="1"/>
    <col min="6417" max="6417" width="8.85546875" style="1158" customWidth="1"/>
    <col min="6418" max="6418" width="10.42578125" style="1158" customWidth="1"/>
    <col min="6419" max="6419" width="11.85546875" style="1158" customWidth="1"/>
    <col min="6420" max="6420" width="13.5703125" style="1158" customWidth="1"/>
    <col min="6421" max="6421" width="11.85546875" style="1158" customWidth="1"/>
    <col min="6422" max="6422" width="13.42578125" style="1158" customWidth="1"/>
    <col min="6423" max="6656" width="14.85546875" style="1158"/>
    <col min="6657" max="6657" width="6.7109375" style="1158" customWidth="1"/>
    <col min="6658" max="6658" width="4.140625" style="1158" customWidth="1"/>
    <col min="6659" max="6659" width="10.85546875" style="1158" customWidth="1"/>
    <col min="6660" max="6660" width="12.85546875" style="1158" customWidth="1"/>
    <col min="6661" max="6661" width="11.85546875" style="1158" customWidth="1"/>
    <col min="6662" max="6663" width="7.5703125" style="1158" customWidth="1"/>
    <col min="6664" max="6664" width="10.140625" style="1158" customWidth="1"/>
    <col min="6665" max="6665" width="9.85546875" style="1158" bestFit="1" customWidth="1"/>
    <col min="6666" max="6666" width="14.28515625" style="1158" customWidth="1"/>
    <col min="6667" max="6667" width="14.42578125" style="1158" customWidth="1"/>
    <col min="6668" max="6668" width="12.42578125" style="1158" bestFit="1" customWidth="1"/>
    <col min="6669" max="6670" width="11.85546875" style="1158" customWidth="1"/>
    <col min="6671" max="6671" width="12.140625" style="1158" customWidth="1"/>
    <col min="6672" max="6672" width="11.85546875" style="1158" customWidth="1"/>
    <col min="6673" max="6673" width="8.85546875" style="1158" customWidth="1"/>
    <col min="6674" max="6674" width="10.42578125" style="1158" customWidth="1"/>
    <col min="6675" max="6675" width="11.85546875" style="1158" customWidth="1"/>
    <col min="6676" max="6676" width="13.5703125" style="1158" customWidth="1"/>
    <col min="6677" max="6677" width="11.85546875" style="1158" customWidth="1"/>
    <col min="6678" max="6678" width="13.42578125" style="1158" customWidth="1"/>
    <col min="6679" max="6912" width="14.85546875" style="1158"/>
    <col min="6913" max="6913" width="6.7109375" style="1158" customWidth="1"/>
    <col min="6914" max="6914" width="4.140625" style="1158" customWidth="1"/>
    <col min="6915" max="6915" width="10.85546875" style="1158" customWidth="1"/>
    <col min="6916" max="6916" width="12.85546875" style="1158" customWidth="1"/>
    <col min="6917" max="6917" width="11.85546875" style="1158" customWidth="1"/>
    <col min="6918" max="6919" width="7.5703125" style="1158" customWidth="1"/>
    <col min="6920" max="6920" width="10.140625" style="1158" customWidth="1"/>
    <col min="6921" max="6921" width="9.85546875" style="1158" bestFit="1" customWidth="1"/>
    <col min="6922" max="6922" width="14.28515625" style="1158" customWidth="1"/>
    <col min="6923" max="6923" width="14.42578125" style="1158" customWidth="1"/>
    <col min="6924" max="6924" width="12.42578125" style="1158" bestFit="1" customWidth="1"/>
    <col min="6925" max="6926" width="11.85546875" style="1158" customWidth="1"/>
    <col min="6927" max="6927" width="12.140625" style="1158" customWidth="1"/>
    <col min="6928" max="6928" width="11.85546875" style="1158" customWidth="1"/>
    <col min="6929" max="6929" width="8.85546875" style="1158" customWidth="1"/>
    <col min="6930" max="6930" width="10.42578125" style="1158" customWidth="1"/>
    <col min="6931" max="6931" width="11.85546875" style="1158" customWidth="1"/>
    <col min="6932" max="6932" width="13.5703125" style="1158" customWidth="1"/>
    <col min="6933" max="6933" width="11.85546875" style="1158" customWidth="1"/>
    <col min="6934" max="6934" width="13.42578125" style="1158" customWidth="1"/>
    <col min="6935" max="7168" width="14.85546875" style="1158"/>
    <col min="7169" max="7169" width="6.7109375" style="1158" customWidth="1"/>
    <col min="7170" max="7170" width="4.140625" style="1158" customWidth="1"/>
    <col min="7171" max="7171" width="10.85546875" style="1158" customWidth="1"/>
    <col min="7172" max="7172" width="12.85546875" style="1158" customWidth="1"/>
    <col min="7173" max="7173" width="11.85546875" style="1158" customWidth="1"/>
    <col min="7174" max="7175" width="7.5703125" style="1158" customWidth="1"/>
    <col min="7176" max="7176" width="10.140625" style="1158" customWidth="1"/>
    <col min="7177" max="7177" width="9.85546875" style="1158" bestFit="1" customWidth="1"/>
    <col min="7178" max="7178" width="14.28515625" style="1158" customWidth="1"/>
    <col min="7179" max="7179" width="14.42578125" style="1158" customWidth="1"/>
    <col min="7180" max="7180" width="12.42578125" style="1158" bestFit="1" customWidth="1"/>
    <col min="7181" max="7182" width="11.85546875" style="1158" customWidth="1"/>
    <col min="7183" max="7183" width="12.140625" style="1158" customWidth="1"/>
    <col min="7184" max="7184" width="11.85546875" style="1158" customWidth="1"/>
    <col min="7185" max="7185" width="8.85546875" style="1158" customWidth="1"/>
    <col min="7186" max="7186" width="10.42578125" style="1158" customWidth="1"/>
    <col min="7187" max="7187" width="11.85546875" style="1158" customWidth="1"/>
    <col min="7188" max="7188" width="13.5703125" style="1158" customWidth="1"/>
    <col min="7189" max="7189" width="11.85546875" style="1158" customWidth="1"/>
    <col min="7190" max="7190" width="13.42578125" style="1158" customWidth="1"/>
    <col min="7191" max="7424" width="14.85546875" style="1158"/>
    <col min="7425" max="7425" width="6.7109375" style="1158" customWidth="1"/>
    <col min="7426" max="7426" width="4.140625" style="1158" customWidth="1"/>
    <col min="7427" max="7427" width="10.85546875" style="1158" customWidth="1"/>
    <col min="7428" max="7428" width="12.85546875" style="1158" customWidth="1"/>
    <col min="7429" max="7429" width="11.85546875" style="1158" customWidth="1"/>
    <col min="7430" max="7431" width="7.5703125" style="1158" customWidth="1"/>
    <col min="7432" max="7432" width="10.140625" style="1158" customWidth="1"/>
    <col min="7433" max="7433" width="9.85546875" style="1158" bestFit="1" customWidth="1"/>
    <col min="7434" max="7434" width="14.28515625" style="1158" customWidth="1"/>
    <col min="7435" max="7435" width="14.42578125" style="1158" customWidth="1"/>
    <col min="7436" max="7436" width="12.42578125" style="1158" bestFit="1" customWidth="1"/>
    <col min="7437" max="7438" width="11.85546875" style="1158" customWidth="1"/>
    <col min="7439" max="7439" width="12.140625" style="1158" customWidth="1"/>
    <col min="7440" max="7440" width="11.85546875" style="1158" customWidth="1"/>
    <col min="7441" max="7441" width="8.85546875" style="1158" customWidth="1"/>
    <col min="7442" max="7442" width="10.42578125" style="1158" customWidth="1"/>
    <col min="7443" max="7443" width="11.85546875" style="1158" customWidth="1"/>
    <col min="7444" max="7444" width="13.5703125" style="1158" customWidth="1"/>
    <col min="7445" max="7445" width="11.85546875" style="1158" customWidth="1"/>
    <col min="7446" max="7446" width="13.42578125" style="1158" customWidth="1"/>
    <col min="7447" max="7680" width="14.85546875" style="1158"/>
    <col min="7681" max="7681" width="6.7109375" style="1158" customWidth="1"/>
    <col min="7682" max="7682" width="4.140625" style="1158" customWidth="1"/>
    <col min="7683" max="7683" width="10.85546875" style="1158" customWidth="1"/>
    <col min="7684" max="7684" width="12.85546875" style="1158" customWidth="1"/>
    <col min="7685" max="7685" width="11.85546875" style="1158" customWidth="1"/>
    <col min="7686" max="7687" width="7.5703125" style="1158" customWidth="1"/>
    <col min="7688" max="7688" width="10.140625" style="1158" customWidth="1"/>
    <col min="7689" max="7689" width="9.85546875" style="1158" bestFit="1" customWidth="1"/>
    <col min="7690" max="7690" width="14.28515625" style="1158" customWidth="1"/>
    <col min="7691" max="7691" width="14.42578125" style="1158" customWidth="1"/>
    <col min="7692" max="7692" width="12.42578125" style="1158" bestFit="1" customWidth="1"/>
    <col min="7693" max="7694" width="11.85546875" style="1158" customWidth="1"/>
    <col min="7695" max="7695" width="12.140625" style="1158" customWidth="1"/>
    <col min="7696" max="7696" width="11.85546875" style="1158" customWidth="1"/>
    <col min="7697" max="7697" width="8.85546875" style="1158" customWidth="1"/>
    <col min="7698" max="7698" width="10.42578125" style="1158" customWidth="1"/>
    <col min="7699" max="7699" width="11.85546875" style="1158" customWidth="1"/>
    <col min="7700" max="7700" width="13.5703125" style="1158" customWidth="1"/>
    <col min="7701" max="7701" width="11.85546875" style="1158" customWidth="1"/>
    <col min="7702" max="7702" width="13.42578125" style="1158" customWidth="1"/>
    <col min="7703" max="7936" width="14.85546875" style="1158"/>
    <col min="7937" max="7937" width="6.7109375" style="1158" customWidth="1"/>
    <col min="7938" max="7938" width="4.140625" style="1158" customWidth="1"/>
    <col min="7939" max="7939" width="10.85546875" style="1158" customWidth="1"/>
    <col min="7940" max="7940" width="12.85546875" style="1158" customWidth="1"/>
    <col min="7941" max="7941" width="11.85546875" style="1158" customWidth="1"/>
    <col min="7942" max="7943" width="7.5703125" style="1158" customWidth="1"/>
    <col min="7944" max="7944" width="10.140625" style="1158" customWidth="1"/>
    <col min="7945" max="7945" width="9.85546875" style="1158" bestFit="1" customWidth="1"/>
    <col min="7946" max="7946" width="14.28515625" style="1158" customWidth="1"/>
    <col min="7947" max="7947" width="14.42578125" style="1158" customWidth="1"/>
    <col min="7948" max="7948" width="12.42578125" style="1158" bestFit="1" customWidth="1"/>
    <col min="7949" max="7950" width="11.85546875" style="1158" customWidth="1"/>
    <col min="7951" max="7951" width="12.140625" style="1158" customWidth="1"/>
    <col min="7952" max="7952" width="11.85546875" style="1158" customWidth="1"/>
    <col min="7953" max="7953" width="8.85546875" style="1158" customWidth="1"/>
    <col min="7954" max="7954" width="10.42578125" style="1158" customWidth="1"/>
    <col min="7955" max="7955" width="11.85546875" style="1158" customWidth="1"/>
    <col min="7956" max="7956" width="13.5703125" style="1158" customWidth="1"/>
    <col min="7957" max="7957" width="11.85546875" style="1158" customWidth="1"/>
    <col min="7958" max="7958" width="13.42578125" style="1158" customWidth="1"/>
    <col min="7959" max="8192" width="14.85546875" style="1158"/>
    <col min="8193" max="8193" width="6.7109375" style="1158" customWidth="1"/>
    <col min="8194" max="8194" width="4.140625" style="1158" customWidth="1"/>
    <col min="8195" max="8195" width="10.85546875" style="1158" customWidth="1"/>
    <col min="8196" max="8196" width="12.85546875" style="1158" customWidth="1"/>
    <col min="8197" max="8197" width="11.85546875" style="1158" customWidth="1"/>
    <col min="8198" max="8199" width="7.5703125" style="1158" customWidth="1"/>
    <col min="8200" max="8200" width="10.140625" style="1158" customWidth="1"/>
    <col min="8201" max="8201" width="9.85546875" style="1158" bestFit="1" customWidth="1"/>
    <col min="8202" max="8202" width="14.28515625" style="1158" customWidth="1"/>
    <col min="8203" max="8203" width="14.42578125" style="1158" customWidth="1"/>
    <col min="8204" max="8204" width="12.42578125" style="1158" bestFit="1" customWidth="1"/>
    <col min="8205" max="8206" width="11.85546875" style="1158" customWidth="1"/>
    <col min="8207" max="8207" width="12.140625" style="1158" customWidth="1"/>
    <col min="8208" max="8208" width="11.85546875" style="1158" customWidth="1"/>
    <col min="8209" max="8209" width="8.85546875" style="1158" customWidth="1"/>
    <col min="8210" max="8210" width="10.42578125" style="1158" customWidth="1"/>
    <col min="8211" max="8211" width="11.85546875" style="1158" customWidth="1"/>
    <col min="8212" max="8212" width="13.5703125" style="1158" customWidth="1"/>
    <col min="8213" max="8213" width="11.85546875" style="1158" customWidth="1"/>
    <col min="8214" max="8214" width="13.42578125" style="1158" customWidth="1"/>
    <col min="8215" max="8448" width="14.85546875" style="1158"/>
    <col min="8449" max="8449" width="6.7109375" style="1158" customWidth="1"/>
    <col min="8450" max="8450" width="4.140625" style="1158" customWidth="1"/>
    <col min="8451" max="8451" width="10.85546875" style="1158" customWidth="1"/>
    <col min="8452" max="8452" width="12.85546875" style="1158" customWidth="1"/>
    <col min="8453" max="8453" width="11.85546875" style="1158" customWidth="1"/>
    <col min="8454" max="8455" width="7.5703125" style="1158" customWidth="1"/>
    <col min="8456" max="8456" width="10.140625" style="1158" customWidth="1"/>
    <col min="8457" max="8457" width="9.85546875" style="1158" bestFit="1" customWidth="1"/>
    <col min="8458" max="8458" width="14.28515625" style="1158" customWidth="1"/>
    <col min="8459" max="8459" width="14.42578125" style="1158" customWidth="1"/>
    <col min="8460" max="8460" width="12.42578125" style="1158" bestFit="1" customWidth="1"/>
    <col min="8461" max="8462" width="11.85546875" style="1158" customWidth="1"/>
    <col min="8463" max="8463" width="12.140625" style="1158" customWidth="1"/>
    <col min="8464" max="8464" width="11.85546875" style="1158" customWidth="1"/>
    <col min="8465" max="8465" width="8.85546875" style="1158" customWidth="1"/>
    <col min="8466" max="8466" width="10.42578125" style="1158" customWidth="1"/>
    <col min="8467" max="8467" width="11.85546875" style="1158" customWidth="1"/>
    <col min="8468" max="8468" width="13.5703125" style="1158" customWidth="1"/>
    <col min="8469" max="8469" width="11.85546875" style="1158" customWidth="1"/>
    <col min="8470" max="8470" width="13.42578125" style="1158" customWidth="1"/>
    <col min="8471" max="8704" width="14.85546875" style="1158"/>
    <col min="8705" max="8705" width="6.7109375" style="1158" customWidth="1"/>
    <col min="8706" max="8706" width="4.140625" style="1158" customWidth="1"/>
    <col min="8707" max="8707" width="10.85546875" style="1158" customWidth="1"/>
    <col min="8708" max="8708" width="12.85546875" style="1158" customWidth="1"/>
    <col min="8709" max="8709" width="11.85546875" style="1158" customWidth="1"/>
    <col min="8710" max="8711" width="7.5703125" style="1158" customWidth="1"/>
    <col min="8712" max="8712" width="10.140625" style="1158" customWidth="1"/>
    <col min="8713" max="8713" width="9.85546875" style="1158" bestFit="1" customWidth="1"/>
    <col min="8714" max="8714" width="14.28515625" style="1158" customWidth="1"/>
    <col min="8715" max="8715" width="14.42578125" style="1158" customWidth="1"/>
    <col min="8716" max="8716" width="12.42578125" style="1158" bestFit="1" customWidth="1"/>
    <col min="8717" max="8718" width="11.85546875" style="1158" customWidth="1"/>
    <col min="8719" max="8719" width="12.140625" style="1158" customWidth="1"/>
    <col min="8720" max="8720" width="11.85546875" style="1158" customWidth="1"/>
    <col min="8721" max="8721" width="8.85546875" style="1158" customWidth="1"/>
    <col min="8722" max="8722" width="10.42578125" style="1158" customWidth="1"/>
    <col min="8723" max="8723" width="11.85546875" style="1158" customWidth="1"/>
    <col min="8724" max="8724" width="13.5703125" style="1158" customWidth="1"/>
    <col min="8725" max="8725" width="11.85546875" style="1158" customWidth="1"/>
    <col min="8726" max="8726" width="13.42578125" style="1158" customWidth="1"/>
    <col min="8727" max="8960" width="14.85546875" style="1158"/>
    <col min="8961" max="8961" width="6.7109375" style="1158" customWidth="1"/>
    <col min="8962" max="8962" width="4.140625" style="1158" customWidth="1"/>
    <col min="8963" max="8963" width="10.85546875" style="1158" customWidth="1"/>
    <col min="8964" max="8964" width="12.85546875" style="1158" customWidth="1"/>
    <col min="8965" max="8965" width="11.85546875" style="1158" customWidth="1"/>
    <col min="8966" max="8967" width="7.5703125" style="1158" customWidth="1"/>
    <col min="8968" max="8968" width="10.140625" style="1158" customWidth="1"/>
    <col min="8969" max="8969" width="9.85546875" style="1158" bestFit="1" customWidth="1"/>
    <col min="8970" max="8970" width="14.28515625" style="1158" customWidth="1"/>
    <col min="8971" max="8971" width="14.42578125" style="1158" customWidth="1"/>
    <col min="8972" max="8972" width="12.42578125" style="1158" bestFit="1" customWidth="1"/>
    <col min="8973" max="8974" width="11.85546875" style="1158" customWidth="1"/>
    <col min="8975" max="8975" width="12.140625" style="1158" customWidth="1"/>
    <col min="8976" max="8976" width="11.85546875" style="1158" customWidth="1"/>
    <col min="8977" max="8977" width="8.85546875" style="1158" customWidth="1"/>
    <col min="8978" max="8978" width="10.42578125" style="1158" customWidth="1"/>
    <col min="8979" max="8979" width="11.85546875" style="1158" customWidth="1"/>
    <col min="8980" max="8980" width="13.5703125" style="1158" customWidth="1"/>
    <col min="8981" max="8981" width="11.85546875" style="1158" customWidth="1"/>
    <col min="8982" max="8982" width="13.42578125" style="1158" customWidth="1"/>
    <col min="8983" max="9216" width="14.85546875" style="1158"/>
    <col min="9217" max="9217" width="6.7109375" style="1158" customWidth="1"/>
    <col min="9218" max="9218" width="4.140625" style="1158" customWidth="1"/>
    <col min="9219" max="9219" width="10.85546875" style="1158" customWidth="1"/>
    <col min="9220" max="9220" width="12.85546875" style="1158" customWidth="1"/>
    <col min="9221" max="9221" width="11.85546875" style="1158" customWidth="1"/>
    <col min="9222" max="9223" width="7.5703125" style="1158" customWidth="1"/>
    <col min="9224" max="9224" width="10.140625" style="1158" customWidth="1"/>
    <col min="9225" max="9225" width="9.85546875" style="1158" bestFit="1" customWidth="1"/>
    <col min="9226" max="9226" width="14.28515625" style="1158" customWidth="1"/>
    <col min="9227" max="9227" width="14.42578125" style="1158" customWidth="1"/>
    <col min="9228" max="9228" width="12.42578125" style="1158" bestFit="1" customWidth="1"/>
    <col min="9229" max="9230" width="11.85546875" style="1158" customWidth="1"/>
    <col min="9231" max="9231" width="12.140625" style="1158" customWidth="1"/>
    <col min="9232" max="9232" width="11.85546875" style="1158" customWidth="1"/>
    <col min="9233" max="9233" width="8.85546875" style="1158" customWidth="1"/>
    <col min="9234" max="9234" width="10.42578125" style="1158" customWidth="1"/>
    <col min="9235" max="9235" width="11.85546875" style="1158" customWidth="1"/>
    <col min="9236" max="9236" width="13.5703125" style="1158" customWidth="1"/>
    <col min="9237" max="9237" width="11.85546875" style="1158" customWidth="1"/>
    <col min="9238" max="9238" width="13.42578125" style="1158" customWidth="1"/>
    <col min="9239" max="9472" width="14.85546875" style="1158"/>
    <col min="9473" max="9473" width="6.7109375" style="1158" customWidth="1"/>
    <col min="9474" max="9474" width="4.140625" style="1158" customWidth="1"/>
    <col min="9475" max="9475" width="10.85546875" style="1158" customWidth="1"/>
    <col min="9476" max="9476" width="12.85546875" style="1158" customWidth="1"/>
    <col min="9477" max="9477" width="11.85546875" style="1158" customWidth="1"/>
    <col min="9478" max="9479" width="7.5703125" style="1158" customWidth="1"/>
    <col min="9480" max="9480" width="10.140625" style="1158" customWidth="1"/>
    <col min="9481" max="9481" width="9.85546875" style="1158" bestFit="1" customWidth="1"/>
    <col min="9482" max="9482" width="14.28515625" style="1158" customWidth="1"/>
    <col min="9483" max="9483" width="14.42578125" style="1158" customWidth="1"/>
    <col min="9484" max="9484" width="12.42578125" style="1158" bestFit="1" customWidth="1"/>
    <col min="9485" max="9486" width="11.85546875" style="1158" customWidth="1"/>
    <col min="9487" max="9487" width="12.140625" style="1158" customWidth="1"/>
    <col min="9488" max="9488" width="11.85546875" style="1158" customWidth="1"/>
    <col min="9489" max="9489" width="8.85546875" style="1158" customWidth="1"/>
    <col min="9490" max="9490" width="10.42578125" style="1158" customWidth="1"/>
    <col min="9491" max="9491" width="11.85546875" style="1158" customWidth="1"/>
    <col min="9492" max="9492" width="13.5703125" style="1158" customWidth="1"/>
    <col min="9493" max="9493" width="11.85546875" style="1158" customWidth="1"/>
    <col min="9494" max="9494" width="13.42578125" style="1158" customWidth="1"/>
    <col min="9495" max="9728" width="14.85546875" style="1158"/>
    <col min="9729" max="9729" width="6.7109375" style="1158" customWidth="1"/>
    <col min="9730" max="9730" width="4.140625" style="1158" customWidth="1"/>
    <col min="9731" max="9731" width="10.85546875" style="1158" customWidth="1"/>
    <col min="9732" max="9732" width="12.85546875" style="1158" customWidth="1"/>
    <col min="9733" max="9733" width="11.85546875" style="1158" customWidth="1"/>
    <col min="9734" max="9735" width="7.5703125" style="1158" customWidth="1"/>
    <col min="9736" max="9736" width="10.140625" style="1158" customWidth="1"/>
    <col min="9737" max="9737" width="9.85546875" style="1158" bestFit="1" customWidth="1"/>
    <col min="9738" max="9738" width="14.28515625" style="1158" customWidth="1"/>
    <col min="9739" max="9739" width="14.42578125" style="1158" customWidth="1"/>
    <col min="9740" max="9740" width="12.42578125" style="1158" bestFit="1" customWidth="1"/>
    <col min="9741" max="9742" width="11.85546875" style="1158" customWidth="1"/>
    <col min="9743" max="9743" width="12.140625" style="1158" customWidth="1"/>
    <col min="9744" max="9744" width="11.85546875" style="1158" customWidth="1"/>
    <col min="9745" max="9745" width="8.85546875" style="1158" customWidth="1"/>
    <col min="9746" max="9746" width="10.42578125" style="1158" customWidth="1"/>
    <col min="9747" max="9747" width="11.85546875" style="1158" customWidth="1"/>
    <col min="9748" max="9748" width="13.5703125" style="1158" customWidth="1"/>
    <col min="9749" max="9749" width="11.85546875" style="1158" customWidth="1"/>
    <col min="9750" max="9750" width="13.42578125" style="1158" customWidth="1"/>
    <col min="9751" max="9984" width="14.85546875" style="1158"/>
    <col min="9985" max="9985" width="6.7109375" style="1158" customWidth="1"/>
    <col min="9986" max="9986" width="4.140625" style="1158" customWidth="1"/>
    <col min="9987" max="9987" width="10.85546875" style="1158" customWidth="1"/>
    <col min="9988" max="9988" width="12.85546875" style="1158" customWidth="1"/>
    <col min="9989" max="9989" width="11.85546875" style="1158" customWidth="1"/>
    <col min="9990" max="9991" width="7.5703125" style="1158" customWidth="1"/>
    <col min="9992" max="9992" width="10.140625" style="1158" customWidth="1"/>
    <col min="9993" max="9993" width="9.85546875" style="1158" bestFit="1" customWidth="1"/>
    <col min="9994" max="9994" width="14.28515625" style="1158" customWidth="1"/>
    <col min="9995" max="9995" width="14.42578125" style="1158" customWidth="1"/>
    <col min="9996" max="9996" width="12.42578125" style="1158" bestFit="1" customWidth="1"/>
    <col min="9997" max="9998" width="11.85546875" style="1158" customWidth="1"/>
    <col min="9999" max="9999" width="12.140625" style="1158" customWidth="1"/>
    <col min="10000" max="10000" width="11.85546875" style="1158" customWidth="1"/>
    <col min="10001" max="10001" width="8.85546875" style="1158" customWidth="1"/>
    <col min="10002" max="10002" width="10.42578125" style="1158" customWidth="1"/>
    <col min="10003" max="10003" width="11.85546875" style="1158" customWidth="1"/>
    <col min="10004" max="10004" width="13.5703125" style="1158" customWidth="1"/>
    <col min="10005" max="10005" width="11.85546875" style="1158" customWidth="1"/>
    <col min="10006" max="10006" width="13.42578125" style="1158" customWidth="1"/>
    <col min="10007" max="10240" width="14.85546875" style="1158"/>
    <col min="10241" max="10241" width="6.7109375" style="1158" customWidth="1"/>
    <col min="10242" max="10242" width="4.140625" style="1158" customWidth="1"/>
    <col min="10243" max="10243" width="10.85546875" style="1158" customWidth="1"/>
    <col min="10244" max="10244" width="12.85546875" style="1158" customWidth="1"/>
    <col min="10245" max="10245" width="11.85546875" style="1158" customWidth="1"/>
    <col min="10246" max="10247" width="7.5703125" style="1158" customWidth="1"/>
    <col min="10248" max="10248" width="10.140625" style="1158" customWidth="1"/>
    <col min="10249" max="10249" width="9.85546875" style="1158" bestFit="1" customWidth="1"/>
    <col min="10250" max="10250" width="14.28515625" style="1158" customWidth="1"/>
    <col min="10251" max="10251" width="14.42578125" style="1158" customWidth="1"/>
    <col min="10252" max="10252" width="12.42578125" style="1158" bestFit="1" customWidth="1"/>
    <col min="10253" max="10254" width="11.85546875" style="1158" customWidth="1"/>
    <col min="10255" max="10255" width="12.140625" style="1158" customWidth="1"/>
    <col min="10256" max="10256" width="11.85546875" style="1158" customWidth="1"/>
    <col min="10257" max="10257" width="8.85546875" style="1158" customWidth="1"/>
    <col min="10258" max="10258" width="10.42578125" style="1158" customWidth="1"/>
    <col min="10259" max="10259" width="11.85546875" style="1158" customWidth="1"/>
    <col min="10260" max="10260" width="13.5703125" style="1158" customWidth="1"/>
    <col min="10261" max="10261" width="11.85546875" style="1158" customWidth="1"/>
    <col min="10262" max="10262" width="13.42578125" style="1158" customWidth="1"/>
    <col min="10263" max="10496" width="14.85546875" style="1158"/>
    <col min="10497" max="10497" width="6.7109375" style="1158" customWidth="1"/>
    <col min="10498" max="10498" width="4.140625" style="1158" customWidth="1"/>
    <col min="10499" max="10499" width="10.85546875" style="1158" customWidth="1"/>
    <col min="10500" max="10500" width="12.85546875" style="1158" customWidth="1"/>
    <col min="10501" max="10501" width="11.85546875" style="1158" customWidth="1"/>
    <col min="10502" max="10503" width="7.5703125" style="1158" customWidth="1"/>
    <col min="10504" max="10504" width="10.140625" style="1158" customWidth="1"/>
    <col min="10505" max="10505" width="9.85546875" style="1158" bestFit="1" customWidth="1"/>
    <col min="10506" max="10506" width="14.28515625" style="1158" customWidth="1"/>
    <col min="10507" max="10507" width="14.42578125" style="1158" customWidth="1"/>
    <col min="10508" max="10508" width="12.42578125" style="1158" bestFit="1" customWidth="1"/>
    <col min="10509" max="10510" width="11.85546875" style="1158" customWidth="1"/>
    <col min="10511" max="10511" width="12.140625" style="1158" customWidth="1"/>
    <col min="10512" max="10512" width="11.85546875" style="1158" customWidth="1"/>
    <col min="10513" max="10513" width="8.85546875" style="1158" customWidth="1"/>
    <col min="10514" max="10514" width="10.42578125" style="1158" customWidth="1"/>
    <col min="10515" max="10515" width="11.85546875" style="1158" customWidth="1"/>
    <col min="10516" max="10516" width="13.5703125" style="1158" customWidth="1"/>
    <col min="10517" max="10517" width="11.85546875" style="1158" customWidth="1"/>
    <col min="10518" max="10518" width="13.42578125" style="1158" customWidth="1"/>
    <col min="10519" max="10752" width="14.85546875" style="1158"/>
    <col min="10753" max="10753" width="6.7109375" style="1158" customWidth="1"/>
    <col min="10754" max="10754" width="4.140625" style="1158" customWidth="1"/>
    <col min="10755" max="10755" width="10.85546875" style="1158" customWidth="1"/>
    <col min="10756" max="10756" width="12.85546875" style="1158" customWidth="1"/>
    <col min="10757" max="10757" width="11.85546875" style="1158" customWidth="1"/>
    <col min="10758" max="10759" width="7.5703125" style="1158" customWidth="1"/>
    <col min="10760" max="10760" width="10.140625" style="1158" customWidth="1"/>
    <col min="10761" max="10761" width="9.85546875" style="1158" bestFit="1" customWidth="1"/>
    <col min="10762" max="10762" width="14.28515625" style="1158" customWidth="1"/>
    <col min="10763" max="10763" width="14.42578125" style="1158" customWidth="1"/>
    <col min="10764" max="10764" width="12.42578125" style="1158" bestFit="1" customWidth="1"/>
    <col min="10765" max="10766" width="11.85546875" style="1158" customWidth="1"/>
    <col min="10767" max="10767" width="12.140625" style="1158" customWidth="1"/>
    <col min="10768" max="10768" width="11.85546875" style="1158" customWidth="1"/>
    <col min="10769" max="10769" width="8.85546875" style="1158" customWidth="1"/>
    <col min="10770" max="10770" width="10.42578125" style="1158" customWidth="1"/>
    <col min="10771" max="10771" width="11.85546875" style="1158" customWidth="1"/>
    <col min="10772" max="10772" width="13.5703125" style="1158" customWidth="1"/>
    <col min="10773" max="10773" width="11.85546875" style="1158" customWidth="1"/>
    <col min="10774" max="10774" width="13.42578125" style="1158" customWidth="1"/>
    <col min="10775" max="11008" width="14.85546875" style="1158"/>
    <col min="11009" max="11009" width="6.7109375" style="1158" customWidth="1"/>
    <col min="11010" max="11010" width="4.140625" style="1158" customWidth="1"/>
    <col min="11011" max="11011" width="10.85546875" style="1158" customWidth="1"/>
    <col min="11012" max="11012" width="12.85546875" style="1158" customWidth="1"/>
    <col min="11013" max="11013" width="11.85546875" style="1158" customWidth="1"/>
    <col min="11014" max="11015" width="7.5703125" style="1158" customWidth="1"/>
    <col min="11016" max="11016" width="10.140625" style="1158" customWidth="1"/>
    <col min="11017" max="11017" width="9.85546875" style="1158" bestFit="1" customWidth="1"/>
    <col min="11018" max="11018" width="14.28515625" style="1158" customWidth="1"/>
    <col min="11019" max="11019" width="14.42578125" style="1158" customWidth="1"/>
    <col min="11020" max="11020" width="12.42578125" style="1158" bestFit="1" customWidth="1"/>
    <col min="11021" max="11022" width="11.85546875" style="1158" customWidth="1"/>
    <col min="11023" max="11023" width="12.140625" style="1158" customWidth="1"/>
    <col min="11024" max="11024" width="11.85546875" style="1158" customWidth="1"/>
    <col min="11025" max="11025" width="8.85546875" style="1158" customWidth="1"/>
    <col min="11026" max="11026" width="10.42578125" style="1158" customWidth="1"/>
    <col min="11027" max="11027" width="11.85546875" style="1158" customWidth="1"/>
    <col min="11028" max="11028" width="13.5703125" style="1158" customWidth="1"/>
    <col min="11029" max="11029" width="11.85546875" style="1158" customWidth="1"/>
    <col min="11030" max="11030" width="13.42578125" style="1158" customWidth="1"/>
    <col min="11031" max="11264" width="14.85546875" style="1158"/>
    <col min="11265" max="11265" width="6.7109375" style="1158" customWidth="1"/>
    <col min="11266" max="11266" width="4.140625" style="1158" customWidth="1"/>
    <col min="11267" max="11267" width="10.85546875" style="1158" customWidth="1"/>
    <col min="11268" max="11268" width="12.85546875" style="1158" customWidth="1"/>
    <col min="11269" max="11269" width="11.85546875" style="1158" customWidth="1"/>
    <col min="11270" max="11271" width="7.5703125" style="1158" customWidth="1"/>
    <col min="11272" max="11272" width="10.140625" style="1158" customWidth="1"/>
    <col min="11273" max="11273" width="9.85546875" style="1158" bestFit="1" customWidth="1"/>
    <col min="11274" max="11274" width="14.28515625" style="1158" customWidth="1"/>
    <col min="11275" max="11275" width="14.42578125" style="1158" customWidth="1"/>
    <col min="11276" max="11276" width="12.42578125" style="1158" bestFit="1" customWidth="1"/>
    <col min="11277" max="11278" width="11.85546875" style="1158" customWidth="1"/>
    <col min="11279" max="11279" width="12.140625" style="1158" customWidth="1"/>
    <col min="11280" max="11280" width="11.85546875" style="1158" customWidth="1"/>
    <col min="11281" max="11281" width="8.85546875" style="1158" customWidth="1"/>
    <col min="11282" max="11282" width="10.42578125" style="1158" customWidth="1"/>
    <col min="11283" max="11283" width="11.85546875" style="1158" customWidth="1"/>
    <col min="11284" max="11284" width="13.5703125" style="1158" customWidth="1"/>
    <col min="11285" max="11285" width="11.85546875" style="1158" customWidth="1"/>
    <col min="11286" max="11286" width="13.42578125" style="1158" customWidth="1"/>
    <col min="11287" max="11520" width="14.85546875" style="1158"/>
    <col min="11521" max="11521" width="6.7109375" style="1158" customWidth="1"/>
    <col min="11522" max="11522" width="4.140625" style="1158" customWidth="1"/>
    <col min="11523" max="11523" width="10.85546875" style="1158" customWidth="1"/>
    <col min="11524" max="11524" width="12.85546875" style="1158" customWidth="1"/>
    <col min="11525" max="11525" width="11.85546875" style="1158" customWidth="1"/>
    <col min="11526" max="11527" width="7.5703125" style="1158" customWidth="1"/>
    <col min="11528" max="11528" width="10.140625" style="1158" customWidth="1"/>
    <col min="11529" max="11529" width="9.85546875" style="1158" bestFit="1" customWidth="1"/>
    <col min="11530" max="11530" width="14.28515625" style="1158" customWidth="1"/>
    <col min="11531" max="11531" width="14.42578125" style="1158" customWidth="1"/>
    <col min="11532" max="11532" width="12.42578125" style="1158" bestFit="1" customWidth="1"/>
    <col min="11533" max="11534" width="11.85546875" style="1158" customWidth="1"/>
    <col min="11535" max="11535" width="12.140625" style="1158" customWidth="1"/>
    <col min="11536" max="11536" width="11.85546875" style="1158" customWidth="1"/>
    <col min="11537" max="11537" width="8.85546875" style="1158" customWidth="1"/>
    <col min="11538" max="11538" width="10.42578125" style="1158" customWidth="1"/>
    <col min="11539" max="11539" width="11.85546875" style="1158" customWidth="1"/>
    <col min="11540" max="11540" width="13.5703125" style="1158" customWidth="1"/>
    <col min="11541" max="11541" width="11.85546875" style="1158" customWidth="1"/>
    <col min="11542" max="11542" width="13.42578125" style="1158" customWidth="1"/>
    <col min="11543" max="11776" width="14.85546875" style="1158"/>
    <col min="11777" max="11777" width="6.7109375" style="1158" customWidth="1"/>
    <col min="11778" max="11778" width="4.140625" style="1158" customWidth="1"/>
    <col min="11779" max="11779" width="10.85546875" style="1158" customWidth="1"/>
    <col min="11780" max="11780" width="12.85546875" style="1158" customWidth="1"/>
    <col min="11781" max="11781" width="11.85546875" style="1158" customWidth="1"/>
    <col min="11782" max="11783" width="7.5703125" style="1158" customWidth="1"/>
    <col min="11784" max="11784" width="10.140625" style="1158" customWidth="1"/>
    <col min="11785" max="11785" width="9.85546875" style="1158" bestFit="1" customWidth="1"/>
    <col min="11786" max="11786" width="14.28515625" style="1158" customWidth="1"/>
    <col min="11787" max="11787" width="14.42578125" style="1158" customWidth="1"/>
    <col min="11788" max="11788" width="12.42578125" style="1158" bestFit="1" customWidth="1"/>
    <col min="11789" max="11790" width="11.85546875" style="1158" customWidth="1"/>
    <col min="11791" max="11791" width="12.140625" style="1158" customWidth="1"/>
    <col min="11792" max="11792" width="11.85546875" style="1158" customWidth="1"/>
    <col min="11793" max="11793" width="8.85546875" style="1158" customWidth="1"/>
    <col min="11794" max="11794" width="10.42578125" style="1158" customWidth="1"/>
    <col min="11795" max="11795" width="11.85546875" style="1158" customWidth="1"/>
    <col min="11796" max="11796" width="13.5703125" style="1158" customWidth="1"/>
    <col min="11797" max="11797" width="11.85546875" style="1158" customWidth="1"/>
    <col min="11798" max="11798" width="13.42578125" style="1158" customWidth="1"/>
    <col min="11799" max="12032" width="14.85546875" style="1158"/>
    <col min="12033" max="12033" width="6.7109375" style="1158" customWidth="1"/>
    <col min="12034" max="12034" width="4.140625" style="1158" customWidth="1"/>
    <col min="12035" max="12035" width="10.85546875" style="1158" customWidth="1"/>
    <col min="12036" max="12036" width="12.85546875" style="1158" customWidth="1"/>
    <col min="12037" max="12037" width="11.85546875" style="1158" customWidth="1"/>
    <col min="12038" max="12039" width="7.5703125" style="1158" customWidth="1"/>
    <col min="12040" max="12040" width="10.140625" style="1158" customWidth="1"/>
    <col min="12041" max="12041" width="9.85546875" style="1158" bestFit="1" customWidth="1"/>
    <col min="12042" max="12042" width="14.28515625" style="1158" customWidth="1"/>
    <col min="12043" max="12043" width="14.42578125" style="1158" customWidth="1"/>
    <col min="12044" max="12044" width="12.42578125" style="1158" bestFit="1" customWidth="1"/>
    <col min="12045" max="12046" width="11.85546875" style="1158" customWidth="1"/>
    <col min="12047" max="12047" width="12.140625" style="1158" customWidth="1"/>
    <col min="12048" max="12048" width="11.85546875" style="1158" customWidth="1"/>
    <col min="12049" max="12049" width="8.85546875" style="1158" customWidth="1"/>
    <col min="12050" max="12050" width="10.42578125" style="1158" customWidth="1"/>
    <col min="12051" max="12051" width="11.85546875" style="1158" customWidth="1"/>
    <col min="12052" max="12052" width="13.5703125" style="1158" customWidth="1"/>
    <col min="12053" max="12053" width="11.85546875" style="1158" customWidth="1"/>
    <col min="12054" max="12054" width="13.42578125" style="1158" customWidth="1"/>
    <col min="12055" max="12288" width="14.85546875" style="1158"/>
    <col min="12289" max="12289" width="6.7109375" style="1158" customWidth="1"/>
    <col min="12290" max="12290" width="4.140625" style="1158" customWidth="1"/>
    <col min="12291" max="12291" width="10.85546875" style="1158" customWidth="1"/>
    <col min="12292" max="12292" width="12.85546875" style="1158" customWidth="1"/>
    <col min="12293" max="12293" width="11.85546875" style="1158" customWidth="1"/>
    <col min="12294" max="12295" width="7.5703125" style="1158" customWidth="1"/>
    <col min="12296" max="12296" width="10.140625" style="1158" customWidth="1"/>
    <col min="12297" max="12297" width="9.85546875" style="1158" bestFit="1" customWidth="1"/>
    <col min="12298" max="12298" width="14.28515625" style="1158" customWidth="1"/>
    <col min="12299" max="12299" width="14.42578125" style="1158" customWidth="1"/>
    <col min="12300" max="12300" width="12.42578125" style="1158" bestFit="1" customWidth="1"/>
    <col min="12301" max="12302" width="11.85546875" style="1158" customWidth="1"/>
    <col min="12303" max="12303" width="12.140625" style="1158" customWidth="1"/>
    <col min="12304" max="12304" width="11.85546875" style="1158" customWidth="1"/>
    <col min="12305" max="12305" width="8.85546875" style="1158" customWidth="1"/>
    <col min="12306" max="12306" width="10.42578125" style="1158" customWidth="1"/>
    <col min="12307" max="12307" width="11.85546875" style="1158" customWidth="1"/>
    <col min="12308" max="12308" width="13.5703125" style="1158" customWidth="1"/>
    <col min="12309" max="12309" width="11.85546875" style="1158" customWidth="1"/>
    <col min="12310" max="12310" width="13.42578125" style="1158" customWidth="1"/>
    <col min="12311" max="12544" width="14.85546875" style="1158"/>
    <col min="12545" max="12545" width="6.7109375" style="1158" customWidth="1"/>
    <col min="12546" max="12546" width="4.140625" style="1158" customWidth="1"/>
    <col min="12547" max="12547" width="10.85546875" style="1158" customWidth="1"/>
    <col min="12548" max="12548" width="12.85546875" style="1158" customWidth="1"/>
    <col min="12549" max="12549" width="11.85546875" style="1158" customWidth="1"/>
    <col min="12550" max="12551" width="7.5703125" style="1158" customWidth="1"/>
    <col min="12552" max="12552" width="10.140625" style="1158" customWidth="1"/>
    <col min="12553" max="12553" width="9.85546875" style="1158" bestFit="1" customWidth="1"/>
    <col min="12554" max="12554" width="14.28515625" style="1158" customWidth="1"/>
    <col min="12555" max="12555" width="14.42578125" style="1158" customWidth="1"/>
    <col min="12556" max="12556" width="12.42578125" style="1158" bestFit="1" customWidth="1"/>
    <col min="12557" max="12558" width="11.85546875" style="1158" customWidth="1"/>
    <col min="12559" max="12559" width="12.140625" style="1158" customWidth="1"/>
    <col min="12560" max="12560" width="11.85546875" style="1158" customWidth="1"/>
    <col min="12561" max="12561" width="8.85546875" style="1158" customWidth="1"/>
    <col min="12562" max="12562" width="10.42578125" style="1158" customWidth="1"/>
    <col min="12563" max="12563" width="11.85546875" style="1158" customWidth="1"/>
    <col min="12564" max="12564" width="13.5703125" style="1158" customWidth="1"/>
    <col min="12565" max="12565" width="11.85546875" style="1158" customWidth="1"/>
    <col min="12566" max="12566" width="13.42578125" style="1158" customWidth="1"/>
    <col min="12567" max="12800" width="14.85546875" style="1158"/>
    <col min="12801" max="12801" width="6.7109375" style="1158" customWidth="1"/>
    <col min="12802" max="12802" width="4.140625" style="1158" customWidth="1"/>
    <col min="12803" max="12803" width="10.85546875" style="1158" customWidth="1"/>
    <col min="12804" max="12804" width="12.85546875" style="1158" customWidth="1"/>
    <col min="12805" max="12805" width="11.85546875" style="1158" customWidth="1"/>
    <col min="12806" max="12807" width="7.5703125" style="1158" customWidth="1"/>
    <col min="12808" max="12808" width="10.140625" style="1158" customWidth="1"/>
    <col min="12809" max="12809" width="9.85546875" style="1158" bestFit="1" customWidth="1"/>
    <col min="12810" max="12810" width="14.28515625" style="1158" customWidth="1"/>
    <col min="12811" max="12811" width="14.42578125" style="1158" customWidth="1"/>
    <col min="12812" max="12812" width="12.42578125" style="1158" bestFit="1" customWidth="1"/>
    <col min="12813" max="12814" width="11.85546875" style="1158" customWidth="1"/>
    <col min="12815" max="12815" width="12.140625" style="1158" customWidth="1"/>
    <col min="12816" max="12816" width="11.85546875" style="1158" customWidth="1"/>
    <col min="12817" max="12817" width="8.85546875" style="1158" customWidth="1"/>
    <col min="12818" max="12818" width="10.42578125" style="1158" customWidth="1"/>
    <col min="12819" max="12819" width="11.85546875" style="1158" customWidth="1"/>
    <col min="12820" max="12820" width="13.5703125" style="1158" customWidth="1"/>
    <col min="12821" max="12821" width="11.85546875" style="1158" customWidth="1"/>
    <col min="12822" max="12822" width="13.42578125" style="1158" customWidth="1"/>
    <col min="12823" max="13056" width="14.85546875" style="1158"/>
    <col min="13057" max="13057" width="6.7109375" style="1158" customWidth="1"/>
    <col min="13058" max="13058" width="4.140625" style="1158" customWidth="1"/>
    <col min="13059" max="13059" width="10.85546875" style="1158" customWidth="1"/>
    <col min="13060" max="13060" width="12.85546875" style="1158" customWidth="1"/>
    <col min="13061" max="13061" width="11.85546875" style="1158" customWidth="1"/>
    <col min="13062" max="13063" width="7.5703125" style="1158" customWidth="1"/>
    <col min="13064" max="13064" width="10.140625" style="1158" customWidth="1"/>
    <col min="13065" max="13065" width="9.85546875" style="1158" bestFit="1" customWidth="1"/>
    <col min="13066" max="13066" width="14.28515625" style="1158" customWidth="1"/>
    <col min="13067" max="13067" width="14.42578125" style="1158" customWidth="1"/>
    <col min="13068" max="13068" width="12.42578125" style="1158" bestFit="1" customWidth="1"/>
    <col min="13069" max="13070" width="11.85546875" style="1158" customWidth="1"/>
    <col min="13071" max="13071" width="12.140625" style="1158" customWidth="1"/>
    <col min="13072" max="13072" width="11.85546875" style="1158" customWidth="1"/>
    <col min="13073" max="13073" width="8.85546875" style="1158" customWidth="1"/>
    <col min="13074" max="13074" width="10.42578125" style="1158" customWidth="1"/>
    <col min="13075" max="13075" width="11.85546875" style="1158" customWidth="1"/>
    <col min="13076" max="13076" width="13.5703125" style="1158" customWidth="1"/>
    <col min="13077" max="13077" width="11.85546875" style="1158" customWidth="1"/>
    <col min="13078" max="13078" width="13.42578125" style="1158" customWidth="1"/>
    <col min="13079" max="13312" width="14.85546875" style="1158"/>
    <col min="13313" max="13313" width="6.7109375" style="1158" customWidth="1"/>
    <col min="13314" max="13314" width="4.140625" style="1158" customWidth="1"/>
    <col min="13315" max="13315" width="10.85546875" style="1158" customWidth="1"/>
    <col min="13316" max="13316" width="12.85546875" style="1158" customWidth="1"/>
    <col min="13317" max="13317" width="11.85546875" style="1158" customWidth="1"/>
    <col min="13318" max="13319" width="7.5703125" style="1158" customWidth="1"/>
    <col min="13320" max="13320" width="10.140625" style="1158" customWidth="1"/>
    <col min="13321" max="13321" width="9.85546875" style="1158" bestFit="1" customWidth="1"/>
    <col min="13322" max="13322" width="14.28515625" style="1158" customWidth="1"/>
    <col min="13323" max="13323" width="14.42578125" style="1158" customWidth="1"/>
    <col min="13324" max="13324" width="12.42578125" style="1158" bestFit="1" customWidth="1"/>
    <col min="13325" max="13326" width="11.85546875" style="1158" customWidth="1"/>
    <col min="13327" max="13327" width="12.140625" style="1158" customWidth="1"/>
    <col min="13328" max="13328" width="11.85546875" style="1158" customWidth="1"/>
    <col min="13329" max="13329" width="8.85546875" style="1158" customWidth="1"/>
    <col min="13330" max="13330" width="10.42578125" style="1158" customWidth="1"/>
    <col min="13331" max="13331" width="11.85546875" style="1158" customWidth="1"/>
    <col min="13332" max="13332" width="13.5703125" style="1158" customWidth="1"/>
    <col min="13333" max="13333" width="11.85546875" style="1158" customWidth="1"/>
    <col min="13334" max="13334" width="13.42578125" style="1158" customWidth="1"/>
    <col min="13335" max="13568" width="14.85546875" style="1158"/>
    <col min="13569" max="13569" width="6.7109375" style="1158" customWidth="1"/>
    <col min="13570" max="13570" width="4.140625" style="1158" customWidth="1"/>
    <col min="13571" max="13571" width="10.85546875" style="1158" customWidth="1"/>
    <col min="13572" max="13572" width="12.85546875" style="1158" customWidth="1"/>
    <col min="13573" max="13573" width="11.85546875" style="1158" customWidth="1"/>
    <col min="13574" max="13575" width="7.5703125" style="1158" customWidth="1"/>
    <col min="13576" max="13576" width="10.140625" style="1158" customWidth="1"/>
    <col min="13577" max="13577" width="9.85546875" style="1158" bestFit="1" customWidth="1"/>
    <col min="13578" max="13578" width="14.28515625" style="1158" customWidth="1"/>
    <col min="13579" max="13579" width="14.42578125" style="1158" customWidth="1"/>
    <col min="13580" max="13580" width="12.42578125" style="1158" bestFit="1" customWidth="1"/>
    <col min="13581" max="13582" width="11.85546875" style="1158" customWidth="1"/>
    <col min="13583" max="13583" width="12.140625" style="1158" customWidth="1"/>
    <col min="13584" max="13584" width="11.85546875" style="1158" customWidth="1"/>
    <col min="13585" max="13585" width="8.85546875" style="1158" customWidth="1"/>
    <col min="13586" max="13586" width="10.42578125" style="1158" customWidth="1"/>
    <col min="13587" max="13587" width="11.85546875" style="1158" customWidth="1"/>
    <col min="13588" max="13588" width="13.5703125" style="1158" customWidth="1"/>
    <col min="13589" max="13589" width="11.85546875" style="1158" customWidth="1"/>
    <col min="13590" max="13590" width="13.42578125" style="1158" customWidth="1"/>
    <col min="13591" max="13824" width="14.85546875" style="1158"/>
    <col min="13825" max="13825" width="6.7109375" style="1158" customWidth="1"/>
    <col min="13826" max="13826" width="4.140625" style="1158" customWidth="1"/>
    <col min="13827" max="13827" width="10.85546875" style="1158" customWidth="1"/>
    <col min="13828" max="13828" width="12.85546875" style="1158" customWidth="1"/>
    <col min="13829" max="13829" width="11.85546875" style="1158" customWidth="1"/>
    <col min="13830" max="13831" width="7.5703125" style="1158" customWidth="1"/>
    <col min="13832" max="13832" width="10.140625" style="1158" customWidth="1"/>
    <col min="13833" max="13833" width="9.85546875" style="1158" bestFit="1" customWidth="1"/>
    <col min="13834" max="13834" width="14.28515625" style="1158" customWidth="1"/>
    <col min="13835" max="13835" width="14.42578125" style="1158" customWidth="1"/>
    <col min="13836" max="13836" width="12.42578125" style="1158" bestFit="1" customWidth="1"/>
    <col min="13837" max="13838" width="11.85546875" style="1158" customWidth="1"/>
    <col min="13839" max="13839" width="12.140625" style="1158" customWidth="1"/>
    <col min="13840" max="13840" width="11.85546875" style="1158" customWidth="1"/>
    <col min="13841" max="13841" width="8.85546875" style="1158" customWidth="1"/>
    <col min="13842" max="13842" width="10.42578125" style="1158" customWidth="1"/>
    <col min="13843" max="13843" width="11.85546875" style="1158" customWidth="1"/>
    <col min="13844" max="13844" width="13.5703125" style="1158" customWidth="1"/>
    <col min="13845" max="13845" width="11.85546875" style="1158" customWidth="1"/>
    <col min="13846" max="13846" width="13.42578125" style="1158" customWidth="1"/>
    <col min="13847" max="14080" width="14.85546875" style="1158"/>
    <col min="14081" max="14081" width="6.7109375" style="1158" customWidth="1"/>
    <col min="14082" max="14082" width="4.140625" style="1158" customWidth="1"/>
    <col min="14083" max="14083" width="10.85546875" style="1158" customWidth="1"/>
    <col min="14084" max="14084" width="12.85546875" style="1158" customWidth="1"/>
    <col min="14085" max="14085" width="11.85546875" style="1158" customWidth="1"/>
    <col min="14086" max="14087" width="7.5703125" style="1158" customWidth="1"/>
    <col min="14088" max="14088" width="10.140625" style="1158" customWidth="1"/>
    <col min="14089" max="14089" width="9.85546875" style="1158" bestFit="1" customWidth="1"/>
    <col min="14090" max="14090" width="14.28515625" style="1158" customWidth="1"/>
    <col min="14091" max="14091" width="14.42578125" style="1158" customWidth="1"/>
    <col min="14092" max="14092" width="12.42578125" style="1158" bestFit="1" customWidth="1"/>
    <col min="14093" max="14094" width="11.85546875" style="1158" customWidth="1"/>
    <col min="14095" max="14095" width="12.140625" style="1158" customWidth="1"/>
    <col min="14096" max="14096" width="11.85546875" style="1158" customWidth="1"/>
    <col min="14097" max="14097" width="8.85546875" style="1158" customWidth="1"/>
    <col min="14098" max="14098" width="10.42578125" style="1158" customWidth="1"/>
    <col min="14099" max="14099" width="11.85546875" style="1158" customWidth="1"/>
    <col min="14100" max="14100" width="13.5703125" style="1158" customWidth="1"/>
    <col min="14101" max="14101" width="11.85546875" style="1158" customWidth="1"/>
    <col min="14102" max="14102" width="13.42578125" style="1158" customWidth="1"/>
    <col min="14103" max="14336" width="14.85546875" style="1158"/>
    <col min="14337" max="14337" width="6.7109375" style="1158" customWidth="1"/>
    <col min="14338" max="14338" width="4.140625" style="1158" customWidth="1"/>
    <col min="14339" max="14339" width="10.85546875" style="1158" customWidth="1"/>
    <col min="14340" max="14340" width="12.85546875" style="1158" customWidth="1"/>
    <col min="14341" max="14341" width="11.85546875" style="1158" customWidth="1"/>
    <col min="14342" max="14343" width="7.5703125" style="1158" customWidth="1"/>
    <col min="14344" max="14344" width="10.140625" style="1158" customWidth="1"/>
    <col min="14345" max="14345" width="9.85546875" style="1158" bestFit="1" customWidth="1"/>
    <col min="14346" max="14346" width="14.28515625" style="1158" customWidth="1"/>
    <col min="14347" max="14347" width="14.42578125" style="1158" customWidth="1"/>
    <col min="14348" max="14348" width="12.42578125" style="1158" bestFit="1" customWidth="1"/>
    <col min="14349" max="14350" width="11.85546875" style="1158" customWidth="1"/>
    <col min="14351" max="14351" width="12.140625" style="1158" customWidth="1"/>
    <col min="14352" max="14352" width="11.85546875" style="1158" customWidth="1"/>
    <col min="14353" max="14353" width="8.85546875" style="1158" customWidth="1"/>
    <col min="14354" max="14354" width="10.42578125" style="1158" customWidth="1"/>
    <col min="14355" max="14355" width="11.85546875" style="1158" customWidth="1"/>
    <col min="14356" max="14356" width="13.5703125" style="1158" customWidth="1"/>
    <col min="14357" max="14357" width="11.85546875" style="1158" customWidth="1"/>
    <col min="14358" max="14358" width="13.42578125" style="1158" customWidth="1"/>
    <col min="14359" max="14592" width="14.85546875" style="1158"/>
    <col min="14593" max="14593" width="6.7109375" style="1158" customWidth="1"/>
    <col min="14594" max="14594" width="4.140625" style="1158" customWidth="1"/>
    <col min="14595" max="14595" width="10.85546875" style="1158" customWidth="1"/>
    <col min="14596" max="14596" width="12.85546875" style="1158" customWidth="1"/>
    <col min="14597" max="14597" width="11.85546875" style="1158" customWidth="1"/>
    <col min="14598" max="14599" width="7.5703125" style="1158" customWidth="1"/>
    <col min="14600" max="14600" width="10.140625" style="1158" customWidth="1"/>
    <col min="14601" max="14601" width="9.85546875" style="1158" bestFit="1" customWidth="1"/>
    <col min="14602" max="14602" width="14.28515625" style="1158" customWidth="1"/>
    <col min="14603" max="14603" width="14.42578125" style="1158" customWidth="1"/>
    <col min="14604" max="14604" width="12.42578125" style="1158" bestFit="1" customWidth="1"/>
    <col min="14605" max="14606" width="11.85546875" style="1158" customWidth="1"/>
    <col min="14607" max="14607" width="12.140625" style="1158" customWidth="1"/>
    <col min="14608" max="14608" width="11.85546875" style="1158" customWidth="1"/>
    <col min="14609" max="14609" width="8.85546875" style="1158" customWidth="1"/>
    <col min="14610" max="14610" width="10.42578125" style="1158" customWidth="1"/>
    <col min="14611" max="14611" width="11.85546875" style="1158" customWidth="1"/>
    <col min="14612" max="14612" width="13.5703125" style="1158" customWidth="1"/>
    <col min="14613" max="14613" width="11.85546875" style="1158" customWidth="1"/>
    <col min="14614" max="14614" width="13.42578125" style="1158" customWidth="1"/>
    <col min="14615" max="14848" width="14.85546875" style="1158"/>
    <col min="14849" max="14849" width="6.7109375" style="1158" customWidth="1"/>
    <col min="14850" max="14850" width="4.140625" style="1158" customWidth="1"/>
    <col min="14851" max="14851" width="10.85546875" style="1158" customWidth="1"/>
    <col min="14852" max="14852" width="12.85546875" style="1158" customWidth="1"/>
    <col min="14853" max="14853" width="11.85546875" style="1158" customWidth="1"/>
    <col min="14854" max="14855" width="7.5703125" style="1158" customWidth="1"/>
    <col min="14856" max="14856" width="10.140625" style="1158" customWidth="1"/>
    <col min="14857" max="14857" width="9.85546875" style="1158" bestFit="1" customWidth="1"/>
    <col min="14858" max="14858" width="14.28515625" style="1158" customWidth="1"/>
    <col min="14859" max="14859" width="14.42578125" style="1158" customWidth="1"/>
    <col min="14860" max="14860" width="12.42578125" style="1158" bestFit="1" customWidth="1"/>
    <col min="14861" max="14862" width="11.85546875" style="1158" customWidth="1"/>
    <col min="14863" max="14863" width="12.140625" style="1158" customWidth="1"/>
    <col min="14864" max="14864" width="11.85546875" style="1158" customWidth="1"/>
    <col min="14865" max="14865" width="8.85546875" style="1158" customWidth="1"/>
    <col min="14866" max="14866" width="10.42578125" style="1158" customWidth="1"/>
    <col min="14867" max="14867" width="11.85546875" style="1158" customWidth="1"/>
    <col min="14868" max="14868" width="13.5703125" style="1158" customWidth="1"/>
    <col min="14869" max="14869" width="11.85546875" style="1158" customWidth="1"/>
    <col min="14870" max="14870" width="13.42578125" style="1158" customWidth="1"/>
    <col min="14871" max="15104" width="14.85546875" style="1158"/>
    <col min="15105" max="15105" width="6.7109375" style="1158" customWidth="1"/>
    <col min="15106" max="15106" width="4.140625" style="1158" customWidth="1"/>
    <col min="15107" max="15107" width="10.85546875" style="1158" customWidth="1"/>
    <col min="15108" max="15108" width="12.85546875" style="1158" customWidth="1"/>
    <col min="15109" max="15109" width="11.85546875" style="1158" customWidth="1"/>
    <col min="15110" max="15111" width="7.5703125" style="1158" customWidth="1"/>
    <col min="15112" max="15112" width="10.140625" style="1158" customWidth="1"/>
    <col min="15113" max="15113" width="9.85546875" style="1158" bestFit="1" customWidth="1"/>
    <col min="15114" max="15114" width="14.28515625" style="1158" customWidth="1"/>
    <col min="15115" max="15115" width="14.42578125" style="1158" customWidth="1"/>
    <col min="15116" max="15116" width="12.42578125" style="1158" bestFit="1" customWidth="1"/>
    <col min="15117" max="15118" width="11.85546875" style="1158" customWidth="1"/>
    <col min="15119" max="15119" width="12.140625" style="1158" customWidth="1"/>
    <col min="15120" max="15120" width="11.85546875" style="1158" customWidth="1"/>
    <col min="15121" max="15121" width="8.85546875" style="1158" customWidth="1"/>
    <col min="15122" max="15122" width="10.42578125" style="1158" customWidth="1"/>
    <col min="15123" max="15123" width="11.85546875" style="1158" customWidth="1"/>
    <col min="15124" max="15124" width="13.5703125" style="1158" customWidth="1"/>
    <col min="15125" max="15125" width="11.85546875" style="1158" customWidth="1"/>
    <col min="15126" max="15126" width="13.42578125" style="1158" customWidth="1"/>
    <col min="15127" max="15360" width="14.85546875" style="1158"/>
    <col min="15361" max="15361" width="6.7109375" style="1158" customWidth="1"/>
    <col min="15362" max="15362" width="4.140625" style="1158" customWidth="1"/>
    <col min="15363" max="15363" width="10.85546875" style="1158" customWidth="1"/>
    <col min="15364" max="15364" width="12.85546875" style="1158" customWidth="1"/>
    <col min="15365" max="15365" width="11.85546875" style="1158" customWidth="1"/>
    <col min="15366" max="15367" width="7.5703125" style="1158" customWidth="1"/>
    <col min="15368" max="15368" width="10.140625" style="1158" customWidth="1"/>
    <col min="15369" max="15369" width="9.85546875" style="1158" bestFit="1" customWidth="1"/>
    <col min="15370" max="15370" width="14.28515625" style="1158" customWidth="1"/>
    <col min="15371" max="15371" width="14.42578125" style="1158" customWidth="1"/>
    <col min="15372" max="15372" width="12.42578125" style="1158" bestFit="1" customWidth="1"/>
    <col min="15373" max="15374" width="11.85546875" style="1158" customWidth="1"/>
    <col min="15375" max="15375" width="12.140625" style="1158" customWidth="1"/>
    <col min="15376" max="15376" width="11.85546875" style="1158" customWidth="1"/>
    <col min="15377" max="15377" width="8.85546875" style="1158" customWidth="1"/>
    <col min="15378" max="15378" width="10.42578125" style="1158" customWidth="1"/>
    <col min="15379" max="15379" width="11.85546875" style="1158" customWidth="1"/>
    <col min="15380" max="15380" width="13.5703125" style="1158" customWidth="1"/>
    <col min="15381" max="15381" width="11.85546875" style="1158" customWidth="1"/>
    <col min="15382" max="15382" width="13.42578125" style="1158" customWidth="1"/>
    <col min="15383" max="15616" width="14.85546875" style="1158"/>
    <col min="15617" max="15617" width="6.7109375" style="1158" customWidth="1"/>
    <col min="15618" max="15618" width="4.140625" style="1158" customWidth="1"/>
    <col min="15619" max="15619" width="10.85546875" style="1158" customWidth="1"/>
    <col min="15620" max="15620" width="12.85546875" style="1158" customWidth="1"/>
    <col min="15621" max="15621" width="11.85546875" style="1158" customWidth="1"/>
    <col min="15622" max="15623" width="7.5703125" style="1158" customWidth="1"/>
    <col min="15624" max="15624" width="10.140625" style="1158" customWidth="1"/>
    <col min="15625" max="15625" width="9.85546875" style="1158" bestFit="1" customWidth="1"/>
    <col min="15626" max="15626" width="14.28515625" style="1158" customWidth="1"/>
    <col min="15627" max="15627" width="14.42578125" style="1158" customWidth="1"/>
    <col min="15628" max="15628" width="12.42578125" style="1158" bestFit="1" customWidth="1"/>
    <col min="15629" max="15630" width="11.85546875" style="1158" customWidth="1"/>
    <col min="15631" max="15631" width="12.140625" style="1158" customWidth="1"/>
    <col min="15632" max="15632" width="11.85546875" style="1158" customWidth="1"/>
    <col min="15633" max="15633" width="8.85546875" style="1158" customWidth="1"/>
    <col min="15634" max="15634" width="10.42578125" style="1158" customWidth="1"/>
    <col min="15635" max="15635" width="11.85546875" style="1158" customWidth="1"/>
    <col min="15636" max="15636" width="13.5703125" style="1158" customWidth="1"/>
    <col min="15637" max="15637" width="11.85546875" style="1158" customWidth="1"/>
    <col min="15638" max="15638" width="13.42578125" style="1158" customWidth="1"/>
    <col min="15639" max="15872" width="14.85546875" style="1158"/>
    <col min="15873" max="15873" width="6.7109375" style="1158" customWidth="1"/>
    <col min="15874" max="15874" width="4.140625" style="1158" customWidth="1"/>
    <col min="15875" max="15875" width="10.85546875" style="1158" customWidth="1"/>
    <col min="15876" max="15876" width="12.85546875" style="1158" customWidth="1"/>
    <col min="15877" max="15877" width="11.85546875" style="1158" customWidth="1"/>
    <col min="15878" max="15879" width="7.5703125" style="1158" customWidth="1"/>
    <col min="15880" max="15880" width="10.140625" style="1158" customWidth="1"/>
    <col min="15881" max="15881" width="9.85546875" style="1158" bestFit="1" customWidth="1"/>
    <col min="15882" max="15882" width="14.28515625" style="1158" customWidth="1"/>
    <col min="15883" max="15883" width="14.42578125" style="1158" customWidth="1"/>
    <col min="15884" max="15884" width="12.42578125" style="1158" bestFit="1" customWidth="1"/>
    <col min="15885" max="15886" width="11.85546875" style="1158" customWidth="1"/>
    <col min="15887" max="15887" width="12.140625" style="1158" customWidth="1"/>
    <col min="15888" max="15888" width="11.85546875" style="1158" customWidth="1"/>
    <col min="15889" max="15889" width="8.85546875" style="1158" customWidth="1"/>
    <col min="15890" max="15890" width="10.42578125" style="1158" customWidth="1"/>
    <col min="15891" max="15891" width="11.85546875" style="1158" customWidth="1"/>
    <col min="15892" max="15892" width="13.5703125" style="1158" customWidth="1"/>
    <col min="15893" max="15893" width="11.85546875" style="1158" customWidth="1"/>
    <col min="15894" max="15894" width="13.42578125" style="1158" customWidth="1"/>
    <col min="15895" max="16128" width="14.85546875" style="1158"/>
    <col min="16129" max="16129" width="6.7109375" style="1158" customWidth="1"/>
    <col min="16130" max="16130" width="4.140625" style="1158" customWidth="1"/>
    <col min="16131" max="16131" width="10.85546875" style="1158" customWidth="1"/>
    <col min="16132" max="16132" width="12.85546875" style="1158" customWidth="1"/>
    <col min="16133" max="16133" width="11.85546875" style="1158" customWidth="1"/>
    <col min="16134" max="16135" width="7.5703125" style="1158" customWidth="1"/>
    <col min="16136" max="16136" width="10.140625" style="1158" customWidth="1"/>
    <col min="16137" max="16137" width="9.85546875" style="1158" bestFit="1" customWidth="1"/>
    <col min="16138" max="16138" width="14.28515625" style="1158" customWidth="1"/>
    <col min="16139" max="16139" width="14.42578125" style="1158" customWidth="1"/>
    <col min="16140" max="16140" width="12.42578125" style="1158" bestFit="1" customWidth="1"/>
    <col min="16141" max="16142" width="11.85546875" style="1158" customWidth="1"/>
    <col min="16143" max="16143" width="12.140625" style="1158" customWidth="1"/>
    <col min="16144" max="16144" width="11.85546875" style="1158" customWidth="1"/>
    <col min="16145" max="16145" width="8.85546875" style="1158" customWidth="1"/>
    <col min="16146" max="16146" width="10.42578125" style="1158" customWidth="1"/>
    <col min="16147" max="16147" width="11.85546875" style="1158" customWidth="1"/>
    <col min="16148" max="16148" width="13.5703125" style="1158" customWidth="1"/>
    <col min="16149" max="16149" width="11.85546875" style="1158" customWidth="1"/>
    <col min="16150" max="16150" width="13.42578125" style="1158" customWidth="1"/>
    <col min="16151" max="16384" width="14.85546875" style="1158"/>
  </cols>
  <sheetData>
    <row r="1" spans="1:22">
      <c r="A1" s="1157"/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</row>
    <row r="2" spans="1:22" ht="25.5" customHeight="1">
      <c r="A2" s="1437" t="s">
        <v>3229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  <c r="Q2" s="1437"/>
      <c r="R2" s="1437"/>
      <c r="S2" s="1437"/>
      <c r="T2" s="1437"/>
      <c r="U2" s="1437"/>
      <c r="V2" s="1437"/>
    </row>
    <row r="3" spans="1:22">
      <c r="A3" s="1157"/>
      <c r="B3" s="1157"/>
      <c r="C3" s="1157"/>
      <c r="D3" s="1157"/>
      <c r="E3" s="1157"/>
      <c r="F3" s="1157"/>
      <c r="G3" s="1157"/>
      <c r="H3" s="1157"/>
      <c r="I3" s="1157"/>
      <c r="J3" s="1446" t="s">
        <v>3230</v>
      </c>
      <c r="K3" s="1446"/>
      <c r="L3" s="1446"/>
      <c r="M3" s="1446"/>
      <c r="N3" s="1446"/>
      <c r="O3" s="1157"/>
      <c r="P3" s="1157"/>
      <c r="Q3" s="1157"/>
      <c r="R3" s="1157"/>
    </row>
    <row r="4" spans="1:22">
      <c r="A4" s="1159"/>
      <c r="B4" s="1159"/>
      <c r="C4" s="1159"/>
      <c r="D4" s="1159"/>
      <c r="E4" s="1159"/>
      <c r="F4" s="1159"/>
      <c r="G4" s="1159"/>
      <c r="I4" s="1446" t="s">
        <v>3231</v>
      </c>
      <c r="J4" s="1446"/>
      <c r="K4" s="1446"/>
      <c r="L4" s="1446"/>
      <c r="M4" s="1446"/>
      <c r="N4" s="1446"/>
      <c r="O4" s="1446"/>
      <c r="P4" s="1159"/>
      <c r="Q4" s="1159"/>
      <c r="R4" s="1159"/>
      <c r="S4" s="1160"/>
      <c r="T4" s="1160"/>
      <c r="U4" s="1160"/>
      <c r="V4" s="1160"/>
    </row>
    <row r="5" spans="1:22">
      <c r="A5" s="1159"/>
      <c r="B5" s="1159"/>
      <c r="C5" s="1159"/>
      <c r="D5" s="1159"/>
      <c r="E5" s="1159"/>
      <c r="F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61" t="s">
        <v>3232</v>
      </c>
      <c r="T5" s="1162"/>
      <c r="U5" s="1162"/>
      <c r="V5" s="1163"/>
    </row>
    <row r="6" spans="1:22">
      <c r="A6" s="1159"/>
      <c r="B6" s="1159"/>
      <c r="C6" s="1159"/>
      <c r="D6" s="1159"/>
      <c r="E6" s="1159"/>
      <c r="F6" s="1159"/>
      <c r="G6" s="1159"/>
      <c r="H6" s="1159"/>
      <c r="I6" s="1159"/>
      <c r="J6" s="1159"/>
      <c r="K6" s="1159"/>
      <c r="L6" s="1159"/>
      <c r="M6" s="1159"/>
      <c r="N6" s="1159"/>
      <c r="O6" s="1159"/>
      <c r="P6" s="1159"/>
      <c r="Q6" s="1159"/>
      <c r="R6" s="1159"/>
      <c r="S6" s="1164" t="s">
        <v>3384</v>
      </c>
      <c r="T6" s="1165"/>
      <c r="U6" s="1165"/>
      <c r="V6" s="1166"/>
    </row>
    <row r="7" spans="1:22" ht="16.5" thickBot="1">
      <c r="A7" s="1167"/>
      <c r="B7" s="1167"/>
      <c r="C7" s="1167"/>
      <c r="D7" s="1167"/>
      <c r="E7" s="1167"/>
      <c r="F7" s="1167"/>
      <c r="G7" s="1167"/>
      <c r="H7" s="1167"/>
      <c r="I7" s="1167"/>
      <c r="J7" s="1167"/>
      <c r="K7" s="1167"/>
      <c r="L7" s="1167"/>
      <c r="M7" s="1167"/>
      <c r="N7" s="1167"/>
      <c r="O7" s="1167"/>
      <c r="P7" s="1167"/>
      <c r="Q7" s="1167"/>
      <c r="R7" s="1167"/>
      <c r="S7" s="1167"/>
      <c r="T7" s="1167"/>
      <c r="U7" s="1167"/>
      <c r="V7" s="1167"/>
    </row>
    <row r="8" spans="1:22" ht="17.25" thickTop="1" thickBot="1">
      <c r="A8" s="1168"/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70"/>
    </row>
    <row r="9" spans="1:22" ht="16.5" thickBot="1">
      <c r="B9" s="1171"/>
      <c r="C9" s="1171"/>
      <c r="D9" s="1171"/>
      <c r="E9" s="1171"/>
      <c r="F9" s="1171"/>
      <c r="G9" s="1171"/>
      <c r="H9" s="1171"/>
      <c r="I9" s="1171"/>
      <c r="J9" s="1171"/>
      <c r="K9" s="1160"/>
      <c r="L9" s="1160"/>
      <c r="M9" s="1160"/>
      <c r="O9" s="1172" t="s">
        <v>3233</v>
      </c>
      <c r="P9" s="1173" t="s">
        <v>3297</v>
      </c>
      <c r="Q9" s="1171"/>
      <c r="R9" s="1160"/>
      <c r="S9" s="1160"/>
      <c r="T9" s="1171"/>
      <c r="U9" s="1174" t="s">
        <v>3234</v>
      </c>
      <c r="V9" s="1175">
        <f>+'1. Res.'!D9</f>
        <v>189135.59</v>
      </c>
    </row>
    <row r="10" spans="1:22">
      <c r="A10" s="1176" t="s">
        <v>3235</v>
      </c>
      <c r="B10" s="1438" t="str">
        <f>+'1. Res.'!D5</f>
        <v>REMODELACIÓN DE LOSA DEPORTIVA; EN EL(LA) IE 10384 - CHOTA EN LA LOCALIDAD CHOTA, DISTRITO DE CHOTA, PROVINCIA CHOTA, DEPARTAMENTO CAJAMARCA</v>
      </c>
      <c r="C10" s="1438"/>
      <c r="D10" s="1438"/>
      <c r="E10" s="1438"/>
      <c r="F10" s="1438"/>
      <c r="G10" s="1438"/>
      <c r="H10" s="1438"/>
      <c r="I10" s="1438"/>
      <c r="J10" s="1438"/>
      <c r="K10" s="1438"/>
      <c r="L10" s="1438"/>
      <c r="M10" s="1177"/>
      <c r="O10" s="1178" t="s">
        <v>3236</v>
      </c>
      <c r="P10" s="1179" t="s">
        <v>3195</v>
      </c>
      <c r="Q10" s="1171"/>
      <c r="R10" s="1160"/>
      <c r="S10" s="1160"/>
      <c r="T10" s="1171"/>
      <c r="U10" s="1160"/>
      <c r="V10" s="1180"/>
    </row>
    <row r="11" spans="1:22">
      <c r="A11" s="1181"/>
      <c r="B11" s="1438"/>
      <c r="C11" s="1438"/>
      <c r="D11" s="1438"/>
      <c r="E11" s="1438"/>
      <c r="F11" s="1438"/>
      <c r="G11" s="1438"/>
      <c r="H11" s="1438"/>
      <c r="I11" s="1438"/>
      <c r="J11" s="1438"/>
      <c r="K11" s="1438"/>
      <c r="L11" s="1438"/>
      <c r="M11" s="1160"/>
      <c r="O11" s="1172" t="s">
        <v>3237</v>
      </c>
      <c r="P11" s="1160" t="s">
        <v>3238</v>
      </c>
      <c r="Q11" s="1171"/>
      <c r="R11" s="1160"/>
      <c r="S11" s="1160"/>
      <c r="T11" s="1171"/>
      <c r="U11" s="1160"/>
      <c r="V11" s="1182"/>
    </row>
    <row r="12" spans="1:22" ht="16.5" thickBot="1">
      <c r="A12" s="1183"/>
      <c r="B12" s="1167"/>
      <c r="C12" s="1167"/>
      <c r="D12" s="1167"/>
      <c r="E12" s="1167"/>
      <c r="F12" s="1167"/>
      <c r="G12" s="1167"/>
      <c r="H12" s="1167"/>
      <c r="I12" s="1167"/>
      <c r="J12" s="1167"/>
      <c r="K12" s="1167"/>
      <c r="L12" s="1167"/>
      <c r="M12" s="1167"/>
      <c r="N12" s="1167"/>
      <c r="O12" s="1167"/>
      <c r="P12" s="1167"/>
      <c r="Q12" s="1167"/>
      <c r="R12" s="1167"/>
      <c r="S12" s="1167"/>
      <c r="T12" s="1167"/>
      <c r="U12" s="1167"/>
      <c r="V12" s="1184"/>
    </row>
    <row r="13" spans="1:22" s="1191" customFormat="1" ht="15" customHeight="1" thickTop="1">
      <c r="A13" s="1185"/>
      <c r="B13" s="1439" t="s">
        <v>3239</v>
      </c>
      <c r="C13" s="1440"/>
      <c r="D13" s="1186"/>
      <c r="E13" s="1186"/>
      <c r="F13" s="1187"/>
      <c r="G13" s="1187"/>
      <c r="H13" s="1186" t="s">
        <v>3240</v>
      </c>
      <c r="I13" s="1186"/>
      <c r="J13" s="1187"/>
      <c r="K13" s="1187"/>
      <c r="L13" s="1187"/>
      <c r="M13" s="1187"/>
      <c r="N13" s="1187"/>
      <c r="O13" s="1187"/>
      <c r="P13" s="1187"/>
      <c r="Q13" s="1187"/>
      <c r="R13" s="1187"/>
      <c r="S13" s="1188" t="s">
        <v>107</v>
      </c>
      <c r="T13" s="1189" t="s">
        <v>3241</v>
      </c>
      <c r="U13" s="1188" t="s">
        <v>301</v>
      </c>
      <c r="V13" s="1190" t="s">
        <v>3242</v>
      </c>
    </row>
    <row r="14" spans="1:22" s="1191" customFormat="1" ht="30" customHeight="1">
      <c r="A14" s="1192"/>
      <c r="B14" s="1441"/>
      <c r="C14" s="1442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4" t="s">
        <v>3243</v>
      </c>
      <c r="T14" s="1195" t="s">
        <v>3244</v>
      </c>
      <c r="U14" s="1194"/>
      <c r="V14" s="1196" t="s">
        <v>3245</v>
      </c>
    </row>
    <row r="15" spans="1:22" s="1191" customFormat="1" ht="15" customHeight="1">
      <c r="A15" s="1192" t="s">
        <v>3246</v>
      </c>
      <c r="B15" s="1197"/>
      <c r="C15" s="1198"/>
      <c r="D15" s="1199" t="s">
        <v>3247</v>
      </c>
      <c r="E15" s="1198" t="s">
        <v>3248</v>
      </c>
      <c r="F15" s="1443" t="s">
        <v>3249</v>
      </c>
      <c r="G15" s="1444"/>
      <c r="H15" s="1445"/>
      <c r="I15" s="1199"/>
      <c r="J15" s="1306" t="s">
        <v>3250</v>
      </c>
      <c r="K15" s="1306" t="s">
        <v>3250</v>
      </c>
      <c r="L15" s="1307" t="s">
        <v>116</v>
      </c>
      <c r="M15" s="1308" t="s">
        <v>3251</v>
      </c>
      <c r="N15" s="1307" t="s">
        <v>3252</v>
      </c>
      <c r="O15" s="1307" t="s">
        <v>3253</v>
      </c>
      <c r="P15" s="1199"/>
      <c r="Q15" s="1201"/>
      <c r="R15" s="1200" t="s">
        <v>3254</v>
      </c>
      <c r="S15" s="1188" t="s">
        <v>3255</v>
      </c>
      <c r="T15" s="1188" t="s">
        <v>3256</v>
      </c>
      <c r="U15" s="1188" t="s">
        <v>3257</v>
      </c>
      <c r="V15" s="1190" t="s">
        <v>3257</v>
      </c>
    </row>
    <row r="16" spans="1:22" s="1191" customFormat="1" ht="15" customHeight="1">
      <c r="A16" s="1192"/>
      <c r="B16" s="1197" t="s">
        <v>123</v>
      </c>
      <c r="C16" s="1188" t="s">
        <v>226</v>
      </c>
      <c r="D16" s="1199" t="s">
        <v>3258</v>
      </c>
      <c r="E16" s="1188" t="s">
        <v>3259</v>
      </c>
      <c r="F16" s="1197" t="s">
        <v>124</v>
      </c>
      <c r="G16" s="1198" t="s">
        <v>71</v>
      </c>
      <c r="H16" s="1202" t="s">
        <v>224</v>
      </c>
      <c r="I16" s="1199" t="s">
        <v>3260</v>
      </c>
      <c r="J16" s="1309" t="s">
        <v>3261</v>
      </c>
      <c r="K16" s="1309" t="s">
        <v>3261</v>
      </c>
      <c r="L16" s="1310" t="s">
        <v>3262</v>
      </c>
      <c r="M16" s="1308" t="s">
        <v>231</v>
      </c>
      <c r="N16" s="1310" t="s">
        <v>3263</v>
      </c>
      <c r="O16" s="1310" t="s">
        <v>3264</v>
      </c>
      <c r="P16" s="1199" t="s">
        <v>3265</v>
      </c>
      <c r="Q16" s="1203" t="s">
        <v>3266</v>
      </c>
      <c r="R16" s="1200" t="s">
        <v>231</v>
      </c>
      <c r="S16" s="1188" t="s">
        <v>3267</v>
      </c>
      <c r="T16" s="1188" t="s">
        <v>3268</v>
      </c>
      <c r="U16" s="1188" t="s">
        <v>161</v>
      </c>
      <c r="V16" s="1190" t="s">
        <v>161</v>
      </c>
    </row>
    <row r="17" spans="1:22" s="1191" customFormat="1" ht="15" customHeight="1" thickBot="1">
      <c r="A17" s="1204"/>
      <c r="B17" s="1205"/>
      <c r="C17" s="1206"/>
      <c r="D17" s="1207"/>
      <c r="E17" s="1206" t="s">
        <v>124</v>
      </c>
      <c r="F17" s="1205"/>
      <c r="G17" s="1206"/>
      <c r="H17" s="1208"/>
      <c r="I17" s="1207"/>
      <c r="J17" s="1311" t="s">
        <v>3269</v>
      </c>
      <c r="K17" s="1311" t="s">
        <v>3270</v>
      </c>
      <c r="L17" s="1312" t="s">
        <v>3271</v>
      </c>
      <c r="M17" s="1313" t="s">
        <v>3072</v>
      </c>
      <c r="N17" s="1312" t="s">
        <v>3073</v>
      </c>
      <c r="O17" s="1312"/>
      <c r="P17" s="1210" t="s">
        <v>3272</v>
      </c>
      <c r="Q17" s="1209" t="s">
        <v>3273</v>
      </c>
      <c r="R17" s="1211" t="s">
        <v>3272</v>
      </c>
      <c r="S17" s="1206"/>
      <c r="T17" s="1206" t="s">
        <v>3274</v>
      </c>
      <c r="U17" s="1206"/>
      <c r="V17" s="1212"/>
    </row>
    <row r="18" spans="1:22" s="1225" customFormat="1" ht="15" customHeight="1" thickTop="1">
      <c r="A18" s="1213"/>
      <c r="B18" s="1214"/>
      <c r="C18" s="1215"/>
      <c r="D18" s="1216"/>
      <c r="E18" s="1217"/>
      <c r="F18" s="1218"/>
      <c r="G18" s="1219"/>
      <c r="H18" s="1220"/>
      <c r="I18" s="1221"/>
      <c r="J18" s="1222"/>
      <c r="K18" s="1222"/>
      <c r="L18" s="1217"/>
      <c r="M18" s="1216"/>
      <c r="N18" s="1222"/>
      <c r="O18" s="1217"/>
      <c r="P18" s="1216"/>
      <c r="Q18" s="1217"/>
      <c r="R18" s="1216"/>
      <c r="S18" s="1217"/>
      <c r="T18" s="1223"/>
      <c r="U18" s="1222"/>
      <c r="V18" s="1224"/>
    </row>
    <row r="19" spans="1:22" s="1225" customFormat="1" ht="15" customHeight="1">
      <c r="A19" s="1226"/>
      <c r="B19" s="1227"/>
      <c r="C19" s="1228"/>
      <c r="D19" s="1229">
        <f>+'2. Val.'!G88</f>
        <v>160284.4</v>
      </c>
      <c r="E19" s="1230"/>
      <c r="F19" s="1231"/>
      <c r="G19" s="1232"/>
      <c r="H19" s="1233"/>
      <c r="I19" s="1234"/>
      <c r="J19" s="1235"/>
      <c r="K19" s="1235"/>
      <c r="L19" s="1230"/>
      <c r="M19" s="1236"/>
      <c r="N19" s="1235"/>
      <c r="O19" s="1230"/>
      <c r="P19" s="1236"/>
      <c r="Q19" s="1230"/>
      <c r="R19" s="1236"/>
      <c r="S19" s="1230"/>
      <c r="T19" s="1230"/>
      <c r="U19" s="1235"/>
      <c r="V19" s="1237"/>
    </row>
    <row r="20" spans="1:22" s="1225" customFormat="1" ht="15" customHeight="1">
      <c r="A20" s="1238">
        <v>44197</v>
      </c>
      <c r="B20" s="1239" t="s">
        <v>125</v>
      </c>
      <c r="C20" s="1240">
        <v>44227</v>
      </c>
      <c r="D20" s="1236"/>
      <c r="E20" s="1230">
        <v>14480.62</v>
      </c>
      <c r="F20" s="1241"/>
      <c r="G20" s="1242"/>
      <c r="H20" s="1243"/>
      <c r="I20" s="1234">
        <v>0</v>
      </c>
      <c r="J20" s="1235">
        <v>0</v>
      </c>
      <c r="K20" s="1244">
        <v>0</v>
      </c>
      <c r="L20" s="1230">
        <f>E20+H20+I20-J20-K20</f>
        <v>14480.62</v>
      </c>
      <c r="M20" s="1245">
        <f>+'3. A.A.Direct.'!G20</f>
        <v>2172.0930918745325</v>
      </c>
      <c r="N20" s="1246">
        <v>0</v>
      </c>
      <c r="O20" s="1230">
        <f>L20-M20-N20</f>
        <v>12308.526908125468</v>
      </c>
      <c r="P20" s="1230">
        <f>ROUND(O20*0.18,2)+0.01</f>
        <v>2215.5400000000004</v>
      </c>
      <c r="Q20" s="1230"/>
      <c r="R20" s="1236">
        <f>M20*1.18</f>
        <v>2563.0698484119484</v>
      </c>
      <c r="S20" s="1230">
        <f>O20+P20</f>
        <v>14524.066908125469</v>
      </c>
      <c r="T20" s="1230">
        <f>S20</f>
        <v>14524.066908125469</v>
      </c>
      <c r="U20" s="1235"/>
      <c r="V20" s="1237">
        <f>ROUND(T20-U20,2)</f>
        <v>14524.07</v>
      </c>
    </row>
    <row r="21" spans="1:22" s="1225" customFormat="1" ht="15" customHeight="1">
      <c r="A21" s="1238">
        <v>44228</v>
      </c>
      <c r="B21" s="1239" t="s">
        <v>126</v>
      </c>
      <c r="C21" s="1240">
        <v>44242</v>
      </c>
      <c r="D21" s="1236"/>
      <c r="E21" s="1230">
        <v>51417.02</v>
      </c>
      <c r="F21" s="1241"/>
      <c r="G21" s="1247"/>
      <c r="H21" s="1248"/>
      <c r="I21" s="1234">
        <v>0</v>
      </c>
      <c r="J21" s="1235">
        <v>0</v>
      </c>
      <c r="K21" s="1244">
        <v>0</v>
      </c>
      <c r="L21" s="1230">
        <f>E21+H21+I21-J21-K21</f>
        <v>51417.02</v>
      </c>
      <c r="M21" s="1245">
        <f>+'3. A.A.Direct.'!G21</f>
        <v>7712.5533262232311</v>
      </c>
      <c r="N21" s="1246"/>
      <c r="O21" s="1230">
        <f>L21-M21-N21</f>
        <v>43704.466673776769</v>
      </c>
      <c r="P21" s="1230">
        <f>ROUND(O21*0.18,2)</f>
        <v>7866.8</v>
      </c>
      <c r="Q21" s="1230"/>
      <c r="R21" s="1236">
        <f>M21*1.18</f>
        <v>9100.8129249434114</v>
      </c>
      <c r="S21" s="1230">
        <f>O21+P21</f>
        <v>51571.266673776772</v>
      </c>
      <c r="T21" s="1230">
        <f>S21</f>
        <v>51571.266673776772</v>
      </c>
      <c r="U21" s="1235"/>
      <c r="V21" s="1237">
        <f>ROUND(T21-U21,2)</f>
        <v>51571.27</v>
      </c>
    </row>
    <row r="22" spans="1:22" s="1225" customFormat="1" ht="15" customHeight="1">
      <c r="A22" s="1238">
        <v>44228</v>
      </c>
      <c r="B22" s="1239" t="s">
        <v>127</v>
      </c>
      <c r="C22" s="1240">
        <v>44255</v>
      </c>
      <c r="D22" s="1236"/>
      <c r="E22" s="1230">
        <f>+'2. Val.'!K88</f>
        <v>21107.33</v>
      </c>
      <c r="F22" s="1241"/>
      <c r="G22" s="1247"/>
      <c r="H22" s="1248"/>
      <c r="I22" s="1234">
        <v>0</v>
      </c>
      <c r="J22" s="1235">
        <v>0</v>
      </c>
      <c r="K22" s="1244">
        <v>0</v>
      </c>
      <c r="L22" s="1230">
        <f>E22+H22+I22-J22-K22</f>
        <v>21107.33</v>
      </c>
      <c r="M22" s="1245">
        <f>+'3. A.A.Direct.'!G22</f>
        <v>3166.0996339187186</v>
      </c>
      <c r="N22" s="1246"/>
      <c r="O22" s="1230">
        <f>L22-M22-N22</f>
        <v>17941.230366081283</v>
      </c>
      <c r="P22" s="1230">
        <f>ROUND(O22*0.18,2)</f>
        <v>3229.42</v>
      </c>
      <c r="Q22" s="1230"/>
      <c r="R22" s="1236">
        <f>M22*1.18</f>
        <v>3735.9975680240877</v>
      </c>
      <c r="S22" s="1230">
        <f>O22+P22</f>
        <v>21170.650366081281</v>
      </c>
      <c r="T22" s="1230">
        <f>S22</f>
        <v>21170.650366081281</v>
      </c>
      <c r="U22" s="1235"/>
      <c r="V22" s="1237">
        <f>ROUND(T22-U22,2)</f>
        <v>21170.65</v>
      </c>
    </row>
    <row r="23" spans="1:22" s="1225" customFormat="1" ht="15" customHeight="1">
      <c r="A23" s="1238"/>
      <c r="B23" s="1239"/>
      <c r="C23" s="1240"/>
      <c r="D23" s="1236"/>
      <c r="E23" s="1230"/>
      <c r="F23" s="1241"/>
      <c r="G23" s="1247"/>
      <c r="H23" s="1248"/>
      <c r="I23" s="1234"/>
      <c r="J23" s="1235"/>
      <c r="K23" s="1244"/>
      <c r="L23" s="1230"/>
      <c r="M23" s="1245"/>
      <c r="N23" s="1246"/>
      <c r="O23" s="1230"/>
      <c r="P23" s="1236"/>
      <c r="Q23" s="1230"/>
      <c r="R23" s="1236"/>
      <c r="S23" s="1230"/>
      <c r="T23" s="1230"/>
      <c r="U23" s="1235"/>
      <c r="V23" s="1237"/>
    </row>
    <row r="24" spans="1:22" s="1225" customFormat="1" ht="15" customHeight="1">
      <c r="A24" s="1238"/>
      <c r="B24" s="1231"/>
      <c r="C24" s="1240"/>
      <c r="D24" s="1236"/>
      <c r="E24" s="1230"/>
      <c r="F24" s="1249"/>
      <c r="G24" s="1232"/>
      <c r="H24" s="1233"/>
      <c r="I24" s="1234"/>
      <c r="J24" s="1235"/>
      <c r="K24" s="1235"/>
      <c r="L24" s="1230"/>
      <c r="M24" s="1236"/>
      <c r="N24" s="1235"/>
      <c r="O24" s="1230"/>
      <c r="P24" s="1236"/>
      <c r="Q24" s="1230"/>
      <c r="R24" s="1236"/>
      <c r="S24" s="1230"/>
      <c r="T24" s="1230"/>
      <c r="U24" s="1235"/>
      <c r="V24" s="1237"/>
    </row>
    <row r="25" spans="1:22" s="1225" customFormat="1" ht="15" customHeight="1" thickBot="1">
      <c r="A25" s="1250"/>
      <c r="B25" s="1251"/>
      <c r="C25" s="1252"/>
      <c r="D25" s="1253"/>
      <c r="E25" s="1254"/>
      <c r="F25" s="1255"/>
      <c r="G25" s="1256"/>
      <c r="H25" s="1257"/>
      <c r="I25" s="1258"/>
      <c r="J25" s="1259"/>
      <c r="K25" s="1259"/>
      <c r="L25" s="1254"/>
      <c r="M25" s="1253"/>
      <c r="N25" s="1259"/>
      <c r="O25" s="1254"/>
      <c r="P25" s="1253"/>
      <c r="Q25" s="1254"/>
      <c r="R25" s="1253"/>
      <c r="S25" s="1254"/>
      <c r="T25" s="1254"/>
      <c r="U25" s="1259"/>
      <c r="V25" s="1260"/>
    </row>
    <row r="26" spans="1:22" s="1225" customFormat="1" ht="15" customHeight="1" thickTop="1" thickBot="1">
      <c r="A26" s="1261" t="s">
        <v>3275</v>
      </c>
      <c r="B26" s="1262"/>
      <c r="C26" s="1263"/>
      <c r="D26" s="1264">
        <f>SUM(D19:D25)</f>
        <v>160284.4</v>
      </c>
      <c r="E26" s="1265">
        <f>SUM(E18:E25)</f>
        <v>87004.97</v>
      </c>
      <c r="F26" s="1266"/>
      <c r="G26" s="1265" t="s">
        <v>3276</v>
      </c>
      <c r="H26" s="1267">
        <f t="shared" ref="H26:R26" si="0">SUM(H18:H25)</f>
        <v>0</v>
      </c>
      <c r="I26" s="1268">
        <f>SUM(I20:I25)</f>
        <v>0</v>
      </c>
      <c r="J26" s="1269">
        <f t="shared" si="0"/>
        <v>0</v>
      </c>
      <c r="K26" s="1269">
        <f>SUM(K20:K25)</f>
        <v>0</v>
      </c>
      <c r="L26" s="1265">
        <f t="shared" si="0"/>
        <v>87004.97</v>
      </c>
      <c r="M26" s="1269">
        <f>SUM(M18:M25)</f>
        <v>13050.746052016482</v>
      </c>
      <c r="N26" s="1269">
        <f t="shared" si="0"/>
        <v>0</v>
      </c>
      <c r="O26" s="1265">
        <f>SUM(O18:O25)</f>
        <v>73954.223947983526</v>
      </c>
      <c r="P26" s="1264">
        <f>SUM(P18:P25)</f>
        <v>13311.76</v>
      </c>
      <c r="Q26" s="1265">
        <f t="shared" si="0"/>
        <v>0</v>
      </c>
      <c r="R26" s="1264">
        <f t="shared" si="0"/>
        <v>15399.880341379447</v>
      </c>
      <c r="S26" s="1265">
        <f>SUM(S18:S25)</f>
        <v>87265.983947983535</v>
      </c>
      <c r="T26" s="1265">
        <f>SUM(T18:T25)</f>
        <v>87265.983947983535</v>
      </c>
      <c r="U26" s="1269">
        <f>SUM(U20:U25)</f>
        <v>0</v>
      </c>
      <c r="V26" s="1270">
        <f>SUM(V18:V25)</f>
        <v>87265.989999999991</v>
      </c>
    </row>
    <row r="27" spans="1:22" s="1225" customFormat="1" ht="15" customHeight="1" thickTop="1" thickBot="1">
      <c r="A27" s="1271"/>
      <c r="B27" s="1272"/>
      <c r="C27" s="1272"/>
      <c r="D27" s="1273"/>
      <c r="E27" s="1273"/>
      <c r="F27" s="1274"/>
      <c r="G27" s="1274"/>
      <c r="H27" s="1273"/>
      <c r="I27" s="1273"/>
      <c r="J27" s="1273"/>
      <c r="K27" s="1273"/>
      <c r="L27" s="1273"/>
      <c r="M27" s="1273"/>
      <c r="N27" s="1273"/>
      <c r="O27" s="1273"/>
      <c r="P27" s="1273"/>
      <c r="Q27" s="1273"/>
      <c r="R27" s="1273"/>
      <c r="S27" s="1273"/>
      <c r="T27" s="1273"/>
      <c r="U27" s="1273"/>
      <c r="V27" s="1275"/>
    </row>
    <row r="28" spans="1:22" s="1225" customFormat="1" ht="15" customHeight="1" thickTop="1">
      <c r="A28" s="1276" t="s">
        <v>3277</v>
      </c>
      <c r="B28" s="1214"/>
      <c r="C28" s="1215"/>
      <c r="D28" s="1216"/>
      <c r="E28" s="1217"/>
      <c r="F28" s="1277"/>
      <c r="G28" s="1278"/>
      <c r="H28" s="1279"/>
      <c r="I28" s="1216"/>
      <c r="J28" s="1217"/>
      <c r="K28" s="1216"/>
      <c r="L28" s="1217"/>
      <c r="M28" s="1280"/>
      <c r="N28" s="1217"/>
      <c r="O28" s="1217"/>
      <c r="P28" s="1216"/>
      <c r="Q28" s="1217"/>
      <c r="R28" s="1216"/>
      <c r="S28" s="1217"/>
      <c r="T28" s="1217"/>
      <c r="U28" s="1217"/>
      <c r="V28" s="1281"/>
    </row>
    <row r="29" spans="1:22" s="1225" customFormat="1" ht="15" customHeight="1">
      <c r="A29" s="1276" t="s">
        <v>3278</v>
      </c>
      <c r="B29" s="1214"/>
      <c r="C29" s="1215"/>
      <c r="D29" s="1216"/>
      <c r="E29" s="1217"/>
      <c r="F29" s="1277"/>
      <c r="G29" s="1278"/>
      <c r="H29" s="1279"/>
      <c r="I29" s="1216"/>
      <c r="J29" s="1217"/>
      <c r="K29" s="1216"/>
      <c r="L29" s="1217"/>
      <c r="M29" s="1280"/>
      <c r="N29" s="1217"/>
      <c r="O29" s="1217"/>
      <c r="P29" s="1216"/>
      <c r="Q29" s="1217"/>
      <c r="R29" s="1216"/>
      <c r="S29" s="1217"/>
      <c r="T29" s="1217"/>
      <c r="U29" s="1217"/>
      <c r="V29" s="1281"/>
    </row>
    <row r="30" spans="1:22" s="1225" customFormat="1" ht="15" customHeight="1">
      <c r="A30" s="1282" t="s">
        <v>3279</v>
      </c>
      <c r="B30" s="1283"/>
      <c r="C30" s="1284"/>
      <c r="D30" s="1285"/>
      <c r="E30" s="1286">
        <f>D26-E26</f>
        <v>73279.429999999993</v>
      </c>
      <c r="F30" s="1287"/>
      <c r="G30" s="1288"/>
      <c r="H30" s="1289"/>
      <c r="I30" s="1285"/>
      <c r="J30" s="1286"/>
      <c r="K30" s="1285"/>
      <c r="L30" s="1286"/>
      <c r="M30" s="1290"/>
      <c r="N30" s="1286"/>
      <c r="O30" s="1286"/>
      <c r="P30" s="1285">
        <f>+E30*0.18</f>
        <v>13190.297399999998</v>
      </c>
      <c r="Q30" s="1286"/>
      <c r="R30" s="1285"/>
      <c r="S30" s="1286">
        <f>+E30+P30</f>
        <v>86469.727399999989</v>
      </c>
      <c r="T30" s="1286"/>
      <c r="U30" s="1286"/>
      <c r="V30" s="1291"/>
    </row>
    <row r="31" spans="1:22" s="1225" customFormat="1" ht="15" customHeight="1">
      <c r="A31" s="1276" t="s">
        <v>3280</v>
      </c>
      <c r="B31" s="1214"/>
      <c r="C31" s="1215"/>
      <c r="D31" s="1216"/>
      <c r="E31" s="1217"/>
      <c r="F31" s="1277"/>
      <c r="G31" s="1278"/>
      <c r="H31" s="1279"/>
      <c r="I31" s="1216"/>
      <c r="J31" s="1217"/>
      <c r="K31" s="1216"/>
      <c r="L31" s="1217"/>
      <c r="M31" s="1280"/>
      <c r="N31" s="1217"/>
      <c r="O31" s="1217"/>
      <c r="P31" s="1216"/>
      <c r="Q31" s="1217"/>
      <c r="R31" s="1216"/>
      <c r="S31" s="1217"/>
      <c r="T31" s="1217"/>
      <c r="U31" s="1217"/>
      <c r="V31" s="1281"/>
    </row>
    <row r="32" spans="1:22" s="1225" customFormat="1" ht="15" customHeight="1">
      <c r="A32" s="1282" t="s">
        <v>3281</v>
      </c>
      <c r="B32" s="1283"/>
      <c r="C32" s="1284"/>
      <c r="D32" s="1285"/>
      <c r="E32" s="1286"/>
      <c r="F32" s="1287"/>
      <c r="G32" s="1288"/>
      <c r="H32" s="1289"/>
      <c r="I32" s="1285"/>
      <c r="J32" s="1286"/>
      <c r="K32" s="1285"/>
      <c r="L32" s="1286"/>
      <c r="M32" s="1290">
        <f>+'3. A.A.Direct.'!K21</f>
        <v>14158.017925074622</v>
      </c>
      <c r="N32" s="1292"/>
      <c r="O32" s="1286"/>
      <c r="P32" s="1290"/>
      <c r="Q32" s="1286"/>
      <c r="R32" s="1285">
        <f>M32*1.18</f>
        <v>16706.461151588053</v>
      </c>
      <c r="S32" s="1293"/>
      <c r="T32" s="1286"/>
      <c r="U32" s="1286"/>
      <c r="V32" s="1291"/>
    </row>
    <row r="33" spans="1:22" s="1225" customFormat="1" ht="15" customHeight="1">
      <c r="A33" s="1276" t="s">
        <v>3280</v>
      </c>
      <c r="B33" s="1214"/>
      <c r="C33" s="1215"/>
      <c r="D33" s="1216"/>
      <c r="E33" s="1217"/>
      <c r="F33" s="1277"/>
      <c r="G33" s="1278"/>
      <c r="H33" s="1279"/>
      <c r="I33" s="1216"/>
      <c r="J33" s="1217"/>
      <c r="K33" s="1216"/>
      <c r="L33" s="1217"/>
      <c r="M33" s="1280"/>
      <c r="N33" s="1217"/>
      <c r="O33" s="1217"/>
      <c r="P33" s="1216"/>
      <c r="Q33" s="1217"/>
      <c r="R33" s="1216"/>
      <c r="S33" s="1217"/>
      <c r="T33" s="1217"/>
      <c r="U33" s="1217"/>
      <c r="V33" s="1281"/>
    </row>
    <row r="34" spans="1:22" s="1225" customFormat="1" ht="15" customHeight="1">
      <c r="A34" s="1282" t="s">
        <v>3282</v>
      </c>
      <c r="B34" s="1283"/>
      <c r="C34" s="1284"/>
      <c r="D34" s="1285"/>
      <c r="E34" s="1286"/>
      <c r="F34" s="1287"/>
      <c r="G34" s="1288"/>
      <c r="H34" s="1289"/>
      <c r="I34" s="1285"/>
      <c r="J34" s="1286"/>
      <c r="K34" s="1285"/>
      <c r="L34" s="1286"/>
      <c r="M34" s="1290"/>
      <c r="N34" s="1292"/>
      <c r="O34" s="1286"/>
      <c r="P34" s="1290"/>
      <c r="Q34" s="1286"/>
      <c r="R34" s="1285"/>
      <c r="S34" s="1293"/>
      <c r="T34" s="1286"/>
      <c r="U34" s="1286"/>
      <c r="V34" s="1291"/>
    </row>
    <row r="35" spans="1:22" s="1225" customFormat="1" ht="15" customHeight="1">
      <c r="A35" s="1276" t="s">
        <v>3283</v>
      </c>
      <c r="B35" s="1214"/>
      <c r="C35" s="1215"/>
      <c r="D35" s="1216"/>
      <c r="E35" s="1217"/>
      <c r="F35" s="1277"/>
      <c r="G35" s="1278"/>
      <c r="H35" s="1279"/>
      <c r="I35" s="1216"/>
      <c r="J35" s="1217"/>
      <c r="K35" s="1216"/>
      <c r="L35" s="1217"/>
      <c r="M35" s="1280"/>
      <c r="N35" s="1217"/>
      <c r="O35" s="1217"/>
      <c r="P35" s="1216"/>
      <c r="Q35" s="1217"/>
      <c r="R35" s="1216"/>
      <c r="S35" s="1217"/>
      <c r="T35" s="1217"/>
      <c r="U35" s="1217"/>
      <c r="V35" s="1281"/>
    </row>
    <row r="36" spans="1:22" s="1225" customFormat="1" ht="15" customHeight="1" thickBot="1">
      <c r="A36" s="1294" t="s">
        <v>3284</v>
      </c>
      <c r="B36" s="1295"/>
      <c r="C36" s="1252"/>
      <c r="D36" s="1253"/>
      <c r="E36" s="1254"/>
      <c r="F36" s="1296"/>
      <c r="G36" s="1297"/>
      <c r="H36" s="1298"/>
      <c r="I36" s="1253"/>
      <c r="J36" s="1254"/>
      <c r="K36" s="1253"/>
      <c r="L36" s="1254"/>
      <c r="M36" s="1299"/>
      <c r="N36" s="1254"/>
      <c r="O36" s="1254"/>
      <c r="P36" s="1253"/>
      <c r="Q36" s="1254"/>
      <c r="R36" s="1253"/>
      <c r="S36" s="1254"/>
      <c r="T36" s="1254"/>
      <c r="U36" s="1254"/>
      <c r="V36" s="1300"/>
    </row>
    <row r="37" spans="1:22" s="1225" customFormat="1" ht="15" customHeight="1" thickTop="1">
      <c r="A37" s="1181"/>
      <c r="B37" s="1160"/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  <c r="M37" s="1160"/>
      <c r="N37" s="1160"/>
      <c r="O37" s="1160"/>
      <c r="P37" s="1160"/>
      <c r="Q37" s="1160"/>
      <c r="R37" s="1160"/>
      <c r="S37" s="1160"/>
      <c r="T37" s="1160"/>
      <c r="U37" s="1160"/>
      <c r="V37" s="1182"/>
    </row>
    <row r="38" spans="1:22" s="1225" customFormat="1" ht="15" customHeight="1">
      <c r="A38" s="1301"/>
      <c r="B38" s="1160"/>
      <c r="C38" s="1172" t="s">
        <v>3285</v>
      </c>
      <c r="D38" s="1160" t="s">
        <v>3286</v>
      </c>
      <c r="E38" s="1160"/>
      <c r="F38" s="1160"/>
      <c r="G38" s="1160"/>
      <c r="H38" s="1160"/>
      <c r="I38" s="1160"/>
      <c r="J38" s="1172" t="s">
        <v>3287</v>
      </c>
      <c r="K38" s="1302">
        <v>44215</v>
      </c>
      <c r="L38" s="1160"/>
      <c r="M38" s="1173"/>
      <c r="N38" s="1160"/>
      <c r="O38" s="1160"/>
      <c r="P38" s="1160"/>
      <c r="Q38" s="1160"/>
      <c r="R38" s="1160"/>
      <c r="S38" s="1172" t="s">
        <v>3288</v>
      </c>
      <c r="T38" s="1302">
        <v>44259</v>
      </c>
      <c r="U38" s="1160"/>
      <c r="V38" s="1182"/>
    </row>
    <row r="39" spans="1:22" s="1225" customFormat="1" ht="15" customHeight="1" thickBot="1">
      <c r="A39" s="1183"/>
      <c r="B39" s="1167"/>
      <c r="C39" s="1167"/>
      <c r="D39" s="1167"/>
      <c r="E39" s="1167"/>
      <c r="F39" s="1167"/>
      <c r="G39" s="1167"/>
      <c r="H39" s="1167"/>
      <c r="I39" s="1167"/>
      <c r="J39" s="1167"/>
      <c r="K39" s="1167"/>
      <c r="L39" s="1167"/>
      <c r="M39" s="1167"/>
      <c r="N39" s="1167"/>
      <c r="O39" s="1167"/>
      <c r="P39" s="1167"/>
      <c r="Q39" s="1167"/>
      <c r="R39" s="1167"/>
      <c r="S39" s="1167"/>
      <c r="T39" s="1167"/>
      <c r="U39" s="1167"/>
      <c r="V39" s="1184"/>
    </row>
    <row r="40" spans="1:22" s="1225" customFormat="1" ht="15" customHeight="1" thickTop="1">
      <c r="A40" s="1168" t="s">
        <v>3289</v>
      </c>
      <c r="B40" s="1160"/>
      <c r="C40" s="1160"/>
      <c r="D40" s="1160"/>
      <c r="E40" s="1160"/>
      <c r="F40" s="1160"/>
      <c r="G40" s="1160"/>
      <c r="H40" s="1160"/>
      <c r="I40" s="1160"/>
      <c r="J40" s="1172" t="s">
        <v>3290</v>
      </c>
      <c r="K40" s="1160" t="s">
        <v>3291</v>
      </c>
      <c r="L40" s="1160"/>
      <c r="M40" s="1160"/>
      <c r="N40" s="1160"/>
      <c r="O40" s="1160"/>
      <c r="P40" s="1160"/>
      <c r="Q40" s="1160"/>
      <c r="R40" s="1172"/>
      <c r="S40" s="1172" t="s">
        <v>3292</v>
      </c>
      <c r="T40" s="1160"/>
      <c r="U40" s="1160"/>
      <c r="V40" s="1170"/>
    </row>
    <row r="41" spans="1:22" s="1225" customFormat="1" ht="15" customHeight="1" thickBot="1">
      <c r="A41" s="1183" t="s">
        <v>3293</v>
      </c>
      <c r="B41" s="1303"/>
      <c r="C41" s="1167"/>
      <c r="D41" s="1167"/>
      <c r="E41" s="1167"/>
      <c r="F41" s="1167"/>
      <c r="G41" s="1167"/>
      <c r="H41" s="1167"/>
      <c r="I41" s="1167"/>
      <c r="J41" s="1304" t="s">
        <v>3294</v>
      </c>
      <c r="K41" s="1167" t="str">
        <f>+'1. Res.'!D11</f>
        <v>ARQ. CARLOS ORLANDO ACOSTA ZEÑA</v>
      </c>
      <c r="L41" s="1167"/>
      <c r="M41" s="1167"/>
      <c r="N41" s="1167"/>
      <c r="O41" s="1167"/>
      <c r="P41" s="1167"/>
      <c r="Q41" s="1167"/>
      <c r="R41" s="1304"/>
      <c r="S41" s="1304" t="s">
        <v>3295</v>
      </c>
      <c r="T41" s="1167" t="str">
        <f>+'1. Res.'!D12</f>
        <v>ING. GEINER MEJIA GALVEZ</v>
      </c>
      <c r="U41" s="1167"/>
      <c r="V41" s="1184"/>
    </row>
    <row r="42" spans="1:22" s="1225" customFormat="1" ht="15" customHeight="1" thickTop="1">
      <c r="A42" s="1160"/>
      <c r="B42" s="1160"/>
      <c r="C42" s="1160"/>
      <c r="D42" s="1160"/>
      <c r="E42" s="1160"/>
      <c r="F42" s="1160"/>
      <c r="G42" s="1160"/>
      <c r="H42" s="1160"/>
      <c r="I42" s="1160"/>
      <c r="J42" s="1160"/>
      <c r="K42" s="1160"/>
      <c r="L42" s="1160"/>
      <c r="M42" s="1160"/>
      <c r="N42" s="1160"/>
      <c r="O42" s="1160"/>
      <c r="P42" s="1160"/>
      <c r="Q42" s="1160"/>
      <c r="R42" s="1160"/>
      <c r="S42" s="1160"/>
      <c r="T42" s="1160"/>
      <c r="U42" s="1160"/>
      <c r="V42" s="1160"/>
    </row>
    <row r="44" spans="1:22">
      <c r="K44" s="1305"/>
    </row>
    <row r="45" spans="1:22">
      <c r="K45" s="1305"/>
    </row>
  </sheetData>
  <mergeCells count="6">
    <mergeCell ref="A2:V2"/>
    <mergeCell ref="B10:L11"/>
    <mergeCell ref="B13:C14"/>
    <mergeCell ref="F15:H15"/>
    <mergeCell ref="J3:N3"/>
    <mergeCell ref="I4:O4"/>
  </mergeCells>
  <printOptions horizontalCentered="1"/>
  <pageMargins left="0.7" right="0.7" top="0.75" bottom="0.75" header="0.3" footer="0.3"/>
  <pageSetup paperSize="9" scale="5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892"/>
  <sheetViews>
    <sheetView view="pageBreakPreview" topLeftCell="A35" zoomScale="85" zoomScaleNormal="100" zoomScaleSheetLayoutView="85" workbookViewId="0">
      <selection activeCell="G52" sqref="G52"/>
    </sheetView>
  </sheetViews>
  <sheetFormatPr baseColWidth="10" defaultRowHeight="15.75"/>
  <cols>
    <col min="1" max="1" width="0.7109375" style="37" customWidth="1"/>
    <col min="2" max="2" width="13.140625" style="800" customWidth="1"/>
    <col min="3" max="3" width="55.85546875" style="724" customWidth="1"/>
    <col min="4" max="4" width="5.5703125" style="725" bestFit="1" customWidth="1"/>
    <col min="5" max="9" width="13.140625" style="37" customWidth="1"/>
    <col min="10" max="10" width="0.7109375" style="37" customWidth="1"/>
    <col min="11" max="249" width="11.42578125" style="37"/>
    <col min="250" max="250" width="11.5703125" style="37" customWidth="1"/>
    <col min="251" max="251" width="44.85546875" style="37" customWidth="1"/>
    <col min="252" max="252" width="3.5703125" style="37" customWidth="1"/>
    <col min="253" max="253" width="4.140625" style="37" customWidth="1"/>
    <col min="254" max="254" width="10.28515625" style="37" customWidth="1"/>
    <col min="255" max="255" width="10" style="37" customWidth="1"/>
    <col min="256" max="256" width="11" style="37" customWidth="1"/>
    <col min="257" max="265" width="11.140625" style="37" customWidth="1"/>
    <col min="266" max="505" width="11.42578125" style="37"/>
    <col min="506" max="506" width="11.5703125" style="37" customWidth="1"/>
    <col min="507" max="507" width="44.85546875" style="37" customWidth="1"/>
    <col min="508" max="508" width="3.5703125" style="37" customWidth="1"/>
    <col min="509" max="509" width="4.140625" style="37" customWidth="1"/>
    <col min="510" max="510" width="10.28515625" style="37" customWidth="1"/>
    <col min="511" max="511" width="10" style="37" customWidth="1"/>
    <col min="512" max="512" width="11" style="37" customWidth="1"/>
    <col min="513" max="521" width="11.140625" style="37" customWidth="1"/>
    <col min="522" max="761" width="11.42578125" style="37"/>
    <col min="762" max="762" width="11.5703125" style="37" customWidth="1"/>
    <col min="763" max="763" width="44.85546875" style="37" customWidth="1"/>
    <col min="764" max="764" width="3.5703125" style="37" customWidth="1"/>
    <col min="765" max="765" width="4.140625" style="37" customWidth="1"/>
    <col min="766" max="766" width="10.28515625" style="37" customWidth="1"/>
    <col min="767" max="767" width="10" style="37" customWidth="1"/>
    <col min="768" max="768" width="11" style="37" customWidth="1"/>
    <col min="769" max="777" width="11.140625" style="37" customWidth="1"/>
    <col min="778" max="1017" width="11.42578125" style="37"/>
    <col min="1018" max="1018" width="11.5703125" style="37" customWidth="1"/>
    <col min="1019" max="1019" width="44.85546875" style="37" customWidth="1"/>
    <col min="1020" max="1020" width="3.5703125" style="37" customWidth="1"/>
    <col min="1021" max="1021" width="4.140625" style="37" customWidth="1"/>
    <col min="1022" max="1022" width="10.28515625" style="37" customWidth="1"/>
    <col min="1023" max="1023" width="10" style="37" customWidth="1"/>
    <col min="1024" max="1024" width="11" style="37" customWidth="1"/>
    <col min="1025" max="1033" width="11.140625" style="37" customWidth="1"/>
    <col min="1034" max="1273" width="11.42578125" style="37"/>
    <col min="1274" max="1274" width="11.5703125" style="37" customWidth="1"/>
    <col min="1275" max="1275" width="44.85546875" style="37" customWidth="1"/>
    <col min="1276" max="1276" width="3.5703125" style="37" customWidth="1"/>
    <col min="1277" max="1277" width="4.140625" style="37" customWidth="1"/>
    <col min="1278" max="1278" width="10.28515625" style="37" customWidth="1"/>
    <col min="1279" max="1279" width="10" style="37" customWidth="1"/>
    <col min="1280" max="1280" width="11" style="37" customWidth="1"/>
    <col min="1281" max="1289" width="11.140625" style="37" customWidth="1"/>
    <col min="1290" max="1529" width="11.42578125" style="37"/>
    <col min="1530" max="1530" width="11.5703125" style="37" customWidth="1"/>
    <col min="1531" max="1531" width="44.85546875" style="37" customWidth="1"/>
    <col min="1532" max="1532" width="3.5703125" style="37" customWidth="1"/>
    <col min="1533" max="1533" width="4.140625" style="37" customWidth="1"/>
    <col min="1534" max="1534" width="10.28515625" style="37" customWidth="1"/>
    <col min="1535" max="1535" width="10" style="37" customWidth="1"/>
    <col min="1536" max="1536" width="11" style="37" customWidth="1"/>
    <col min="1537" max="1545" width="11.140625" style="37" customWidth="1"/>
    <col min="1546" max="1785" width="11.42578125" style="37"/>
    <col min="1786" max="1786" width="11.5703125" style="37" customWidth="1"/>
    <col min="1787" max="1787" width="44.85546875" style="37" customWidth="1"/>
    <col min="1788" max="1788" width="3.5703125" style="37" customWidth="1"/>
    <col min="1789" max="1789" width="4.140625" style="37" customWidth="1"/>
    <col min="1790" max="1790" width="10.28515625" style="37" customWidth="1"/>
    <col min="1791" max="1791" width="10" style="37" customWidth="1"/>
    <col min="1792" max="1792" width="11" style="37" customWidth="1"/>
    <col min="1793" max="1801" width="11.140625" style="37" customWidth="1"/>
    <col min="1802" max="2041" width="11.42578125" style="37"/>
    <col min="2042" max="2042" width="11.5703125" style="37" customWidth="1"/>
    <col min="2043" max="2043" width="44.85546875" style="37" customWidth="1"/>
    <col min="2044" max="2044" width="3.5703125" style="37" customWidth="1"/>
    <col min="2045" max="2045" width="4.140625" style="37" customWidth="1"/>
    <col min="2046" max="2046" width="10.28515625" style="37" customWidth="1"/>
    <col min="2047" max="2047" width="10" style="37" customWidth="1"/>
    <col min="2048" max="2048" width="11" style="37" customWidth="1"/>
    <col min="2049" max="2057" width="11.140625" style="37" customWidth="1"/>
    <col min="2058" max="2297" width="11.42578125" style="37"/>
    <col min="2298" max="2298" width="11.5703125" style="37" customWidth="1"/>
    <col min="2299" max="2299" width="44.85546875" style="37" customWidth="1"/>
    <col min="2300" max="2300" width="3.5703125" style="37" customWidth="1"/>
    <col min="2301" max="2301" width="4.140625" style="37" customWidth="1"/>
    <col min="2302" max="2302" width="10.28515625" style="37" customWidth="1"/>
    <col min="2303" max="2303" width="10" style="37" customWidth="1"/>
    <col min="2304" max="2304" width="11" style="37" customWidth="1"/>
    <col min="2305" max="2313" width="11.140625" style="37" customWidth="1"/>
    <col min="2314" max="2553" width="11.42578125" style="37"/>
    <col min="2554" max="2554" width="11.5703125" style="37" customWidth="1"/>
    <col min="2555" max="2555" width="44.85546875" style="37" customWidth="1"/>
    <col min="2556" max="2556" width="3.5703125" style="37" customWidth="1"/>
    <col min="2557" max="2557" width="4.140625" style="37" customWidth="1"/>
    <col min="2558" max="2558" width="10.28515625" style="37" customWidth="1"/>
    <col min="2559" max="2559" width="10" style="37" customWidth="1"/>
    <col min="2560" max="2560" width="11" style="37" customWidth="1"/>
    <col min="2561" max="2569" width="11.140625" style="37" customWidth="1"/>
    <col min="2570" max="2809" width="11.42578125" style="37"/>
    <col min="2810" max="2810" width="11.5703125" style="37" customWidth="1"/>
    <col min="2811" max="2811" width="44.85546875" style="37" customWidth="1"/>
    <col min="2812" max="2812" width="3.5703125" style="37" customWidth="1"/>
    <col min="2813" max="2813" width="4.140625" style="37" customWidth="1"/>
    <col min="2814" max="2814" width="10.28515625" style="37" customWidth="1"/>
    <col min="2815" max="2815" width="10" style="37" customWidth="1"/>
    <col min="2816" max="2816" width="11" style="37" customWidth="1"/>
    <col min="2817" max="2825" width="11.140625" style="37" customWidth="1"/>
    <col min="2826" max="3065" width="11.42578125" style="37"/>
    <col min="3066" max="3066" width="11.5703125" style="37" customWidth="1"/>
    <col min="3067" max="3067" width="44.85546875" style="37" customWidth="1"/>
    <col min="3068" max="3068" width="3.5703125" style="37" customWidth="1"/>
    <col min="3069" max="3069" width="4.140625" style="37" customWidth="1"/>
    <col min="3070" max="3070" width="10.28515625" style="37" customWidth="1"/>
    <col min="3071" max="3071" width="10" style="37" customWidth="1"/>
    <col min="3072" max="3072" width="11" style="37" customWidth="1"/>
    <col min="3073" max="3081" width="11.140625" style="37" customWidth="1"/>
    <col min="3082" max="3321" width="11.42578125" style="37"/>
    <col min="3322" max="3322" width="11.5703125" style="37" customWidth="1"/>
    <col min="3323" max="3323" width="44.85546875" style="37" customWidth="1"/>
    <col min="3324" max="3324" width="3.5703125" style="37" customWidth="1"/>
    <col min="3325" max="3325" width="4.140625" style="37" customWidth="1"/>
    <col min="3326" max="3326" width="10.28515625" style="37" customWidth="1"/>
    <col min="3327" max="3327" width="10" style="37" customWidth="1"/>
    <col min="3328" max="3328" width="11" style="37" customWidth="1"/>
    <col min="3329" max="3337" width="11.140625" style="37" customWidth="1"/>
    <col min="3338" max="3577" width="11.42578125" style="37"/>
    <col min="3578" max="3578" width="11.5703125" style="37" customWidth="1"/>
    <col min="3579" max="3579" width="44.85546875" style="37" customWidth="1"/>
    <col min="3580" max="3580" width="3.5703125" style="37" customWidth="1"/>
    <col min="3581" max="3581" width="4.140625" style="37" customWidth="1"/>
    <col min="3582" max="3582" width="10.28515625" style="37" customWidth="1"/>
    <col min="3583" max="3583" width="10" style="37" customWidth="1"/>
    <col min="3584" max="3584" width="11" style="37" customWidth="1"/>
    <col min="3585" max="3593" width="11.140625" style="37" customWidth="1"/>
    <col min="3594" max="3833" width="11.42578125" style="37"/>
    <col min="3834" max="3834" width="11.5703125" style="37" customWidth="1"/>
    <col min="3835" max="3835" width="44.85546875" style="37" customWidth="1"/>
    <col min="3836" max="3836" width="3.5703125" style="37" customWidth="1"/>
    <col min="3837" max="3837" width="4.140625" style="37" customWidth="1"/>
    <col min="3838" max="3838" width="10.28515625" style="37" customWidth="1"/>
    <col min="3839" max="3839" width="10" style="37" customWidth="1"/>
    <col min="3840" max="3840" width="11" style="37" customWidth="1"/>
    <col min="3841" max="3849" width="11.140625" style="37" customWidth="1"/>
    <col min="3850" max="4089" width="11.42578125" style="37"/>
    <col min="4090" max="4090" width="11.5703125" style="37" customWidth="1"/>
    <col min="4091" max="4091" width="44.85546875" style="37" customWidth="1"/>
    <col min="4092" max="4092" width="3.5703125" style="37" customWidth="1"/>
    <col min="4093" max="4093" width="4.140625" style="37" customWidth="1"/>
    <col min="4094" max="4094" width="10.28515625" style="37" customWidth="1"/>
    <col min="4095" max="4095" width="10" style="37" customWidth="1"/>
    <col min="4096" max="4096" width="11" style="37" customWidth="1"/>
    <col min="4097" max="4105" width="11.140625" style="37" customWidth="1"/>
    <col min="4106" max="4345" width="11.42578125" style="37"/>
    <col min="4346" max="4346" width="11.5703125" style="37" customWidth="1"/>
    <col min="4347" max="4347" width="44.85546875" style="37" customWidth="1"/>
    <col min="4348" max="4348" width="3.5703125" style="37" customWidth="1"/>
    <col min="4349" max="4349" width="4.140625" style="37" customWidth="1"/>
    <col min="4350" max="4350" width="10.28515625" style="37" customWidth="1"/>
    <col min="4351" max="4351" width="10" style="37" customWidth="1"/>
    <col min="4352" max="4352" width="11" style="37" customWidth="1"/>
    <col min="4353" max="4361" width="11.140625" style="37" customWidth="1"/>
    <col min="4362" max="4601" width="11.42578125" style="37"/>
    <col min="4602" max="4602" width="11.5703125" style="37" customWidth="1"/>
    <col min="4603" max="4603" width="44.85546875" style="37" customWidth="1"/>
    <col min="4604" max="4604" width="3.5703125" style="37" customWidth="1"/>
    <col min="4605" max="4605" width="4.140625" style="37" customWidth="1"/>
    <col min="4606" max="4606" width="10.28515625" style="37" customWidth="1"/>
    <col min="4607" max="4607" width="10" style="37" customWidth="1"/>
    <col min="4608" max="4608" width="11" style="37" customWidth="1"/>
    <col min="4609" max="4617" width="11.140625" style="37" customWidth="1"/>
    <col min="4618" max="4857" width="11.42578125" style="37"/>
    <col min="4858" max="4858" width="11.5703125" style="37" customWidth="1"/>
    <col min="4859" max="4859" width="44.85546875" style="37" customWidth="1"/>
    <col min="4860" max="4860" width="3.5703125" style="37" customWidth="1"/>
    <col min="4861" max="4861" width="4.140625" style="37" customWidth="1"/>
    <col min="4862" max="4862" width="10.28515625" style="37" customWidth="1"/>
    <col min="4863" max="4863" width="10" style="37" customWidth="1"/>
    <col min="4864" max="4864" width="11" style="37" customWidth="1"/>
    <col min="4865" max="4873" width="11.140625" style="37" customWidth="1"/>
    <col min="4874" max="5113" width="11.42578125" style="37"/>
    <col min="5114" max="5114" width="11.5703125" style="37" customWidth="1"/>
    <col min="5115" max="5115" width="44.85546875" style="37" customWidth="1"/>
    <col min="5116" max="5116" width="3.5703125" style="37" customWidth="1"/>
    <col min="5117" max="5117" width="4.140625" style="37" customWidth="1"/>
    <col min="5118" max="5118" width="10.28515625" style="37" customWidth="1"/>
    <col min="5119" max="5119" width="10" style="37" customWidth="1"/>
    <col min="5120" max="5120" width="11" style="37" customWidth="1"/>
    <col min="5121" max="5129" width="11.140625" style="37" customWidth="1"/>
    <col min="5130" max="5369" width="11.42578125" style="37"/>
    <col min="5370" max="5370" width="11.5703125" style="37" customWidth="1"/>
    <col min="5371" max="5371" width="44.85546875" style="37" customWidth="1"/>
    <col min="5372" max="5372" width="3.5703125" style="37" customWidth="1"/>
    <col min="5373" max="5373" width="4.140625" style="37" customWidth="1"/>
    <col min="5374" max="5374" width="10.28515625" style="37" customWidth="1"/>
    <col min="5375" max="5375" width="10" style="37" customWidth="1"/>
    <col min="5376" max="5376" width="11" style="37" customWidth="1"/>
    <col min="5377" max="5385" width="11.140625" style="37" customWidth="1"/>
    <col min="5386" max="5625" width="11.42578125" style="37"/>
    <col min="5626" max="5626" width="11.5703125" style="37" customWidth="1"/>
    <col min="5627" max="5627" width="44.85546875" style="37" customWidth="1"/>
    <col min="5628" max="5628" width="3.5703125" style="37" customWidth="1"/>
    <col min="5629" max="5629" width="4.140625" style="37" customWidth="1"/>
    <col min="5630" max="5630" width="10.28515625" style="37" customWidth="1"/>
    <col min="5631" max="5631" width="10" style="37" customWidth="1"/>
    <col min="5632" max="5632" width="11" style="37" customWidth="1"/>
    <col min="5633" max="5641" width="11.140625" style="37" customWidth="1"/>
    <col min="5642" max="5881" width="11.42578125" style="37"/>
    <col min="5882" max="5882" width="11.5703125" style="37" customWidth="1"/>
    <col min="5883" max="5883" width="44.85546875" style="37" customWidth="1"/>
    <col min="5884" max="5884" width="3.5703125" style="37" customWidth="1"/>
    <col min="5885" max="5885" width="4.140625" style="37" customWidth="1"/>
    <col min="5886" max="5886" width="10.28515625" style="37" customWidth="1"/>
    <col min="5887" max="5887" width="10" style="37" customWidth="1"/>
    <col min="5888" max="5888" width="11" style="37" customWidth="1"/>
    <col min="5889" max="5897" width="11.140625" style="37" customWidth="1"/>
    <col min="5898" max="6137" width="11.42578125" style="37"/>
    <col min="6138" max="6138" width="11.5703125" style="37" customWidth="1"/>
    <col min="6139" max="6139" width="44.85546875" style="37" customWidth="1"/>
    <col min="6140" max="6140" width="3.5703125" style="37" customWidth="1"/>
    <col min="6141" max="6141" width="4.140625" style="37" customWidth="1"/>
    <col min="6142" max="6142" width="10.28515625" style="37" customWidth="1"/>
    <col min="6143" max="6143" width="10" style="37" customWidth="1"/>
    <col min="6144" max="6144" width="11" style="37" customWidth="1"/>
    <col min="6145" max="6153" width="11.140625" style="37" customWidth="1"/>
    <col min="6154" max="6393" width="11.42578125" style="37"/>
    <col min="6394" max="6394" width="11.5703125" style="37" customWidth="1"/>
    <col min="6395" max="6395" width="44.85546875" style="37" customWidth="1"/>
    <col min="6396" max="6396" width="3.5703125" style="37" customWidth="1"/>
    <col min="6397" max="6397" width="4.140625" style="37" customWidth="1"/>
    <col min="6398" max="6398" width="10.28515625" style="37" customWidth="1"/>
    <col min="6399" max="6399" width="10" style="37" customWidth="1"/>
    <col min="6400" max="6400" width="11" style="37" customWidth="1"/>
    <col min="6401" max="6409" width="11.140625" style="37" customWidth="1"/>
    <col min="6410" max="6649" width="11.42578125" style="37"/>
    <col min="6650" max="6650" width="11.5703125" style="37" customWidth="1"/>
    <col min="6651" max="6651" width="44.85546875" style="37" customWidth="1"/>
    <col min="6652" max="6652" width="3.5703125" style="37" customWidth="1"/>
    <col min="6653" max="6653" width="4.140625" style="37" customWidth="1"/>
    <col min="6654" max="6654" width="10.28515625" style="37" customWidth="1"/>
    <col min="6655" max="6655" width="10" style="37" customWidth="1"/>
    <col min="6656" max="6656" width="11" style="37" customWidth="1"/>
    <col min="6657" max="6665" width="11.140625" style="37" customWidth="1"/>
    <col min="6666" max="6905" width="11.42578125" style="37"/>
    <col min="6906" max="6906" width="11.5703125" style="37" customWidth="1"/>
    <col min="6907" max="6907" width="44.85546875" style="37" customWidth="1"/>
    <col min="6908" max="6908" width="3.5703125" style="37" customWidth="1"/>
    <col min="6909" max="6909" width="4.140625" style="37" customWidth="1"/>
    <col min="6910" max="6910" width="10.28515625" style="37" customWidth="1"/>
    <col min="6911" max="6911" width="10" style="37" customWidth="1"/>
    <col min="6912" max="6912" width="11" style="37" customWidth="1"/>
    <col min="6913" max="6921" width="11.140625" style="37" customWidth="1"/>
    <col min="6922" max="7161" width="11.42578125" style="37"/>
    <col min="7162" max="7162" width="11.5703125" style="37" customWidth="1"/>
    <col min="7163" max="7163" width="44.85546875" style="37" customWidth="1"/>
    <col min="7164" max="7164" width="3.5703125" style="37" customWidth="1"/>
    <col min="7165" max="7165" width="4.140625" style="37" customWidth="1"/>
    <col min="7166" max="7166" width="10.28515625" style="37" customWidth="1"/>
    <col min="7167" max="7167" width="10" style="37" customWidth="1"/>
    <col min="7168" max="7168" width="11" style="37" customWidth="1"/>
    <col min="7169" max="7177" width="11.140625" style="37" customWidth="1"/>
    <col min="7178" max="7417" width="11.42578125" style="37"/>
    <col min="7418" max="7418" width="11.5703125" style="37" customWidth="1"/>
    <col min="7419" max="7419" width="44.85546875" style="37" customWidth="1"/>
    <col min="7420" max="7420" width="3.5703125" style="37" customWidth="1"/>
    <col min="7421" max="7421" width="4.140625" style="37" customWidth="1"/>
    <col min="7422" max="7422" width="10.28515625" style="37" customWidth="1"/>
    <col min="7423" max="7423" width="10" style="37" customWidth="1"/>
    <col min="7424" max="7424" width="11" style="37" customWidth="1"/>
    <col min="7425" max="7433" width="11.140625" style="37" customWidth="1"/>
    <col min="7434" max="7673" width="11.42578125" style="37"/>
    <col min="7674" max="7674" width="11.5703125" style="37" customWidth="1"/>
    <col min="7675" max="7675" width="44.85546875" style="37" customWidth="1"/>
    <col min="7676" max="7676" width="3.5703125" style="37" customWidth="1"/>
    <col min="7677" max="7677" width="4.140625" style="37" customWidth="1"/>
    <col min="7678" max="7678" width="10.28515625" style="37" customWidth="1"/>
    <col min="7679" max="7679" width="10" style="37" customWidth="1"/>
    <col min="7680" max="7680" width="11" style="37" customWidth="1"/>
    <col min="7681" max="7689" width="11.140625" style="37" customWidth="1"/>
    <col min="7690" max="7929" width="11.42578125" style="37"/>
    <col min="7930" max="7930" width="11.5703125" style="37" customWidth="1"/>
    <col min="7931" max="7931" width="44.85546875" style="37" customWidth="1"/>
    <col min="7932" max="7932" width="3.5703125" style="37" customWidth="1"/>
    <col min="7933" max="7933" width="4.140625" style="37" customWidth="1"/>
    <col min="7934" max="7934" width="10.28515625" style="37" customWidth="1"/>
    <col min="7935" max="7935" width="10" style="37" customWidth="1"/>
    <col min="7936" max="7936" width="11" style="37" customWidth="1"/>
    <col min="7937" max="7945" width="11.140625" style="37" customWidth="1"/>
    <col min="7946" max="8185" width="11.42578125" style="37"/>
    <col min="8186" max="8186" width="11.5703125" style="37" customWidth="1"/>
    <col min="8187" max="8187" width="44.85546875" style="37" customWidth="1"/>
    <col min="8188" max="8188" width="3.5703125" style="37" customWidth="1"/>
    <col min="8189" max="8189" width="4.140625" style="37" customWidth="1"/>
    <col min="8190" max="8190" width="10.28515625" style="37" customWidth="1"/>
    <col min="8191" max="8191" width="10" style="37" customWidth="1"/>
    <col min="8192" max="8192" width="11" style="37" customWidth="1"/>
    <col min="8193" max="8201" width="11.140625" style="37" customWidth="1"/>
    <col min="8202" max="8441" width="11.42578125" style="37"/>
    <col min="8442" max="8442" width="11.5703125" style="37" customWidth="1"/>
    <col min="8443" max="8443" width="44.85546875" style="37" customWidth="1"/>
    <col min="8444" max="8444" width="3.5703125" style="37" customWidth="1"/>
    <col min="8445" max="8445" width="4.140625" style="37" customWidth="1"/>
    <col min="8446" max="8446" width="10.28515625" style="37" customWidth="1"/>
    <col min="8447" max="8447" width="10" style="37" customWidth="1"/>
    <col min="8448" max="8448" width="11" style="37" customWidth="1"/>
    <col min="8449" max="8457" width="11.140625" style="37" customWidth="1"/>
    <col min="8458" max="8697" width="11.42578125" style="37"/>
    <col min="8698" max="8698" width="11.5703125" style="37" customWidth="1"/>
    <col min="8699" max="8699" width="44.85546875" style="37" customWidth="1"/>
    <col min="8700" max="8700" width="3.5703125" style="37" customWidth="1"/>
    <col min="8701" max="8701" width="4.140625" style="37" customWidth="1"/>
    <col min="8702" max="8702" width="10.28515625" style="37" customWidth="1"/>
    <col min="8703" max="8703" width="10" style="37" customWidth="1"/>
    <col min="8704" max="8704" width="11" style="37" customWidth="1"/>
    <col min="8705" max="8713" width="11.140625" style="37" customWidth="1"/>
    <col min="8714" max="8953" width="11.42578125" style="37"/>
    <col min="8954" max="8954" width="11.5703125" style="37" customWidth="1"/>
    <col min="8955" max="8955" width="44.85546875" style="37" customWidth="1"/>
    <col min="8956" max="8956" width="3.5703125" style="37" customWidth="1"/>
    <col min="8957" max="8957" width="4.140625" style="37" customWidth="1"/>
    <col min="8958" max="8958" width="10.28515625" style="37" customWidth="1"/>
    <col min="8959" max="8959" width="10" style="37" customWidth="1"/>
    <col min="8960" max="8960" width="11" style="37" customWidth="1"/>
    <col min="8961" max="8969" width="11.140625" style="37" customWidth="1"/>
    <col min="8970" max="9209" width="11.42578125" style="37"/>
    <col min="9210" max="9210" width="11.5703125" style="37" customWidth="1"/>
    <col min="9211" max="9211" width="44.85546875" style="37" customWidth="1"/>
    <col min="9212" max="9212" width="3.5703125" style="37" customWidth="1"/>
    <col min="9213" max="9213" width="4.140625" style="37" customWidth="1"/>
    <col min="9214" max="9214" width="10.28515625" style="37" customWidth="1"/>
    <col min="9215" max="9215" width="10" style="37" customWidth="1"/>
    <col min="9216" max="9216" width="11" style="37" customWidth="1"/>
    <col min="9217" max="9225" width="11.140625" style="37" customWidth="1"/>
    <col min="9226" max="9465" width="11.42578125" style="37"/>
    <col min="9466" max="9466" width="11.5703125" style="37" customWidth="1"/>
    <col min="9467" max="9467" width="44.85546875" style="37" customWidth="1"/>
    <col min="9468" max="9468" width="3.5703125" style="37" customWidth="1"/>
    <col min="9469" max="9469" width="4.140625" style="37" customWidth="1"/>
    <col min="9470" max="9470" width="10.28515625" style="37" customWidth="1"/>
    <col min="9471" max="9471" width="10" style="37" customWidth="1"/>
    <col min="9472" max="9472" width="11" style="37" customWidth="1"/>
    <col min="9473" max="9481" width="11.140625" style="37" customWidth="1"/>
    <col min="9482" max="9721" width="11.42578125" style="37"/>
    <col min="9722" max="9722" width="11.5703125" style="37" customWidth="1"/>
    <col min="9723" max="9723" width="44.85546875" style="37" customWidth="1"/>
    <col min="9724" max="9724" width="3.5703125" style="37" customWidth="1"/>
    <col min="9725" max="9725" width="4.140625" style="37" customWidth="1"/>
    <col min="9726" max="9726" width="10.28515625" style="37" customWidth="1"/>
    <col min="9727" max="9727" width="10" style="37" customWidth="1"/>
    <col min="9728" max="9728" width="11" style="37" customWidth="1"/>
    <col min="9729" max="9737" width="11.140625" style="37" customWidth="1"/>
    <col min="9738" max="9977" width="11.42578125" style="37"/>
    <col min="9978" max="9978" width="11.5703125" style="37" customWidth="1"/>
    <col min="9979" max="9979" width="44.85546875" style="37" customWidth="1"/>
    <col min="9980" max="9980" width="3.5703125" style="37" customWidth="1"/>
    <col min="9981" max="9981" width="4.140625" style="37" customWidth="1"/>
    <col min="9982" max="9982" width="10.28515625" style="37" customWidth="1"/>
    <col min="9983" max="9983" width="10" style="37" customWidth="1"/>
    <col min="9984" max="9984" width="11" style="37" customWidth="1"/>
    <col min="9985" max="9993" width="11.140625" style="37" customWidth="1"/>
    <col min="9994" max="10233" width="11.42578125" style="37"/>
    <col min="10234" max="10234" width="11.5703125" style="37" customWidth="1"/>
    <col min="10235" max="10235" width="44.85546875" style="37" customWidth="1"/>
    <col min="10236" max="10236" width="3.5703125" style="37" customWidth="1"/>
    <col min="10237" max="10237" width="4.140625" style="37" customWidth="1"/>
    <col min="10238" max="10238" width="10.28515625" style="37" customWidth="1"/>
    <col min="10239" max="10239" width="10" style="37" customWidth="1"/>
    <col min="10240" max="10240" width="11" style="37" customWidth="1"/>
    <col min="10241" max="10249" width="11.140625" style="37" customWidth="1"/>
    <col min="10250" max="10489" width="11.42578125" style="37"/>
    <col min="10490" max="10490" width="11.5703125" style="37" customWidth="1"/>
    <col min="10491" max="10491" width="44.85546875" style="37" customWidth="1"/>
    <col min="10492" max="10492" width="3.5703125" style="37" customWidth="1"/>
    <col min="10493" max="10493" width="4.140625" style="37" customWidth="1"/>
    <col min="10494" max="10494" width="10.28515625" style="37" customWidth="1"/>
    <col min="10495" max="10495" width="10" style="37" customWidth="1"/>
    <col min="10496" max="10496" width="11" style="37" customWidth="1"/>
    <col min="10497" max="10505" width="11.140625" style="37" customWidth="1"/>
    <col min="10506" max="10745" width="11.42578125" style="37"/>
    <col min="10746" max="10746" width="11.5703125" style="37" customWidth="1"/>
    <col min="10747" max="10747" width="44.85546875" style="37" customWidth="1"/>
    <col min="10748" max="10748" width="3.5703125" style="37" customWidth="1"/>
    <col min="10749" max="10749" width="4.140625" style="37" customWidth="1"/>
    <col min="10750" max="10750" width="10.28515625" style="37" customWidth="1"/>
    <col min="10751" max="10751" width="10" style="37" customWidth="1"/>
    <col min="10752" max="10752" width="11" style="37" customWidth="1"/>
    <col min="10753" max="10761" width="11.140625" style="37" customWidth="1"/>
    <col min="10762" max="11001" width="11.42578125" style="37"/>
    <col min="11002" max="11002" width="11.5703125" style="37" customWidth="1"/>
    <col min="11003" max="11003" width="44.85546875" style="37" customWidth="1"/>
    <col min="11004" max="11004" width="3.5703125" style="37" customWidth="1"/>
    <col min="11005" max="11005" width="4.140625" style="37" customWidth="1"/>
    <col min="11006" max="11006" width="10.28515625" style="37" customWidth="1"/>
    <col min="11007" max="11007" width="10" style="37" customWidth="1"/>
    <col min="11008" max="11008" width="11" style="37" customWidth="1"/>
    <col min="11009" max="11017" width="11.140625" style="37" customWidth="1"/>
    <col min="11018" max="11257" width="11.42578125" style="37"/>
    <col min="11258" max="11258" width="11.5703125" style="37" customWidth="1"/>
    <col min="11259" max="11259" width="44.85546875" style="37" customWidth="1"/>
    <col min="11260" max="11260" width="3.5703125" style="37" customWidth="1"/>
    <col min="11261" max="11261" width="4.140625" style="37" customWidth="1"/>
    <col min="11262" max="11262" width="10.28515625" style="37" customWidth="1"/>
    <col min="11263" max="11263" width="10" style="37" customWidth="1"/>
    <col min="11264" max="11264" width="11" style="37" customWidth="1"/>
    <col min="11265" max="11273" width="11.140625" style="37" customWidth="1"/>
    <col min="11274" max="11513" width="11.42578125" style="37"/>
    <col min="11514" max="11514" width="11.5703125" style="37" customWidth="1"/>
    <col min="11515" max="11515" width="44.85546875" style="37" customWidth="1"/>
    <col min="11516" max="11516" width="3.5703125" style="37" customWidth="1"/>
    <col min="11517" max="11517" width="4.140625" style="37" customWidth="1"/>
    <col min="11518" max="11518" width="10.28515625" style="37" customWidth="1"/>
    <col min="11519" max="11519" width="10" style="37" customWidth="1"/>
    <col min="11520" max="11520" width="11" style="37" customWidth="1"/>
    <col min="11521" max="11529" width="11.140625" style="37" customWidth="1"/>
    <col min="11530" max="11769" width="11.42578125" style="37"/>
    <col min="11770" max="11770" width="11.5703125" style="37" customWidth="1"/>
    <col min="11771" max="11771" width="44.85546875" style="37" customWidth="1"/>
    <col min="11772" max="11772" width="3.5703125" style="37" customWidth="1"/>
    <col min="11773" max="11773" width="4.140625" style="37" customWidth="1"/>
    <col min="11774" max="11774" width="10.28515625" style="37" customWidth="1"/>
    <col min="11775" max="11775" width="10" style="37" customWidth="1"/>
    <col min="11776" max="11776" width="11" style="37" customWidth="1"/>
    <col min="11777" max="11785" width="11.140625" style="37" customWidth="1"/>
    <col min="11786" max="12025" width="11.42578125" style="37"/>
    <col min="12026" max="12026" width="11.5703125" style="37" customWidth="1"/>
    <col min="12027" max="12027" width="44.85546875" style="37" customWidth="1"/>
    <col min="12028" max="12028" width="3.5703125" style="37" customWidth="1"/>
    <col min="12029" max="12029" width="4.140625" style="37" customWidth="1"/>
    <col min="12030" max="12030" width="10.28515625" style="37" customWidth="1"/>
    <col min="12031" max="12031" width="10" style="37" customWidth="1"/>
    <col min="12032" max="12032" width="11" style="37" customWidth="1"/>
    <col min="12033" max="12041" width="11.140625" style="37" customWidth="1"/>
    <col min="12042" max="12281" width="11.42578125" style="37"/>
    <col min="12282" max="12282" width="11.5703125" style="37" customWidth="1"/>
    <col min="12283" max="12283" width="44.85546875" style="37" customWidth="1"/>
    <col min="12284" max="12284" width="3.5703125" style="37" customWidth="1"/>
    <col min="12285" max="12285" width="4.140625" style="37" customWidth="1"/>
    <col min="12286" max="12286" width="10.28515625" style="37" customWidth="1"/>
    <col min="12287" max="12287" width="10" style="37" customWidth="1"/>
    <col min="12288" max="12288" width="11" style="37" customWidth="1"/>
    <col min="12289" max="12297" width="11.140625" style="37" customWidth="1"/>
    <col min="12298" max="12537" width="11.42578125" style="37"/>
    <col min="12538" max="12538" width="11.5703125" style="37" customWidth="1"/>
    <col min="12539" max="12539" width="44.85546875" style="37" customWidth="1"/>
    <col min="12540" max="12540" width="3.5703125" style="37" customWidth="1"/>
    <col min="12541" max="12541" width="4.140625" style="37" customWidth="1"/>
    <col min="12542" max="12542" width="10.28515625" style="37" customWidth="1"/>
    <col min="12543" max="12543" width="10" style="37" customWidth="1"/>
    <col min="12544" max="12544" width="11" style="37" customWidth="1"/>
    <col min="12545" max="12553" width="11.140625" style="37" customWidth="1"/>
    <col min="12554" max="12793" width="11.42578125" style="37"/>
    <col min="12794" max="12794" width="11.5703125" style="37" customWidth="1"/>
    <col min="12795" max="12795" width="44.85546875" style="37" customWidth="1"/>
    <col min="12796" max="12796" width="3.5703125" style="37" customWidth="1"/>
    <col min="12797" max="12797" width="4.140625" style="37" customWidth="1"/>
    <col min="12798" max="12798" width="10.28515625" style="37" customWidth="1"/>
    <col min="12799" max="12799" width="10" style="37" customWidth="1"/>
    <col min="12800" max="12800" width="11" style="37" customWidth="1"/>
    <col min="12801" max="12809" width="11.140625" style="37" customWidth="1"/>
    <col min="12810" max="13049" width="11.42578125" style="37"/>
    <col min="13050" max="13050" width="11.5703125" style="37" customWidth="1"/>
    <col min="13051" max="13051" width="44.85546875" style="37" customWidth="1"/>
    <col min="13052" max="13052" width="3.5703125" style="37" customWidth="1"/>
    <col min="13053" max="13053" width="4.140625" style="37" customWidth="1"/>
    <col min="13054" max="13054" width="10.28515625" style="37" customWidth="1"/>
    <col min="13055" max="13055" width="10" style="37" customWidth="1"/>
    <col min="13056" max="13056" width="11" style="37" customWidth="1"/>
    <col min="13057" max="13065" width="11.140625" style="37" customWidth="1"/>
    <col min="13066" max="13305" width="11.42578125" style="37"/>
    <col min="13306" max="13306" width="11.5703125" style="37" customWidth="1"/>
    <col min="13307" max="13307" width="44.85546875" style="37" customWidth="1"/>
    <col min="13308" max="13308" width="3.5703125" style="37" customWidth="1"/>
    <col min="13309" max="13309" width="4.140625" style="37" customWidth="1"/>
    <col min="13310" max="13310" width="10.28515625" style="37" customWidth="1"/>
    <col min="13311" max="13311" width="10" style="37" customWidth="1"/>
    <col min="13312" max="13312" width="11" style="37" customWidth="1"/>
    <col min="13313" max="13321" width="11.140625" style="37" customWidth="1"/>
    <col min="13322" max="13561" width="11.42578125" style="37"/>
    <col min="13562" max="13562" width="11.5703125" style="37" customWidth="1"/>
    <col min="13563" max="13563" width="44.85546875" style="37" customWidth="1"/>
    <col min="13564" max="13564" width="3.5703125" style="37" customWidth="1"/>
    <col min="13565" max="13565" width="4.140625" style="37" customWidth="1"/>
    <col min="13566" max="13566" width="10.28515625" style="37" customWidth="1"/>
    <col min="13567" max="13567" width="10" style="37" customWidth="1"/>
    <col min="13568" max="13568" width="11" style="37" customWidth="1"/>
    <col min="13569" max="13577" width="11.140625" style="37" customWidth="1"/>
    <col min="13578" max="13817" width="11.42578125" style="37"/>
    <col min="13818" max="13818" width="11.5703125" style="37" customWidth="1"/>
    <col min="13819" max="13819" width="44.85546875" style="37" customWidth="1"/>
    <col min="13820" max="13820" width="3.5703125" style="37" customWidth="1"/>
    <col min="13821" max="13821" width="4.140625" style="37" customWidth="1"/>
    <col min="13822" max="13822" width="10.28515625" style="37" customWidth="1"/>
    <col min="13823" max="13823" width="10" style="37" customWidth="1"/>
    <col min="13824" max="13824" width="11" style="37" customWidth="1"/>
    <col min="13825" max="13833" width="11.140625" style="37" customWidth="1"/>
    <col min="13834" max="14073" width="11.42578125" style="37"/>
    <col min="14074" max="14074" width="11.5703125" style="37" customWidth="1"/>
    <col min="14075" max="14075" width="44.85546875" style="37" customWidth="1"/>
    <col min="14076" max="14076" width="3.5703125" style="37" customWidth="1"/>
    <col min="14077" max="14077" width="4.140625" style="37" customWidth="1"/>
    <col min="14078" max="14078" width="10.28515625" style="37" customWidth="1"/>
    <col min="14079" max="14079" width="10" style="37" customWidth="1"/>
    <col min="14080" max="14080" width="11" style="37" customWidth="1"/>
    <col min="14081" max="14089" width="11.140625" style="37" customWidth="1"/>
    <col min="14090" max="14329" width="11.42578125" style="37"/>
    <col min="14330" max="14330" width="11.5703125" style="37" customWidth="1"/>
    <col min="14331" max="14331" width="44.85546875" style="37" customWidth="1"/>
    <col min="14332" max="14332" width="3.5703125" style="37" customWidth="1"/>
    <col min="14333" max="14333" width="4.140625" style="37" customWidth="1"/>
    <col min="14334" max="14334" width="10.28515625" style="37" customWidth="1"/>
    <col min="14335" max="14335" width="10" style="37" customWidth="1"/>
    <col min="14336" max="14336" width="11" style="37" customWidth="1"/>
    <col min="14337" max="14345" width="11.140625" style="37" customWidth="1"/>
    <col min="14346" max="14585" width="11.42578125" style="37"/>
    <col min="14586" max="14586" width="11.5703125" style="37" customWidth="1"/>
    <col min="14587" max="14587" width="44.85546875" style="37" customWidth="1"/>
    <col min="14588" max="14588" width="3.5703125" style="37" customWidth="1"/>
    <col min="14589" max="14589" width="4.140625" style="37" customWidth="1"/>
    <col min="14590" max="14590" width="10.28515625" style="37" customWidth="1"/>
    <col min="14591" max="14591" width="10" style="37" customWidth="1"/>
    <col min="14592" max="14592" width="11" style="37" customWidth="1"/>
    <col min="14593" max="14601" width="11.140625" style="37" customWidth="1"/>
    <col min="14602" max="14841" width="11.42578125" style="37"/>
    <col min="14842" max="14842" width="11.5703125" style="37" customWidth="1"/>
    <col min="14843" max="14843" width="44.85546875" style="37" customWidth="1"/>
    <col min="14844" max="14844" width="3.5703125" style="37" customWidth="1"/>
    <col min="14845" max="14845" width="4.140625" style="37" customWidth="1"/>
    <col min="14846" max="14846" width="10.28515625" style="37" customWidth="1"/>
    <col min="14847" max="14847" width="10" style="37" customWidth="1"/>
    <col min="14848" max="14848" width="11" style="37" customWidth="1"/>
    <col min="14849" max="14857" width="11.140625" style="37" customWidth="1"/>
    <col min="14858" max="15097" width="11.42578125" style="37"/>
    <col min="15098" max="15098" width="11.5703125" style="37" customWidth="1"/>
    <col min="15099" max="15099" width="44.85546875" style="37" customWidth="1"/>
    <col min="15100" max="15100" width="3.5703125" style="37" customWidth="1"/>
    <col min="15101" max="15101" width="4.140625" style="37" customWidth="1"/>
    <col min="15102" max="15102" width="10.28515625" style="37" customWidth="1"/>
    <col min="15103" max="15103" width="10" style="37" customWidth="1"/>
    <col min="15104" max="15104" width="11" style="37" customWidth="1"/>
    <col min="15105" max="15113" width="11.140625" style="37" customWidth="1"/>
    <col min="15114" max="15353" width="11.42578125" style="37"/>
    <col min="15354" max="15354" width="11.5703125" style="37" customWidth="1"/>
    <col min="15355" max="15355" width="44.85546875" style="37" customWidth="1"/>
    <col min="15356" max="15356" width="3.5703125" style="37" customWidth="1"/>
    <col min="15357" max="15357" width="4.140625" style="37" customWidth="1"/>
    <col min="15358" max="15358" width="10.28515625" style="37" customWidth="1"/>
    <col min="15359" max="15359" width="10" style="37" customWidth="1"/>
    <col min="15360" max="15360" width="11" style="37" customWidth="1"/>
    <col min="15361" max="15369" width="11.140625" style="37" customWidth="1"/>
    <col min="15370" max="15609" width="11.42578125" style="37"/>
    <col min="15610" max="15610" width="11.5703125" style="37" customWidth="1"/>
    <col min="15611" max="15611" width="44.85546875" style="37" customWidth="1"/>
    <col min="15612" max="15612" width="3.5703125" style="37" customWidth="1"/>
    <col min="15613" max="15613" width="4.140625" style="37" customWidth="1"/>
    <col min="15614" max="15614" width="10.28515625" style="37" customWidth="1"/>
    <col min="15615" max="15615" width="10" style="37" customWidth="1"/>
    <col min="15616" max="15616" width="11" style="37" customWidth="1"/>
    <col min="15617" max="15625" width="11.140625" style="37" customWidth="1"/>
    <col min="15626" max="15865" width="11.42578125" style="37"/>
    <col min="15866" max="15866" width="11.5703125" style="37" customWidth="1"/>
    <col min="15867" max="15867" width="44.85546875" style="37" customWidth="1"/>
    <col min="15868" max="15868" width="3.5703125" style="37" customWidth="1"/>
    <col min="15869" max="15869" width="4.140625" style="37" customWidth="1"/>
    <col min="15870" max="15870" width="10.28515625" style="37" customWidth="1"/>
    <col min="15871" max="15871" width="10" style="37" customWidth="1"/>
    <col min="15872" max="15872" width="11" style="37" customWidth="1"/>
    <col min="15873" max="15881" width="11.140625" style="37" customWidth="1"/>
    <col min="15882" max="16121" width="11.42578125" style="37"/>
    <col min="16122" max="16122" width="11.5703125" style="37" customWidth="1"/>
    <col min="16123" max="16123" width="44.85546875" style="37" customWidth="1"/>
    <col min="16124" max="16124" width="3.5703125" style="37" customWidth="1"/>
    <col min="16125" max="16125" width="4.140625" style="37" customWidth="1"/>
    <col min="16126" max="16126" width="10.28515625" style="37" customWidth="1"/>
    <col min="16127" max="16127" width="10" style="37" customWidth="1"/>
    <col min="16128" max="16128" width="11" style="37" customWidth="1"/>
    <col min="16129" max="16137" width="11.140625" style="37" customWidth="1"/>
    <col min="16138" max="16384" width="11.42578125" style="37"/>
  </cols>
  <sheetData>
    <row r="1" spans="1:57" ht="4.5" customHeight="1">
      <c r="B1" s="794"/>
      <c r="C1" s="720"/>
      <c r="D1" s="720"/>
      <c r="E1" s="720"/>
      <c r="F1" s="720"/>
      <c r="G1" s="720"/>
      <c r="H1" s="720"/>
      <c r="I1" s="720"/>
    </row>
    <row r="2" spans="1:57" ht="21">
      <c r="B2" s="1403" t="s">
        <v>3224</v>
      </c>
      <c r="C2" s="1403"/>
      <c r="D2" s="1403"/>
      <c r="E2" s="1403"/>
      <c r="F2" s="1403"/>
      <c r="G2" s="1403"/>
      <c r="H2" s="1403"/>
      <c r="I2" s="1403"/>
    </row>
    <row r="3" spans="1:57" ht="19.5" customHeight="1">
      <c r="B3" s="1404" t="str">
        <f>+'1. Res.'!B3</f>
        <v>MES DE FEBRERO DE 2021 (16/02/2021 - 18/02/2020)</v>
      </c>
      <c r="C3" s="1404"/>
      <c r="D3" s="1404"/>
      <c r="E3" s="1404"/>
      <c r="F3" s="1404"/>
      <c r="G3" s="1404"/>
      <c r="H3" s="1404"/>
      <c r="I3" s="1404"/>
    </row>
    <row r="4" spans="1:57" ht="12.75" customHeight="1">
      <c r="B4" s="795" t="s">
        <v>33</v>
      </c>
      <c r="C4" s="740" t="str">
        <f>+":  "&amp;'1. Res.'!D5</f>
        <v>:  REMODELACIÓN DE LOSA DEPORTIVA; EN EL(LA) IE 10384 - CHOTA EN LA LOCALIDAD CHOTA, DISTRITO DE CHOTA, PROVINCIA CHOTA, DEPARTAMENTO CAJAMARCA</v>
      </c>
      <c r="D4" s="721"/>
      <c r="E4" s="721"/>
      <c r="F4" s="721"/>
      <c r="G4" s="720"/>
      <c r="H4" s="720"/>
      <c r="I4" s="720"/>
    </row>
    <row r="5" spans="1:57" ht="12.75" customHeight="1">
      <c r="B5" s="795" t="s">
        <v>34</v>
      </c>
      <c r="C5" s="740" t="s">
        <v>3196</v>
      </c>
      <c r="D5" s="721"/>
      <c r="E5" s="721"/>
      <c r="F5" s="721"/>
      <c r="G5" s="720"/>
      <c r="H5" s="720"/>
      <c r="I5" s="720"/>
    </row>
    <row r="6" spans="1:57" ht="12.75" customHeight="1">
      <c r="B6" s="795" t="s">
        <v>184</v>
      </c>
      <c r="C6" s="740" t="s">
        <v>3198</v>
      </c>
      <c r="D6" s="721"/>
      <c r="E6" s="721"/>
      <c r="F6" s="721"/>
      <c r="G6" s="720"/>
      <c r="H6" s="720"/>
      <c r="I6" s="720"/>
    </row>
    <row r="7" spans="1:57" ht="12.75" customHeight="1">
      <c r="B7" s="795" t="s">
        <v>35</v>
      </c>
      <c r="C7" s="740" t="s">
        <v>3197</v>
      </c>
      <c r="D7" s="721"/>
      <c r="E7" s="721"/>
      <c r="F7" s="721"/>
      <c r="G7" s="720"/>
      <c r="H7" s="720"/>
      <c r="I7" s="720"/>
    </row>
    <row r="8" spans="1:57" ht="12.75" customHeight="1">
      <c r="B8" s="795" t="s">
        <v>3199</v>
      </c>
      <c r="C8" s="740" t="s">
        <v>3201</v>
      </c>
      <c r="D8" s="721"/>
      <c r="E8" s="721"/>
      <c r="F8" s="721"/>
      <c r="G8" s="720"/>
      <c r="H8" s="720"/>
      <c r="I8" s="177"/>
    </row>
    <row r="9" spans="1:57" ht="12.75" customHeight="1">
      <c r="B9" s="795" t="s">
        <v>281</v>
      </c>
      <c r="C9" s="740" t="s">
        <v>3200</v>
      </c>
      <c r="D9" s="721"/>
      <c r="E9" s="721"/>
      <c r="F9" s="721"/>
      <c r="G9" s="720"/>
      <c r="H9" s="720"/>
      <c r="I9" s="177"/>
    </row>
    <row r="10" spans="1:57" s="38" customFormat="1" ht="12.75" customHeight="1">
      <c r="B10" s="795" t="s">
        <v>36</v>
      </c>
      <c r="C10" s="1125">
        <f>+'1. Res.'!D8</f>
        <v>210150.65</v>
      </c>
      <c r="D10" s="721"/>
      <c r="G10" s="721"/>
      <c r="I10" s="1156"/>
    </row>
    <row r="11" spans="1:57" s="38" customFormat="1" ht="12.75" customHeight="1">
      <c r="B11" s="795" t="s">
        <v>38</v>
      </c>
      <c r="C11" s="1125">
        <f>+'1. Res.'!D9</f>
        <v>189135.59</v>
      </c>
      <c r="D11" s="721"/>
      <c r="G11" s="721"/>
      <c r="I11" s="1156"/>
    </row>
    <row r="12" spans="1:57" ht="5.25" customHeight="1">
      <c r="B12" s="796"/>
      <c r="C12" s="720"/>
      <c r="D12" s="720"/>
      <c r="E12" s="722"/>
      <c r="F12" s="722"/>
      <c r="G12" s="722"/>
      <c r="H12" s="722"/>
      <c r="I12" s="722"/>
    </row>
    <row r="13" spans="1:57" s="39" customFormat="1" ht="12" customHeight="1">
      <c r="B13" s="1447" t="s">
        <v>40</v>
      </c>
      <c r="C13" s="1449" t="s">
        <v>8</v>
      </c>
      <c r="D13" s="1451" t="s">
        <v>41</v>
      </c>
      <c r="E13" s="1452" t="s">
        <v>3225</v>
      </c>
      <c r="F13" s="1452" t="s">
        <v>3226</v>
      </c>
      <c r="G13" s="1452" t="s">
        <v>3227</v>
      </c>
      <c r="H13" s="1452" t="s">
        <v>3228</v>
      </c>
      <c r="I13" s="1452" t="s">
        <v>12</v>
      </c>
    </row>
    <row r="14" spans="1:57" s="39" customFormat="1" ht="12" customHeight="1">
      <c r="B14" s="1448"/>
      <c r="C14" s="1450"/>
      <c r="D14" s="1451"/>
      <c r="E14" s="1453"/>
      <c r="F14" s="1453"/>
      <c r="G14" s="1453"/>
      <c r="H14" s="1453"/>
      <c r="I14" s="1453"/>
    </row>
    <row r="15" spans="1:57" s="790" customFormat="1" ht="36">
      <c r="A15" s="792"/>
      <c r="B15" s="1107"/>
      <c r="C15" s="1115" t="s">
        <v>3079</v>
      </c>
      <c r="D15" s="919"/>
      <c r="E15" s="1108"/>
      <c r="F15" s="919"/>
      <c r="G15" s="919"/>
      <c r="H15" s="919"/>
      <c r="I15" s="919"/>
      <c r="J15" s="792"/>
      <c r="K15" s="792"/>
      <c r="L15" s="792"/>
      <c r="M15" s="792">
        <v>1</v>
      </c>
      <c r="N15" s="792"/>
      <c r="O15" s="792"/>
      <c r="P15" s="792"/>
      <c r="Q15" s="792"/>
      <c r="R15" s="792"/>
      <c r="S15" s="792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2"/>
      <c r="BB15" s="792"/>
      <c r="BC15" s="792"/>
      <c r="BD15" s="792"/>
      <c r="BE15" s="792"/>
    </row>
    <row r="16" spans="1:57" s="723" customFormat="1" ht="13.5" customHeight="1">
      <c r="B16" s="1118" t="s">
        <v>125</v>
      </c>
      <c r="C16" s="1119" t="s">
        <v>3082</v>
      </c>
      <c r="D16" s="1109"/>
      <c r="E16" s="1109"/>
      <c r="F16" s="921"/>
      <c r="G16" s="921"/>
      <c r="H16" s="921"/>
      <c r="I16" s="921"/>
      <c r="M16" s="723">
        <v>2</v>
      </c>
    </row>
    <row r="17" spans="2:13" s="723" customFormat="1" ht="13.5" customHeight="1">
      <c r="B17" s="1111" t="s">
        <v>418</v>
      </c>
      <c r="C17" s="1112" t="s">
        <v>3083</v>
      </c>
      <c r="D17" s="1116" t="s">
        <v>3084</v>
      </c>
      <c r="E17" s="1116">
        <v>1</v>
      </c>
      <c r="F17" s="920">
        <v>1</v>
      </c>
      <c r="G17" s="922"/>
      <c r="H17" s="922">
        <f t="shared" ref="H17:H48" si="0">IF(D17="","",+F17+G17)</f>
        <v>1</v>
      </c>
      <c r="I17" s="922">
        <f t="shared" ref="I17:I48" si="1">IF(D17="","",E17-F17-G17)</f>
        <v>0</v>
      </c>
      <c r="M17" s="792">
        <v>3</v>
      </c>
    </row>
    <row r="18" spans="2:13" s="723" customFormat="1" ht="13.5" customHeight="1">
      <c r="B18" s="1111" t="s">
        <v>422</v>
      </c>
      <c r="C18" s="1112" t="s">
        <v>3085</v>
      </c>
      <c r="D18" s="1113" t="s">
        <v>53</v>
      </c>
      <c r="E18" s="1122">
        <v>1</v>
      </c>
      <c r="F18" s="920">
        <v>1</v>
      </c>
      <c r="G18" s="1105"/>
      <c r="H18" s="922">
        <f t="shared" si="0"/>
        <v>1</v>
      </c>
      <c r="I18" s="922">
        <f t="shared" si="1"/>
        <v>0</v>
      </c>
      <c r="L18" s="723" t="e">
        <f>+IF(#REF!=#REF!,"OK","MAL")</f>
        <v>#REF!</v>
      </c>
      <c r="M18" s="723">
        <v>4</v>
      </c>
    </row>
    <row r="19" spans="2:13" s="723" customFormat="1" ht="13.5" customHeight="1">
      <c r="B19" s="1111" t="s">
        <v>425</v>
      </c>
      <c r="C19" s="1112" t="s">
        <v>3086</v>
      </c>
      <c r="D19" s="1113" t="s">
        <v>50</v>
      </c>
      <c r="E19" s="1122">
        <v>122</v>
      </c>
      <c r="F19" s="920">
        <v>122</v>
      </c>
      <c r="G19" s="1105"/>
      <c r="H19" s="922">
        <f t="shared" si="0"/>
        <v>122</v>
      </c>
      <c r="I19" s="922">
        <f t="shared" si="1"/>
        <v>0</v>
      </c>
      <c r="L19" s="723" t="e">
        <f>+IF(#REF!=#REF!,"OK","MAL")</f>
        <v>#REF!</v>
      </c>
      <c r="M19" s="792">
        <v>5</v>
      </c>
    </row>
    <row r="20" spans="2:13" s="723" customFormat="1" ht="13.5" customHeight="1">
      <c r="B20" s="1111" t="s">
        <v>429</v>
      </c>
      <c r="C20" s="1112" t="s">
        <v>3087</v>
      </c>
      <c r="D20" s="1113" t="s">
        <v>53</v>
      </c>
      <c r="E20" s="1122">
        <v>1</v>
      </c>
      <c r="F20" s="920">
        <v>0.5</v>
      </c>
      <c r="G20" s="922"/>
      <c r="H20" s="922">
        <f t="shared" si="0"/>
        <v>0.5</v>
      </c>
      <c r="I20" s="922">
        <f t="shared" si="1"/>
        <v>0.5</v>
      </c>
      <c r="L20" s="723" t="e">
        <f>+IF(#REF!=#REF!,"OK","MAL")</f>
        <v>#REF!</v>
      </c>
      <c r="M20" s="723">
        <v>6</v>
      </c>
    </row>
    <row r="21" spans="2:13" s="723" customFormat="1" ht="13.5" customHeight="1">
      <c r="B21" s="1111" t="s">
        <v>3088</v>
      </c>
      <c r="C21" s="1112" t="s">
        <v>3089</v>
      </c>
      <c r="D21" s="1113" t="s">
        <v>53</v>
      </c>
      <c r="E21" s="1122">
        <v>1</v>
      </c>
      <c r="F21" s="920">
        <v>0.6</v>
      </c>
      <c r="G21" s="922">
        <v>0.1</v>
      </c>
      <c r="H21" s="922">
        <f t="shared" si="0"/>
        <v>0.7</v>
      </c>
      <c r="I21" s="922">
        <f t="shared" si="1"/>
        <v>0.30000000000000004</v>
      </c>
      <c r="L21" s="723" t="e">
        <f>+IF(#REF!=#REF!,"OK","MAL")</f>
        <v>#REF!</v>
      </c>
      <c r="M21" s="792">
        <v>7</v>
      </c>
    </row>
    <row r="22" spans="2:13" s="723" customFormat="1" ht="13.5" customHeight="1">
      <c r="B22" s="1118" t="s">
        <v>126</v>
      </c>
      <c r="C22" s="1119" t="s">
        <v>3090</v>
      </c>
      <c r="D22" s="1113"/>
      <c r="E22" s="1122"/>
      <c r="F22" s="920" t="s">
        <v>323</v>
      </c>
      <c r="G22" s="922"/>
      <c r="H22" s="922" t="str">
        <f t="shared" si="0"/>
        <v/>
      </c>
      <c r="I22" s="922" t="str">
        <f t="shared" si="1"/>
        <v/>
      </c>
      <c r="L22" s="723" t="e">
        <f>+IF(#REF!=#REF!,"OK","MAL")</f>
        <v>#REF!</v>
      </c>
      <c r="M22" s="723">
        <v>8</v>
      </c>
    </row>
    <row r="23" spans="2:13" s="723" customFormat="1" ht="13.5" customHeight="1">
      <c r="B23" s="1111" t="s">
        <v>432</v>
      </c>
      <c r="C23" s="1112" t="s">
        <v>3091</v>
      </c>
      <c r="D23" s="1113" t="s">
        <v>53</v>
      </c>
      <c r="E23" s="1122">
        <v>1</v>
      </c>
      <c r="F23" s="920">
        <v>0.6</v>
      </c>
      <c r="G23" s="922">
        <v>0.1</v>
      </c>
      <c r="H23" s="922">
        <f t="shared" si="0"/>
        <v>0.7</v>
      </c>
      <c r="I23" s="922">
        <f t="shared" si="1"/>
        <v>0.30000000000000004</v>
      </c>
      <c r="L23" s="723" t="e">
        <f>+IF(#REF!=#REF!,"OK","MAL")</f>
        <v>#REF!</v>
      </c>
      <c r="M23" s="792">
        <v>9</v>
      </c>
    </row>
    <row r="24" spans="2:13" s="723" customFormat="1" ht="13.5" customHeight="1">
      <c r="B24" s="1118" t="s">
        <v>127</v>
      </c>
      <c r="C24" s="1119" t="s">
        <v>52</v>
      </c>
      <c r="D24" s="1113"/>
      <c r="E24" s="1122"/>
      <c r="F24" s="920" t="s">
        <v>323</v>
      </c>
      <c r="G24" s="922"/>
      <c r="H24" s="922" t="str">
        <f t="shared" si="0"/>
        <v/>
      </c>
      <c r="I24" s="922" t="str">
        <f t="shared" si="1"/>
        <v/>
      </c>
      <c r="L24" s="723" t="e">
        <f>+IF(#REF!=#REF!,"OK","MAL")</f>
        <v>#REF!</v>
      </c>
      <c r="M24" s="723">
        <v>10</v>
      </c>
    </row>
    <row r="25" spans="2:13" s="723" customFormat="1" ht="13.5" customHeight="1">
      <c r="B25" s="1111" t="s">
        <v>1307</v>
      </c>
      <c r="C25" s="1112" t="s">
        <v>3092</v>
      </c>
      <c r="D25" s="1113" t="s">
        <v>51</v>
      </c>
      <c r="E25" s="1122">
        <v>704</v>
      </c>
      <c r="F25" s="920">
        <v>704</v>
      </c>
      <c r="G25" s="922"/>
      <c r="H25" s="922">
        <f t="shared" si="0"/>
        <v>704</v>
      </c>
      <c r="I25" s="922">
        <f t="shared" si="1"/>
        <v>0</v>
      </c>
      <c r="L25" s="723" t="e">
        <f>+IF(#REF!=#REF!,"OK","MAL")</f>
        <v>#REF!</v>
      </c>
      <c r="M25" s="792">
        <v>11</v>
      </c>
    </row>
    <row r="26" spans="2:13" s="723" customFormat="1" ht="13.5" customHeight="1">
      <c r="B26" s="1111" t="s">
        <v>1398</v>
      </c>
      <c r="C26" s="1112" t="s">
        <v>3093</v>
      </c>
      <c r="D26" s="1113" t="s">
        <v>3030</v>
      </c>
      <c r="E26" s="1122">
        <v>3.2</v>
      </c>
      <c r="F26" s="920">
        <v>3.2</v>
      </c>
      <c r="G26" s="922"/>
      <c r="H26" s="922">
        <f t="shared" si="0"/>
        <v>3.2</v>
      </c>
      <c r="I26" s="922">
        <f t="shared" si="1"/>
        <v>0</v>
      </c>
      <c r="L26" s="723" t="e">
        <f>+IF(#REF!=#REF!,"OK","MAL")</f>
        <v>#REF!</v>
      </c>
      <c r="M26" s="723">
        <v>12</v>
      </c>
    </row>
    <row r="27" spans="2:13" s="723" customFormat="1" ht="13.5" customHeight="1">
      <c r="B27" s="1111" t="s">
        <v>1489</v>
      </c>
      <c r="C27" s="1112" t="s">
        <v>3094</v>
      </c>
      <c r="D27" s="1113" t="s">
        <v>3030</v>
      </c>
      <c r="E27" s="1122">
        <v>4.16</v>
      </c>
      <c r="F27" s="920">
        <v>4.16</v>
      </c>
      <c r="G27" s="922"/>
      <c r="H27" s="922">
        <f t="shared" si="0"/>
        <v>4.16</v>
      </c>
      <c r="I27" s="922">
        <f t="shared" si="1"/>
        <v>0</v>
      </c>
      <c r="L27" s="723" t="e">
        <f>+IF(#REF!=#REF!,"OK","MAL")</f>
        <v>#REF!</v>
      </c>
      <c r="M27" s="792">
        <v>13</v>
      </c>
    </row>
    <row r="28" spans="2:13" s="723" customFormat="1" ht="13.5" customHeight="1">
      <c r="B28" s="1118" t="s">
        <v>128</v>
      </c>
      <c r="C28" s="1119" t="s">
        <v>54</v>
      </c>
      <c r="D28" s="1113"/>
      <c r="E28" s="1122"/>
      <c r="F28" s="920" t="s">
        <v>323</v>
      </c>
      <c r="G28" s="922"/>
      <c r="H28" s="922" t="str">
        <f t="shared" si="0"/>
        <v/>
      </c>
      <c r="I28" s="922" t="str">
        <f t="shared" si="1"/>
        <v/>
      </c>
      <c r="L28" s="723" t="e">
        <f>+IF(#REF!=#REF!,"OK","MAL")</f>
        <v>#REF!</v>
      </c>
      <c r="M28" s="723">
        <v>14</v>
      </c>
    </row>
    <row r="29" spans="2:13" s="723" customFormat="1" ht="13.5" customHeight="1">
      <c r="B29" s="1111" t="s">
        <v>1663</v>
      </c>
      <c r="C29" s="1112" t="s">
        <v>3095</v>
      </c>
      <c r="D29" s="1113" t="s">
        <v>3030</v>
      </c>
      <c r="E29" s="1122">
        <v>17.600000000000001</v>
      </c>
      <c r="F29" s="920">
        <v>17.600000000000001</v>
      </c>
      <c r="G29" s="922"/>
      <c r="H29" s="922">
        <f t="shared" si="0"/>
        <v>17.600000000000001</v>
      </c>
      <c r="I29" s="922">
        <f t="shared" si="1"/>
        <v>0</v>
      </c>
      <c r="L29" s="723" t="e">
        <f>+IF(#REF!=#REF!,"OK","MAL")</f>
        <v>#REF!</v>
      </c>
      <c r="M29" s="792">
        <v>15</v>
      </c>
    </row>
    <row r="30" spans="2:13" s="723" customFormat="1" ht="13.5" customHeight="1">
      <c r="B30" s="1111" t="s">
        <v>1667</v>
      </c>
      <c r="C30" s="1112" t="s">
        <v>3096</v>
      </c>
      <c r="D30" s="1113" t="s">
        <v>51</v>
      </c>
      <c r="E30" s="1122">
        <v>16</v>
      </c>
      <c r="F30" s="920">
        <v>16</v>
      </c>
      <c r="G30" s="922"/>
      <c r="H30" s="922">
        <f t="shared" si="0"/>
        <v>16</v>
      </c>
      <c r="I30" s="922">
        <f t="shared" si="1"/>
        <v>0</v>
      </c>
      <c r="L30" s="723" t="e">
        <f>+IF(#REF!=#REF!,"OK","MAL")</f>
        <v>#REF!</v>
      </c>
      <c r="M30" s="723">
        <v>16</v>
      </c>
    </row>
    <row r="31" spans="2:13" s="723" customFormat="1" ht="13.5" customHeight="1">
      <c r="B31" s="1111" t="s">
        <v>1670</v>
      </c>
      <c r="C31" s="1112" t="s">
        <v>3097</v>
      </c>
      <c r="D31" s="1113" t="s">
        <v>3030</v>
      </c>
      <c r="E31" s="1122">
        <v>8.74</v>
      </c>
      <c r="F31" s="920">
        <v>0</v>
      </c>
      <c r="G31" s="922"/>
      <c r="H31" s="922">
        <f t="shared" si="0"/>
        <v>0</v>
      </c>
      <c r="I31" s="922">
        <f t="shared" si="1"/>
        <v>8.74</v>
      </c>
      <c r="L31" s="723" t="e">
        <f>+IF(#REF!=#REF!,"OK","MAL")</f>
        <v>#REF!</v>
      </c>
      <c r="M31" s="792">
        <v>17</v>
      </c>
    </row>
    <row r="32" spans="2:13" s="723" customFormat="1" ht="13.5" customHeight="1">
      <c r="B32" s="1111" t="s">
        <v>3098</v>
      </c>
      <c r="C32" s="1112" t="s">
        <v>3099</v>
      </c>
      <c r="D32" s="1114" t="s">
        <v>3030</v>
      </c>
      <c r="E32" s="1122">
        <v>12.4</v>
      </c>
      <c r="F32" s="920">
        <v>0</v>
      </c>
      <c r="G32" s="922"/>
      <c r="H32" s="922">
        <f t="shared" si="0"/>
        <v>0</v>
      </c>
      <c r="I32" s="922">
        <f t="shared" si="1"/>
        <v>12.4</v>
      </c>
      <c r="L32" s="723" t="e">
        <f>+IF(#REF!=#REF!,"OK","MAL")</f>
        <v>#REF!</v>
      </c>
      <c r="M32" s="723">
        <v>18</v>
      </c>
    </row>
    <row r="33" spans="2:13" s="723" customFormat="1" ht="13.5" customHeight="1">
      <c r="B33" s="1111" t="s">
        <v>3100</v>
      </c>
      <c r="C33" s="1112" t="s">
        <v>3101</v>
      </c>
      <c r="D33" s="1113" t="s">
        <v>3030</v>
      </c>
      <c r="E33" s="1122">
        <v>16.559999999999999</v>
      </c>
      <c r="F33" s="920">
        <v>0</v>
      </c>
      <c r="G33" s="922"/>
      <c r="H33" s="922">
        <f t="shared" si="0"/>
        <v>0</v>
      </c>
      <c r="I33" s="922">
        <f t="shared" si="1"/>
        <v>16.559999999999999</v>
      </c>
      <c r="L33" s="723" t="e">
        <f>+IF(#REF!=#REF!,"OK","MAL")</f>
        <v>#REF!</v>
      </c>
      <c r="M33" s="792">
        <v>19</v>
      </c>
    </row>
    <row r="34" spans="2:13" s="723" customFormat="1" ht="13.5" customHeight="1">
      <c r="B34" s="1118" t="s">
        <v>129</v>
      </c>
      <c r="C34" s="1119" t="s">
        <v>2700</v>
      </c>
      <c r="D34" s="1113"/>
      <c r="E34" s="1122"/>
      <c r="F34" s="920" t="s">
        <v>323</v>
      </c>
      <c r="G34" s="922"/>
      <c r="H34" s="922" t="str">
        <f t="shared" si="0"/>
        <v/>
      </c>
      <c r="I34" s="922" t="str">
        <f t="shared" si="1"/>
        <v/>
      </c>
      <c r="L34" s="723" t="e">
        <f>+IF(#REF!=#REF!,"OK","MAL")</f>
        <v>#REF!</v>
      </c>
      <c r="M34" s="723">
        <v>20</v>
      </c>
    </row>
    <row r="35" spans="2:13" s="723" customFormat="1" ht="13.5" customHeight="1">
      <c r="B35" s="1111" t="s">
        <v>3102</v>
      </c>
      <c r="C35" s="1112" t="s">
        <v>3103</v>
      </c>
      <c r="D35" s="1113" t="s">
        <v>3030</v>
      </c>
      <c r="E35" s="1122">
        <v>1.6</v>
      </c>
      <c r="F35" s="920">
        <v>1.6</v>
      </c>
      <c r="G35" s="922"/>
      <c r="H35" s="922">
        <f t="shared" si="0"/>
        <v>1.6</v>
      </c>
      <c r="I35" s="922">
        <f t="shared" si="1"/>
        <v>0</v>
      </c>
      <c r="L35" s="723" t="e">
        <f>+IF(#REF!=#REF!,"OK","MAL")</f>
        <v>#REF!</v>
      </c>
      <c r="M35" s="792">
        <v>21</v>
      </c>
    </row>
    <row r="36" spans="2:13" s="723" customFormat="1" ht="13.5" customHeight="1">
      <c r="B36" s="1111" t="s">
        <v>3104</v>
      </c>
      <c r="C36" s="1112" t="s">
        <v>3105</v>
      </c>
      <c r="D36" s="1113" t="s">
        <v>51</v>
      </c>
      <c r="E36" s="1122">
        <v>3.2</v>
      </c>
      <c r="F36" s="920">
        <v>0</v>
      </c>
      <c r="G36" s="922"/>
      <c r="H36" s="922">
        <f t="shared" si="0"/>
        <v>0</v>
      </c>
      <c r="I36" s="922">
        <f t="shared" si="1"/>
        <v>3.2</v>
      </c>
      <c r="L36" s="723" t="e">
        <f>+IF(#REF!=#REF!,"OK","MAL")</f>
        <v>#REF!</v>
      </c>
      <c r="M36" s="723">
        <v>22</v>
      </c>
    </row>
    <row r="37" spans="2:13" s="723" customFormat="1" ht="13.5" customHeight="1">
      <c r="B37" s="1111" t="s">
        <v>3106</v>
      </c>
      <c r="C37" s="1112" t="s">
        <v>3107</v>
      </c>
      <c r="D37" s="1113" t="s">
        <v>3030</v>
      </c>
      <c r="E37" s="1122">
        <v>0.16</v>
      </c>
      <c r="F37" s="920">
        <v>0</v>
      </c>
      <c r="G37" s="922"/>
      <c r="H37" s="922">
        <f t="shared" si="0"/>
        <v>0</v>
      </c>
      <c r="I37" s="922">
        <f t="shared" si="1"/>
        <v>0.16</v>
      </c>
      <c r="L37" s="723" t="e">
        <f>+IF(#REF!=#REF!,"OK","MAL")</f>
        <v>#REF!</v>
      </c>
      <c r="M37" s="792">
        <v>23</v>
      </c>
    </row>
    <row r="38" spans="2:13" s="723" customFormat="1" ht="13.5" customHeight="1">
      <c r="B38" s="1111" t="s">
        <v>3108</v>
      </c>
      <c r="C38" s="1112" t="s">
        <v>3194</v>
      </c>
      <c r="D38" s="1113" t="s">
        <v>3030</v>
      </c>
      <c r="E38" s="1122">
        <v>2.4</v>
      </c>
      <c r="F38" s="920">
        <v>0</v>
      </c>
      <c r="G38" s="922"/>
      <c r="H38" s="922">
        <f t="shared" si="0"/>
        <v>0</v>
      </c>
      <c r="I38" s="922">
        <f t="shared" si="1"/>
        <v>2.4</v>
      </c>
      <c r="L38" s="723" t="e">
        <f>+IF(#REF!=#REF!,"OK","MAL")</f>
        <v>#REF!</v>
      </c>
      <c r="M38" s="723">
        <v>24</v>
      </c>
    </row>
    <row r="39" spans="2:13" s="723" customFormat="1" ht="13.5" customHeight="1">
      <c r="B39" s="1118" t="s">
        <v>130</v>
      </c>
      <c r="C39" s="1119" t="s">
        <v>2775</v>
      </c>
      <c r="D39" s="1113"/>
      <c r="E39" s="1122"/>
      <c r="F39" s="920" t="s">
        <v>323</v>
      </c>
      <c r="G39" s="922"/>
      <c r="H39" s="922" t="str">
        <f t="shared" si="0"/>
        <v/>
      </c>
      <c r="I39" s="922" t="str">
        <f t="shared" si="1"/>
        <v/>
      </c>
      <c r="L39" s="723" t="e">
        <f>+IF(#REF!=#REF!,"OK","MAL")</f>
        <v>#REF!</v>
      </c>
      <c r="M39" s="792">
        <v>25</v>
      </c>
    </row>
    <row r="40" spans="2:13" s="723" customFormat="1" ht="13.5" customHeight="1">
      <c r="B40" s="1120" t="s">
        <v>3109</v>
      </c>
      <c r="C40" s="1121" t="s">
        <v>3110</v>
      </c>
      <c r="D40" s="1113"/>
      <c r="E40" s="1122"/>
      <c r="F40" s="920" t="s">
        <v>323</v>
      </c>
      <c r="G40" s="922"/>
      <c r="H40" s="922" t="str">
        <f t="shared" si="0"/>
        <v/>
      </c>
      <c r="I40" s="922" t="str">
        <f t="shared" si="1"/>
        <v/>
      </c>
      <c r="L40" s="723" t="e">
        <f>+IF(#REF!=#REF!,"OK","MAL")</f>
        <v>#REF!</v>
      </c>
      <c r="M40" s="723">
        <v>26</v>
      </c>
    </row>
    <row r="41" spans="2:13" s="723" customFormat="1" ht="13.5" customHeight="1">
      <c r="B41" s="1111" t="s">
        <v>3111</v>
      </c>
      <c r="C41" s="1112" t="s">
        <v>3112</v>
      </c>
      <c r="D41" s="1113" t="s">
        <v>3030</v>
      </c>
      <c r="E41" s="1122">
        <v>6.4</v>
      </c>
      <c r="F41" s="920">
        <v>6.4</v>
      </c>
      <c r="G41" s="922"/>
      <c r="H41" s="922">
        <f t="shared" si="0"/>
        <v>6.4</v>
      </c>
      <c r="I41" s="922">
        <f t="shared" si="1"/>
        <v>0</v>
      </c>
      <c r="L41" s="723" t="e">
        <f>+IF(#REF!=#REF!,"OK","MAL")</f>
        <v>#REF!</v>
      </c>
      <c r="M41" s="792">
        <v>27</v>
      </c>
    </row>
    <row r="42" spans="2:13" s="723" customFormat="1" ht="13.5" customHeight="1">
      <c r="B42" s="1111" t="s">
        <v>3113</v>
      </c>
      <c r="C42" s="1112" t="s">
        <v>3114</v>
      </c>
      <c r="D42" s="1113" t="s">
        <v>55</v>
      </c>
      <c r="E42" s="1122">
        <v>175.12</v>
      </c>
      <c r="F42" s="920">
        <v>175.12</v>
      </c>
      <c r="G42" s="922"/>
      <c r="H42" s="922">
        <f t="shared" si="0"/>
        <v>175.12</v>
      </c>
      <c r="I42" s="922">
        <f t="shared" si="1"/>
        <v>0</v>
      </c>
      <c r="L42" s="723" t="e">
        <f>+IF(#REF!=#REF!,"OK","MAL")</f>
        <v>#REF!</v>
      </c>
      <c r="M42" s="723">
        <v>28</v>
      </c>
    </row>
    <row r="43" spans="2:13" s="723" customFormat="1" ht="13.5" customHeight="1">
      <c r="B43" s="1120" t="s">
        <v>3115</v>
      </c>
      <c r="C43" s="1121" t="s">
        <v>3116</v>
      </c>
      <c r="D43" s="1113"/>
      <c r="E43" s="1122"/>
      <c r="F43" s="920" t="s">
        <v>323</v>
      </c>
      <c r="G43" s="922"/>
      <c r="H43" s="922" t="str">
        <f t="shared" si="0"/>
        <v/>
      </c>
      <c r="I43" s="922" t="str">
        <f t="shared" si="1"/>
        <v/>
      </c>
      <c r="L43" s="723" t="e">
        <f>+IF(#REF!=#REF!,"OK","MAL")</f>
        <v>#REF!</v>
      </c>
      <c r="M43" s="792">
        <v>29</v>
      </c>
    </row>
    <row r="44" spans="2:13" s="723" customFormat="1" ht="13.5" customHeight="1">
      <c r="B44" s="1111" t="s">
        <v>3117</v>
      </c>
      <c r="C44" s="1112" t="s">
        <v>3118</v>
      </c>
      <c r="D44" s="1113" t="s">
        <v>3030</v>
      </c>
      <c r="E44" s="1122">
        <v>2.82</v>
      </c>
      <c r="F44" s="920">
        <v>0</v>
      </c>
      <c r="G44" s="922">
        <v>2.82</v>
      </c>
      <c r="H44" s="922">
        <f t="shared" si="0"/>
        <v>2.82</v>
      </c>
      <c r="I44" s="922">
        <f t="shared" si="1"/>
        <v>0</v>
      </c>
      <c r="L44" s="723" t="e">
        <f>+IF(#REF!=#REF!,"OK","MAL")</f>
        <v>#REF!</v>
      </c>
      <c r="M44" s="723">
        <v>30</v>
      </c>
    </row>
    <row r="45" spans="2:13" s="723" customFormat="1" ht="13.5" customHeight="1">
      <c r="B45" s="1111" t="s">
        <v>3119</v>
      </c>
      <c r="C45" s="1112" t="s">
        <v>3120</v>
      </c>
      <c r="D45" s="1113" t="s">
        <v>51</v>
      </c>
      <c r="E45" s="1122">
        <v>40.96</v>
      </c>
      <c r="F45" s="920">
        <v>0</v>
      </c>
      <c r="G45" s="922">
        <v>40.96</v>
      </c>
      <c r="H45" s="922">
        <f t="shared" si="0"/>
        <v>40.96</v>
      </c>
      <c r="I45" s="922">
        <f t="shared" si="1"/>
        <v>0</v>
      </c>
      <c r="L45" s="723" t="e">
        <f>+IF(#REF!=#REF!,"OK","MAL")</f>
        <v>#REF!</v>
      </c>
      <c r="M45" s="792">
        <v>31</v>
      </c>
    </row>
    <row r="46" spans="2:13" s="723" customFormat="1" ht="13.5" customHeight="1">
      <c r="B46" s="1111" t="s">
        <v>3121</v>
      </c>
      <c r="C46" s="1112" t="s">
        <v>3122</v>
      </c>
      <c r="D46" s="1113" t="s">
        <v>55</v>
      </c>
      <c r="E46" s="1122">
        <v>565.89</v>
      </c>
      <c r="F46" s="920">
        <v>565.89</v>
      </c>
      <c r="G46" s="922"/>
      <c r="H46" s="922">
        <f t="shared" si="0"/>
        <v>565.89</v>
      </c>
      <c r="I46" s="922">
        <f t="shared" si="1"/>
        <v>0</v>
      </c>
      <c r="L46" s="723" t="e">
        <f>+IF(#REF!=#REF!,"OK","MAL")</f>
        <v>#REF!</v>
      </c>
      <c r="M46" s="723">
        <v>32</v>
      </c>
    </row>
    <row r="47" spans="2:13" s="723" customFormat="1" ht="13.5" customHeight="1">
      <c r="B47" s="1118" t="s">
        <v>132</v>
      </c>
      <c r="C47" s="1119" t="s">
        <v>3123</v>
      </c>
      <c r="D47" s="1113"/>
      <c r="E47" s="1122"/>
      <c r="F47" s="920" t="s">
        <v>323</v>
      </c>
      <c r="G47" s="922"/>
      <c r="H47" s="922" t="str">
        <f t="shared" si="0"/>
        <v/>
      </c>
      <c r="I47" s="922" t="str">
        <f t="shared" si="1"/>
        <v/>
      </c>
      <c r="L47" s="723" t="e">
        <f>+IF(#REF!=#REF!,"OK","MAL")</f>
        <v>#REF!</v>
      </c>
      <c r="M47" s="792">
        <v>33</v>
      </c>
    </row>
    <row r="48" spans="2:13" s="723" customFormat="1" ht="13.5" customHeight="1">
      <c r="B48" s="1111" t="s">
        <v>3124</v>
      </c>
      <c r="C48" s="1112" t="s">
        <v>3125</v>
      </c>
      <c r="D48" s="1113" t="s">
        <v>3084</v>
      </c>
      <c r="E48" s="1122">
        <v>16</v>
      </c>
      <c r="F48" s="920">
        <v>16</v>
      </c>
      <c r="G48" s="922"/>
      <c r="H48" s="922">
        <f t="shared" si="0"/>
        <v>16</v>
      </c>
      <c r="I48" s="922">
        <f t="shared" si="1"/>
        <v>0</v>
      </c>
      <c r="L48" s="723" t="e">
        <f>+IF(#REF!=#REF!,"OK","MAL")</f>
        <v>#REF!</v>
      </c>
      <c r="M48" s="723">
        <v>34</v>
      </c>
    </row>
    <row r="49" spans="2:13" s="723" customFormat="1" ht="13.5" customHeight="1">
      <c r="B49" s="1111" t="s">
        <v>3126</v>
      </c>
      <c r="C49" s="1112" t="s">
        <v>3127</v>
      </c>
      <c r="D49" s="1113" t="s">
        <v>3084</v>
      </c>
      <c r="E49" s="1122">
        <v>8</v>
      </c>
      <c r="F49" s="920">
        <v>8</v>
      </c>
      <c r="G49" s="922"/>
      <c r="H49" s="922">
        <f t="shared" ref="H49:H80" si="2">IF(D49="","",+F49+G49)</f>
        <v>8</v>
      </c>
      <c r="I49" s="922">
        <f t="shared" ref="I49:I83" si="3">IF(D49="","",E49-F49-G49)</f>
        <v>0</v>
      </c>
      <c r="L49" s="723" t="e">
        <f>+IF(#REF!=#REF!,"OK","MAL")</f>
        <v>#REF!</v>
      </c>
      <c r="M49" s="792">
        <v>35</v>
      </c>
    </row>
    <row r="50" spans="2:13" s="723" customFormat="1" ht="13.5" customHeight="1">
      <c r="B50" s="1111" t="s">
        <v>3128</v>
      </c>
      <c r="C50" s="1112" t="s">
        <v>3129</v>
      </c>
      <c r="D50" s="1113" t="s">
        <v>3084</v>
      </c>
      <c r="E50" s="1122">
        <v>7</v>
      </c>
      <c r="F50" s="920">
        <v>0</v>
      </c>
      <c r="G50" s="922">
        <v>7</v>
      </c>
      <c r="H50" s="922">
        <f t="shared" si="2"/>
        <v>7</v>
      </c>
      <c r="I50" s="922">
        <f t="shared" si="3"/>
        <v>0</v>
      </c>
      <c r="L50" s="723" t="e">
        <f>+IF(#REF!=#REF!,"OK","MAL")</f>
        <v>#REF!</v>
      </c>
      <c r="M50" s="723">
        <v>36</v>
      </c>
    </row>
    <row r="51" spans="2:13" s="723" customFormat="1" ht="13.5" customHeight="1">
      <c r="B51" s="1111" t="s">
        <v>3130</v>
      </c>
      <c r="C51" s="1112" t="s">
        <v>3131</v>
      </c>
      <c r="D51" s="1113" t="s">
        <v>50</v>
      </c>
      <c r="E51" s="1122">
        <v>759</v>
      </c>
      <c r="F51" s="920">
        <v>400</v>
      </c>
      <c r="G51" s="922">
        <v>359</v>
      </c>
      <c r="H51" s="922">
        <f t="shared" si="2"/>
        <v>759</v>
      </c>
      <c r="I51" s="922">
        <f t="shared" si="3"/>
        <v>0</v>
      </c>
      <c r="L51" s="723" t="e">
        <f>+IF(#REF!=#REF!,"OK","MAL")</f>
        <v>#REF!</v>
      </c>
      <c r="M51" s="792">
        <v>37</v>
      </c>
    </row>
    <row r="52" spans="2:13" s="723" customFormat="1" ht="13.5" customHeight="1">
      <c r="B52" s="1111" t="s">
        <v>3132</v>
      </c>
      <c r="C52" s="1112" t="s">
        <v>3133</v>
      </c>
      <c r="D52" s="1113" t="s">
        <v>50</v>
      </c>
      <c r="E52" s="1122">
        <v>56.24</v>
      </c>
      <c r="F52" s="920">
        <v>0</v>
      </c>
      <c r="G52" s="922"/>
      <c r="H52" s="922">
        <f t="shared" si="2"/>
        <v>0</v>
      </c>
      <c r="I52" s="922">
        <f t="shared" si="3"/>
        <v>56.24</v>
      </c>
      <c r="L52" s="723" t="e">
        <f>+IF(#REF!=#REF!,"OK","MAL")</f>
        <v>#REF!</v>
      </c>
      <c r="M52" s="723">
        <v>38</v>
      </c>
    </row>
    <row r="53" spans="2:13" s="723" customFormat="1" ht="13.5" customHeight="1">
      <c r="B53" s="1111" t="s">
        <v>3134</v>
      </c>
      <c r="C53" s="1112" t="s">
        <v>3135</v>
      </c>
      <c r="D53" s="1113" t="s">
        <v>50</v>
      </c>
      <c r="E53" s="1122">
        <v>117.2</v>
      </c>
      <c r="F53" s="920">
        <v>0</v>
      </c>
      <c r="G53" s="922"/>
      <c r="H53" s="922">
        <f t="shared" si="2"/>
        <v>0</v>
      </c>
      <c r="I53" s="922">
        <f t="shared" si="3"/>
        <v>117.2</v>
      </c>
      <c r="L53" s="723" t="e">
        <f>+IF(#REF!=#REF!,"OK","MAL")</f>
        <v>#REF!</v>
      </c>
      <c r="M53" s="792">
        <v>39</v>
      </c>
    </row>
    <row r="54" spans="2:13" s="723" customFormat="1" ht="13.5" customHeight="1">
      <c r="B54" s="1111" t="s">
        <v>3136</v>
      </c>
      <c r="C54" s="1112" t="s">
        <v>3137</v>
      </c>
      <c r="D54" s="1113" t="s">
        <v>50</v>
      </c>
      <c r="E54" s="1122">
        <v>175.76</v>
      </c>
      <c r="F54" s="920">
        <v>0</v>
      </c>
      <c r="G54" s="922"/>
      <c r="H54" s="922">
        <f t="shared" si="2"/>
        <v>0</v>
      </c>
      <c r="I54" s="922">
        <f t="shared" si="3"/>
        <v>175.76</v>
      </c>
      <c r="L54" s="723" t="e">
        <f>+IF(#REF!=#REF!,"OK","MAL")</f>
        <v>#REF!</v>
      </c>
      <c r="M54" s="723">
        <v>40</v>
      </c>
    </row>
    <row r="55" spans="2:13" s="723" customFormat="1" ht="13.5" customHeight="1">
      <c r="B55" s="1111" t="s">
        <v>3138</v>
      </c>
      <c r="C55" s="1112" t="s">
        <v>3139</v>
      </c>
      <c r="D55" s="1113" t="s">
        <v>53</v>
      </c>
      <c r="E55" s="1122">
        <v>1</v>
      </c>
      <c r="F55" s="920">
        <v>0</v>
      </c>
      <c r="G55" s="922">
        <v>0.7</v>
      </c>
      <c r="H55" s="922">
        <f t="shared" si="2"/>
        <v>0.7</v>
      </c>
      <c r="I55" s="922">
        <f t="shared" si="3"/>
        <v>0.30000000000000004</v>
      </c>
      <c r="L55" s="723" t="e">
        <f>+IF(#REF!=#REF!,"OK","MAL")</f>
        <v>#REF!</v>
      </c>
      <c r="M55" s="792">
        <v>41</v>
      </c>
    </row>
    <row r="56" spans="2:13" s="723" customFormat="1" ht="13.5" customHeight="1">
      <c r="B56" s="1111" t="s">
        <v>3140</v>
      </c>
      <c r="C56" s="1112" t="s">
        <v>3141</v>
      </c>
      <c r="D56" s="1113" t="s">
        <v>51</v>
      </c>
      <c r="E56" s="1122">
        <v>853.82</v>
      </c>
      <c r="F56" s="920">
        <v>0</v>
      </c>
      <c r="G56" s="922"/>
      <c r="H56" s="922">
        <f t="shared" si="2"/>
        <v>0</v>
      </c>
      <c r="I56" s="922">
        <f t="shared" si="3"/>
        <v>853.82</v>
      </c>
      <c r="L56" s="723" t="e">
        <f>+IF(#REF!=#REF!,"OK","MAL")</f>
        <v>#REF!</v>
      </c>
      <c r="M56" s="723">
        <v>42</v>
      </c>
    </row>
    <row r="57" spans="2:13" s="723" customFormat="1" ht="13.5" customHeight="1">
      <c r="B57" s="1111" t="s">
        <v>3142</v>
      </c>
      <c r="C57" s="1112" t="s">
        <v>3143</v>
      </c>
      <c r="D57" s="1113" t="s">
        <v>51</v>
      </c>
      <c r="E57" s="1122">
        <v>75.459999999999994</v>
      </c>
      <c r="F57" s="920">
        <v>0</v>
      </c>
      <c r="G57" s="922"/>
      <c r="H57" s="922">
        <f t="shared" si="2"/>
        <v>0</v>
      </c>
      <c r="I57" s="922">
        <f t="shared" si="3"/>
        <v>75.459999999999994</v>
      </c>
      <c r="L57" s="723" t="e">
        <f>+IF(#REF!=#REF!,"OK","MAL")</f>
        <v>#REF!</v>
      </c>
      <c r="M57" s="723">
        <v>1</v>
      </c>
    </row>
    <row r="58" spans="2:13" s="723" customFormat="1" ht="13.5" customHeight="1">
      <c r="B58" s="1111" t="s">
        <v>3144</v>
      </c>
      <c r="C58" s="1112" t="s">
        <v>3145</v>
      </c>
      <c r="D58" s="1113" t="s">
        <v>51</v>
      </c>
      <c r="E58" s="1122">
        <v>206</v>
      </c>
      <c r="F58" s="920">
        <v>0</v>
      </c>
      <c r="G58" s="922"/>
      <c r="H58" s="922">
        <f t="shared" si="2"/>
        <v>0</v>
      </c>
      <c r="I58" s="922">
        <f t="shared" si="3"/>
        <v>206</v>
      </c>
      <c r="L58" s="723" t="e">
        <f>+IF(#REF!=#REF!,"OK","MAL")</f>
        <v>#REF!</v>
      </c>
      <c r="M58" s="723">
        <v>2</v>
      </c>
    </row>
    <row r="59" spans="2:13" s="723" customFormat="1" ht="13.5" customHeight="1">
      <c r="B59" s="1118" t="s">
        <v>133</v>
      </c>
      <c r="C59" s="1119" t="s">
        <v>64</v>
      </c>
      <c r="D59" s="1113"/>
      <c r="E59" s="1122"/>
      <c r="F59" s="920" t="s">
        <v>323</v>
      </c>
      <c r="G59" s="922"/>
      <c r="H59" s="922" t="str">
        <f t="shared" si="2"/>
        <v/>
      </c>
      <c r="I59" s="922" t="str">
        <f t="shared" si="3"/>
        <v/>
      </c>
      <c r="L59" s="723" t="e">
        <f>+IF(#REF!=#REF!,"OK","MAL")</f>
        <v>#REF!</v>
      </c>
      <c r="M59" s="723">
        <v>3</v>
      </c>
    </row>
    <row r="60" spans="2:13" s="723" customFormat="1" ht="13.5" customHeight="1">
      <c r="B60" s="1111" t="s">
        <v>3146</v>
      </c>
      <c r="C60" s="1112" t="s">
        <v>3147</v>
      </c>
      <c r="D60" s="1113" t="s">
        <v>51</v>
      </c>
      <c r="E60" s="1122">
        <v>12.8</v>
      </c>
      <c r="F60" s="920">
        <v>0</v>
      </c>
      <c r="G60" s="922"/>
      <c r="H60" s="922">
        <f t="shared" si="2"/>
        <v>0</v>
      </c>
      <c r="I60" s="922">
        <f t="shared" si="3"/>
        <v>12.8</v>
      </c>
      <c r="L60" s="723" t="e">
        <f>+IF(#REF!=#REF!,"OK","MAL")</f>
        <v>#REF!</v>
      </c>
      <c r="M60" s="723">
        <v>4</v>
      </c>
    </row>
    <row r="61" spans="2:13" s="723" customFormat="1" ht="13.5" customHeight="1">
      <c r="B61" s="1118" t="s">
        <v>3148</v>
      </c>
      <c r="C61" s="1119" t="s">
        <v>3149</v>
      </c>
      <c r="D61" s="1113"/>
      <c r="E61" s="1122"/>
      <c r="F61" s="920" t="s">
        <v>323</v>
      </c>
      <c r="G61" s="922"/>
      <c r="H61" s="922" t="str">
        <f t="shared" si="2"/>
        <v/>
      </c>
      <c r="I61" s="922" t="str">
        <f t="shared" si="3"/>
        <v/>
      </c>
      <c r="L61" s="723" t="e">
        <f>+IF(#REF!=#REF!,"OK","MAL")</f>
        <v>#REF!</v>
      </c>
      <c r="M61" s="723">
        <v>5</v>
      </c>
    </row>
    <row r="62" spans="2:13" s="723" customFormat="1" ht="13.5" customHeight="1">
      <c r="B62" s="1111" t="s">
        <v>3150</v>
      </c>
      <c r="C62" s="1112" t="s">
        <v>3151</v>
      </c>
      <c r="D62" s="1113" t="s">
        <v>50</v>
      </c>
      <c r="E62" s="1122">
        <v>66</v>
      </c>
      <c r="F62" s="920">
        <v>0</v>
      </c>
      <c r="G62" s="922"/>
      <c r="H62" s="922">
        <f t="shared" si="2"/>
        <v>0</v>
      </c>
      <c r="I62" s="922">
        <f t="shared" si="3"/>
        <v>66</v>
      </c>
      <c r="L62" s="723" t="e">
        <f>+IF(#REF!=#REF!,"OK","MAL")</f>
        <v>#REF!</v>
      </c>
      <c r="M62" s="723">
        <v>6</v>
      </c>
    </row>
    <row r="63" spans="2:13" s="723" customFormat="1" ht="13.5" customHeight="1">
      <c r="B63" s="1111" t="s">
        <v>3152</v>
      </c>
      <c r="C63" s="1112" t="s">
        <v>3153</v>
      </c>
      <c r="D63" s="1113" t="s">
        <v>50</v>
      </c>
      <c r="E63" s="1122">
        <v>29.2</v>
      </c>
      <c r="F63" s="920">
        <v>0</v>
      </c>
      <c r="G63" s="922"/>
      <c r="H63" s="922">
        <f t="shared" si="2"/>
        <v>0</v>
      </c>
      <c r="I63" s="922">
        <f t="shared" si="3"/>
        <v>29.2</v>
      </c>
      <c r="L63" s="723" t="e">
        <f>+IF(#REF!=#REF!,"OK","MAL")</f>
        <v>#REF!</v>
      </c>
      <c r="M63" s="723">
        <v>7</v>
      </c>
    </row>
    <row r="64" spans="2:13" s="726" customFormat="1" ht="13.5" customHeight="1">
      <c r="B64" s="1111" t="s">
        <v>3154</v>
      </c>
      <c r="C64" s="1112" t="s">
        <v>3155</v>
      </c>
      <c r="D64" s="1113" t="s">
        <v>3084</v>
      </c>
      <c r="E64" s="1122">
        <v>20</v>
      </c>
      <c r="F64" s="920">
        <v>0</v>
      </c>
      <c r="G64" s="922"/>
      <c r="H64" s="922">
        <f t="shared" si="2"/>
        <v>0</v>
      </c>
      <c r="I64" s="922">
        <f t="shared" si="3"/>
        <v>20</v>
      </c>
      <c r="L64" s="723" t="e">
        <f>+IF(#REF!=#REF!,"OK","MAL")</f>
        <v>#REF!</v>
      </c>
      <c r="M64" s="723">
        <v>8</v>
      </c>
    </row>
    <row r="65" spans="2:13" s="723" customFormat="1" ht="13.5" customHeight="1">
      <c r="B65" s="1118" t="s">
        <v>3076</v>
      </c>
      <c r="C65" s="1119" t="s">
        <v>3156</v>
      </c>
      <c r="D65" s="1113"/>
      <c r="E65" s="1122"/>
      <c r="F65" s="920" t="s">
        <v>323</v>
      </c>
      <c r="G65" s="922"/>
      <c r="H65" s="922" t="str">
        <f t="shared" si="2"/>
        <v/>
      </c>
      <c r="I65" s="922" t="str">
        <f t="shared" si="3"/>
        <v/>
      </c>
      <c r="L65" s="723" t="e">
        <f>+IF(#REF!=#REF!,"OK","MAL")</f>
        <v>#REF!</v>
      </c>
      <c r="M65" s="723">
        <v>9</v>
      </c>
    </row>
    <row r="66" spans="2:13" s="723" customFormat="1" ht="13.5" customHeight="1">
      <c r="B66" s="1111" t="s">
        <v>3157</v>
      </c>
      <c r="C66" s="1112" t="s">
        <v>3158</v>
      </c>
      <c r="D66" s="1113" t="s">
        <v>68</v>
      </c>
      <c r="E66" s="1122">
        <v>6</v>
      </c>
      <c r="F66" s="920">
        <v>0</v>
      </c>
      <c r="G66" s="922"/>
      <c r="H66" s="922">
        <f t="shared" si="2"/>
        <v>0</v>
      </c>
      <c r="I66" s="922">
        <f t="shared" si="3"/>
        <v>6</v>
      </c>
      <c r="L66" s="723" t="e">
        <f>+IF(#REF!=#REF!,"OK","MAL")</f>
        <v>#REF!</v>
      </c>
      <c r="M66" s="723">
        <v>10</v>
      </c>
    </row>
    <row r="67" spans="2:13" s="723" customFormat="1" ht="13.5" customHeight="1">
      <c r="B67" s="1111" t="s">
        <v>3159</v>
      </c>
      <c r="C67" s="1112" t="s">
        <v>3160</v>
      </c>
      <c r="D67" s="1113" t="s">
        <v>50</v>
      </c>
      <c r="E67" s="1122">
        <v>99.25</v>
      </c>
      <c r="F67" s="920">
        <v>0</v>
      </c>
      <c r="G67" s="922"/>
      <c r="H67" s="922">
        <f t="shared" si="2"/>
        <v>0</v>
      </c>
      <c r="I67" s="922">
        <f t="shared" si="3"/>
        <v>99.25</v>
      </c>
      <c r="L67" s="723" t="e">
        <f>+IF(#REF!=#REF!,"OK","MAL")</f>
        <v>#REF!</v>
      </c>
      <c r="M67" s="723">
        <v>11</v>
      </c>
    </row>
    <row r="68" spans="2:13" s="723" customFormat="1" ht="13.5" customHeight="1">
      <c r="B68" s="1111" t="s">
        <v>3161</v>
      </c>
      <c r="C68" s="1112" t="s">
        <v>3162</v>
      </c>
      <c r="D68" s="1113" t="s">
        <v>50</v>
      </c>
      <c r="E68" s="1122">
        <v>374.1</v>
      </c>
      <c r="F68" s="920">
        <v>0</v>
      </c>
      <c r="G68" s="922"/>
      <c r="H68" s="922">
        <f t="shared" si="2"/>
        <v>0</v>
      </c>
      <c r="I68" s="922">
        <f t="shared" si="3"/>
        <v>374.1</v>
      </c>
      <c r="L68" s="723" t="e">
        <f>+IF(#REF!=#REF!,"OK","MAL")</f>
        <v>#REF!</v>
      </c>
      <c r="M68" s="723">
        <v>12</v>
      </c>
    </row>
    <row r="69" spans="2:13" s="723" customFormat="1" ht="13.5" customHeight="1">
      <c r="B69" s="1111" t="s">
        <v>3163</v>
      </c>
      <c r="C69" s="1112" t="s">
        <v>3164</v>
      </c>
      <c r="D69" s="1113" t="s">
        <v>53</v>
      </c>
      <c r="E69" s="1122">
        <v>1</v>
      </c>
      <c r="F69" s="920">
        <v>0</v>
      </c>
      <c r="G69" s="922"/>
      <c r="H69" s="922">
        <f t="shared" si="2"/>
        <v>0</v>
      </c>
      <c r="I69" s="922">
        <f t="shared" si="3"/>
        <v>1</v>
      </c>
      <c r="L69" s="723" t="e">
        <f>+IF(#REF!=#REF!,"OK","MAL")</f>
        <v>#REF!</v>
      </c>
      <c r="M69" s="723">
        <v>13</v>
      </c>
    </row>
    <row r="70" spans="2:13" s="723" customFormat="1" ht="13.5" customHeight="1">
      <c r="B70" s="1111" t="s">
        <v>3165</v>
      </c>
      <c r="C70" s="1112" t="s">
        <v>3166</v>
      </c>
      <c r="D70" s="1113" t="s">
        <v>3084</v>
      </c>
      <c r="E70" s="1122">
        <v>1</v>
      </c>
      <c r="F70" s="920">
        <v>0</v>
      </c>
      <c r="G70" s="922"/>
      <c r="H70" s="922">
        <f t="shared" si="2"/>
        <v>0</v>
      </c>
      <c r="I70" s="922">
        <f t="shared" si="3"/>
        <v>1</v>
      </c>
      <c r="L70" s="723" t="e">
        <f>+IF(#REF!=#REF!,"OK","MAL")</f>
        <v>#REF!</v>
      </c>
      <c r="M70" s="723">
        <v>14</v>
      </c>
    </row>
    <row r="71" spans="2:13" s="723" customFormat="1" ht="13.5" customHeight="1">
      <c r="B71" s="1111" t="s">
        <v>3167</v>
      </c>
      <c r="C71" s="1112" t="s">
        <v>3168</v>
      </c>
      <c r="D71" s="1113" t="s">
        <v>3084</v>
      </c>
      <c r="E71" s="1122">
        <v>2</v>
      </c>
      <c r="F71" s="920">
        <v>0</v>
      </c>
      <c r="G71" s="922"/>
      <c r="H71" s="922">
        <f t="shared" si="2"/>
        <v>0</v>
      </c>
      <c r="I71" s="922">
        <f t="shared" si="3"/>
        <v>2</v>
      </c>
      <c r="L71" s="723" t="e">
        <f>+IF(#REF!=#REF!,"OK","MAL")</f>
        <v>#REF!</v>
      </c>
      <c r="M71" s="723">
        <v>15</v>
      </c>
    </row>
    <row r="72" spans="2:13" s="723" customFormat="1" ht="13.5" customHeight="1">
      <c r="B72" s="1111" t="s">
        <v>3169</v>
      </c>
      <c r="C72" s="1112" t="s">
        <v>3170</v>
      </c>
      <c r="D72" s="1113" t="s">
        <v>3084</v>
      </c>
      <c r="E72" s="1122">
        <v>1</v>
      </c>
      <c r="F72" s="920">
        <v>0</v>
      </c>
      <c r="G72" s="922"/>
      <c r="H72" s="922">
        <f t="shared" si="2"/>
        <v>0</v>
      </c>
      <c r="I72" s="922">
        <f t="shared" si="3"/>
        <v>1</v>
      </c>
      <c r="L72" s="723" t="e">
        <f>+IF(#REF!=#REF!,"OK","MAL")</f>
        <v>#REF!</v>
      </c>
      <c r="M72" s="723">
        <v>16</v>
      </c>
    </row>
    <row r="73" spans="2:13" s="723" customFormat="1" ht="13.5" customHeight="1">
      <c r="B73" s="1111" t="s">
        <v>3171</v>
      </c>
      <c r="C73" s="1112" t="s">
        <v>3172</v>
      </c>
      <c r="D73" s="1113" t="s">
        <v>3084</v>
      </c>
      <c r="E73" s="1122">
        <v>1</v>
      </c>
      <c r="F73" s="920">
        <v>0</v>
      </c>
      <c r="G73" s="922"/>
      <c r="H73" s="922">
        <f t="shared" si="2"/>
        <v>0</v>
      </c>
      <c r="I73" s="922">
        <f t="shared" si="3"/>
        <v>1</v>
      </c>
      <c r="L73" s="723" t="e">
        <f>+IF(#REF!=#REF!,"OK","MAL")</f>
        <v>#REF!</v>
      </c>
      <c r="M73" s="723">
        <v>17</v>
      </c>
    </row>
    <row r="74" spans="2:13" s="723" customFormat="1" ht="13.5" customHeight="1">
      <c r="B74" s="1118" t="s">
        <v>3173</v>
      </c>
      <c r="C74" s="1119" t="s">
        <v>3174</v>
      </c>
      <c r="D74" s="1113"/>
      <c r="E74" s="1122"/>
      <c r="F74" s="920" t="s">
        <v>323</v>
      </c>
      <c r="G74" s="922"/>
      <c r="H74" s="922" t="str">
        <f t="shared" si="2"/>
        <v/>
      </c>
      <c r="I74" s="922" t="str">
        <f t="shared" si="3"/>
        <v/>
      </c>
      <c r="L74" s="723" t="e">
        <f>+IF(#REF!=#REF!,"OK","MAL")</f>
        <v>#REF!</v>
      </c>
      <c r="M74" s="723">
        <v>18</v>
      </c>
    </row>
    <row r="75" spans="2:13" s="723" customFormat="1" ht="13.5" customHeight="1">
      <c r="B75" s="1111" t="s">
        <v>3175</v>
      </c>
      <c r="C75" s="1112" t="s">
        <v>3176</v>
      </c>
      <c r="D75" s="1113" t="s">
        <v>3084</v>
      </c>
      <c r="E75" s="1122">
        <v>6</v>
      </c>
      <c r="F75" s="920">
        <v>0</v>
      </c>
      <c r="G75" s="922"/>
      <c r="H75" s="922">
        <f t="shared" si="2"/>
        <v>0</v>
      </c>
      <c r="I75" s="922">
        <f t="shared" si="3"/>
        <v>6</v>
      </c>
      <c r="L75" s="723" t="e">
        <f>+IF(#REF!=#REF!,"OK","MAL")</f>
        <v>#REF!</v>
      </c>
      <c r="M75" s="723">
        <v>19</v>
      </c>
    </row>
    <row r="76" spans="2:13" s="723" customFormat="1" ht="13.5" customHeight="1">
      <c r="B76" s="1118" t="s">
        <v>3177</v>
      </c>
      <c r="C76" s="1119" t="s">
        <v>65</v>
      </c>
      <c r="D76" s="1113"/>
      <c r="E76" s="1122"/>
      <c r="F76" s="920" t="s">
        <v>323</v>
      </c>
      <c r="G76" s="922"/>
      <c r="H76" s="922" t="str">
        <f t="shared" si="2"/>
        <v/>
      </c>
      <c r="I76" s="922" t="str">
        <f t="shared" si="3"/>
        <v/>
      </c>
      <c r="L76" s="723" t="e">
        <f>+IF(#REF!=#REF!,"OK","MAL")</f>
        <v>#REF!</v>
      </c>
      <c r="M76" s="723">
        <v>20</v>
      </c>
    </row>
    <row r="77" spans="2:13" s="723" customFormat="1" ht="13.5" customHeight="1">
      <c r="B77" s="1111" t="s">
        <v>3178</v>
      </c>
      <c r="C77" s="1112" t="s">
        <v>3179</v>
      </c>
      <c r="D77" s="1113" t="s">
        <v>53</v>
      </c>
      <c r="E77" s="1122">
        <v>1</v>
      </c>
      <c r="F77" s="920">
        <v>0.5</v>
      </c>
      <c r="G77" s="922">
        <v>0.5</v>
      </c>
      <c r="H77" s="922">
        <f t="shared" si="2"/>
        <v>1</v>
      </c>
      <c r="I77" s="922">
        <f t="shared" si="3"/>
        <v>0</v>
      </c>
      <c r="L77" s="723" t="e">
        <f>+IF(#REF!=#REF!,"OK","MAL")</f>
        <v>#REF!</v>
      </c>
      <c r="M77" s="723">
        <v>21</v>
      </c>
    </row>
    <row r="78" spans="2:13" s="723" customFormat="1" ht="13.5" customHeight="1">
      <c r="B78" s="1118" t="s">
        <v>3180</v>
      </c>
      <c r="C78" s="1119" t="s">
        <v>3181</v>
      </c>
      <c r="D78" s="1113"/>
      <c r="E78" s="1122"/>
      <c r="F78" s="920" t="s">
        <v>323</v>
      </c>
      <c r="G78" s="922"/>
      <c r="H78" s="922" t="str">
        <f t="shared" si="2"/>
        <v/>
      </c>
      <c r="I78" s="922" t="str">
        <f t="shared" si="3"/>
        <v/>
      </c>
      <c r="L78" s="723" t="e">
        <f>+IF(#REF!=#REF!,"OK","MAL")</f>
        <v>#REF!</v>
      </c>
      <c r="M78" s="723">
        <v>22</v>
      </c>
    </row>
    <row r="79" spans="2:13" s="723" customFormat="1" ht="13.5" customHeight="1">
      <c r="B79" s="1111" t="s">
        <v>3182</v>
      </c>
      <c r="C79" s="1112" t="s">
        <v>3183</v>
      </c>
      <c r="D79" s="1113" t="s">
        <v>53</v>
      </c>
      <c r="E79" s="1122">
        <v>1</v>
      </c>
      <c r="F79" s="920">
        <v>0.8</v>
      </c>
      <c r="G79" s="922">
        <v>0.1</v>
      </c>
      <c r="H79" s="922">
        <f t="shared" si="2"/>
        <v>0.9</v>
      </c>
      <c r="I79" s="922">
        <f t="shared" si="3"/>
        <v>9.999999999999995E-2</v>
      </c>
      <c r="L79" s="723" t="e">
        <f>+IF(#REF!=#REF!,"OK","MAL")</f>
        <v>#REF!</v>
      </c>
      <c r="M79" s="723">
        <v>23</v>
      </c>
    </row>
    <row r="80" spans="2:13" s="723" customFormat="1" ht="13.5" customHeight="1">
      <c r="B80" s="1111" t="s">
        <v>3184</v>
      </c>
      <c r="C80" s="1112" t="s">
        <v>3185</v>
      </c>
      <c r="D80" s="1113" t="s">
        <v>53</v>
      </c>
      <c r="E80" s="1122">
        <v>1</v>
      </c>
      <c r="F80" s="920">
        <v>0.8</v>
      </c>
      <c r="G80" s="922">
        <v>0.1</v>
      </c>
      <c r="H80" s="922">
        <f t="shared" si="2"/>
        <v>0.9</v>
      </c>
      <c r="I80" s="922">
        <f t="shared" si="3"/>
        <v>9.999999999999995E-2</v>
      </c>
      <c r="L80" s="723" t="e">
        <f>+IF(#REF!=#REF!,"OK","MAL")</f>
        <v>#REF!</v>
      </c>
      <c r="M80" s="723">
        <v>24</v>
      </c>
    </row>
    <row r="81" spans="2:14" s="723" customFormat="1" ht="13.5" customHeight="1">
      <c r="B81" s="1111" t="s">
        <v>3186</v>
      </c>
      <c r="C81" s="1112" t="s">
        <v>3187</v>
      </c>
      <c r="D81" s="1113" t="s">
        <v>53</v>
      </c>
      <c r="E81" s="1122">
        <v>1</v>
      </c>
      <c r="F81" s="920">
        <v>1</v>
      </c>
      <c r="G81" s="922"/>
      <c r="H81" s="922">
        <f t="shared" ref="H81:H83" si="4">IF(D81="","",+F81+G81)</f>
        <v>1</v>
      </c>
      <c r="I81" s="922">
        <f t="shared" si="3"/>
        <v>0</v>
      </c>
      <c r="L81" s="723" t="e">
        <f>+IF(#REF!=#REF!,"OK","MAL")</f>
        <v>#REF!</v>
      </c>
      <c r="M81" s="723">
        <v>25</v>
      </c>
    </row>
    <row r="82" spans="2:14" s="723" customFormat="1" ht="13.5" customHeight="1">
      <c r="B82" s="1111" t="s">
        <v>3188</v>
      </c>
      <c r="C82" s="1112" t="s">
        <v>3189</v>
      </c>
      <c r="D82" s="1113" t="s">
        <v>53</v>
      </c>
      <c r="E82" s="1122">
        <v>1</v>
      </c>
      <c r="F82" s="920">
        <v>1</v>
      </c>
      <c r="G82" s="922"/>
      <c r="H82" s="922">
        <f t="shared" si="4"/>
        <v>1</v>
      </c>
      <c r="I82" s="922">
        <f t="shared" si="3"/>
        <v>0</v>
      </c>
      <c r="L82" s="723" t="e">
        <f>+IF(#REF!=#REF!,"OK","MAL")</f>
        <v>#REF!</v>
      </c>
      <c r="M82" s="723">
        <v>26</v>
      </c>
    </row>
    <row r="83" spans="2:14" s="723" customFormat="1" ht="13.5" customHeight="1">
      <c r="B83" s="1111" t="s">
        <v>3190</v>
      </c>
      <c r="C83" s="1112" t="s">
        <v>3191</v>
      </c>
      <c r="D83" s="1113" t="s">
        <v>53</v>
      </c>
      <c r="E83" s="1122">
        <v>1</v>
      </c>
      <c r="F83" s="920">
        <v>1</v>
      </c>
      <c r="G83" s="922"/>
      <c r="H83" s="922">
        <f t="shared" si="4"/>
        <v>1</v>
      </c>
      <c r="I83" s="922">
        <f t="shared" si="3"/>
        <v>0</v>
      </c>
      <c r="L83" s="723" t="e">
        <f>+IF(#REF!=#REF!,"OK","MAL")</f>
        <v>#REF!</v>
      </c>
      <c r="M83" s="723">
        <v>27</v>
      </c>
    </row>
    <row r="84" spans="2:14" ht="6" customHeight="1">
      <c r="B84" s="798"/>
      <c r="C84" s="924"/>
      <c r="D84" s="925"/>
      <c r="E84" s="926"/>
      <c r="F84" s="928"/>
      <c r="G84" s="1106"/>
      <c r="H84" s="929"/>
      <c r="I84" s="929"/>
    </row>
    <row r="85" spans="2:14" s="791" customFormat="1" ht="12.75" customHeight="1">
      <c r="B85" s="797"/>
      <c r="C85" s="931" t="s">
        <v>59</v>
      </c>
      <c r="D85" s="932"/>
      <c r="E85" s="933"/>
      <c r="F85" s="936"/>
      <c r="G85" s="936"/>
      <c r="H85" s="936"/>
      <c r="I85" s="936"/>
      <c r="K85" s="1083" t="e">
        <f>+#REF!+#REF!-#REF!</f>
        <v>#REF!</v>
      </c>
      <c r="L85" s="791" t="e">
        <f>+#REF!+#REF!-#REF!</f>
        <v>#REF!</v>
      </c>
    </row>
    <row r="86" spans="2:14" s="38" customFormat="1" ht="12.75" customHeight="1">
      <c r="B86" s="798"/>
      <c r="C86" s="938" t="s">
        <v>3192</v>
      </c>
      <c r="D86" s="938"/>
      <c r="E86" s="1124">
        <v>0.14810861297271377</v>
      </c>
      <c r="F86" s="941"/>
      <c r="G86" s="941"/>
      <c r="H86" s="941"/>
      <c r="I86" s="941"/>
      <c r="K86" s="1083" t="e">
        <f>+#REF!+#REF!-#REF!</f>
        <v>#REF!</v>
      </c>
      <c r="L86" s="791" t="e">
        <f>+#REF!+#REF!-#REF!</f>
        <v>#REF!</v>
      </c>
      <c r="M86" s="791"/>
      <c r="N86" s="791"/>
    </row>
    <row r="87" spans="2:14" s="38" customFormat="1" ht="12.75" customHeight="1">
      <c r="B87" s="798"/>
      <c r="C87" s="938" t="s">
        <v>3193</v>
      </c>
      <c r="D87" s="938"/>
      <c r="E87" s="1124">
        <v>7.0000064597200373E-2</v>
      </c>
      <c r="F87" s="941"/>
      <c r="G87" s="941"/>
      <c r="H87" s="941"/>
      <c r="I87" s="941"/>
      <c r="K87" s="1083" t="e">
        <f>+#REF!+#REF!-#REF!</f>
        <v>#REF!</v>
      </c>
      <c r="L87" s="791" t="e">
        <f>+#REF!+#REF!-#REF!</f>
        <v>#REF!</v>
      </c>
      <c r="M87" s="791"/>
      <c r="N87" s="791"/>
    </row>
    <row r="88" spans="2:14" s="39" customFormat="1" ht="12.75" customHeight="1">
      <c r="B88" s="799"/>
      <c r="C88" s="1084" t="s">
        <v>60</v>
      </c>
      <c r="D88" s="943"/>
      <c r="E88" s="944"/>
      <c r="F88" s="946"/>
      <c r="G88" s="946"/>
      <c r="H88" s="946"/>
      <c r="I88" s="946"/>
      <c r="K88" s="1083" t="e">
        <f>+#REF!+#REF!-#REF!</f>
        <v>#REF!</v>
      </c>
      <c r="L88" s="791" t="e">
        <f>+#REF!+#REF!-#REF!</f>
        <v>#REF!</v>
      </c>
      <c r="M88" s="791"/>
      <c r="N88" s="791"/>
    </row>
    <row r="89" spans="2:14" s="38" customFormat="1" ht="12.75" customHeight="1">
      <c r="B89" s="798"/>
      <c r="C89" s="937" t="s">
        <v>3031</v>
      </c>
      <c r="D89" s="938"/>
      <c r="E89" s="939"/>
      <c r="F89" s="941"/>
      <c r="G89" s="941"/>
      <c r="H89" s="941"/>
      <c r="I89" s="941"/>
      <c r="K89" s="1083" t="e">
        <f>+#REF!+#REF!-#REF!</f>
        <v>#REF!</v>
      </c>
      <c r="L89" s="791" t="e">
        <f>+#REF!+#REF!-#REF!</f>
        <v>#REF!</v>
      </c>
      <c r="M89" s="791"/>
      <c r="N89" s="791"/>
    </row>
    <row r="90" spans="2:14" s="39" customFormat="1" ht="12.75" customHeight="1">
      <c r="B90" s="1085"/>
      <c r="C90" s="1086" t="s">
        <v>61</v>
      </c>
      <c r="D90" s="1087"/>
      <c r="E90" s="1088"/>
      <c r="F90" s="1091" t="e">
        <f>ROUND(+#REF!/#REF!,4)</f>
        <v>#REF!</v>
      </c>
      <c r="G90" s="1091" t="e">
        <f>+#REF!/#REF!</f>
        <v>#REF!</v>
      </c>
      <c r="H90" s="1091" t="e">
        <f>+#REF!/#REF!</f>
        <v>#REF!</v>
      </c>
      <c r="I90" s="1091"/>
      <c r="K90" s="1083" t="e">
        <f>+#REF!+#REF!-#REF!</f>
        <v>#REF!</v>
      </c>
      <c r="L90" s="791" t="e">
        <f>+#REF!+#REF!-#REF!</f>
        <v>#REF!</v>
      </c>
      <c r="M90" s="791"/>
      <c r="N90" s="791"/>
    </row>
    <row r="91" spans="2:14" s="1079" customFormat="1" ht="4.9000000000000004" customHeight="1">
      <c r="B91" s="794"/>
      <c r="C91" s="725"/>
      <c r="D91" s="725"/>
    </row>
    <row r="92" spans="2:14" s="1079" customFormat="1">
      <c r="B92" s="794"/>
      <c r="C92" s="725"/>
      <c r="D92" s="725"/>
    </row>
    <row r="93" spans="2:14" s="1079" customFormat="1">
      <c r="B93" s="794"/>
      <c r="C93" s="725"/>
      <c r="D93" s="725"/>
      <c r="G93" s="1082"/>
      <c r="H93" s="1082"/>
      <c r="I93" s="1082"/>
      <c r="N93" s="1080"/>
    </row>
    <row r="94" spans="2:14" s="1079" customFormat="1">
      <c r="B94" s="794"/>
      <c r="C94" s="725"/>
      <c r="D94" s="725"/>
    </row>
    <row r="95" spans="2:14" s="1079" customFormat="1">
      <c r="B95" s="794"/>
      <c r="C95" s="725"/>
      <c r="D95" s="725"/>
      <c r="K95" s="1080">
        <v>0.199999999487773</v>
      </c>
      <c r="L95" s="1079">
        <v>0.22000000346452001</v>
      </c>
    </row>
    <row r="96" spans="2:14" s="1079" customFormat="1">
      <c r="B96" s="794"/>
      <c r="C96" s="725"/>
      <c r="D96" s="725"/>
      <c r="K96" s="1079">
        <v>9.9999999947613105E-3</v>
      </c>
    </row>
    <row r="97" spans="2:11" s="1079" customFormat="1">
      <c r="B97" s="794"/>
      <c r="C97" s="725"/>
      <c r="D97" s="725"/>
      <c r="K97" s="1079">
        <v>0</v>
      </c>
    </row>
    <row r="98" spans="2:11" s="1079" customFormat="1">
      <c r="B98" s="794"/>
      <c r="C98" s="725"/>
      <c r="D98" s="725"/>
      <c r="K98" s="1079">
        <v>9.9999994272366166E-3</v>
      </c>
    </row>
    <row r="99" spans="2:11" s="1079" customFormat="1">
      <c r="B99" s="794"/>
      <c r="C99" s="725"/>
      <c r="D99" s="725"/>
      <c r="K99" s="1079">
        <v>1.7999999108724296E-3</v>
      </c>
    </row>
    <row r="100" spans="2:11" s="1079" customFormat="1">
      <c r="B100" s="794"/>
      <c r="C100" s="725"/>
      <c r="D100" s="725"/>
      <c r="K100" s="1079">
        <v>1.0000000009313226E-2</v>
      </c>
    </row>
    <row r="101" spans="2:11" s="1079" customFormat="1">
      <c r="B101" s="794"/>
      <c r="C101" s="725"/>
      <c r="D101" s="725"/>
    </row>
    <row r="102" spans="2:11" s="1079" customFormat="1">
      <c r="B102" s="794"/>
      <c r="C102" s="725"/>
      <c r="D102" s="725"/>
    </row>
    <row r="103" spans="2:11" s="1079" customFormat="1">
      <c r="B103" s="794"/>
      <c r="C103" s="725"/>
      <c r="D103" s="725"/>
    </row>
    <row r="104" spans="2:11" s="1079" customFormat="1">
      <c r="B104" s="794"/>
      <c r="C104" s="725"/>
      <c r="D104" s="725"/>
    </row>
    <row r="105" spans="2:11" s="1079" customFormat="1">
      <c r="B105" s="794"/>
      <c r="C105" s="725"/>
      <c r="D105" s="725"/>
    </row>
    <row r="106" spans="2:11" s="1079" customFormat="1">
      <c r="B106" s="794"/>
      <c r="C106" s="725"/>
      <c r="D106" s="725"/>
    </row>
    <row r="107" spans="2:11" s="1079" customFormat="1">
      <c r="B107" s="794"/>
      <c r="C107" s="725"/>
      <c r="D107" s="725"/>
    </row>
    <row r="108" spans="2:11" s="1079" customFormat="1">
      <c r="B108" s="794"/>
      <c r="C108" s="725"/>
      <c r="D108" s="725"/>
    </row>
    <row r="109" spans="2:11" s="1079" customFormat="1">
      <c r="B109" s="794"/>
      <c r="C109" s="725"/>
      <c r="D109" s="725"/>
    </row>
    <row r="110" spans="2:11" s="1079" customFormat="1">
      <c r="B110" s="794"/>
      <c r="C110" s="725"/>
      <c r="D110" s="725"/>
    </row>
    <row r="111" spans="2:11" s="1079" customFormat="1">
      <c r="B111" s="794"/>
      <c r="C111" s="725"/>
      <c r="D111" s="725"/>
    </row>
    <row r="112" spans="2:11" s="1079" customFormat="1">
      <c r="B112" s="794"/>
      <c r="C112" s="725"/>
      <c r="D112" s="725"/>
    </row>
    <row r="113" spans="2:4" s="1079" customFormat="1">
      <c r="B113" s="794"/>
      <c r="C113" s="725"/>
      <c r="D113" s="725"/>
    </row>
    <row r="114" spans="2:4" s="1079" customFormat="1">
      <c r="B114" s="794"/>
      <c r="C114" s="725"/>
      <c r="D114" s="725"/>
    </row>
    <row r="115" spans="2:4" s="1079" customFormat="1">
      <c r="B115" s="794"/>
      <c r="C115" s="725"/>
      <c r="D115" s="725"/>
    </row>
    <row r="116" spans="2:4" s="1079" customFormat="1">
      <c r="B116" s="794"/>
      <c r="C116" s="725"/>
      <c r="D116" s="725"/>
    </row>
    <row r="117" spans="2:4" s="1079" customFormat="1">
      <c r="B117" s="794"/>
      <c r="C117" s="725"/>
      <c r="D117" s="725"/>
    </row>
    <row r="118" spans="2:4" s="1079" customFormat="1">
      <c r="B118" s="794"/>
      <c r="C118" s="725"/>
      <c r="D118" s="725"/>
    </row>
    <row r="119" spans="2:4" s="1079" customFormat="1">
      <c r="B119" s="794"/>
      <c r="C119" s="725"/>
      <c r="D119" s="725"/>
    </row>
    <row r="120" spans="2:4" s="1079" customFormat="1">
      <c r="B120" s="794"/>
      <c r="C120" s="725"/>
      <c r="D120" s="725"/>
    </row>
    <row r="121" spans="2:4" s="1079" customFormat="1">
      <c r="B121" s="794"/>
      <c r="C121" s="725"/>
      <c r="D121" s="725"/>
    </row>
    <row r="122" spans="2:4" s="1079" customFormat="1">
      <c r="B122" s="794"/>
      <c r="C122" s="725"/>
      <c r="D122" s="725"/>
    </row>
    <row r="123" spans="2:4" s="1079" customFormat="1">
      <c r="B123" s="794"/>
      <c r="C123" s="725"/>
      <c r="D123" s="725"/>
    </row>
    <row r="124" spans="2:4" s="1079" customFormat="1">
      <c r="B124" s="794"/>
      <c r="C124" s="725"/>
      <c r="D124" s="725"/>
    </row>
    <row r="125" spans="2:4" s="1079" customFormat="1">
      <c r="B125" s="794"/>
      <c r="C125" s="725"/>
      <c r="D125" s="725"/>
    </row>
    <row r="126" spans="2:4" s="1079" customFormat="1">
      <c r="B126" s="794"/>
      <c r="C126" s="725"/>
      <c r="D126" s="725"/>
    </row>
    <row r="127" spans="2:4" s="1079" customFormat="1">
      <c r="B127" s="794"/>
      <c r="C127" s="725"/>
      <c r="D127" s="725"/>
    </row>
    <row r="128" spans="2:4" s="1079" customFormat="1">
      <c r="B128" s="794"/>
      <c r="C128" s="725"/>
      <c r="D128" s="725"/>
    </row>
    <row r="129" spans="2:4" s="1079" customFormat="1">
      <c r="B129" s="794"/>
      <c r="C129" s="725"/>
      <c r="D129" s="725"/>
    </row>
    <row r="130" spans="2:4" s="1079" customFormat="1">
      <c r="B130" s="794"/>
      <c r="C130" s="725"/>
      <c r="D130" s="725"/>
    </row>
    <row r="131" spans="2:4" s="1079" customFormat="1">
      <c r="B131" s="794"/>
      <c r="C131" s="725"/>
      <c r="D131" s="725"/>
    </row>
    <row r="132" spans="2:4" s="1079" customFormat="1">
      <c r="B132" s="794"/>
      <c r="C132" s="725"/>
      <c r="D132" s="725"/>
    </row>
    <row r="133" spans="2:4" s="1079" customFormat="1">
      <c r="B133" s="794"/>
      <c r="C133" s="725"/>
      <c r="D133" s="725"/>
    </row>
    <row r="134" spans="2:4" s="1079" customFormat="1">
      <c r="B134" s="794"/>
      <c r="C134" s="725"/>
      <c r="D134" s="725"/>
    </row>
    <row r="135" spans="2:4" s="1079" customFormat="1">
      <c r="B135" s="794"/>
      <c r="C135" s="725"/>
      <c r="D135" s="725"/>
    </row>
    <row r="136" spans="2:4" s="1079" customFormat="1">
      <c r="B136" s="794"/>
      <c r="C136" s="725"/>
      <c r="D136" s="725"/>
    </row>
    <row r="137" spans="2:4" s="1079" customFormat="1">
      <c r="B137" s="794"/>
      <c r="C137" s="725"/>
      <c r="D137" s="725"/>
    </row>
    <row r="138" spans="2:4" s="1079" customFormat="1">
      <c r="B138" s="794"/>
      <c r="C138" s="725"/>
      <c r="D138" s="725"/>
    </row>
    <row r="139" spans="2:4" s="1079" customFormat="1">
      <c r="B139" s="794"/>
      <c r="C139" s="725"/>
      <c r="D139" s="725"/>
    </row>
    <row r="140" spans="2:4" s="1079" customFormat="1">
      <c r="B140" s="794"/>
      <c r="C140" s="725"/>
      <c r="D140" s="725"/>
    </row>
    <row r="141" spans="2:4" s="1079" customFormat="1">
      <c r="B141" s="794"/>
      <c r="C141" s="725"/>
      <c r="D141" s="725"/>
    </row>
    <row r="142" spans="2:4" s="1079" customFormat="1">
      <c r="B142" s="794"/>
      <c r="C142" s="725"/>
      <c r="D142" s="725"/>
    </row>
    <row r="143" spans="2:4" s="1079" customFormat="1">
      <c r="B143" s="794"/>
      <c r="C143" s="725"/>
      <c r="D143" s="725"/>
    </row>
    <row r="144" spans="2:4" s="1079" customFormat="1">
      <c r="B144" s="794"/>
      <c r="C144" s="725"/>
      <c r="D144" s="725"/>
    </row>
    <row r="145" spans="2:4" s="1079" customFormat="1">
      <c r="B145" s="794"/>
      <c r="C145" s="725"/>
      <c r="D145" s="725"/>
    </row>
    <row r="146" spans="2:4" s="1079" customFormat="1">
      <c r="B146" s="794"/>
      <c r="C146" s="725"/>
      <c r="D146" s="725"/>
    </row>
    <row r="147" spans="2:4" s="1079" customFormat="1">
      <c r="B147" s="794"/>
      <c r="C147" s="725"/>
      <c r="D147" s="725"/>
    </row>
    <row r="148" spans="2:4" s="1079" customFormat="1">
      <c r="B148" s="794"/>
      <c r="C148" s="725"/>
      <c r="D148" s="725"/>
    </row>
    <row r="149" spans="2:4" s="1079" customFormat="1">
      <c r="B149" s="794"/>
      <c r="C149" s="725"/>
      <c r="D149" s="725"/>
    </row>
    <row r="150" spans="2:4" s="1079" customFormat="1">
      <c r="B150" s="794"/>
      <c r="C150" s="725"/>
      <c r="D150" s="725"/>
    </row>
    <row r="151" spans="2:4" s="1079" customFormat="1">
      <c r="B151" s="794"/>
      <c r="C151" s="725"/>
      <c r="D151" s="725"/>
    </row>
    <row r="152" spans="2:4" s="1079" customFormat="1">
      <c r="B152" s="794"/>
      <c r="C152" s="725"/>
      <c r="D152" s="725"/>
    </row>
    <row r="153" spans="2:4" s="1079" customFormat="1">
      <c r="B153" s="794"/>
      <c r="C153" s="725"/>
      <c r="D153" s="725"/>
    </row>
    <row r="154" spans="2:4" s="1079" customFormat="1">
      <c r="B154" s="794"/>
      <c r="C154" s="725"/>
      <c r="D154" s="725"/>
    </row>
    <row r="155" spans="2:4" s="1079" customFormat="1">
      <c r="B155" s="794"/>
      <c r="C155" s="725"/>
      <c r="D155" s="725"/>
    </row>
    <row r="156" spans="2:4" s="1079" customFormat="1">
      <c r="B156" s="794"/>
      <c r="C156" s="725"/>
      <c r="D156" s="725"/>
    </row>
    <row r="157" spans="2:4" s="1079" customFormat="1">
      <c r="B157" s="794"/>
      <c r="C157" s="725"/>
      <c r="D157" s="725"/>
    </row>
    <row r="158" spans="2:4" s="1079" customFormat="1">
      <c r="B158" s="794"/>
      <c r="C158" s="725"/>
      <c r="D158" s="725"/>
    </row>
    <row r="159" spans="2:4" s="1079" customFormat="1">
      <c r="B159" s="794"/>
      <c r="C159" s="725"/>
      <c r="D159" s="725"/>
    </row>
    <row r="160" spans="2:4" s="1079" customFormat="1">
      <c r="B160" s="794"/>
      <c r="C160" s="725"/>
      <c r="D160" s="725"/>
    </row>
    <row r="161" spans="2:4" s="1079" customFormat="1">
      <c r="B161" s="794"/>
      <c r="C161" s="725"/>
      <c r="D161" s="725"/>
    </row>
    <row r="162" spans="2:4" s="1079" customFormat="1">
      <c r="B162" s="794"/>
      <c r="C162" s="725"/>
      <c r="D162" s="725"/>
    </row>
    <row r="163" spans="2:4" s="1079" customFormat="1">
      <c r="B163" s="794"/>
      <c r="C163" s="725"/>
      <c r="D163" s="725"/>
    </row>
    <row r="164" spans="2:4" s="1079" customFormat="1">
      <c r="B164" s="794"/>
      <c r="C164" s="725"/>
      <c r="D164" s="725"/>
    </row>
    <row r="165" spans="2:4" s="1079" customFormat="1">
      <c r="B165" s="794"/>
      <c r="C165" s="725"/>
      <c r="D165" s="725"/>
    </row>
    <row r="166" spans="2:4" s="1079" customFormat="1">
      <c r="B166" s="794"/>
      <c r="C166" s="725"/>
      <c r="D166" s="725"/>
    </row>
    <row r="167" spans="2:4" s="1079" customFormat="1">
      <c r="B167" s="794"/>
      <c r="C167" s="725"/>
      <c r="D167" s="725"/>
    </row>
    <row r="168" spans="2:4" s="1079" customFormat="1">
      <c r="B168" s="794"/>
      <c r="C168" s="725"/>
      <c r="D168" s="725"/>
    </row>
    <row r="169" spans="2:4" s="1079" customFormat="1">
      <c r="B169" s="794"/>
      <c r="C169" s="725"/>
      <c r="D169" s="725"/>
    </row>
    <row r="170" spans="2:4" s="1079" customFormat="1">
      <c r="B170" s="794"/>
      <c r="C170" s="725"/>
      <c r="D170" s="725"/>
    </row>
    <row r="171" spans="2:4" s="1079" customFormat="1">
      <c r="B171" s="794"/>
      <c r="C171" s="725"/>
      <c r="D171" s="725"/>
    </row>
    <row r="172" spans="2:4" s="1079" customFormat="1">
      <c r="B172" s="794"/>
      <c r="C172" s="725"/>
      <c r="D172" s="725"/>
    </row>
    <row r="173" spans="2:4" s="1079" customFormat="1">
      <c r="B173" s="794"/>
      <c r="C173" s="725"/>
      <c r="D173" s="725"/>
    </row>
    <row r="174" spans="2:4" s="1079" customFormat="1">
      <c r="B174" s="794"/>
      <c r="C174" s="725"/>
      <c r="D174" s="725"/>
    </row>
    <row r="175" spans="2:4" s="1079" customFormat="1">
      <c r="B175" s="794"/>
      <c r="C175" s="725"/>
      <c r="D175" s="725"/>
    </row>
    <row r="176" spans="2:4" s="1079" customFormat="1">
      <c r="B176" s="794"/>
      <c r="C176" s="725"/>
      <c r="D176" s="725"/>
    </row>
    <row r="177" spans="2:4" s="1079" customFormat="1">
      <c r="B177" s="794"/>
      <c r="C177" s="725"/>
      <c r="D177" s="725"/>
    </row>
    <row r="178" spans="2:4" s="1079" customFormat="1">
      <c r="B178" s="794"/>
      <c r="C178" s="725"/>
      <c r="D178" s="725"/>
    </row>
    <row r="179" spans="2:4" s="1079" customFormat="1">
      <c r="B179" s="794"/>
      <c r="C179" s="725"/>
      <c r="D179" s="725"/>
    </row>
    <row r="180" spans="2:4" s="1079" customFormat="1">
      <c r="B180" s="794"/>
      <c r="C180" s="725"/>
      <c r="D180" s="725"/>
    </row>
    <row r="181" spans="2:4" s="1079" customFormat="1">
      <c r="B181" s="794"/>
      <c r="C181" s="725"/>
      <c r="D181" s="725"/>
    </row>
    <row r="182" spans="2:4" s="1079" customFormat="1">
      <c r="B182" s="794"/>
      <c r="C182" s="725"/>
      <c r="D182" s="725"/>
    </row>
    <row r="183" spans="2:4" s="1079" customFormat="1">
      <c r="B183" s="794"/>
      <c r="C183" s="725"/>
      <c r="D183" s="725"/>
    </row>
    <row r="184" spans="2:4" s="1079" customFormat="1">
      <c r="B184" s="794"/>
      <c r="C184" s="725"/>
      <c r="D184" s="725"/>
    </row>
    <row r="185" spans="2:4" s="1079" customFormat="1">
      <c r="B185" s="794"/>
      <c r="C185" s="725"/>
      <c r="D185" s="725"/>
    </row>
    <row r="186" spans="2:4" s="1079" customFormat="1">
      <c r="B186" s="794"/>
      <c r="C186" s="725"/>
      <c r="D186" s="725"/>
    </row>
    <row r="187" spans="2:4" s="1079" customFormat="1">
      <c r="B187" s="794"/>
      <c r="C187" s="725"/>
      <c r="D187" s="725"/>
    </row>
    <row r="188" spans="2:4" s="1079" customFormat="1">
      <c r="B188" s="794"/>
      <c r="C188" s="725"/>
      <c r="D188" s="725"/>
    </row>
    <row r="189" spans="2:4" s="1079" customFormat="1">
      <c r="B189" s="794"/>
      <c r="C189" s="725"/>
      <c r="D189" s="725"/>
    </row>
    <row r="190" spans="2:4" s="1079" customFormat="1">
      <c r="B190" s="794"/>
      <c r="C190" s="725"/>
      <c r="D190" s="725"/>
    </row>
    <row r="191" spans="2:4" s="1079" customFormat="1">
      <c r="B191" s="794"/>
      <c r="C191" s="725"/>
      <c r="D191" s="725"/>
    </row>
    <row r="192" spans="2:4" s="1079" customFormat="1">
      <c r="B192" s="794"/>
      <c r="C192" s="725"/>
      <c r="D192" s="725"/>
    </row>
    <row r="193" spans="2:4" s="1079" customFormat="1">
      <c r="B193" s="794"/>
      <c r="C193" s="725"/>
      <c r="D193" s="725"/>
    </row>
    <row r="194" spans="2:4" s="1079" customFormat="1">
      <c r="B194" s="794"/>
      <c r="C194" s="725"/>
      <c r="D194" s="725"/>
    </row>
    <row r="195" spans="2:4" s="1079" customFormat="1">
      <c r="B195" s="794"/>
      <c r="C195" s="725"/>
      <c r="D195" s="725"/>
    </row>
    <row r="196" spans="2:4" s="1079" customFormat="1">
      <c r="B196" s="794"/>
      <c r="C196" s="725"/>
      <c r="D196" s="725"/>
    </row>
    <row r="197" spans="2:4" s="1079" customFormat="1">
      <c r="B197" s="794"/>
      <c r="C197" s="725"/>
      <c r="D197" s="725"/>
    </row>
    <row r="198" spans="2:4" s="1079" customFormat="1">
      <c r="B198" s="794"/>
      <c r="C198" s="725"/>
      <c r="D198" s="725"/>
    </row>
    <row r="199" spans="2:4" s="1079" customFormat="1">
      <c r="B199" s="794"/>
      <c r="C199" s="725"/>
      <c r="D199" s="725"/>
    </row>
    <row r="200" spans="2:4" s="1079" customFormat="1">
      <c r="B200" s="794"/>
      <c r="C200" s="725"/>
      <c r="D200" s="725"/>
    </row>
    <row r="201" spans="2:4" s="1079" customFormat="1">
      <c r="B201" s="794"/>
      <c r="C201" s="725"/>
      <c r="D201" s="725"/>
    </row>
    <row r="202" spans="2:4" s="1079" customFormat="1">
      <c r="B202" s="794"/>
      <c r="C202" s="725"/>
      <c r="D202" s="725"/>
    </row>
    <row r="203" spans="2:4" s="1079" customFormat="1">
      <c r="B203" s="794"/>
      <c r="C203" s="725"/>
      <c r="D203" s="725"/>
    </row>
    <row r="204" spans="2:4" s="1079" customFormat="1">
      <c r="B204" s="794"/>
      <c r="C204" s="725"/>
      <c r="D204" s="725"/>
    </row>
    <row r="205" spans="2:4" s="1079" customFormat="1">
      <c r="B205" s="794"/>
      <c r="C205" s="725"/>
      <c r="D205" s="725"/>
    </row>
    <row r="206" spans="2:4" s="1079" customFormat="1">
      <c r="B206" s="794"/>
      <c r="C206" s="725"/>
      <c r="D206" s="725"/>
    </row>
    <row r="207" spans="2:4" s="1079" customFormat="1">
      <c r="B207" s="794"/>
      <c r="C207" s="725"/>
      <c r="D207" s="725"/>
    </row>
    <row r="208" spans="2:4" s="1079" customFormat="1">
      <c r="B208" s="794"/>
      <c r="C208" s="725"/>
      <c r="D208" s="725"/>
    </row>
    <row r="209" spans="2:4" s="1079" customFormat="1">
      <c r="B209" s="794"/>
      <c r="C209" s="725"/>
      <c r="D209" s="725"/>
    </row>
    <row r="210" spans="2:4" s="1079" customFormat="1">
      <c r="B210" s="794"/>
      <c r="C210" s="725"/>
      <c r="D210" s="725"/>
    </row>
    <row r="211" spans="2:4" s="1079" customFormat="1">
      <c r="B211" s="794"/>
      <c r="C211" s="725"/>
      <c r="D211" s="725"/>
    </row>
    <row r="212" spans="2:4" s="1079" customFormat="1">
      <c r="B212" s="794"/>
      <c r="C212" s="725"/>
      <c r="D212" s="725"/>
    </row>
    <row r="213" spans="2:4" s="1079" customFormat="1">
      <c r="B213" s="794"/>
      <c r="C213" s="725"/>
      <c r="D213" s="725"/>
    </row>
    <row r="214" spans="2:4" s="1079" customFormat="1">
      <c r="B214" s="794"/>
      <c r="C214" s="725"/>
      <c r="D214" s="725"/>
    </row>
    <row r="215" spans="2:4" s="1079" customFormat="1">
      <c r="B215" s="794"/>
      <c r="C215" s="725"/>
      <c r="D215" s="725"/>
    </row>
    <row r="216" spans="2:4" s="1079" customFormat="1">
      <c r="B216" s="794"/>
      <c r="C216" s="725"/>
      <c r="D216" s="725"/>
    </row>
    <row r="217" spans="2:4" s="1079" customFormat="1">
      <c r="B217" s="794"/>
      <c r="C217" s="725"/>
      <c r="D217" s="725"/>
    </row>
    <row r="218" spans="2:4" s="1079" customFormat="1">
      <c r="B218" s="794"/>
      <c r="C218" s="725"/>
      <c r="D218" s="725"/>
    </row>
    <row r="219" spans="2:4" s="1079" customFormat="1">
      <c r="B219" s="794"/>
      <c r="C219" s="725"/>
      <c r="D219" s="725"/>
    </row>
    <row r="220" spans="2:4" s="1079" customFormat="1">
      <c r="B220" s="794"/>
      <c r="C220" s="725"/>
      <c r="D220" s="725"/>
    </row>
    <row r="221" spans="2:4" s="1079" customFormat="1">
      <c r="B221" s="794"/>
      <c r="C221" s="725"/>
      <c r="D221" s="725"/>
    </row>
    <row r="222" spans="2:4" s="1079" customFormat="1">
      <c r="B222" s="794"/>
      <c r="C222" s="725"/>
      <c r="D222" s="725"/>
    </row>
    <row r="223" spans="2:4" s="1079" customFormat="1">
      <c r="B223" s="794"/>
      <c r="C223" s="725"/>
      <c r="D223" s="725"/>
    </row>
    <row r="224" spans="2:4" s="1079" customFormat="1">
      <c r="B224" s="794"/>
      <c r="C224" s="725"/>
      <c r="D224" s="725"/>
    </row>
    <row r="225" spans="2:4" s="1079" customFormat="1">
      <c r="B225" s="794"/>
      <c r="C225" s="725"/>
      <c r="D225" s="725"/>
    </row>
    <row r="226" spans="2:4" s="1079" customFormat="1">
      <c r="B226" s="794"/>
      <c r="C226" s="725"/>
      <c r="D226" s="725"/>
    </row>
    <row r="227" spans="2:4" s="1079" customFormat="1">
      <c r="B227" s="794"/>
      <c r="C227" s="725"/>
      <c r="D227" s="725"/>
    </row>
    <row r="228" spans="2:4" s="1079" customFormat="1">
      <c r="B228" s="794"/>
      <c r="C228" s="725"/>
      <c r="D228" s="725"/>
    </row>
    <row r="229" spans="2:4" s="1079" customFormat="1">
      <c r="B229" s="794"/>
      <c r="C229" s="725"/>
      <c r="D229" s="725"/>
    </row>
    <row r="230" spans="2:4" s="1079" customFormat="1">
      <c r="B230" s="794"/>
      <c r="C230" s="725"/>
      <c r="D230" s="725"/>
    </row>
    <row r="231" spans="2:4" s="1079" customFormat="1">
      <c r="B231" s="794"/>
      <c r="C231" s="725"/>
      <c r="D231" s="725"/>
    </row>
    <row r="232" spans="2:4" s="1079" customFormat="1">
      <c r="B232" s="794"/>
      <c r="C232" s="725"/>
      <c r="D232" s="725"/>
    </row>
    <row r="233" spans="2:4" s="1079" customFormat="1">
      <c r="B233" s="794"/>
      <c r="C233" s="725"/>
      <c r="D233" s="725"/>
    </row>
    <row r="234" spans="2:4" s="1079" customFormat="1">
      <c r="B234" s="794"/>
      <c r="C234" s="725"/>
      <c r="D234" s="725"/>
    </row>
    <row r="235" spans="2:4" s="1079" customFormat="1">
      <c r="B235" s="794"/>
      <c r="C235" s="725"/>
      <c r="D235" s="725"/>
    </row>
    <row r="236" spans="2:4" s="1079" customFormat="1">
      <c r="B236" s="794"/>
      <c r="C236" s="725"/>
      <c r="D236" s="725"/>
    </row>
    <row r="237" spans="2:4" s="1079" customFormat="1">
      <c r="B237" s="794"/>
      <c r="C237" s="725"/>
      <c r="D237" s="725"/>
    </row>
    <row r="238" spans="2:4" s="1079" customFormat="1">
      <c r="B238" s="794"/>
      <c r="C238" s="725"/>
      <c r="D238" s="725"/>
    </row>
    <row r="239" spans="2:4" s="1079" customFormat="1">
      <c r="B239" s="794"/>
      <c r="C239" s="725"/>
      <c r="D239" s="725"/>
    </row>
    <row r="240" spans="2:4" s="1079" customFormat="1">
      <c r="B240" s="794"/>
      <c r="C240" s="725"/>
      <c r="D240" s="725"/>
    </row>
    <row r="241" spans="2:4" s="1079" customFormat="1">
      <c r="B241" s="794"/>
      <c r="C241" s="725"/>
      <c r="D241" s="725"/>
    </row>
    <row r="242" spans="2:4" s="1079" customFormat="1">
      <c r="B242" s="794"/>
      <c r="C242" s="725"/>
      <c r="D242" s="725"/>
    </row>
    <row r="243" spans="2:4" s="1079" customFormat="1">
      <c r="B243" s="794"/>
      <c r="C243" s="725"/>
      <c r="D243" s="725"/>
    </row>
    <row r="244" spans="2:4" s="1079" customFormat="1">
      <c r="B244" s="794"/>
      <c r="C244" s="725"/>
      <c r="D244" s="725"/>
    </row>
    <row r="245" spans="2:4" s="1079" customFormat="1">
      <c r="B245" s="794"/>
      <c r="C245" s="725"/>
      <c r="D245" s="725"/>
    </row>
    <row r="246" spans="2:4" s="1079" customFormat="1">
      <c r="B246" s="794"/>
      <c r="C246" s="725"/>
      <c r="D246" s="725"/>
    </row>
    <row r="247" spans="2:4" s="1079" customFormat="1">
      <c r="B247" s="794"/>
      <c r="C247" s="725"/>
      <c r="D247" s="725"/>
    </row>
    <row r="248" spans="2:4" s="1079" customFormat="1">
      <c r="B248" s="794"/>
      <c r="C248" s="725"/>
      <c r="D248" s="725"/>
    </row>
    <row r="249" spans="2:4" s="1079" customFormat="1">
      <c r="B249" s="794"/>
      <c r="C249" s="725"/>
      <c r="D249" s="725"/>
    </row>
    <row r="250" spans="2:4" s="1079" customFormat="1">
      <c r="B250" s="794"/>
      <c r="C250" s="725"/>
      <c r="D250" s="725"/>
    </row>
    <row r="251" spans="2:4" s="1079" customFormat="1">
      <c r="B251" s="794"/>
      <c r="C251" s="725"/>
      <c r="D251" s="725"/>
    </row>
    <row r="252" spans="2:4" s="1079" customFormat="1">
      <c r="B252" s="794"/>
      <c r="C252" s="725"/>
      <c r="D252" s="725"/>
    </row>
    <row r="253" spans="2:4" s="1079" customFormat="1">
      <c r="B253" s="794"/>
      <c r="C253" s="725"/>
      <c r="D253" s="725"/>
    </row>
    <row r="254" spans="2:4" s="1079" customFormat="1">
      <c r="B254" s="794"/>
      <c r="C254" s="725"/>
      <c r="D254" s="725"/>
    </row>
    <row r="255" spans="2:4" s="1079" customFormat="1">
      <c r="B255" s="794"/>
      <c r="C255" s="725"/>
      <c r="D255" s="725"/>
    </row>
    <row r="256" spans="2:4" s="1079" customFormat="1">
      <c r="B256" s="794"/>
      <c r="C256" s="725"/>
      <c r="D256" s="725"/>
    </row>
    <row r="257" spans="2:4" s="1079" customFormat="1">
      <c r="B257" s="794"/>
      <c r="C257" s="725"/>
      <c r="D257" s="725"/>
    </row>
    <row r="258" spans="2:4" s="1079" customFormat="1">
      <c r="B258" s="794"/>
      <c r="C258" s="725"/>
      <c r="D258" s="725"/>
    </row>
    <row r="259" spans="2:4" s="1079" customFormat="1">
      <c r="B259" s="794"/>
      <c r="C259" s="725"/>
      <c r="D259" s="725"/>
    </row>
    <row r="260" spans="2:4" s="1079" customFormat="1">
      <c r="B260" s="794"/>
      <c r="C260" s="725"/>
      <c r="D260" s="725"/>
    </row>
    <row r="261" spans="2:4" s="1079" customFormat="1">
      <c r="B261" s="794"/>
      <c r="C261" s="725"/>
      <c r="D261" s="725"/>
    </row>
    <row r="262" spans="2:4" s="1079" customFormat="1">
      <c r="B262" s="794"/>
      <c r="C262" s="725"/>
      <c r="D262" s="725"/>
    </row>
    <row r="263" spans="2:4" s="1079" customFormat="1">
      <c r="B263" s="794"/>
      <c r="C263" s="725"/>
      <c r="D263" s="725"/>
    </row>
    <row r="264" spans="2:4" s="1079" customFormat="1">
      <c r="B264" s="794"/>
      <c r="C264" s="725"/>
      <c r="D264" s="725"/>
    </row>
    <row r="265" spans="2:4" s="1079" customFormat="1">
      <c r="B265" s="794"/>
      <c r="C265" s="725"/>
      <c r="D265" s="725"/>
    </row>
    <row r="266" spans="2:4" s="1079" customFormat="1">
      <c r="B266" s="794"/>
      <c r="C266" s="725"/>
      <c r="D266" s="725"/>
    </row>
    <row r="267" spans="2:4" s="1079" customFormat="1">
      <c r="B267" s="794"/>
      <c r="C267" s="725"/>
      <c r="D267" s="725"/>
    </row>
    <row r="268" spans="2:4" s="1079" customFormat="1">
      <c r="B268" s="794"/>
      <c r="C268" s="725"/>
      <c r="D268" s="725"/>
    </row>
    <row r="269" spans="2:4" s="1079" customFormat="1">
      <c r="B269" s="794"/>
      <c r="C269" s="725"/>
      <c r="D269" s="725"/>
    </row>
    <row r="270" spans="2:4" s="1079" customFormat="1">
      <c r="B270" s="794"/>
      <c r="C270" s="725"/>
      <c r="D270" s="725"/>
    </row>
    <row r="271" spans="2:4" s="1079" customFormat="1">
      <c r="B271" s="794"/>
      <c r="C271" s="725"/>
      <c r="D271" s="725"/>
    </row>
    <row r="272" spans="2:4" s="1079" customFormat="1">
      <c r="B272" s="794"/>
      <c r="C272" s="725"/>
      <c r="D272" s="725"/>
    </row>
    <row r="273" spans="2:4" s="1079" customFormat="1">
      <c r="B273" s="794"/>
      <c r="C273" s="725"/>
      <c r="D273" s="725"/>
    </row>
    <row r="274" spans="2:4" s="1079" customFormat="1">
      <c r="B274" s="794"/>
      <c r="C274" s="725"/>
      <c r="D274" s="725"/>
    </row>
    <row r="275" spans="2:4" s="1079" customFormat="1">
      <c r="B275" s="794"/>
      <c r="C275" s="725"/>
      <c r="D275" s="725"/>
    </row>
    <row r="276" spans="2:4" s="1079" customFormat="1">
      <c r="B276" s="794"/>
      <c r="C276" s="725"/>
      <c r="D276" s="725"/>
    </row>
    <row r="277" spans="2:4" s="1079" customFormat="1">
      <c r="B277" s="794"/>
      <c r="C277" s="725"/>
      <c r="D277" s="725"/>
    </row>
    <row r="278" spans="2:4" s="1079" customFormat="1">
      <c r="B278" s="794"/>
      <c r="C278" s="725"/>
      <c r="D278" s="725"/>
    </row>
    <row r="279" spans="2:4" s="1079" customFormat="1">
      <c r="B279" s="794"/>
      <c r="C279" s="725"/>
      <c r="D279" s="725"/>
    </row>
    <row r="280" spans="2:4" s="1079" customFormat="1">
      <c r="B280" s="794"/>
      <c r="C280" s="725"/>
      <c r="D280" s="725"/>
    </row>
    <row r="281" spans="2:4" s="1079" customFormat="1">
      <c r="B281" s="794"/>
      <c r="C281" s="725"/>
      <c r="D281" s="725"/>
    </row>
    <row r="282" spans="2:4" s="1079" customFormat="1">
      <c r="B282" s="794"/>
      <c r="C282" s="725"/>
      <c r="D282" s="725"/>
    </row>
    <row r="283" spans="2:4" s="1079" customFormat="1">
      <c r="B283" s="794"/>
      <c r="C283" s="725"/>
      <c r="D283" s="725"/>
    </row>
    <row r="284" spans="2:4" s="1079" customFormat="1">
      <c r="B284" s="794"/>
      <c r="C284" s="725"/>
      <c r="D284" s="725"/>
    </row>
    <row r="285" spans="2:4" s="1079" customFormat="1">
      <c r="B285" s="794"/>
      <c r="C285" s="725"/>
      <c r="D285" s="725"/>
    </row>
    <row r="286" spans="2:4" s="1079" customFormat="1">
      <c r="B286" s="794"/>
      <c r="C286" s="725"/>
      <c r="D286" s="725"/>
    </row>
    <row r="287" spans="2:4" s="1079" customFormat="1">
      <c r="B287" s="794"/>
      <c r="C287" s="725"/>
      <c r="D287" s="725"/>
    </row>
    <row r="288" spans="2:4" s="1079" customFormat="1">
      <c r="B288" s="794"/>
      <c r="C288" s="725"/>
      <c r="D288" s="725"/>
    </row>
    <row r="289" spans="2:4" s="1079" customFormat="1">
      <c r="B289" s="794"/>
      <c r="C289" s="725"/>
      <c r="D289" s="725"/>
    </row>
    <row r="290" spans="2:4" s="1079" customFormat="1">
      <c r="B290" s="794"/>
      <c r="C290" s="725"/>
      <c r="D290" s="725"/>
    </row>
    <row r="291" spans="2:4" s="1079" customFormat="1">
      <c r="B291" s="794"/>
      <c r="C291" s="725"/>
      <c r="D291" s="725"/>
    </row>
    <row r="292" spans="2:4" s="1079" customFormat="1">
      <c r="B292" s="794"/>
      <c r="C292" s="725"/>
      <c r="D292" s="725"/>
    </row>
    <row r="293" spans="2:4" s="1079" customFormat="1">
      <c r="B293" s="794"/>
      <c r="C293" s="725"/>
      <c r="D293" s="725"/>
    </row>
    <row r="294" spans="2:4" s="1079" customFormat="1">
      <c r="B294" s="794"/>
      <c r="C294" s="725"/>
      <c r="D294" s="725"/>
    </row>
    <row r="295" spans="2:4" s="1079" customFormat="1">
      <c r="B295" s="794"/>
      <c r="C295" s="725"/>
      <c r="D295" s="725"/>
    </row>
    <row r="296" spans="2:4" s="1079" customFormat="1">
      <c r="B296" s="794"/>
      <c r="C296" s="725"/>
      <c r="D296" s="725"/>
    </row>
    <row r="297" spans="2:4" s="1079" customFormat="1">
      <c r="B297" s="794"/>
      <c r="C297" s="725"/>
      <c r="D297" s="725"/>
    </row>
    <row r="298" spans="2:4" s="1079" customFormat="1">
      <c r="B298" s="794"/>
      <c r="C298" s="725"/>
      <c r="D298" s="725"/>
    </row>
    <row r="299" spans="2:4" s="1079" customFormat="1">
      <c r="B299" s="794"/>
      <c r="C299" s="725"/>
      <c r="D299" s="725"/>
    </row>
    <row r="300" spans="2:4" s="1079" customFormat="1">
      <c r="B300" s="794"/>
      <c r="C300" s="725"/>
      <c r="D300" s="725"/>
    </row>
    <row r="301" spans="2:4" s="1079" customFormat="1">
      <c r="B301" s="794"/>
      <c r="C301" s="725"/>
      <c r="D301" s="725"/>
    </row>
    <row r="302" spans="2:4" s="1079" customFormat="1">
      <c r="B302" s="794"/>
      <c r="C302" s="725"/>
      <c r="D302" s="725"/>
    </row>
    <row r="303" spans="2:4" s="1079" customFormat="1">
      <c r="B303" s="794"/>
      <c r="C303" s="725"/>
      <c r="D303" s="725"/>
    </row>
    <row r="304" spans="2:4" s="1079" customFormat="1">
      <c r="B304" s="794"/>
      <c r="C304" s="725"/>
      <c r="D304" s="725"/>
    </row>
    <row r="305" spans="2:4" s="1079" customFormat="1">
      <c r="B305" s="794"/>
      <c r="C305" s="725"/>
      <c r="D305" s="725"/>
    </row>
    <row r="306" spans="2:4" s="1079" customFormat="1">
      <c r="B306" s="794"/>
      <c r="C306" s="725"/>
      <c r="D306" s="725"/>
    </row>
    <row r="307" spans="2:4" s="1079" customFormat="1">
      <c r="B307" s="794"/>
      <c r="C307" s="725"/>
      <c r="D307" s="725"/>
    </row>
    <row r="308" spans="2:4" s="1079" customFormat="1">
      <c r="B308" s="794"/>
      <c r="C308" s="725"/>
      <c r="D308" s="725"/>
    </row>
    <row r="309" spans="2:4" s="1079" customFormat="1">
      <c r="B309" s="794"/>
      <c r="C309" s="725"/>
      <c r="D309" s="725"/>
    </row>
    <row r="310" spans="2:4" s="1079" customFormat="1">
      <c r="B310" s="794"/>
      <c r="C310" s="725"/>
      <c r="D310" s="725"/>
    </row>
    <row r="311" spans="2:4" s="1079" customFormat="1">
      <c r="B311" s="794"/>
      <c r="C311" s="725"/>
      <c r="D311" s="725"/>
    </row>
    <row r="312" spans="2:4" s="1079" customFormat="1">
      <c r="B312" s="794"/>
      <c r="C312" s="725"/>
      <c r="D312" s="725"/>
    </row>
    <row r="313" spans="2:4" s="1079" customFormat="1">
      <c r="B313" s="794"/>
      <c r="C313" s="725"/>
      <c r="D313" s="725"/>
    </row>
    <row r="314" spans="2:4" s="1079" customFormat="1">
      <c r="B314" s="794"/>
      <c r="C314" s="725"/>
      <c r="D314" s="725"/>
    </row>
    <row r="315" spans="2:4" s="1079" customFormat="1">
      <c r="B315" s="794"/>
      <c r="C315" s="725"/>
      <c r="D315" s="725"/>
    </row>
    <row r="316" spans="2:4" s="1079" customFormat="1">
      <c r="B316" s="794"/>
      <c r="C316" s="725"/>
      <c r="D316" s="725"/>
    </row>
    <row r="317" spans="2:4" s="1079" customFormat="1">
      <c r="B317" s="794"/>
      <c r="C317" s="725"/>
      <c r="D317" s="725"/>
    </row>
    <row r="318" spans="2:4" s="1079" customFormat="1">
      <c r="B318" s="794"/>
      <c r="C318" s="725"/>
      <c r="D318" s="725"/>
    </row>
    <row r="319" spans="2:4" s="1079" customFormat="1">
      <c r="B319" s="794"/>
      <c r="C319" s="725"/>
      <c r="D319" s="725"/>
    </row>
    <row r="320" spans="2:4" s="1079" customFormat="1">
      <c r="B320" s="794"/>
      <c r="C320" s="725"/>
      <c r="D320" s="725"/>
    </row>
    <row r="321" spans="2:4" s="1079" customFormat="1">
      <c r="B321" s="794"/>
      <c r="C321" s="725"/>
      <c r="D321" s="725"/>
    </row>
    <row r="322" spans="2:4" s="1079" customFormat="1">
      <c r="B322" s="794"/>
      <c r="C322" s="725"/>
      <c r="D322" s="725"/>
    </row>
    <row r="323" spans="2:4" s="1079" customFormat="1">
      <c r="B323" s="794"/>
      <c r="C323" s="725"/>
      <c r="D323" s="725"/>
    </row>
    <row r="324" spans="2:4" s="1079" customFormat="1">
      <c r="B324" s="794"/>
      <c r="C324" s="725"/>
      <c r="D324" s="725"/>
    </row>
    <row r="325" spans="2:4" s="1079" customFormat="1">
      <c r="B325" s="794"/>
      <c r="C325" s="725"/>
      <c r="D325" s="725"/>
    </row>
    <row r="326" spans="2:4" s="1079" customFormat="1">
      <c r="B326" s="794"/>
      <c r="C326" s="725"/>
      <c r="D326" s="725"/>
    </row>
    <row r="327" spans="2:4" s="1079" customFormat="1">
      <c r="B327" s="794"/>
      <c r="C327" s="725"/>
      <c r="D327" s="725"/>
    </row>
    <row r="328" spans="2:4" s="1079" customFormat="1">
      <c r="B328" s="794"/>
      <c r="C328" s="725"/>
      <c r="D328" s="725"/>
    </row>
    <row r="329" spans="2:4" s="1079" customFormat="1">
      <c r="B329" s="794"/>
      <c r="C329" s="725"/>
      <c r="D329" s="725"/>
    </row>
    <row r="330" spans="2:4" s="1079" customFormat="1">
      <c r="B330" s="794"/>
      <c r="C330" s="725"/>
      <c r="D330" s="725"/>
    </row>
    <row r="331" spans="2:4" s="1079" customFormat="1">
      <c r="B331" s="794"/>
      <c r="C331" s="725"/>
      <c r="D331" s="725"/>
    </row>
    <row r="332" spans="2:4" s="1079" customFormat="1">
      <c r="B332" s="794"/>
      <c r="C332" s="725"/>
      <c r="D332" s="725"/>
    </row>
    <row r="333" spans="2:4" s="1079" customFormat="1">
      <c r="B333" s="794"/>
      <c r="C333" s="725"/>
      <c r="D333" s="725"/>
    </row>
    <row r="334" spans="2:4" s="1079" customFormat="1">
      <c r="B334" s="794"/>
      <c r="C334" s="725"/>
      <c r="D334" s="725"/>
    </row>
    <row r="335" spans="2:4" s="1079" customFormat="1">
      <c r="B335" s="794"/>
      <c r="C335" s="725"/>
      <c r="D335" s="725"/>
    </row>
    <row r="336" spans="2:4" s="1079" customFormat="1">
      <c r="B336" s="794"/>
      <c r="C336" s="725"/>
      <c r="D336" s="725"/>
    </row>
    <row r="337" spans="2:4" s="1079" customFormat="1">
      <c r="B337" s="794"/>
      <c r="C337" s="725"/>
      <c r="D337" s="725"/>
    </row>
    <row r="338" spans="2:4" s="1079" customFormat="1">
      <c r="B338" s="794"/>
      <c r="C338" s="725"/>
      <c r="D338" s="725"/>
    </row>
    <row r="339" spans="2:4" s="1079" customFormat="1">
      <c r="B339" s="794"/>
      <c r="C339" s="725"/>
      <c r="D339" s="725"/>
    </row>
    <row r="340" spans="2:4" s="1079" customFormat="1">
      <c r="B340" s="794"/>
      <c r="C340" s="725"/>
      <c r="D340" s="725"/>
    </row>
    <row r="341" spans="2:4" s="1079" customFormat="1">
      <c r="B341" s="794"/>
      <c r="C341" s="725"/>
      <c r="D341" s="725"/>
    </row>
    <row r="342" spans="2:4" s="1079" customFormat="1">
      <c r="B342" s="794"/>
      <c r="C342" s="725"/>
      <c r="D342" s="725"/>
    </row>
    <row r="343" spans="2:4" s="1079" customFormat="1">
      <c r="B343" s="794"/>
      <c r="C343" s="725"/>
      <c r="D343" s="725"/>
    </row>
    <row r="344" spans="2:4" s="1079" customFormat="1">
      <c r="B344" s="794"/>
      <c r="C344" s="725"/>
      <c r="D344" s="725"/>
    </row>
    <row r="345" spans="2:4" s="1079" customFormat="1">
      <c r="B345" s="794"/>
      <c r="C345" s="725"/>
      <c r="D345" s="725"/>
    </row>
    <row r="346" spans="2:4" s="1079" customFormat="1">
      <c r="B346" s="794"/>
      <c r="C346" s="725"/>
      <c r="D346" s="725"/>
    </row>
    <row r="347" spans="2:4" s="1079" customFormat="1">
      <c r="B347" s="794"/>
      <c r="C347" s="725"/>
      <c r="D347" s="725"/>
    </row>
    <row r="348" spans="2:4" s="1079" customFormat="1">
      <c r="B348" s="794"/>
      <c r="C348" s="725"/>
      <c r="D348" s="725"/>
    </row>
    <row r="349" spans="2:4" s="1079" customFormat="1">
      <c r="B349" s="794"/>
      <c r="C349" s="725"/>
      <c r="D349" s="725"/>
    </row>
    <row r="350" spans="2:4" s="1079" customFormat="1">
      <c r="B350" s="794"/>
      <c r="C350" s="725"/>
      <c r="D350" s="725"/>
    </row>
    <row r="351" spans="2:4" s="1079" customFormat="1">
      <c r="B351" s="794"/>
      <c r="C351" s="725"/>
      <c r="D351" s="725"/>
    </row>
    <row r="352" spans="2:4" s="1079" customFormat="1">
      <c r="B352" s="794"/>
      <c r="C352" s="725"/>
      <c r="D352" s="725"/>
    </row>
    <row r="353" spans="2:4" s="1079" customFormat="1">
      <c r="B353" s="794"/>
      <c r="C353" s="725"/>
      <c r="D353" s="725"/>
    </row>
    <row r="354" spans="2:4" s="1079" customFormat="1">
      <c r="B354" s="794"/>
      <c r="C354" s="725"/>
      <c r="D354" s="725"/>
    </row>
    <row r="355" spans="2:4" s="1079" customFormat="1">
      <c r="B355" s="794"/>
      <c r="C355" s="725"/>
      <c r="D355" s="725"/>
    </row>
    <row r="356" spans="2:4" s="1079" customFormat="1">
      <c r="B356" s="794"/>
      <c r="C356" s="725"/>
      <c r="D356" s="725"/>
    </row>
    <row r="357" spans="2:4" s="1079" customFormat="1">
      <c r="B357" s="794"/>
      <c r="C357" s="725"/>
      <c r="D357" s="725"/>
    </row>
    <row r="358" spans="2:4" s="1079" customFormat="1">
      <c r="B358" s="794"/>
      <c r="C358" s="725"/>
      <c r="D358" s="725"/>
    </row>
    <row r="359" spans="2:4" s="1079" customFormat="1">
      <c r="B359" s="794"/>
      <c r="C359" s="725"/>
      <c r="D359" s="725"/>
    </row>
    <row r="360" spans="2:4" s="1079" customFormat="1">
      <c r="B360" s="794"/>
      <c r="C360" s="725"/>
      <c r="D360" s="725"/>
    </row>
    <row r="361" spans="2:4" s="1079" customFormat="1">
      <c r="B361" s="794"/>
      <c r="C361" s="725"/>
      <c r="D361" s="725"/>
    </row>
    <row r="362" spans="2:4" s="1079" customFormat="1">
      <c r="B362" s="794"/>
      <c r="C362" s="725"/>
      <c r="D362" s="725"/>
    </row>
    <row r="363" spans="2:4" s="1079" customFormat="1">
      <c r="B363" s="794"/>
      <c r="C363" s="725"/>
      <c r="D363" s="725"/>
    </row>
    <row r="364" spans="2:4" s="1079" customFormat="1">
      <c r="B364" s="794"/>
      <c r="C364" s="725"/>
      <c r="D364" s="725"/>
    </row>
    <row r="365" spans="2:4" s="1079" customFormat="1">
      <c r="B365" s="794"/>
      <c r="C365" s="725"/>
      <c r="D365" s="725"/>
    </row>
    <row r="366" spans="2:4" s="1079" customFormat="1">
      <c r="B366" s="794"/>
      <c r="C366" s="725"/>
      <c r="D366" s="725"/>
    </row>
    <row r="367" spans="2:4" s="1079" customFormat="1">
      <c r="B367" s="794"/>
      <c r="C367" s="725"/>
      <c r="D367" s="725"/>
    </row>
    <row r="368" spans="2:4" s="1079" customFormat="1">
      <c r="B368" s="794"/>
      <c r="C368" s="725"/>
      <c r="D368" s="725"/>
    </row>
    <row r="369" spans="2:4" s="1079" customFormat="1">
      <c r="B369" s="794"/>
      <c r="C369" s="725"/>
      <c r="D369" s="725"/>
    </row>
    <row r="370" spans="2:4" s="1079" customFormat="1">
      <c r="B370" s="794"/>
      <c r="C370" s="725"/>
      <c r="D370" s="725"/>
    </row>
    <row r="371" spans="2:4" s="1079" customFormat="1">
      <c r="B371" s="794"/>
      <c r="C371" s="725"/>
      <c r="D371" s="725"/>
    </row>
    <row r="372" spans="2:4" s="1079" customFormat="1">
      <c r="B372" s="794"/>
      <c r="C372" s="725"/>
      <c r="D372" s="725"/>
    </row>
    <row r="373" spans="2:4" s="1079" customFormat="1">
      <c r="B373" s="794"/>
      <c r="C373" s="725"/>
      <c r="D373" s="725"/>
    </row>
    <row r="374" spans="2:4" s="1079" customFormat="1">
      <c r="B374" s="794"/>
      <c r="C374" s="725"/>
      <c r="D374" s="725"/>
    </row>
    <row r="375" spans="2:4" s="1079" customFormat="1">
      <c r="B375" s="794"/>
      <c r="C375" s="725"/>
      <c r="D375" s="725"/>
    </row>
    <row r="376" spans="2:4" s="1079" customFormat="1">
      <c r="B376" s="794"/>
      <c r="C376" s="725"/>
      <c r="D376" s="725"/>
    </row>
    <row r="377" spans="2:4" s="1079" customFormat="1">
      <c r="B377" s="794"/>
      <c r="C377" s="725"/>
      <c r="D377" s="725"/>
    </row>
    <row r="378" spans="2:4" s="1079" customFormat="1">
      <c r="B378" s="794"/>
      <c r="C378" s="725"/>
      <c r="D378" s="725"/>
    </row>
    <row r="379" spans="2:4" s="1079" customFormat="1">
      <c r="B379" s="794"/>
      <c r="C379" s="725"/>
      <c r="D379" s="725"/>
    </row>
    <row r="380" spans="2:4" s="1079" customFormat="1">
      <c r="B380" s="794"/>
      <c r="C380" s="725"/>
      <c r="D380" s="725"/>
    </row>
    <row r="381" spans="2:4" s="1079" customFormat="1">
      <c r="B381" s="794"/>
      <c r="C381" s="725"/>
      <c r="D381" s="725"/>
    </row>
    <row r="382" spans="2:4" s="1079" customFormat="1">
      <c r="B382" s="794"/>
      <c r="C382" s="725"/>
      <c r="D382" s="725"/>
    </row>
    <row r="383" spans="2:4" s="1079" customFormat="1">
      <c r="B383" s="794"/>
      <c r="C383" s="725"/>
      <c r="D383" s="725"/>
    </row>
    <row r="384" spans="2:4" s="1079" customFormat="1">
      <c r="B384" s="794"/>
      <c r="C384" s="725"/>
      <c r="D384" s="725"/>
    </row>
    <row r="385" spans="2:4" s="1079" customFormat="1">
      <c r="B385" s="794"/>
      <c r="C385" s="725"/>
      <c r="D385" s="725"/>
    </row>
    <row r="386" spans="2:4" s="1079" customFormat="1">
      <c r="B386" s="794"/>
      <c r="C386" s="725"/>
      <c r="D386" s="725"/>
    </row>
    <row r="387" spans="2:4" s="1079" customFormat="1">
      <c r="B387" s="794"/>
      <c r="C387" s="725"/>
      <c r="D387" s="725"/>
    </row>
    <row r="388" spans="2:4" s="1079" customFormat="1">
      <c r="B388" s="794"/>
      <c r="C388" s="725"/>
      <c r="D388" s="725"/>
    </row>
    <row r="389" spans="2:4" s="1079" customFormat="1">
      <c r="B389" s="794"/>
      <c r="C389" s="725"/>
      <c r="D389" s="725"/>
    </row>
    <row r="390" spans="2:4" s="1079" customFormat="1">
      <c r="B390" s="794"/>
      <c r="C390" s="725"/>
      <c r="D390" s="725"/>
    </row>
    <row r="391" spans="2:4" s="1079" customFormat="1">
      <c r="B391" s="794"/>
      <c r="C391" s="725"/>
      <c r="D391" s="725"/>
    </row>
    <row r="392" spans="2:4" s="1079" customFormat="1">
      <c r="B392" s="794"/>
      <c r="C392" s="725"/>
      <c r="D392" s="725"/>
    </row>
    <row r="393" spans="2:4" s="1079" customFormat="1">
      <c r="B393" s="794"/>
      <c r="C393" s="725"/>
      <c r="D393" s="725"/>
    </row>
    <row r="394" spans="2:4" s="1079" customFormat="1">
      <c r="B394" s="794"/>
      <c r="C394" s="725"/>
      <c r="D394" s="725"/>
    </row>
    <row r="395" spans="2:4" s="1079" customFormat="1">
      <c r="B395" s="794"/>
      <c r="C395" s="725"/>
      <c r="D395" s="725"/>
    </row>
    <row r="396" spans="2:4" s="1079" customFormat="1">
      <c r="B396" s="794"/>
      <c r="C396" s="725"/>
      <c r="D396" s="725"/>
    </row>
    <row r="397" spans="2:4" s="1079" customFormat="1">
      <c r="B397" s="794"/>
      <c r="C397" s="725"/>
      <c r="D397" s="725"/>
    </row>
    <row r="398" spans="2:4" s="1079" customFormat="1">
      <c r="B398" s="794"/>
      <c r="C398" s="725"/>
      <c r="D398" s="725"/>
    </row>
    <row r="399" spans="2:4" s="1079" customFormat="1">
      <c r="B399" s="794"/>
      <c r="C399" s="725"/>
      <c r="D399" s="725"/>
    </row>
    <row r="400" spans="2:4" s="1079" customFormat="1">
      <c r="B400" s="794"/>
      <c r="C400" s="725"/>
      <c r="D400" s="725"/>
    </row>
    <row r="401" spans="2:4" s="1079" customFormat="1">
      <c r="B401" s="794"/>
      <c r="C401" s="725"/>
      <c r="D401" s="725"/>
    </row>
    <row r="402" spans="2:4" s="1079" customFormat="1">
      <c r="B402" s="794"/>
      <c r="C402" s="725"/>
      <c r="D402" s="725"/>
    </row>
    <row r="403" spans="2:4" s="1079" customFormat="1">
      <c r="B403" s="794"/>
      <c r="C403" s="725"/>
      <c r="D403" s="725"/>
    </row>
    <row r="404" spans="2:4" s="1079" customFormat="1">
      <c r="B404" s="794"/>
      <c r="C404" s="725"/>
      <c r="D404" s="725"/>
    </row>
    <row r="405" spans="2:4" s="1079" customFormat="1">
      <c r="B405" s="794"/>
      <c r="C405" s="725"/>
      <c r="D405" s="725"/>
    </row>
    <row r="406" spans="2:4" s="1079" customFormat="1">
      <c r="B406" s="794"/>
      <c r="C406" s="725"/>
      <c r="D406" s="725"/>
    </row>
    <row r="407" spans="2:4" s="1079" customFormat="1">
      <c r="B407" s="794"/>
      <c r="C407" s="725"/>
      <c r="D407" s="725"/>
    </row>
    <row r="408" spans="2:4" s="1079" customFormat="1">
      <c r="B408" s="794"/>
      <c r="C408" s="725"/>
      <c r="D408" s="725"/>
    </row>
    <row r="409" spans="2:4" s="1079" customFormat="1">
      <c r="B409" s="794"/>
      <c r="C409" s="725"/>
      <c r="D409" s="725"/>
    </row>
    <row r="410" spans="2:4" s="1079" customFormat="1">
      <c r="B410" s="794"/>
      <c r="C410" s="725"/>
      <c r="D410" s="725"/>
    </row>
    <row r="411" spans="2:4" s="1079" customFormat="1">
      <c r="B411" s="794"/>
      <c r="C411" s="725"/>
      <c r="D411" s="725"/>
    </row>
    <row r="412" spans="2:4" s="1079" customFormat="1">
      <c r="B412" s="794"/>
      <c r="C412" s="725"/>
      <c r="D412" s="725"/>
    </row>
    <row r="413" spans="2:4" s="1079" customFormat="1">
      <c r="B413" s="794"/>
      <c r="C413" s="725"/>
      <c r="D413" s="725"/>
    </row>
    <row r="414" spans="2:4" s="1079" customFormat="1">
      <c r="B414" s="794"/>
      <c r="C414" s="725"/>
      <c r="D414" s="725"/>
    </row>
    <row r="415" spans="2:4" s="1079" customFormat="1">
      <c r="B415" s="794"/>
      <c r="C415" s="725"/>
      <c r="D415" s="725"/>
    </row>
    <row r="416" spans="2:4" s="1079" customFormat="1">
      <c r="B416" s="794"/>
      <c r="C416" s="725"/>
      <c r="D416" s="725"/>
    </row>
    <row r="417" spans="2:4" s="1079" customFormat="1">
      <c r="B417" s="794"/>
      <c r="C417" s="725"/>
      <c r="D417" s="725"/>
    </row>
    <row r="418" spans="2:4" s="1079" customFormat="1">
      <c r="B418" s="794"/>
      <c r="C418" s="725"/>
      <c r="D418" s="725"/>
    </row>
    <row r="419" spans="2:4" s="1079" customFormat="1">
      <c r="B419" s="794"/>
      <c r="C419" s="725"/>
      <c r="D419" s="725"/>
    </row>
    <row r="420" spans="2:4" s="1079" customFormat="1">
      <c r="B420" s="794"/>
      <c r="C420" s="725"/>
      <c r="D420" s="725"/>
    </row>
    <row r="421" spans="2:4" s="1079" customFormat="1">
      <c r="B421" s="794"/>
      <c r="C421" s="725"/>
      <c r="D421" s="725"/>
    </row>
    <row r="422" spans="2:4" s="1079" customFormat="1">
      <c r="B422" s="794"/>
      <c r="C422" s="725"/>
      <c r="D422" s="725"/>
    </row>
    <row r="423" spans="2:4" s="1079" customFormat="1">
      <c r="B423" s="794"/>
      <c r="C423" s="725"/>
      <c r="D423" s="725"/>
    </row>
    <row r="424" spans="2:4" s="1079" customFormat="1">
      <c r="B424" s="794"/>
      <c r="C424" s="725"/>
      <c r="D424" s="725"/>
    </row>
    <row r="425" spans="2:4" s="1079" customFormat="1">
      <c r="B425" s="794"/>
      <c r="C425" s="725"/>
      <c r="D425" s="725"/>
    </row>
    <row r="426" spans="2:4" s="1079" customFormat="1">
      <c r="B426" s="794"/>
      <c r="C426" s="725"/>
      <c r="D426" s="725"/>
    </row>
    <row r="427" spans="2:4" s="1079" customFormat="1">
      <c r="B427" s="794"/>
      <c r="C427" s="725"/>
      <c r="D427" s="725"/>
    </row>
    <row r="428" spans="2:4" s="1079" customFormat="1">
      <c r="B428" s="794"/>
      <c r="C428" s="725"/>
      <c r="D428" s="725"/>
    </row>
    <row r="429" spans="2:4" s="1079" customFormat="1">
      <c r="B429" s="794"/>
      <c r="C429" s="725"/>
      <c r="D429" s="725"/>
    </row>
    <row r="430" spans="2:4" s="1079" customFormat="1">
      <c r="B430" s="794"/>
      <c r="C430" s="725"/>
      <c r="D430" s="725"/>
    </row>
    <row r="431" spans="2:4" s="1079" customFormat="1">
      <c r="B431" s="794"/>
      <c r="C431" s="725"/>
      <c r="D431" s="725"/>
    </row>
    <row r="432" spans="2:4" s="1079" customFormat="1">
      <c r="B432" s="794"/>
      <c r="C432" s="725"/>
      <c r="D432" s="725"/>
    </row>
    <row r="433" spans="2:4" s="1079" customFormat="1">
      <c r="B433" s="794"/>
      <c r="C433" s="725"/>
      <c r="D433" s="725"/>
    </row>
    <row r="434" spans="2:4" s="1079" customFormat="1">
      <c r="B434" s="794"/>
      <c r="C434" s="725"/>
      <c r="D434" s="725"/>
    </row>
    <row r="435" spans="2:4" s="1079" customFormat="1">
      <c r="B435" s="794"/>
      <c r="C435" s="725"/>
      <c r="D435" s="725"/>
    </row>
    <row r="436" spans="2:4" s="1079" customFormat="1">
      <c r="B436" s="794"/>
      <c r="C436" s="725"/>
      <c r="D436" s="725"/>
    </row>
    <row r="437" spans="2:4" s="1079" customFormat="1">
      <c r="B437" s="794"/>
      <c r="C437" s="725"/>
      <c r="D437" s="725"/>
    </row>
    <row r="438" spans="2:4" s="1079" customFormat="1">
      <c r="B438" s="794"/>
      <c r="C438" s="725"/>
      <c r="D438" s="725"/>
    </row>
    <row r="439" spans="2:4" s="1079" customFormat="1">
      <c r="B439" s="794"/>
      <c r="C439" s="725"/>
      <c r="D439" s="725"/>
    </row>
    <row r="440" spans="2:4" s="1079" customFormat="1">
      <c r="B440" s="794"/>
      <c r="C440" s="725"/>
      <c r="D440" s="725"/>
    </row>
    <row r="441" spans="2:4" s="1079" customFormat="1">
      <c r="B441" s="794"/>
      <c r="C441" s="725"/>
      <c r="D441" s="725"/>
    </row>
    <row r="442" spans="2:4" s="1079" customFormat="1">
      <c r="B442" s="794"/>
      <c r="C442" s="725"/>
      <c r="D442" s="725"/>
    </row>
    <row r="443" spans="2:4" s="1079" customFormat="1">
      <c r="B443" s="794"/>
      <c r="C443" s="725"/>
      <c r="D443" s="725"/>
    </row>
    <row r="444" spans="2:4" s="1079" customFormat="1">
      <c r="B444" s="794"/>
      <c r="C444" s="725"/>
      <c r="D444" s="725"/>
    </row>
    <row r="445" spans="2:4" s="1079" customFormat="1">
      <c r="B445" s="794"/>
      <c r="C445" s="725"/>
      <c r="D445" s="725"/>
    </row>
    <row r="446" spans="2:4" s="1079" customFormat="1">
      <c r="B446" s="794"/>
      <c r="C446" s="725"/>
      <c r="D446" s="725"/>
    </row>
    <row r="447" spans="2:4" s="1079" customFormat="1">
      <c r="B447" s="794"/>
      <c r="C447" s="725"/>
      <c r="D447" s="725"/>
    </row>
    <row r="448" spans="2:4" s="1079" customFormat="1">
      <c r="B448" s="794"/>
      <c r="C448" s="725"/>
      <c r="D448" s="725"/>
    </row>
    <row r="449" spans="2:4" s="1079" customFormat="1">
      <c r="B449" s="794"/>
      <c r="C449" s="725"/>
      <c r="D449" s="725"/>
    </row>
    <row r="450" spans="2:4" s="1079" customFormat="1">
      <c r="B450" s="794"/>
      <c r="C450" s="725"/>
      <c r="D450" s="725"/>
    </row>
    <row r="451" spans="2:4" s="1079" customFormat="1">
      <c r="B451" s="794"/>
      <c r="C451" s="725"/>
      <c r="D451" s="725"/>
    </row>
    <row r="452" spans="2:4" s="1079" customFormat="1">
      <c r="B452" s="794"/>
      <c r="C452" s="725"/>
      <c r="D452" s="725"/>
    </row>
    <row r="453" spans="2:4" s="1079" customFormat="1">
      <c r="B453" s="794"/>
      <c r="C453" s="725"/>
      <c r="D453" s="725"/>
    </row>
    <row r="454" spans="2:4" s="1079" customFormat="1">
      <c r="B454" s="794"/>
      <c r="C454" s="725"/>
      <c r="D454" s="725"/>
    </row>
    <row r="455" spans="2:4" s="1079" customFormat="1">
      <c r="B455" s="794"/>
      <c r="C455" s="725"/>
      <c r="D455" s="725"/>
    </row>
    <row r="456" spans="2:4" s="1079" customFormat="1">
      <c r="B456" s="794"/>
      <c r="C456" s="725"/>
      <c r="D456" s="725"/>
    </row>
    <row r="457" spans="2:4" s="1079" customFormat="1">
      <c r="B457" s="794"/>
      <c r="C457" s="725"/>
      <c r="D457" s="725"/>
    </row>
    <row r="458" spans="2:4" s="1079" customFormat="1">
      <c r="B458" s="794"/>
      <c r="C458" s="725"/>
      <c r="D458" s="725"/>
    </row>
    <row r="459" spans="2:4" s="1079" customFormat="1">
      <c r="B459" s="794"/>
      <c r="C459" s="725"/>
      <c r="D459" s="725"/>
    </row>
    <row r="460" spans="2:4" s="1079" customFormat="1">
      <c r="B460" s="794"/>
      <c r="C460" s="725"/>
      <c r="D460" s="725"/>
    </row>
    <row r="461" spans="2:4" s="1079" customFormat="1">
      <c r="B461" s="794"/>
      <c r="C461" s="725"/>
      <c r="D461" s="725"/>
    </row>
    <row r="462" spans="2:4" s="1079" customFormat="1">
      <c r="B462" s="794"/>
      <c r="C462" s="725"/>
      <c r="D462" s="725"/>
    </row>
    <row r="463" spans="2:4" s="1079" customFormat="1">
      <c r="B463" s="794"/>
      <c r="C463" s="725"/>
      <c r="D463" s="725"/>
    </row>
    <row r="464" spans="2:4" s="1079" customFormat="1">
      <c r="B464" s="794"/>
      <c r="C464" s="725"/>
      <c r="D464" s="725"/>
    </row>
    <row r="465" spans="2:4" s="1079" customFormat="1">
      <c r="B465" s="794"/>
      <c r="C465" s="725"/>
      <c r="D465" s="725"/>
    </row>
    <row r="466" spans="2:4" s="1079" customFormat="1">
      <c r="B466" s="794"/>
      <c r="C466" s="725"/>
      <c r="D466" s="725"/>
    </row>
    <row r="467" spans="2:4" s="1079" customFormat="1">
      <c r="B467" s="794"/>
      <c r="C467" s="725"/>
      <c r="D467" s="725"/>
    </row>
    <row r="468" spans="2:4" s="1079" customFormat="1">
      <c r="B468" s="794"/>
      <c r="C468" s="725"/>
      <c r="D468" s="725"/>
    </row>
    <row r="469" spans="2:4" s="1079" customFormat="1">
      <c r="B469" s="794"/>
      <c r="C469" s="725"/>
      <c r="D469" s="725"/>
    </row>
    <row r="470" spans="2:4" s="1079" customFormat="1">
      <c r="B470" s="794"/>
      <c r="C470" s="725"/>
      <c r="D470" s="725"/>
    </row>
    <row r="471" spans="2:4" s="1079" customFormat="1">
      <c r="B471" s="794"/>
      <c r="C471" s="725"/>
      <c r="D471" s="725"/>
    </row>
    <row r="472" spans="2:4" s="1079" customFormat="1">
      <c r="B472" s="794"/>
      <c r="C472" s="725"/>
      <c r="D472" s="725"/>
    </row>
    <row r="473" spans="2:4" s="1079" customFormat="1">
      <c r="B473" s="794"/>
      <c r="C473" s="725"/>
      <c r="D473" s="725"/>
    </row>
    <row r="474" spans="2:4" s="1079" customFormat="1">
      <c r="B474" s="794"/>
      <c r="C474" s="725"/>
      <c r="D474" s="725"/>
    </row>
    <row r="475" spans="2:4" s="1079" customFormat="1">
      <c r="B475" s="794"/>
      <c r="C475" s="725"/>
      <c r="D475" s="725"/>
    </row>
    <row r="476" spans="2:4" s="1079" customFormat="1">
      <c r="B476" s="794"/>
      <c r="C476" s="725"/>
      <c r="D476" s="725"/>
    </row>
    <row r="477" spans="2:4" s="1079" customFormat="1">
      <c r="B477" s="794"/>
      <c r="C477" s="725"/>
      <c r="D477" s="725"/>
    </row>
    <row r="478" spans="2:4" s="1079" customFormat="1">
      <c r="B478" s="794"/>
      <c r="C478" s="725"/>
      <c r="D478" s="725"/>
    </row>
    <row r="479" spans="2:4" s="1079" customFormat="1">
      <c r="B479" s="794"/>
      <c r="C479" s="725"/>
      <c r="D479" s="725"/>
    </row>
    <row r="480" spans="2:4" s="1079" customFormat="1">
      <c r="B480" s="794"/>
      <c r="C480" s="725"/>
      <c r="D480" s="725"/>
    </row>
    <row r="481" spans="2:4" s="1079" customFormat="1">
      <c r="B481" s="794"/>
      <c r="C481" s="725"/>
      <c r="D481" s="725"/>
    </row>
    <row r="482" spans="2:4" s="1079" customFormat="1">
      <c r="B482" s="794"/>
      <c r="C482" s="725"/>
      <c r="D482" s="725"/>
    </row>
    <row r="483" spans="2:4" s="1079" customFormat="1">
      <c r="B483" s="794"/>
      <c r="C483" s="725"/>
      <c r="D483" s="725"/>
    </row>
    <row r="484" spans="2:4" s="1079" customFormat="1">
      <c r="B484" s="794"/>
      <c r="C484" s="725"/>
      <c r="D484" s="725"/>
    </row>
    <row r="485" spans="2:4" s="1079" customFormat="1">
      <c r="B485" s="794"/>
      <c r="C485" s="725"/>
      <c r="D485" s="725"/>
    </row>
    <row r="486" spans="2:4" s="1079" customFormat="1">
      <c r="B486" s="794"/>
      <c r="C486" s="725"/>
      <c r="D486" s="725"/>
    </row>
    <row r="487" spans="2:4" s="1079" customFormat="1">
      <c r="B487" s="794"/>
      <c r="C487" s="725"/>
      <c r="D487" s="725"/>
    </row>
    <row r="488" spans="2:4" s="1079" customFormat="1">
      <c r="B488" s="794"/>
      <c r="C488" s="725"/>
      <c r="D488" s="725"/>
    </row>
    <row r="489" spans="2:4" s="1079" customFormat="1">
      <c r="B489" s="794"/>
      <c r="C489" s="725"/>
      <c r="D489" s="725"/>
    </row>
    <row r="490" spans="2:4" s="1079" customFormat="1">
      <c r="B490" s="794"/>
      <c r="C490" s="725"/>
      <c r="D490" s="725"/>
    </row>
    <row r="491" spans="2:4" s="1079" customFormat="1">
      <c r="B491" s="794"/>
      <c r="C491" s="725"/>
      <c r="D491" s="725"/>
    </row>
    <row r="492" spans="2:4" s="1079" customFormat="1">
      <c r="B492" s="794"/>
      <c r="C492" s="725"/>
      <c r="D492" s="725"/>
    </row>
    <row r="493" spans="2:4" s="1079" customFormat="1">
      <c r="B493" s="794"/>
      <c r="C493" s="725"/>
      <c r="D493" s="725"/>
    </row>
    <row r="494" spans="2:4" s="1079" customFormat="1">
      <c r="B494" s="794"/>
      <c r="C494" s="725"/>
      <c r="D494" s="725"/>
    </row>
    <row r="495" spans="2:4" s="1079" customFormat="1">
      <c r="B495" s="794"/>
      <c r="C495" s="725"/>
      <c r="D495" s="725"/>
    </row>
    <row r="496" spans="2:4" s="1079" customFormat="1">
      <c r="B496" s="794"/>
      <c r="C496" s="725"/>
      <c r="D496" s="725"/>
    </row>
    <row r="497" spans="2:4" s="1079" customFormat="1">
      <c r="B497" s="794"/>
      <c r="C497" s="725"/>
      <c r="D497" s="725"/>
    </row>
    <row r="498" spans="2:4" s="1079" customFormat="1">
      <c r="B498" s="794"/>
      <c r="C498" s="725"/>
      <c r="D498" s="725"/>
    </row>
    <row r="499" spans="2:4" s="1079" customFormat="1">
      <c r="B499" s="794"/>
      <c r="C499" s="725"/>
      <c r="D499" s="725"/>
    </row>
    <row r="500" spans="2:4" s="1079" customFormat="1">
      <c r="B500" s="794"/>
      <c r="C500" s="725"/>
      <c r="D500" s="725"/>
    </row>
    <row r="501" spans="2:4" s="1079" customFormat="1">
      <c r="B501" s="794"/>
      <c r="C501" s="725"/>
      <c r="D501" s="725"/>
    </row>
    <row r="502" spans="2:4" s="1079" customFormat="1">
      <c r="B502" s="794"/>
      <c r="C502" s="725"/>
      <c r="D502" s="725"/>
    </row>
    <row r="503" spans="2:4" s="1079" customFormat="1">
      <c r="B503" s="794"/>
      <c r="C503" s="725"/>
      <c r="D503" s="725"/>
    </row>
    <row r="504" spans="2:4" s="1079" customFormat="1">
      <c r="B504" s="794"/>
      <c r="C504" s="725"/>
      <c r="D504" s="725"/>
    </row>
    <row r="505" spans="2:4" s="1079" customFormat="1">
      <c r="B505" s="794"/>
      <c r="C505" s="725"/>
      <c r="D505" s="725"/>
    </row>
    <row r="506" spans="2:4" s="1079" customFormat="1">
      <c r="B506" s="794"/>
      <c r="C506" s="725"/>
      <c r="D506" s="725"/>
    </row>
    <row r="507" spans="2:4" s="1079" customFormat="1">
      <c r="B507" s="794"/>
      <c r="C507" s="725"/>
      <c r="D507" s="725"/>
    </row>
    <row r="508" spans="2:4" s="1079" customFormat="1">
      <c r="B508" s="794"/>
      <c r="C508" s="725"/>
      <c r="D508" s="725"/>
    </row>
    <row r="509" spans="2:4" s="1079" customFormat="1">
      <c r="B509" s="794"/>
      <c r="C509" s="725"/>
      <c r="D509" s="725"/>
    </row>
    <row r="510" spans="2:4" s="1079" customFormat="1">
      <c r="B510" s="794"/>
      <c r="C510" s="725"/>
      <c r="D510" s="725"/>
    </row>
    <row r="511" spans="2:4" s="1079" customFormat="1">
      <c r="B511" s="794"/>
      <c r="C511" s="725"/>
      <c r="D511" s="725"/>
    </row>
    <row r="512" spans="2:4" s="1079" customFormat="1">
      <c r="B512" s="794"/>
      <c r="C512" s="725"/>
      <c r="D512" s="725"/>
    </row>
    <row r="513" spans="2:4" s="1079" customFormat="1">
      <c r="B513" s="794"/>
      <c r="C513" s="725"/>
      <c r="D513" s="725"/>
    </row>
    <row r="514" spans="2:4" s="1079" customFormat="1">
      <c r="B514" s="794"/>
      <c r="C514" s="725"/>
      <c r="D514" s="725"/>
    </row>
    <row r="515" spans="2:4" s="1079" customFormat="1">
      <c r="B515" s="794"/>
      <c r="C515" s="725"/>
      <c r="D515" s="725"/>
    </row>
    <row r="516" spans="2:4" s="1079" customFormat="1">
      <c r="B516" s="794"/>
      <c r="C516" s="725"/>
      <c r="D516" s="725"/>
    </row>
    <row r="517" spans="2:4" s="1079" customFormat="1">
      <c r="B517" s="794"/>
      <c r="C517" s="725"/>
      <c r="D517" s="725"/>
    </row>
    <row r="518" spans="2:4" s="1079" customFormat="1">
      <c r="B518" s="794"/>
      <c r="C518" s="725"/>
      <c r="D518" s="725"/>
    </row>
    <row r="519" spans="2:4" s="1079" customFormat="1">
      <c r="B519" s="794"/>
      <c r="C519" s="725"/>
      <c r="D519" s="725"/>
    </row>
    <row r="520" spans="2:4" s="1079" customFormat="1">
      <c r="B520" s="794"/>
      <c r="C520" s="725"/>
      <c r="D520" s="725"/>
    </row>
    <row r="521" spans="2:4" s="1079" customFormat="1">
      <c r="B521" s="794"/>
      <c r="C521" s="725"/>
      <c r="D521" s="725"/>
    </row>
    <row r="522" spans="2:4" s="1079" customFormat="1">
      <c r="B522" s="794"/>
      <c r="C522" s="725"/>
      <c r="D522" s="725"/>
    </row>
    <row r="523" spans="2:4" s="1079" customFormat="1">
      <c r="B523" s="794"/>
      <c r="C523" s="725"/>
      <c r="D523" s="725"/>
    </row>
    <row r="524" spans="2:4" s="1079" customFormat="1">
      <c r="B524" s="794"/>
      <c r="C524" s="725"/>
      <c r="D524" s="725"/>
    </row>
    <row r="525" spans="2:4" s="1079" customFormat="1">
      <c r="B525" s="794"/>
      <c r="C525" s="725"/>
      <c r="D525" s="725"/>
    </row>
    <row r="526" spans="2:4" s="1079" customFormat="1">
      <c r="B526" s="794"/>
      <c r="C526" s="725"/>
      <c r="D526" s="725"/>
    </row>
    <row r="527" spans="2:4" s="1079" customFormat="1">
      <c r="B527" s="794"/>
      <c r="C527" s="725"/>
      <c r="D527" s="725"/>
    </row>
    <row r="528" spans="2:4" s="1079" customFormat="1">
      <c r="B528" s="794"/>
      <c r="C528" s="725"/>
      <c r="D528" s="725"/>
    </row>
    <row r="529" spans="2:4" s="1079" customFormat="1">
      <c r="B529" s="794"/>
      <c r="C529" s="725"/>
      <c r="D529" s="725"/>
    </row>
    <row r="530" spans="2:4" s="1079" customFormat="1">
      <c r="B530" s="794"/>
      <c r="C530" s="725"/>
      <c r="D530" s="725"/>
    </row>
    <row r="531" spans="2:4" s="1079" customFormat="1">
      <c r="B531" s="794"/>
      <c r="C531" s="725"/>
      <c r="D531" s="725"/>
    </row>
    <row r="532" spans="2:4" s="1079" customFormat="1">
      <c r="B532" s="794"/>
      <c r="C532" s="725"/>
      <c r="D532" s="725"/>
    </row>
    <row r="533" spans="2:4" s="1079" customFormat="1">
      <c r="B533" s="794"/>
      <c r="C533" s="725"/>
      <c r="D533" s="725"/>
    </row>
    <row r="534" spans="2:4" s="1079" customFormat="1">
      <c r="B534" s="794"/>
      <c r="C534" s="725"/>
      <c r="D534" s="725"/>
    </row>
    <row r="535" spans="2:4" s="1079" customFormat="1">
      <c r="B535" s="794"/>
      <c r="C535" s="725"/>
      <c r="D535" s="725"/>
    </row>
    <row r="536" spans="2:4" s="1079" customFormat="1">
      <c r="B536" s="794"/>
      <c r="C536" s="725"/>
      <c r="D536" s="725"/>
    </row>
    <row r="537" spans="2:4" s="1079" customFormat="1">
      <c r="B537" s="794"/>
      <c r="C537" s="725"/>
      <c r="D537" s="725"/>
    </row>
    <row r="538" spans="2:4" s="1079" customFormat="1">
      <c r="B538" s="794"/>
      <c r="C538" s="725"/>
      <c r="D538" s="725"/>
    </row>
    <row r="539" spans="2:4" s="1079" customFormat="1">
      <c r="B539" s="794"/>
      <c r="C539" s="725"/>
      <c r="D539" s="725"/>
    </row>
    <row r="540" spans="2:4" s="1079" customFormat="1">
      <c r="B540" s="794"/>
      <c r="C540" s="725"/>
      <c r="D540" s="725"/>
    </row>
    <row r="541" spans="2:4" s="1079" customFormat="1">
      <c r="B541" s="794"/>
      <c r="C541" s="725"/>
      <c r="D541" s="725"/>
    </row>
    <row r="542" spans="2:4" s="1079" customFormat="1">
      <c r="B542" s="794"/>
      <c r="C542" s="725"/>
      <c r="D542" s="725"/>
    </row>
    <row r="543" spans="2:4" s="1079" customFormat="1">
      <c r="B543" s="794"/>
      <c r="C543" s="725"/>
      <c r="D543" s="725"/>
    </row>
    <row r="544" spans="2:4" s="1079" customFormat="1">
      <c r="B544" s="794"/>
      <c r="C544" s="725"/>
      <c r="D544" s="725"/>
    </row>
    <row r="545" spans="2:4" s="1079" customFormat="1">
      <c r="B545" s="794"/>
      <c r="C545" s="725"/>
      <c r="D545" s="725"/>
    </row>
    <row r="546" spans="2:4" s="1079" customFormat="1">
      <c r="B546" s="794"/>
      <c r="C546" s="725"/>
      <c r="D546" s="725"/>
    </row>
    <row r="547" spans="2:4" s="1079" customFormat="1">
      <c r="B547" s="794"/>
      <c r="C547" s="725"/>
      <c r="D547" s="725"/>
    </row>
    <row r="548" spans="2:4" s="1079" customFormat="1">
      <c r="B548" s="794"/>
      <c r="C548" s="725"/>
      <c r="D548" s="725"/>
    </row>
    <row r="549" spans="2:4" s="1079" customFormat="1">
      <c r="B549" s="794"/>
      <c r="C549" s="725"/>
      <c r="D549" s="725"/>
    </row>
    <row r="550" spans="2:4" s="1079" customFormat="1">
      <c r="B550" s="794"/>
      <c r="C550" s="725"/>
      <c r="D550" s="725"/>
    </row>
    <row r="551" spans="2:4" s="1079" customFormat="1">
      <c r="B551" s="794"/>
      <c r="C551" s="725"/>
      <c r="D551" s="725"/>
    </row>
    <row r="552" spans="2:4" s="1079" customFormat="1">
      <c r="B552" s="794"/>
      <c r="C552" s="725"/>
      <c r="D552" s="725"/>
    </row>
    <row r="553" spans="2:4" s="1079" customFormat="1">
      <c r="B553" s="794"/>
      <c r="C553" s="725"/>
      <c r="D553" s="725"/>
    </row>
    <row r="554" spans="2:4" s="1079" customFormat="1">
      <c r="B554" s="794"/>
      <c r="C554" s="725"/>
      <c r="D554" s="725"/>
    </row>
    <row r="555" spans="2:4" s="1079" customFormat="1">
      <c r="B555" s="794"/>
      <c r="C555" s="725"/>
      <c r="D555" s="725"/>
    </row>
    <row r="556" spans="2:4" s="1079" customFormat="1">
      <c r="B556" s="794"/>
      <c r="C556" s="725"/>
      <c r="D556" s="725"/>
    </row>
    <row r="557" spans="2:4" s="1079" customFormat="1">
      <c r="B557" s="794"/>
      <c r="C557" s="725"/>
      <c r="D557" s="725"/>
    </row>
    <row r="558" spans="2:4" s="1079" customFormat="1">
      <c r="B558" s="794"/>
      <c r="C558" s="725"/>
      <c r="D558" s="725"/>
    </row>
    <row r="559" spans="2:4" s="1079" customFormat="1">
      <c r="B559" s="794"/>
      <c r="C559" s="725"/>
      <c r="D559" s="725"/>
    </row>
    <row r="560" spans="2:4" s="1079" customFormat="1">
      <c r="B560" s="794"/>
      <c r="C560" s="725"/>
      <c r="D560" s="725"/>
    </row>
    <row r="561" spans="2:4" s="1079" customFormat="1">
      <c r="B561" s="794"/>
      <c r="C561" s="725"/>
      <c r="D561" s="725"/>
    </row>
    <row r="562" spans="2:4" s="1079" customFormat="1">
      <c r="B562" s="794"/>
      <c r="C562" s="725"/>
      <c r="D562" s="725"/>
    </row>
    <row r="563" spans="2:4" s="1079" customFormat="1">
      <c r="B563" s="794"/>
      <c r="C563" s="725"/>
      <c r="D563" s="725"/>
    </row>
    <row r="564" spans="2:4" s="1079" customFormat="1">
      <c r="B564" s="794"/>
      <c r="C564" s="725"/>
      <c r="D564" s="725"/>
    </row>
    <row r="565" spans="2:4" s="1079" customFormat="1">
      <c r="B565" s="794"/>
      <c r="C565" s="725"/>
      <c r="D565" s="725"/>
    </row>
    <row r="566" spans="2:4" s="1079" customFormat="1">
      <c r="B566" s="794"/>
      <c r="C566" s="725"/>
      <c r="D566" s="725"/>
    </row>
    <row r="567" spans="2:4" s="1079" customFormat="1">
      <c r="B567" s="794"/>
      <c r="C567" s="725"/>
      <c r="D567" s="725"/>
    </row>
    <row r="568" spans="2:4" s="1079" customFormat="1">
      <c r="B568" s="794"/>
      <c r="C568" s="725"/>
      <c r="D568" s="725"/>
    </row>
    <row r="569" spans="2:4" s="1079" customFormat="1">
      <c r="B569" s="794"/>
      <c r="C569" s="725"/>
      <c r="D569" s="725"/>
    </row>
    <row r="570" spans="2:4" s="1079" customFormat="1">
      <c r="B570" s="794"/>
      <c r="C570" s="725"/>
      <c r="D570" s="725"/>
    </row>
    <row r="571" spans="2:4" s="1079" customFormat="1">
      <c r="B571" s="794"/>
      <c r="C571" s="725"/>
      <c r="D571" s="725"/>
    </row>
    <row r="572" spans="2:4" s="1079" customFormat="1">
      <c r="B572" s="794"/>
      <c r="C572" s="725"/>
      <c r="D572" s="725"/>
    </row>
    <row r="573" spans="2:4" s="1079" customFormat="1">
      <c r="B573" s="794"/>
      <c r="C573" s="725"/>
      <c r="D573" s="725"/>
    </row>
    <row r="574" spans="2:4" s="1079" customFormat="1">
      <c r="B574" s="794"/>
      <c r="C574" s="725"/>
      <c r="D574" s="725"/>
    </row>
    <row r="575" spans="2:4" s="1079" customFormat="1">
      <c r="B575" s="794"/>
      <c r="C575" s="725"/>
      <c r="D575" s="725"/>
    </row>
    <row r="576" spans="2:4" s="1079" customFormat="1">
      <c r="B576" s="794"/>
      <c r="C576" s="725"/>
      <c r="D576" s="725"/>
    </row>
    <row r="577" spans="2:4" s="1079" customFormat="1">
      <c r="B577" s="794"/>
      <c r="C577" s="725"/>
      <c r="D577" s="725"/>
    </row>
    <row r="578" spans="2:4" s="1079" customFormat="1">
      <c r="B578" s="794"/>
      <c r="C578" s="725"/>
      <c r="D578" s="725"/>
    </row>
    <row r="579" spans="2:4" s="1079" customFormat="1">
      <c r="B579" s="794"/>
      <c r="C579" s="725"/>
      <c r="D579" s="725"/>
    </row>
    <row r="580" spans="2:4" s="1079" customFormat="1">
      <c r="B580" s="794"/>
      <c r="C580" s="725"/>
      <c r="D580" s="725"/>
    </row>
    <row r="581" spans="2:4" s="1079" customFormat="1">
      <c r="B581" s="794"/>
      <c r="C581" s="725"/>
      <c r="D581" s="725"/>
    </row>
    <row r="582" spans="2:4" s="1079" customFormat="1">
      <c r="B582" s="794"/>
      <c r="C582" s="725"/>
      <c r="D582" s="725"/>
    </row>
    <row r="583" spans="2:4" s="1079" customFormat="1">
      <c r="B583" s="794"/>
      <c r="C583" s="725"/>
      <c r="D583" s="725"/>
    </row>
    <row r="584" spans="2:4" s="1079" customFormat="1">
      <c r="B584" s="794"/>
      <c r="C584" s="725"/>
      <c r="D584" s="725"/>
    </row>
    <row r="585" spans="2:4" s="1079" customFormat="1">
      <c r="B585" s="794"/>
      <c r="C585" s="725"/>
      <c r="D585" s="725"/>
    </row>
    <row r="586" spans="2:4" s="1079" customFormat="1">
      <c r="B586" s="794"/>
      <c r="C586" s="725"/>
      <c r="D586" s="725"/>
    </row>
    <row r="587" spans="2:4" s="1079" customFormat="1">
      <c r="B587" s="794"/>
      <c r="C587" s="725"/>
      <c r="D587" s="725"/>
    </row>
    <row r="588" spans="2:4" s="1079" customFormat="1">
      <c r="B588" s="794"/>
      <c r="C588" s="725"/>
      <c r="D588" s="725"/>
    </row>
    <row r="589" spans="2:4" s="1079" customFormat="1">
      <c r="B589" s="794"/>
      <c r="C589" s="725"/>
      <c r="D589" s="725"/>
    </row>
    <row r="590" spans="2:4" s="1079" customFormat="1">
      <c r="B590" s="794"/>
      <c r="C590" s="725"/>
      <c r="D590" s="725"/>
    </row>
    <row r="591" spans="2:4" s="1079" customFormat="1">
      <c r="B591" s="794"/>
      <c r="C591" s="725"/>
      <c r="D591" s="725"/>
    </row>
    <row r="592" spans="2:4" s="1079" customFormat="1">
      <c r="B592" s="794"/>
      <c r="C592" s="725"/>
      <c r="D592" s="725"/>
    </row>
    <row r="593" spans="2:4" s="1079" customFormat="1">
      <c r="B593" s="794"/>
      <c r="C593" s="725"/>
      <c r="D593" s="725"/>
    </row>
    <row r="594" spans="2:4" s="1079" customFormat="1">
      <c r="B594" s="794"/>
      <c r="C594" s="725"/>
      <c r="D594" s="725"/>
    </row>
    <row r="595" spans="2:4" s="1079" customFormat="1">
      <c r="B595" s="794"/>
      <c r="C595" s="725"/>
      <c r="D595" s="725"/>
    </row>
    <row r="596" spans="2:4" s="1079" customFormat="1">
      <c r="B596" s="794"/>
      <c r="C596" s="725"/>
      <c r="D596" s="725"/>
    </row>
    <row r="597" spans="2:4" s="1079" customFormat="1">
      <c r="B597" s="794"/>
      <c r="C597" s="725"/>
      <c r="D597" s="725"/>
    </row>
    <row r="598" spans="2:4" s="1079" customFormat="1">
      <c r="B598" s="794"/>
      <c r="C598" s="725"/>
      <c r="D598" s="725"/>
    </row>
    <row r="599" spans="2:4" s="1079" customFormat="1">
      <c r="B599" s="794"/>
      <c r="C599" s="725"/>
      <c r="D599" s="725"/>
    </row>
    <row r="600" spans="2:4" s="1079" customFormat="1">
      <c r="B600" s="794"/>
      <c r="C600" s="725"/>
      <c r="D600" s="725"/>
    </row>
    <row r="601" spans="2:4" s="1079" customFormat="1">
      <c r="B601" s="794"/>
      <c r="C601" s="725"/>
      <c r="D601" s="725"/>
    </row>
    <row r="602" spans="2:4" s="1079" customFormat="1">
      <c r="B602" s="794"/>
      <c r="C602" s="725"/>
      <c r="D602" s="725"/>
    </row>
    <row r="603" spans="2:4" s="1079" customFormat="1">
      <c r="B603" s="794"/>
      <c r="C603" s="725"/>
      <c r="D603" s="725"/>
    </row>
    <row r="604" spans="2:4" s="1079" customFormat="1">
      <c r="B604" s="794"/>
      <c r="C604" s="725"/>
      <c r="D604" s="725"/>
    </row>
    <row r="605" spans="2:4" s="1079" customFormat="1">
      <c r="B605" s="794"/>
      <c r="C605" s="725"/>
      <c r="D605" s="725"/>
    </row>
    <row r="606" spans="2:4" s="1079" customFormat="1">
      <c r="B606" s="794"/>
      <c r="C606" s="725"/>
      <c r="D606" s="725"/>
    </row>
    <row r="607" spans="2:4" s="1079" customFormat="1">
      <c r="B607" s="794"/>
      <c r="C607" s="725"/>
      <c r="D607" s="725"/>
    </row>
    <row r="608" spans="2:4" s="1079" customFormat="1">
      <c r="B608" s="794"/>
      <c r="C608" s="725"/>
      <c r="D608" s="725"/>
    </row>
    <row r="609" spans="2:4" s="1079" customFormat="1">
      <c r="B609" s="794"/>
      <c r="C609" s="725"/>
      <c r="D609" s="725"/>
    </row>
    <row r="610" spans="2:4" s="1079" customFormat="1">
      <c r="B610" s="794"/>
      <c r="C610" s="725"/>
      <c r="D610" s="725"/>
    </row>
    <row r="611" spans="2:4" s="1079" customFormat="1">
      <c r="B611" s="794"/>
      <c r="C611" s="725"/>
      <c r="D611" s="725"/>
    </row>
    <row r="612" spans="2:4" s="1079" customFormat="1">
      <c r="B612" s="794"/>
      <c r="C612" s="725"/>
      <c r="D612" s="725"/>
    </row>
    <row r="613" spans="2:4" s="1079" customFormat="1">
      <c r="B613" s="794"/>
      <c r="C613" s="725"/>
      <c r="D613" s="725"/>
    </row>
    <row r="614" spans="2:4" s="1079" customFormat="1">
      <c r="B614" s="794"/>
      <c r="C614" s="725"/>
      <c r="D614" s="725"/>
    </row>
    <row r="615" spans="2:4" s="1079" customFormat="1">
      <c r="B615" s="794"/>
      <c r="C615" s="725"/>
      <c r="D615" s="725"/>
    </row>
    <row r="616" spans="2:4" s="1079" customFormat="1">
      <c r="B616" s="794"/>
      <c r="C616" s="725"/>
      <c r="D616" s="725"/>
    </row>
    <row r="617" spans="2:4" s="1079" customFormat="1">
      <c r="B617" s="794"/>
      <c r="C617" s="725"/>
      <c r="D617" s="725"/>
    </row>
    <row r="618" spans="2:4" s="1079" customFormat="1">
      <c r="B618" s="794"/>
      <c r="C618" s="725"/>
      <c r="D618" s="725"/>
    </row>
    <row r="619" spans="2:4" s="1079" customFormat="1">
      <c r="B619" s="794"/>
      <c r="C619" s="725"/>
      <c r="D619" s="725"/>
    </row>
    <row r="620" spans="2:4" s="1079" customFormat="1">
      <c r="B620" s="794"/>
      <c r="C620" s="725"/>
      <c r="D620" s="725"/>
    </row>
    <row r="621" spans="2:4" s="1079" customFormat="1">
      <c r="B621" s="794"/>
      <c r="C621" s="725"/>
      <c r="D621" s="725"/>
    </row>
    <row r="622" spans="2:4" s="1079" customFormat="1">
      <c r="B622" s="794"/>
      <c r="C622" s="725"/>
      <c r="D622" s="725"/>
    </row>
    <row r="623" spans="2:4" s="1079" customFormat="1">
      <c r="B623" s="794"/>
      <c r="C623" s="725"/>
      <c r="D623" s="725"/>
    </row>
    <row r="624" spans="2:4" s="1079" customFormat="1">
      <c r="B624" s="794"/>
      <c r="C624" s="725"/>
      <c r="D624" s="725"/>
    </row>
    <row r="625" spans="2:4" s="1079" customFormat="1">
      <c r="B625" s="794"/>
      <c r="C625" s="725"/>
      <c r="D625" s="725"/>
    </row>
    <row r="626" spans="2:4" s="1079" customFormat="1">
      <c r="B626" s="794"/>
      <c r="C626" s="725"/>
      <c r="D626" s="725"/>
    </row>
    <row r="627" spans="2:4" s="1079" customFormat="1">
      <c r="B627" s="794"/>
      <c r="C627" s="725"/>
      <c r="D627" s="725"/>
    </row>
    <row r="628" spans="2:4" s="1079" customFormat="1">
      <c r="B628" s="794"/>
      <c r="C628" s="725"/>
      <c r="D628" s="725"/>
    </row>
    <row r="629" spans="2:4" s="1079" customFormat="1">
      <c r="B629" s="794"/>
      <c r="C629" s="725"/>
      <c r="D629" s="725"/>
    </row>
    <row r="630" spans="2:4" s="1079" customFormat="1">
      <c r="B630" s="794"/>
      <c r="C630" s="725"/>
      <c r="D630" s="725"/>
    </row>
    <row r="631" spans="2:4" s="1079" customFormat="1">
      <c r="B631" s="794"/>
      <c r="C631" s="725"/>
      <c r="D631" s="725"/>
    </row>
    <row r="632" spans="2:4" s="1079" customFormat="1">
      <c r="B632" s="794"/>
      <c r="C632" s="725"/>
      <c r="D632" s="725"/>
    </row>
    <row r="633" spans="2:4" s="1079" customFormat="1">
      <c r="B633" s="794"/>
      <c r="C633" s="725"/>
      <c r="D633" s="725"/>
    </row>
    <row r="634" spans="2:4" s="1079" customFormat="1">
      <c r="B634" s="794"/>
      <c r="C634" s="725"/>
      <c r="D634" s="725"/>
    </row>
    <row r="635" spans="2:4" s="1079" customFormat="1">
      <c r="B635" s="794"/>
      <c r="C635" s="725"/>
      <c r="D635" s="725"/>
    </row>
    <row r="636" spans="2:4" s="1079" customFormat="1">
      <c r="B636" s="794"/>
      <c r="C636" s="725"/>
      <c r="D636" s="725"/>
    </row>
    <row r="637" spans="2:4" s="1079" customFormat="1">
      <c r="B637" s="794"/>
      <c r="C637" s="725"/>
      <c r="D637" s="725"/>
    </row>
    <row r="638" spans="2:4" s="1079" customFormat="1">
      <c r="B638" s="794"/>
      <c r="C638" s="725"/>
      <c r="D638" s="725"/>
    </row>
    <row r="639" spans="2:4" s="1079" customFormat="1">
      <c r="B639" s="794"/>
      <c r="C639" s="725"/>
      <c r="D639" s="725"/>
    </row>
    <row r="640" spans="2:4" s="1079" customFormat="1">
      <c r="B640" s="794"/>
      <c r="C640" s="725"/>
      <c r="D640" s="725"/>
    </row>
    <row r="641" spans="2:4" s="1079" customFormat="1">
      <c r="B641" s="794"/>
      <c r="C641" s="725"/>
      <c r="D641" s="725"/>
    </row>
    <row r="642" spans="2:4" s="1079" customFormat="1">
      <c r="B642" s="794"/>
      <c r="C642" s="725"/>
      <c r="D642" s="725"/>
    </row>
    <row r="643" spans="2:4" s="1079" customFormat="1">
      <c r="B643" s="794"/>
      <c r="C643" s="725"/>
      <c r="D643" s="725"/>
    </row>
    <row r="644" spans="2:4" s="1079" customFormat="1">
      <c r="B644" s="794"/>
      <c r="C644" s="725"/>
      <c r="D644" s="725"/>
    </row>
    <row r="645" spans="2:4" s="1079" customFormat="1">
      <c r="B645" s="794"/>
      <c r="C645" s="725"/>
      <c r="D645" s="725"/>
    </row>
    <row r="646" spans="2:4" s="1079" customFormat="1">
      <c r="B646" s="794"/>
      <c r="C646" s="725"/>
      <c r="D646" s="725"/>
    </row>
    <row r="647" spans="2:4" s="1079" customFormat="1">
      <c r="B647" s="794"/>
      <c r="C647" s="725"/>
      <c r="D647" s="725"/>
    </row>
    <row r="648" spans="2:4" s="1079" customFormat="1">
      <c r="B648" s="794"/>
      <c r="C648" s="725"/>
      <c r="D648" s="725"/>
    </row>
    <row r="649" spans="2:4" s="1079" customFormat="1">
      <c r="B649" s="794"/>
      <c r="C649" s="725"/>
      <c r="D649" s="725"/>
    </row>
    <row r="650" spans="2:4" s="1079" customFormat="1">
      <c r="B650" s="794"/>
      <c r="C650" s="725"/>
      <c r="D650" s="725"/>
    </row>
    <row r="651" spans="2:4" s="1079" customFormat="1">
      <c r="B651" s="794"/>
      <c r="C651" s="725"/>
      <c r="D651" s="725"/>
    </row>
    <row r="652" spans="2:4" s="1079" customFormat="1">
      <c r="B652" s="794"/>
      <c r="C652" s="725"/>
      <c r="D652" s="725"/>
    </row>
    <row r="653" spans="2:4" s="1079" customFormat="1">
      <c r="B653" s="794"/>
      <c r="C653" s="725"/>
      <c r="D653" s="725"/>
    </row>
    <row r="654" spans="2:4" s="1079" customFormat="1">
      <c r="B654" s="794"/>
      <c r="C654" s="725"/>
      <c r="D654" s="725"/>
    </row>
    <row r="655" spans="2:4" s="1079" customFormat="1">
      <c r="B655" s="794"/>
      <c r="C655" s="725"/>
      <c r="D655" s="725"/>
    </row>
    <row r="656" spans="2:4" s="1079" customFormat="1">
      <c r="B656" s="794"/>
      <c r="C656" s="725"/>
      <c r="D656" s="725"/>
    </row>
    <row r="657" spans="2:4" s="1079" customFormat="1">
      <c r="B657" s="794"/>
      <c r="C657" s="725"/>
      <c r="D657" s="725"/>
    </row>
    <row r="658" spans="2:4" s="1079" customFormat="1">
      <c r="B658" s="794"/>
      <c r="C658" s="725"/>
      <c r="D658" s="725"/>
    </row>
    <row r="659" spans="2:4" s="1079" customFormat="1">
      <c r="B659" s="794"/>
      <c r="C659" s="725"/>
      <c r="D659" s="725"/>
    </row>
    <row r="660" spans="2:4" s="1079" customFormat="1">
      <c r="B660" s="794"/>
      <c r="C660" s="725"/>
      <c r="D660" s="725"/>
    </row>
    <row r="661" spans="2:4" s="1079" customFormat="1">
      <c r="B661" s="794"/>
      <c r="C661" s="725"/>
      <c r="D661" s="725"/>
    </row>
    <row r="662" spans="2:4" s="1079" customFormat="1">
      <c r="B662" s="794"/>
      <c r="C662" s="725"/>
      <c r="D662" s="725"/>
    </row>
    <row r="663" spans="2:4" s="1079" customFormat="1">
      <c r="B663" s="794"/>
      <c r="C663" s="725"/>
      <c r="D663" s="725"/>
    </row>
    <row r="664" spans="2:4" s="1079" customFormat="1">
      <c r="B664" s="794"/>
      <c r="C664" s="725"/>
      <c r="D664" s="725"/>
    </row>
    <row r="665" spans="2:4" s="1079" customFormat="1">
      <c r="B665" s="794"/>
      <c r="C665" s="725"/>
      <c r="D665" s="725"/>
    </row>
    <row r="666" spans="2:4" s="1079" customFormat="1">
      <c r="B666" s="794"/>
      <c r="C666" s="725"/>
      <c r="D666" s="725"/>
    </row>
    <row r="667" spans="2:4" s="1079" customFormat="1">
      <c r="B667" s="794"/>
      <c r="C667" s="725"/>
      <c r="D667" s="725"/>
    </row>
    <row r="668" spans="2:4" s="1079" customFormat="1">
      <c r="B668" s="794"/>
      <c r="C668" s="725"/>
      <c r="D668" s="725"/>
    </row>
    <row r="669" spans="2:4" s="1079" customFormat="1">
      <c r="B669" s="794"/>
      <c r="C669" s="725"/>
      <c r="D669" s="725"/>
    </row>
    <row r="670" spans="2:4" s="1079" customFormat="1">
      <c r="B670" s="794"/>
      <c r="C670" s="725"/>
      <c r="D670" s="725"/>
    </row>
    <row r="671" spans="2:4" s="1079" customFormat="1">
      <c r="B671" s="794"/>
      <c r="C671" s="725"/>
      <c r="D671" s="725"/>
    </row>
    <row r="672" spans="2:4" s="1079" customFormat="1">
      <c r="B672" s="794"/>
      <c r="C672" s="725"/>
      <c r="D672" s="725"/>
    </row>
    <row r="673" spans="2:4" s="1079" customFormat="1">
      <c r="B673" s="794"/>
      <c r="C673" s="725"/>
      <c r="D673" s="725"/>
    </row>
    <row r="674" spans="2:4" s="1079" customFormat="1">
      <c r="B674" s="794"/>
      <c r="C674" s="725"/>
      <c r="D674" s="725"/>
    </row>
    <row r="675" spans="2:4" s="1079" customFormat="1">
      <c r="B675" s="794"/>
      <c r="C675" s="725"/>
      <c r="D675" s="725"/>
    </row>
    <row r="676" spans="2:4" s="1079" customFormat="1">
      <c r="B676" s="794"/>
      <c r="C676" s="725"/>
      <c r="D676" s="725"/>
    </row>
    <row r="677" spans="2:4" s="1079" customFormat="1">
      <c r="B677" s="794"/>
      <c r="C677" s="725"/>
      <c r="D677" s="725"/>
    </row>
    <row r="678" spans="2:4" s="1079" customFormat="1">
      <c r="B678" s="794"/>
      <c r="C678" s="725"/>
      <c r="D678" s="725"/>
    </row>
    <row r="679" spans="2:4" s="1079" customFormat="1">
      <c r="B679" s="794"/>
      <c r="C679" s="725"/>
      <c r="D679" s="725"/>
    </row>
    <row r="680" spans="2:4" s="1079" customFormat="1">
      <c r="B680" s="794"/>
      <c r="C680" s="725"/>
      <c r="D680" s="725"/>
    </row>
    <row r="681" spans="2:4" s="1079" customFormat="1">
      <c r="B681" s="794"/>
      <c r="C681" s="725"/>
      <c r="D681" s="725"/>
    </row>
    <row r="682" spans="2:4" s="1079" customFormat="1">
      <c r="B682" s="794"/>
      <c r="C682" s="725"/>
      <c r="D682" s="725"/>
    </row>
    <row r="683" spans="2:4" s="1079" customFormat="1">
      <c r="B683" s="794"/>
      <c r="C683" s="725"/>
      <c r="D683" s="725"/>
    </row>
    <row r="684" spans="2:4" s="1079" customFormat="1">
      <c r="B684" s="794"/>
      <c r="C684" s="725"/>
      <c r="D684" s="725"/>
    </row>
    <row r="685" spans="2:4" s="1079" customFormat="1">
      <c r="B685" s="794"/>
      <c r="C685" s="725"/>
      <c r="D685" s="725"/>
    </row>
    <row r="686" spans="2:4" s="1079" customFormat="1">
      <c r="B686" s="794"/>
      <c r="C686" s="725"/>
      <c r="D686" s="725"/>
    </row>
    <row r="687" spans="2:4" s="1079" customFormat="1">
      <c r="B687" s="794"/>
      <c r="C687" s="725"/>
      <c r="D687" s="725"/>
    </row>
    <row r="688" spans="2:4" s="1079" customFormat="1">
      <c r="B688" s="794"/>
      <c r="C688" s="725"/>
      <c r="D688" s="725"/>
    </row>
    <row r="689" spans="2:4" s="1079" customFormat="1">
      <c r="B689" s="794"/>
      <c r="C689" s="725"/>
      <c r="D689" s="725"/>
    </row>
    <row r="690" spans="2:4" s="1079" customFormat="1">
      <c r="B690" s="794"/>
      <c r="C690" s="725"/>
      <c r="D690" s="725"/>
    </row>
    <row r="691" spans="2:4" s="1079" customFormat="1">
      <c r="B691" s="794"/>
      <c r="C691" s="725"/>
      <c r="D691" s="725"/>
    </row>
    <row r="692" spans="2:4" s="1079" customFormat="1">
      <c r="B692" s="794"/>
      <c r="C692" s="725"/>
      <c r="D692" s="725"/>
    </row>
    <row r="693" spans="2:4" s="1079" customFormat="1">
      <c r="B693" s="794"/>
      <c r="C693" s="725"/>
      <c r="D693" s="725"/>
    </row>
    <row r="694" spans="2:4" s="1079" customFormat="1">
      <c r="B694" s="794"/>
      <c r="C694" s="725"/>
      <c r="D694" s="725"/>
    </row>
    <row r="695" spans="2:4" s="1079" customFormat="1">
      <c r="B695" s="794"/>
      <c r="C695" s="725"/>
      <c r="D695" s="725"/>
    </row>
    <row r="696" spans="2:4" s="1079" customFormat="1">
      <c r="B696" s="794"/>
      <c r="C696" s="725"/>
      <c r="D696" s="725"/>
    </row>
    <row r="697" spans="2:4" s="1079" customFormat="1">
      <c r="B697" s="794"/>
      <c r="C697" s="725"/>
      <c r="D697" s="725"/>
    </row>
    <row r="698" spans="2:4" s="1079" customFormat="1">
      <c r="B698" s="794"/>
      <c r="C698" s="725"/>
      <c r="D698" s="725"/>
    </row>
    <row r="699" spans="2:4" s="1079" customFormat="1">
      <c r="B699" s="794"/>
      <c r="C699" s="725"/>
      <c r="D699" s="725"/>
    </row>
    <row r="700" spans="2:4" s="1079" customFormat="1">
      <c r="B700" s="794"/>
      <c r="C700" s="725"/>
      <c r="D700" s="725"/>
    </row>
    <row r="701" spans="2:4" s="1079" customFormat="1">
      <c r="B701" s="794"/>
      <c r="C701" s="725"/>
      <c r="D701" s="725"/>
    </row>
    <row r="702" spans="2:4" s="1079" customFormat="1">
      <c r="B702" s="794"/>
      <c r="C702" s="725"/>
      <c r="D702" s="725"/>
    </row>
    <row r="703" spans="2:4" s="1079" customFormat="1">
      <c r="B703" s="794"/>
      <c r="C703" s="725"/>
      <c r="D703" s="725"/>
    </row>
    <row r="704" spans="2:4" s="1079" customFormat="1">
      <c r="B704" s="794"/>
      <c r="C704" s="725"/>
      <c r="D704" s="725"/>
    </row>
    <row r="705" spans="2:4" s="1079" customFormat="1">
      <c r="B705" s="794"/>
      <c r="C705" s="725"/>
      <c r="D705" s="725"/>
    </row>
    <row r="706" spans="2:4" s="1079" customFormat="1">
      <c r="B706" s="794"/>
      <c r="C706" s="725"/>
      <c r="D706" s="725"/>
    </row>
    <row r="707" spans="2:4" s="1079" customFormat="1">
      <c r="B707" s="794"/>
      <c r="C707" s="725"/>
      <c r="D707" s="725"/>
    </row>
    <row r="708" spans="2:4" s="1079" customFormat="1">
      <c r="B708" s="794"/>
      <c r="C708" s="725"/>
      <c r="D708" s="725"/>
    </row>
    <row r="709" spans="2:4" s="1079" customFormat="1">
      <c r="B709" s="794"/>
      <c r="C709" s="725"/>
      <c r="D709" s="725"/>
    </row>
    <row r="710" spans="2:4" s="1079" customFormat="1">
      <c r="B710" s="794"/>
      <c r="C710" s="725"/>
      <c r="D710" s="725"/>
    </row>
    <row r="711" spans="2:4" s="1079" customFormat="1">
      <c r="B711" s="794"/>
      <c r="C711" s="725"/>
      <c r="D711" s="725"/>
    </row>
    <row r="712" spans="2:4" s="1079" customFormat="1">
      <c r="B712" s="794"/>
      <c r="C712" s="725"/>
      <c r="D712" s="725"/>
    </row>
    <row r="713" spans="2:4" s="1079" customFormat="1">
      <c r="B713" s="794"/>
      <c r="C713" s="725"/>
      <c r="D713" s="725"/>
    </row>
    <row r="714" spans="2:4" s="1079" customFormat="1">
      <c r="B714" s="794"/>
      <c r="C714" s="725"/>
      <c r="D714" s="725"/>
    </row>
    <row r="715" spans="2:4" s="1079" customFormat="1">
      <c r="B715" s="794"/>
      <c r="C715" s="725"/>
      <c r="D715" s="725"/>
    </row>
    <row r="716" spans="2:4" s="1079" customFormat="1">
      <c r="B716" s="794"/>
      <c r="C716" s="725"/>
      <c r="D716" s="725"/>
    </row>
    <row r="717" spans="2:4" s="1079" customFormat="1">
      <c r="B717" s="794"/>
      <c r="C717" s="725"/>
      <c r="D717" s="725"/>
    </row>
    <row r="718" spans="2:4" s="1079" customFormat="1">
      <c r="B718" s="794"/>
      <c r="C718" s="725"/>
      <c r="D718" s="725"/>
    </row>
    <row r="719" spans="2:4" s="1079" customFormat="1">
      <c r="B719" s="794"/>
      <c r="C719" s="725"/>
      <c r="D719" s="725"/>
    </row>
    <row r="720" spans="2:4" s="1079" customFormat="1">
      <c r="B720" s="794"/>
      <c r="C720" s="725"/>
      <c r="D720" s="725"/>
    </row>
    <row r="721" spans="2:4" s="1079" customFormat="1">
      <c r="B721" s="794"/>
      <c r="C721" s="725"/>
      <c r="D721" s="725"/>
    </row>
    <row r="722" spans="2:4" s="1079" customFormat="1">
      <c r="B722" s="794"/>
      <c r="C722" s="725"/>
      <c r="D722" s="725"/>
    </row>
    <row r="723" spans="2:4" s="1079" customFormat="1">
      <c r="B723" s="794"/>
      <c r="C723" s="725"/>
      <c r="D723" s="725"/>
    </row>
    <row r="724" spans="2:4" s="1079" customFormat="1">
      <c r="B724" s="794"/>
      <c r="C724" s="725"/>
      <c r="D724" s="725"/>
    </row>
    <row r="725" spans="2:4" s="1079" customFormat="1">
      <c r="B725" s="794"/>
      <c r="C725" s="725"/>
      <c r="D725" s="725"/>
    </row>
    <row r="726" spans="2:4" s="1079" customFormat="1">
      <c r="B726" s="794"/>
      <c r="C726" s="725"/>
      <c r="D726" s="725"/>
    </row>
    <row r="727" spans="2:4" s="1079" customFormat="1">
      <c r="B727" s="794"/>
      <c r="C727" s="725"/>
      <c r="D727" s="725"/>
    </row>
    <row r="728" spans="2:4" s="1079" customFormat="1">
      <c r="B728" s="794"/>
      <c r="C728" s="725"/>
      <c r="D728" s="725"/>
    </row>
    <row r="729" spans="2:4" s="1079" customFormat="1">
      <c r="B729" s="794"/>
      <c r="C729" s="725"/>
      <c r="D729" s="725"/>
    </row>
    <row r="730" spans="2:4" s="1079" customFormat="1">
      <c r="B730" s="794"/>
      <c r="C730" s="725"/>
      <c r="D730" s="725"/>
    </row>
    <row r="731" spans="2:4" s="1079" customFormat="1">
      <c r="B731" s="794"/>
      <c r="C731" s="725"/>
      <c r="D731" s="725"/>
    </row>
    <row r="732" spans="2:4" s="1079" customFormat="1">
      <c r="B732" s="794"/>
      <c r="C732" s="725"/>
      <c r="D732" s="725"/>
    </row>
    <row r="733" spans="2:4" s="1079" customFormat="1">
      <c r="B733" s="794"/>
      <c r="C733" s="725"/>
      <c r="D733" s="725"/>
    </row>
    <row r="734" spans="2:4" s="1079" customFormat="1">
      <c r="B734" s="794"/>
      <c r="C734" s="725"/>
      <c r="D734" s="725"/>
    </row>
    <row r="735" spans="2:4" s="1079" customFormat="1">
      <c r="B735" s="794"/>
      <c r="C735" s="725"/>
      <c r="D735" s="725"/>
    </row>
    <row r="736" spans="2:4" s="1079" customFormat="1">
      <c r="B736" s="794"/>
      <c r="C736" s="725"/>
      <c r="D736" s="725"/>
    </row>
    <row r="737" spans="2:4" s="1079" customFormat="1">
      <c r="B737" s="794"/>
      <c r="C737" s="725"/>
      <c r="D737" s="725"/>
    </row>
    <row r="738" spans="2:4" s="1079" customFormat="1">
      <c r="B738" s="794"/>
      <c r="C738" s="725"/>
      <c r="D738" s="725"/>
    </row>
    <row r="739" spans="2:4" s="1079" customFormat="1">
      <c r="B739" s="794"/>
      <c r="C739" s="725"/>
      <c r="D739" s="725"/>
    </row>
    <row r="740" spans="2:4" s="1079" customFormat="1">
      <c r="B740" s="794"/>
      <c r="C740" s="725"/>
      <c r="D740" s="725"/>
    </row>
    <row r="741" spans="2:4" s="1079" customFormat="1">
      <c r="B741" s="794"/>
      <c r="C741" s="725"/>
      <c r="D741" s="725"/>
    </row>
    <row r="742" spans="2:4" s="1079" customFormat="1">
      <c r="B742" s="794"/>
      <c r="C742" s="725"/>
      <c r="D742" s="725"/>
    </row>
    <row r="743" spans="2:4" s="1079" customFormat="1">
      <c r="B743" s="794"/>
      <c r="C743" s="725"/>
      <c r="D743" s="725"/>
    </row>
    <row r="744" spans="2:4" s="1079" customFormat="1">
      <c r="B744" s="794"/>
      <c r="C744" s="725"/>
      <c r="D744" s="725"/>
    </row>
    <row r="745" spans="2:4" s="1079" customFormat="1">
      <c r="B745" s="794"/>
      <c r="C745" s="725"/>
      <c r="D745" s="725"/>
    </row>
    <row r="746" spans="2:4" s="1079" customFormat="1">
      <c r="B746" s="794"/>
      <c r="C746" s="725"/>
      <c r="D746" s="725"/>
    </row>
    <row r="747" spans="2:4" s="1079" customFormat="1">
      <c r="B747" s="794"/>
      <c r="C747" s="725"/>
      <c r="D747" s="725"/>
    </row>
    <row r="748" spans="2:4" s="1079" customFormat="1">
      <c r="B748" s="794"/>
      <c r="C748" s="725"/>
      <c r="D748" s="725"/>
    </row>
    <row r="749" spans="2:4" s="1079" customFormat="1">
      <c r="B749" s="794"/>
      <c r="C749" s="725"/>
      <c r="D749" s="725"/>
    </row>
    <row r="750" spans="2:4" s="1079" customFormat="1">
      <c r="B750" s="794"/>
      <c r="C750" s="725"/>
      <c r="D750" s="725"/>
    </row>
    <row r="751" spans="2:4" s="1079" customFormat="1">
      <c r="B751" s="794"/>
      <c r="C751" s="725"/>
      <c r="D751" s="725"/>
    </row>
    <row r="752" spans="2:4" s="1079" customFormat="1">
      <c r="B752" s="794"/>
      <c r="C752" s="725"/>
      <c r="D752" s="725"/>
    </row>
    <row r="753" spans="2:4" s="1079" customFormat="1">
      <c r="B753" s="794"/>
      <c r="C753" s="725"/>
      <c r="D753" s="725"/>
    </row>
    <row r="754" spans="2:4" s="1079" customFormat="1">
      <c r="B754" s="794"/>
      <c r="C754" s="725"/>
      <c r="D754" s="725"/>
    </row>
    <row r="755" spans="2:4" s="1079" customFormat="1">
      <c r="B755" s="794"/>
      <c r="C755" s="725"/>
      <c r="D755" s="725"/>
    </row>
    <row r="756" spans="2:4" s="1079" customFormat="1">
      <c r="B756" s="794"/>
      <c r="C756" s="725"/>
      <c r="D756" s="725"/>
    </row>
    <row r="757" spans="2:4" s="1079" customFormat="1">
      <c r="B757" s="794"/>
      <c r="C757" s="725"/>
      <c r="D757" s="725"/>
    </row>
    <row r="758" spans="2:4" s="1079" customFormat="1">
      <c r="B758" s="794"/>
      <c r="C758" s="725"/>
      <c r="D758" s="725"/>
    </row>
    <row r="759" spans="2:4" s="1079" customFormat="1">
      <c r="B759" s="794"/>
      <c r="C759" s="725"/>
      <c r="D759" s="725"/>
    </row>
    <row r="760" spans="2:4" s="1079" customFormat="1">
      <c r="B760" s="794"/>
      <c r="C760" s="725"/>
      <c r="D760" s="725"/>
    </row>
    <row r="761" spans="2:4" s="1079" customFormat="1">
      <c r="B761" s="794"/>
      <c r="C761" s="725"/>
      <c r="D761" s="725"/>
    </row>
    <row r="762" spans="2:4" s="1079" customFormat="1">
      <c r="B762" s="794"/>
      <c r="C762" s="725"/>
      <c r="D762" s="725"/>
    </row>
    <row r="763" spans="2:4" s="1079" customFormat="1">
      <c r="B763" s="794"/>
      <c r="C763" s="725"/>
      <c r="D763" s="725"/>
    </row>
    <row r="764" spans="2:4" s="1079" customFormat="1">
      <c r="B764" s="794"/>
      <c r="C764" s="725"/>
      <c r="D764" s="725"/>
    </row>
    <row r="765" spans="2:4" s="1079" customFormat="1">
      <c r="B765" s="794"/>
      <c r="C765" s="725"/>
      <c r="D765" s="725"/>
    </row>
    <row r="766" spans="2:4" s="1079" customFormat="1">
      <c r="B766" s="794"/>
      <c r="C766" s="725"/>
      <c r="D766" s="725"/>
    </row>
    <row r="767" spans="2:4" s="1079" customFormat="1">
      <c r="B767" s="794"/>
      <c r="C767" s="725"/>
      <c r="D767" s="725"/>
    </row>
    <row r="768" spans="2:4" s="1079" customFormat="1">
      <c r="B768" s="794"/>
      <c r="C768" s="725"/>
      <c r="D768" s="725"/>
    </row>
    <row r="769" spans="2:4" s="1079" customFormat="1">
      <c r="B769" s="794"/>
      <c r="C769" s="725"/>
      <c r="D769" s="725"/>
    </row>
    <row r="770" spans="2:4" s="1079" customFormat="1">
      <c r="B770" s="794"/>
      <c r="C770" s="725"/>
      <c r="D770" s="725"/>
    </row>
    <row r="771" spans="2:4" s="1079" customFormat="1">
      <c r="B771" s="794"/>
      <c r="C771" s="725"/>
      <c r="D771" s="725"/>
    </row>
    <row r="772" spans="2:4" s="1079" customFormat="1">
      <c r="B772" s="794"/>
      <c r="C772" s="725"/>
      <c r="D772" s="725"/>
    </row>
    <row r="773" spans="2:4" s="1079" customFormat="1">
      <c r="B773" s="794"/>
      <c r="C773" s="725"/>
      <c r="D773" s="725"/>
    </row>
    <row r="774" spans="2:4" s="1079" customFormat="1">
      <c r="B774" s="794"/>
      <c r="C774" s="725"/>
      <c r="D774" s="725"/>
    </row>
    <row r="775" spans="2:4" s="1079" customFormat="1">
      <c r="B775" s="794"/>
      <c r="C775" s="725"/>
      <c r="D775" s="725"/>
    </row>
    <row r="776" spans="2:4" s="1079" customFormat="1">
      <c r="B776" s="794"/>
      <c r="C776" s="725"/>
      <c r="D776" s="725"/>
    </row>
    <row r="777" spans="2:4" s="1079" customFormat="1">
      <c r="B777" s="794"/>
      <c r="C777" s="725"/>
      <c r="D777" s="725"/>
    </row>
    <row r="778" spans="2:4" s="1079" customFormat="1">
      <c r="B778" s="794"/>
      <c r="C778" s="725"/>
      <c r="D778" s="725"/>
    </row>
    <row r="779" spans="2:4" s="1079" customFormat="1">
      <c r="B779" s="794"/>
      <c r="C779" s="725"/>
      <c r="D779" s="725"/>
    </row>
    <row r="780" spans="2:4" s="1079" customFormat="1">
      <c r="B780" s="794"/>
      <c r="C780" s="725"/>
      <c r="D780" s="725"/>
    </row>
    <row r="781" spans="2:4" s="1079" customFormat="1">
      <c r="B781" s="794"/>
      <c r="C781" s="725"/>
      <c r="D781" s="725"/>
    </row>
    <row r="782" spans="2:4" s="1079" customFormat="1">
      <c r="B782" s="794"/>
      <c r="C782" s="725"/>
      <c r="D782" s="725"/>
    </row>
    <row r="783" spans="2:4" s="1079" customFormat="1">
      <c r="B783" s="794"/>
      <c r="C783" s="725"/>
      <c r="D783" s="725"/>
    </row>
    <row r="784" spans="2:4" s="1079" customFormat="1">
      <c r="B784" s="794"/>
      <c r="C784" s="725"/>
      <c r="D784" s="725"/>
    </row>
    <row r="785" spans="2:4" s="1079" customFormat="1">
      <c r="B785" s="794"/>
      <c r="C785" s="725"/>
      <c r="D785" s="725"/>
    </row>
    <row r="786" spans="2:4" s="1079" customFormat="1">
      <c r="B786" s="794"/>
      <c r="C786" s="725"/>
      <c r="D786" s="725"/>
    </row>
    <row r="787" spans="2:4" s="1079" customFormat="1">
      <c r="B787" s="794"/>
      <c r="C787" s="725"/>
      <c r="D787" s="725"/>
    </row>
    <row r="788" spans="2:4" s="1079" customFormat="1">
      <c r="B788" s="794"/>
      <c r="C788" s="725"/>
      <c r="D788" s="725"/>
    </row>
    <row r="789" spans="2:4" s="1079" customFormat="1">
      <c r="B789" s="794"/>
      <c r="C789" s="725"/>
      <c r="D789" s="725"/>
    </row>
    <row r="790" spans="2:4" s="1079" customFormat="1">
      <c r="B790" s="794"/>
      <c r="C790" s="725"/>
      <c r="D790" s="725"/>
    </row>
    <row r="791" spans="2:4" s="1079" customFormat="1">
      <c r="B791" s="794"/>
      <c r="C791" s="725"/>
      <c r="D791" s="725"/>
    </row>
    <row r="792" spans="2:4" s="1079" customFormat="1">
      <c r="B792" s="794"/>
      <c r="C792" s="725"/>
      <c r="D792" s="725"/>
    </row>
    <row r="793" spans="2:4" s="1079" customFormat="1">
      <c r="B793" s="794"/>
      <c r="C793" s="725"/>
      <c r="D793" s="725"/>
    </row>
    <row r="794" spans="2:4" s="1079" customFormat="1">
      <c r="B794" s="794"/>
      <c r="C794" s="725"/>
      <c r="D794" s="725"/>
    </row>
    <row r="795" spans="2:4" s="1079" customFormat="1">
      <c r="B795" s="794"/>
      <c r="C795" s="725"/>
      <c r="D795" s="725"/>
    </row>
    <row r="796" spans="2:4" s="1079" customFormat="1">
      <c r="B796" s="794"/>
      <c r="C796" s="725"/>
      <c r="D796" s="725"/>
    </row>
    <row r="797" spans="2:4" s="1079" customFormat="1">
      <c r="B797" s="794"/>
      <c r="C797" s="725"/>
      <c r="D797" s="725"/>
    </row>
    <row r="798" spans="2:4" s="1079" customFormat="1">
      <c r="B798" s="794"/>
      <c r="C798" s="725"/>
      <c r="D798" s="725"/>
    </row>
    <row r="799" spans="2:4" s="1079" customFormat="1">
      <c r="B799" s="794"/>
      <c r="C799" s="725"/>
      <c r="D799" s="725"/>
    </row>
    <row r="800" spans="2:4" s="1079" customFormat="1">
      <c r="B800" s="794"/>
      <c r="C800" s="725"/>
      <c r="D800" s="725"/>
    </row>
    <row r="801" spans="2:4" s="1079" customFormat="1">
      <c r="B801" s="794"/>
      <c r="C801" s="725"/>
      <c r="D801" s="725"/>
    </row>
    <row r="802" spans="2:4" s="1079" customFormat="1">
      <c r="B802" s="794"/>
      <c r="C802" s="725"/>
      <c r="D802" s="725"/>
    </row>
    <row r="803" spans="2:4" s="1079" customFormat="1">
      <c r="B803" s="794"/>
      <c r="C803" s="725"/>
      <c r="D803" s="725"/>
    </row>
    <row r="804" spans="2:4" s="1079" customFormat="1">
      <c r="B804" s="794"/>
      <c r="C804" s="725"/>
      <c r="D804" s="725"/>
    </row>
    <row r="805" spans="2:4" s="1079" customFormat="1">
      <c r="B805" s="794"/>
      <c r="C805" s="725"/>
      <c r="D805" s="725"/>
    </row>
    <row r="806" spans="2:4" s="1079" customFormat="1">
      <c r="B806" s="794"/>
      <c r="C806" s="725"/>
      <c r="D806" s="725"/>
    </row>
    <row r="807" spans="2:4" s="1079" customFormat="1">
      <c r="B807" s="794"/>
      <c r="C807" s="725"/>
      <c r="D807" s="725"/>
    </row>
    <row r="808" spans="2:4" s="1079" customFormat="1">
      <c r="B808" s="794"/>
      <c r="C808" s="725"/>
      <c r="D808" s="725"/>
    </row>
    <row r="809" spans="2:4" s="1079" customFormat="1">
      <c r="B809" s="794"/>
      <c r="C809" s="725"/>
      <c r="D809" s="725"/>
    </row>
    <row r="810" spans="2:4" s="1079" customFormat="1">
      <c r="B810" s="794"/>
      <c r="C810" s="725"/>
      <c r="D810" s="725"/>
    </row>
    <row r="811" spans="2:4" s="1079" customFormat="1">
      <c r="B811" s="794"/>
      <c r="C811" s="725"/>
      <c r="D811" s="725"/>
    </row>
    <row r="812" spans="2:4" s="1079" customFormat="1">
      <c r="B812" s="794"/>
      <c r="C812" s="725"/>
      <c r="D812" s="725"/>
    </row>
    <row r="813" spans="2:4" s="1079" customFormat="1">
      <c r="B813" s="794"/>
      <c r="C813" s="725"/>
      <c r="D813" s="725"/>
    </row>
    <row r="814" spans="2:4" s="1079" customFormat="1">
      <c r="B814" s="794"/>
      <c r="C814" s="725"/>
      <c r="D814" s="725"/>
    </row>
    <row r="815" spans="2:4" s="1079" customFormat="1">
      <c r="B815" s="794"/>
      <c r="C815" s="725"/>
      <c r="D815" s="725"/>
    </row>
    <row r="816" spans="2:4" s="1079" customFormat="1">
      <c r="B816" s="794"/>
      <c r="C816" s="725"/>
      <c r="D816" s="725"/>
    </row>
    <row r="817" spans="2:4" s="1079" customFormat="1">
      <c r="B817" s="794"/>
      <c r="C817" s="725"/>
      <c r="D817" s="725"/>
    </row>
    <row r="818" spans="2:4" s="1079" customFormat="1">
      <c r="B818" s="794"/>
      <c r="C818" s="725"/>
      <c r="D818" s="725"/>
    </row>
    <row r="819" spans="2:4" s="1079" customFormat="1">
      <c r="B819" s="794"/>
      <c r="C819" s="725"/>
      <c r="D819" s="725"/>
    </row>
    <row r="820" spans="2:4" s="1079" customFormat="1">
      <c r="B820" s="794"/>
      <c r="C820" s="725"/>
      <c r="D820" s="725"/>
    </row>
    <row r="821" spans="2:4" s="1079" customFormat="1">
      <c r="B821" s="794"/>
      <c r="C821" s="725"/>
      <c r="D821" s="725"/>
    </row>
    <row r="822" spans="2:4" s="1079" customFormat="1">
      <c r="B822" s="794"/>
      <c r="C822" s="725"/>
      <c r="D822" s="725"/>
    </row>
    <row r="823" spans="2:4" s="1079" customFormat="1">
      <c r="B823" s="794"/>
      <c r="C823" s="725"/>
      <c r="D823" s="725"/>
    </row>
    <row r="824" spans="2:4" s="1079" customFormat="1">
      <c r="B824" s="794"/>
      <c r="C824" s="725"/>
      <c r="D824" s="725"/>
    </row>
    <row r="825" spans="2:4" s="1079" customFormat="1">
      <c r="B825" s="794"/>
      <c r="C825" s="725"/>
      <c r="D825" s="725"/>
    </row>
    <row r="826" spans="2:4" s="1079" customFormat="1">
      <c r="B826" s="794"/>
      <c r="C826" s="725"/>
      <c r="D826" s="725"/>
    </row>
    <row r="827" spans="2:4" s="1079" customFormat="1">
      <c r="B827" s="794"/>
      <c r="C827" s="725"/>
      <c r="D827" s="725"/>
    </row>
    <row r="828" spans="2:4" s="1079" customFormat="1">
      <c r="B828" s="794"/>
      <c r="C828" s="725"/>
      <c r="D828" s="725"/>
    </row>
    <row r="829" spans="2:4" s="1079" customFormat="1">
      <c r="B829" s="794"/>
      <c r="C829" s="725"/>
      <c r="D829" s="725"/>
    </row>
    <row r="830" spans="2:4" s="1079" customFormat="1">
      <c r="B830" s="794"/>
      <c r="C830" s="725"/>
      <c r="D830" s="725"/>
    </row>
    <row r="831" spans="2:4" s="1079" customFormat="1">
      <c r="B831" s="794"/>
      <c r="C831" s="725"/>
      <c r="D831" s="725"/>
    </row>
    <row r="832" spans="2:4" s="1079" customFormat="1">
      <c r="B832" s="794"/>
      <c r="C832" s="725"/>
      <c r="D832" s="725"/>
    </row>
    <row r="833" spans="2:4" s="1079" customFormat="1">
      <c r="B833" s="794"/>
      <c r="C833" s="725"/>
      <c r="D833" s="725"/>
    </row>
    <row r="834" spans="2:4" s="1079" customFormat="1">
      <c r="B834" s="794"/>
      <c r="C834" s="725"/>
      <c r="D834" s="725"/>
    </row>
    <row r="835" spans="2:4" s="1079" customFormat="1">
      <c r="B835" s="794"/>
      <c r="C835" s="725"/>
      <c r="D835" s="725"/>
    </row>
    <row r="836" spans="2:4" s="1079" customFormat="1">
      <c r="B836" s="794"/>
      <c r="C836" s="725"/>
      <c r="D836" s="725"/>
    </row>
    <row r="837" spans="2:4" s="1079" customFormat="1">
      <c r="B837" s="794"/>
      <c r="C837" s="725"/>
      <c r="D837" s="725"/>
    </row>
    <row r="838" spans="2:4" s="1079" customFormat="1">
      <c r="B838" s="794"/>
      <c r="C838" s="725"/>
      <c r="D838" s="725"/>
    </row>
    <row r="839" spans="2:4" s="1079" customFormat="1">
      <c r="B839" s="794"/>
      <c r="C839" s="725"/>
      <c r="D839" s="725"/>
    </row>
    <row r="840" spans="2:4" s="1079" customFormat="1">
      <c r="B840" s="794"/>
      <c r="C840" s="725"/>
      <c r="D840" s="725"/>
    </row>
    <row r="841" spans="2:4" s="1079" customFormat="1">
      <c r="B841" s="794"/>
      <c r="C841" s="725"/>
      <c r="D841" s="725"/>
    </row>
    <row r="842" spans="2:4" s="1079" customFormat="1">
      <c r="B842" s="794"/>
      <c r="C842" s="725"/>
      <c r="D842" s="725"/>
    </row>
    <row r="843" spans="2:4" s="1079" customFormat="1">
      <c r="B843" s="794"/>
      <c r="C843" s="725"/>
      <c r="D843" s="725"/>
    </row>
    <row r="844" spans="2:4" s="1079" customFormat="1">
      <c r="B844" s="794"/>
      <c r="C844" s="725"/>
      <c r="D844" s="725"/>
    </row>
    <row r="845" spans="2:4" s="1079" customFormat="1">
      <c r="B845" s="794"/>
      <c r="C845" s="725"/>
      <c r="D845" s="725"/>
    </row>
    <row r="846" spans="2:4" s="1079" customFormat="1">
      <c r="B846" s="794"/>
      <c r="C846" s="725"/>
      <c r="D846" s="725"/>
    </row>
    <row r="847" spans="2:4" s="1079" customFormat="1">
      <c r="B847" s="794"/>
      <c r="C847" s="725"/>
      <c r="D847" s="725"/>
    </row>
    <row r="848" spans="2:4" s="1079" customFormat="1">
      <c r="B848" s="794"/>
      <c r="C848" s="725"/>
      <c r="D848" s="725"/>
    </row>
    <row r="849" spans="2:4" s="1079" customFormat="1">
      <c r="B849" s="794"/>
      <c r="C849" s="725"/>
      <c r="D849" s="725"/>
    </row>
    <row r="850" spans="2:4" s="1079" customFormat="1">
      <c r="B850" s="794"/>
      <c r="C850" s="725"/>
      <c r="D850" s="725"/>
    </row>
    <row r="851" spans="2:4" s="1079" customFormat="1">
      <c r="B851" s="794"/>
      <c r="C851" s="725"/>
      <c r="D851" s="725"/>
    </row>
    <row r="852" spans="2:4" s="1079" customFormat="1">
      <c r="B852" s="794"/>
      <c r="C852" s="725"/>
      <c r="D852" s="725"/>
    </row>
    <row r="853" spans="2:4" s="1079" customFormat="1">
      <c r="B853" s="794"/>
      <c r="C853" s="725"/>
      <c r="D853" s="725"/>
    </row>
    <row r="854" spans="2:4" s="1079" customFormat="1">
      <c r="B854" s="794"/>
      <c r="C854" s="725"/>
      <c r="D854" s="725"/>
    </row>
    <row r="855" spans="2:4" s="1079" customFormat="1">
      <c r="B855" s="794"/>
      <c r="C855" s="725"/>
      <c r="D855" s="725"/>
    </row>
    <row r="856" spans="2:4" s="1079" customFormat="1">
      <c r="B856" s="794"/>
      <c r="C856" s="725"/>
      <c r="D856" s="725"/>
    </row>
    <row r="857" spans="2:4" s="1079" customFormat="1">
      <c r="B857" s="794"/>
      <c r="C857" s="725"/>
      <c r="D857" s="725"/>
    </row>
    <row r="858" spans="2:4" s="1079" customFormat="1">
      <c r="B858" s="794"/>
      <c r="C858" s="725"/>
      <c r="D858" s="725"/>
    </row>
    <row r="859" spans="2:4" s="1079" customFormat="1">
      <c r="B859" s="794"/>
      <c r="C859" s="725"/>
      <c r="D859" s="725"/>
    </row>
    <row r="860" spans="2:4" s="1079" customFormat="1">
      <c r="B860" s="794"/>
      <c r="C860" s="725"/>
      <c r="D860" s="725"/>
    </row>
    <row r="861" spans="2:4" s="1079" customFormat="1">
      <c r="B861" s="794"/>
      <c r="C861" s="725"/>
      <c r="D861" s="725"/>
    </row>
    <row r="862" spans="2:4" s="1079" customFormat="1">
      <c r="B862" s="794"/>
      <c r="C862" s="725"/>
      <c r="D862" s="725"/>
    </row>
    <row r="863" spans="2:4" s="1079" customFormat="1">
      <c r="B863" s="794"/>
      <c r="C863" s="725"/>
      <c r="D863" s="725"/>
    </row>
    <row r="864" spans="2:4" s="1079" customFormat="1">
      <c r="B864" s="794"/>
      <c r="C864" s="725"/>
      <c r="D864" s="725"/>
    </row>
    <row r="865" spans="2:4" s="1079" customFormat="1">
      <c r="B865" s="794"/>
      <c r="C865" s="725"/>
      <c r="D865" s="725"/>
    </row>
    <row r="866" spans="2:4" s="1079" customFormat="1">
      <c r="B866" s="794"/>
      <c r="C866" s="725"/>
      <c r="D866" s="725"/>
    </row>
    <row r="867" spans="2:4" s="1079" customFormat="1">
      <c r="B867" s="794"/>
      <c r="C867" s="725"/>
      <c r="D867" s="725"/>
    </row>
    <row r="868" spans="2:4" s="1079" customFormat="1">
      <c r="B868" s="794"/>
      <c r="C868" s="725"/>
      <c r="D868" s="725"/>
    </row>
    <row r="869" spans="2:4" s="1079" customFormat="1">
      <c r="B869" s="794"/>
      <c r="C869" s="725"/>
      <c r="D869" s="725"/>
    </row>
    <row r="870" spans="2:4" s="1079" customFormat="1">
      <c r="B870" s="794"/>
      <c r="C870" s="725"/>
      <c r="D870" s="725"/>
    </row>
    <row r="871" spans="2:4" s="1079" customFormat="1">
      <c r="B871" s="794"/>
      <c r="C871" s="725"/>
      <c r="D871" s="725"/>
    </row>
    <row r="872" spans="2:4" s="1079" customFormat="1">
      <c r="B872" s="794"/>
      <c r="C872" s="725"/>
      <c r="D872" s="725"/>
    </row>
    <row r="873" spans="2:4" s="1079" customFormat="1">
      <c r="B873" s="794"/>
      <c r="C873" s="725"/>
      <c r="D873" s="725"/>
    </row>
    <row r="874" spans="2:4" s="1079" customFormat="1">
      <c r="B874" s="794"/>
      <c r="C874" s="725"/>
      <c r="D874" s="725"/>
    </row>
    <row r="875" spans="2:4" s="1079" customFormat="1">
      <c r="B875" s="794"/>
      <c r="C875" s="725"/>
      <c r="D875" s="725"/>
    </row>
    <row r="876" spans="2:4" s="1079" customFormat="1">
      <c r="B876" s="794"/>
      <c r="C876" s="725"/>
      <c r="D876" s="725"/>
    </row>
    <row r="877" spans="2:4" s="1079" customFormat="1">
      <c r="B877" s="794"/>
      <c r="C877" s="725"/>
      <c r="D877" s="725"/>
    </row>
    <row r="878" spans="2:4" s="1079" customFormat="1">
      <c r="B878" s="794"/>
      <c r="C878" s="725"/>
      <c r="D878" s="725"/>
    </row>
    <row r="879" spans="2:4" s="1079" customFormat="1">
      <c r="B879" s="794"/>
      <c r="C879" s="725"/>
      <c r="D879" s="725"/>
    </row>
    <row r="880" spans="2:4" s="1079" customFormat="1">
      <c r="B880" s="794"/>
      <c r="C880" s="725"/>
      <c r="D880" s="725"/>
    </row>
    <row r="881" spans="2:4" s="1079" customFormat="1">
      <c r="B881" s="794"/>
      <c r="C881" s="725"/>
      <c r="D881" s="725"/>
    </row>
    <row r="882" spans="2:4" s="1079" customFormat="1">
      <c r="B882" s="794"/>
      <c r="C882" s="725"/>
      <c r="D882" s="725"/>
    </row>
    <row r="883" spans="2:4" s="1079" customFormat="1">
      <c r="B883" s="794"/>
      <c r="C883" s="725"/>
      <c r="D883" s="725"/>
    </row>
    <row r="884" spans="2:4" s="1079" customFormat="1">
      <c r="B884" s="794"/>
      <c r="C884" s="725"/>
      <c r="D884" s="725"/>
    </row>
    <row r="885" spans="2:4" s="1079" customFormat="1">
      <c r="B885" s="794"/>
      <c r="C885" s="725"/>
      <c r="D885" s="725"/>
    </row>
    <row r="886" spans="2:4" s="1079" customFormat="1">
      <c r="B886" s="794"/>
      <c r="C886" s="725"/>
      <c r="D886" s="725"/>
    </row>
    <row r="887" spans="2:4" s="1079" customFormat="1">
      <c r="B887" s="794"/>
      <c r="C887" s="725"/>
      <c r="D887" s="725"/>
    </row>
    <row r="888" spans="2:4" s="1079" customFormat="1">
      <c r="B888" s="794"/>
      <c r="C888" s="725"/>
      <c r="D888" s="725"/>
    </row>
    <row r="889" spans="2:4" s="1079" customFormat="1">
      <c r="B889" s="794"/>
      <c r="C889" s="725"/>
      <c r="D889" s="725"/>
    </row>
    <row r="890" spans="2:4" s="1079" customFormat="1">
      <c r="B890" s="794"/>
      <c r="C890" s="725"/>
      <c r="D890" s="725"/>
    </row>
    <row r="891" spans="2:4" s="1079" customFormat="1">
      <c r="B891" s="794"/>
      <c r="C891" s="725"/>
      <c r="D891" s="725"/>
    </row>
    <row r="892" spans="2:4" s="1079" customFormat="1">
      <c r="B892" s="794"/>
      <c r="C892" s="725"/>
      <c r="D892" s="725"/>
    </row>
  </sheetData>
  <mergeCells count="10">
    <mergeCell ref="B2:I2"/>
    <mergeCell ref="B3:I3"/>
    <mergeCell ref="B13:B14"/>
    <mergeCell ref="C13:C14"/>
    <mergeCell ref="D13:D14"/>
    <mergeCell ref="E13:E14"/>
    <mergeCell ref="F13:F14"/>
    <mergeCell ref="G13:G14"/>
    <mergeCell ref="H13:H14"/>
    <mergeCell ref="I13:I14"/>
  </mergeCells>
  <conditionalFormatting sqref="G16:G84">
    <cfRule type="cellIs" dxfId="33" priority="6" stopIfTrue="1" operator="equal">
      <formula>0</formula>
    </cfRule>
  </conditionalFormatting>
  <conditionalFormatting sqref="L91:L1048576 L1:L7 L9:L84">
    <cfRule type="cellIs" dxfId="32" priority="4" operator="equal">
      <formula>"MAL"</formula>
    </cfRule>
    <cfRule type="cellIs" dxfId="31" priority="5" operator="equal">
      <formula>"OK"</formula>
    </cfRule>
  </conditionalFormatting>
  <conditionalFormatting sqref="G15:G84">
    <cfRule type="cellIs" dxfId="30" priority="3" operator="greaterThan">
      <formula>0</formula>
    </cfRule>
  </conditionalFormatting>
  <conditionalFormatting sqref="L8">
    <cfRule type="cellIs" dxfId="29" priority="1" operator="equal">
      <formula>"MAL"</formula>
    </cfRule>
    <cfRule type="cellIs" dxfId="28" priority="2" operator="equal">
      <formula>"OK"</formula>
    </cfRule>
  </conditionalFormatting>
  <printOptions horizontalCentered="1"/>
  <pageMargins left="0.7" right="0.7" top="0.75" bottom="0.75" header="0.3" footer="0.3"/>
  <pageSetup paperSize="9" scale="61" fitToHeight="0" orientation="portrait" r:id="rId1"/>
  <rowBreaks count="1" manualBreakCount="1">
    <brk id="84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3"/>
  <sheetViews>
    <sheetView view="pageBreakPreview" topLeftCell="A46" zoomScaleNormal="100" zoomScaleSheetLayoutView="100" workbookViewId="0">
      <selection activeCell="E52" sqref="E52"/>
    </sheetView>
  </sheetViews>
  <sheetFormatPr baseColWidth="10" defaultRowHeight="12.75"/>
  <cols>
    <col min="1" max="1" width="10.42578125" style="1337" bestFit="1" customWidth="1"/>
    <col min="2" max="2" width="53.42578125" style="1337" bestFit="1" customWidth="1"/>
    <col min="3" max="4" width="5" style="1337" customWidth="1"/>
    <col min="5" max="5" width="11" style="1337" customWidth="1"/>
    <col min="6" max="8" width="7.5703125" style="1337" customWidth="1"/>
    <col min="9" max="10" width="8.42578125" style="1337" customWidth="1"/>
    <col min="11" max="256" width="11.42578125" style="1337"/>
    <col min="257" max="257" width="10.42578125" style="1337" bestFit="1" customWidth="1"/>
    <col min="258" max="258" width="53.42578125" style="1337" bestFit="1" customWidth="1"/>
    <col min="259" max="260" width="5" style="1337" customWidth="1"/>
    <col min="261" max="261" width="11" style="1337" customWidth="1"/>
    <col min="262" max="264" width="7.5703125" style="1337" customWidth="1"/>
    <col min="265" max="266" width="8.42578125" style="1337" customWidth="1"/>
    <col min="267" max="512" width="11.42578125" style="1337"/>
    <col min="513" max="513" width="10.42578125" style="1337" bestFit="1" customWidth="1"/>
    <col min="514" max="514" width="53.42578125" style="1337" bestFit="1" customWidth="1"/>
    <col min="515" max="516" width="5" style="1337" customWidth="1"/>
    <col min="517" max="517" width="11" style="1337" customWidth="1"/>
    <col min="518" max="520" width="7.5703125" style="1337" customWidth="1"/>
    <col min="521" max="522" width="8.42578125" style="1337" customWidth="1"/>
    <col min="523" max="768" width="11.42578125" style="1337"/>
    <col min="769" max="769" width="10.42578125" style="1337" bestFit="1" customWidth="1"/>
    <col min="770" max="770" width="53.42578125" style="1337" bestFit="1" customWidth="1"/>
    <col min="771" max="772" width="5" style="1337" customWidth="1"/>
    <col min="773" max="773" width="11" style="1337" customWidth="1"/>
    <col min="774" max="776" width="7.5703125" style="1337" customWidth="1"/>
    <col min="777" max="778" width="8.42578125" style="1337" customWidth="1"/>
    <col min="779" max="1024" width="11.42578125" style="1337"/>
    <col min="1025" max="1025" width="10.42578125" style="1337" bestFit="1" customWidth="1"/>
    <col min="1026" max="1026" width="53.42578125" style="1337" bestFit="1" customWidth="1"/>
    <col min="1027" max="1028" width="5" style="1337" customWidth="1"/>
    <col min="1029" max="1029" width="11" style="1337" customWidth="1"/>
    <col min="1030" max="1032" width="7.5703125" style="1337" customWidth="1"/>
    <col min="1033" max="1034" width="8.42578125" style="1337" customWidth="1"/>
    <col min="1035" max="1280" width="11.42578125" style="1337"/>
    <col min="1281" max="1281" width="10.42578125" style="1337" bestFit="1" customWidth="1"/>
    <col min="1282" max="1282" width="53.42578125" style="1337" bestFit="1" customWidth="1"/>
    <col min="1283" max="1284" width="5" style="1337" customWidth="1"/>
    <col min="1285" max="1285" width="11" style="1337" customWidth="1"/>
    <col min="1286" max="1288" width="7.5703125" style="1337" customWidth="1"/>
    <col min="1289" max="1290" width="8.42578125" style="1337" customWidth="1"/>
    <col min="1291" max="1536" width="11.42578125" style="1337"/>
    <col min="1537" max="1537" width="10.42578125" style="1337" bestFit="1" customWidth="1"/>
    <col min="1538" max="1538" width="53.42578125" style="1337" bestFit="1" customWidth="1"/>
    <col min="1539" max="1540" width="5" style="1337" customWidth="1"/>
    <col min="1541" max="1541" width="11" style="1337" customWidth="1"/>
    <col min="1542" max="1544" width="7.5703125" style="1337" customWidth="1"/>
    <col min="1545" max="1546" width="8.42578125" style="1337" customWidth="1"/>
    <col min="1547" max="1792" width="11.42578125" style="1337"/>
    <col min="1793" max="1793" width="10.42578125" style="1337" bestFit="1" customWidth="1"/>
    <col min="1794" max="1794" width="53.42578125" style="1337" bestFit="1" customWidth="1"/>
    <col min="1795" max="1796" width="5" style="1337" customWidth="1"/>
    <col min="1797" max="1797" width="11" style="1337" customWidth="1"/>
    <col min="1798" max="1800" width="7.5703125" style="1337" customWidth="1"/>
    <col min="1801" max="1802" width="8.42578125" style="1337" customWidth="1"/>
    <col min="1803" max="2048" width="11.42578125" style="1337"/>
    <col min="2049" max="2049" width="10.42578125" style="1337" bestFit="1" customWidth="1"/>
    <col min="2050" max="2050" width="53.42578125" style="1337" bestFit="1" customWidth="1"/>
    <col min="2051" max="2052" width="5" style="1337" customWidth="1"/>
    <col min="2053" max="2053" width="11" style="1337" customWidth="1"/>
    <col min="2054" max="2056" width="7.5703125" style="1337" customWidth="1"/>
    <col min="2057" max="2058" width="8.42578125" style="1337" customWidth="1"/>
    <col min="2059" max="2304" width="11.42578125" style="1337"/>
    <col min="2305" max="2305" width="10.42578125" style="1337" bestFit="1" customWidth="1"/>
    <col min="2306" max="2306" width="53.42578125" style="1337" bestFit="1" customWidth="1"/>
    <col min="2307" max="2308" width="5" style="1337" customWidth="1"/>
    <col min="2309" max="2309" width="11" style="1337" customWidth="1"/>
    <col min="2310" max="2312" width="7.5703125" style="1337" customWidth="1"/>
    <col min="2313" max="2314" width="8.42578125" style="1337" customWidth="1"/>
    <col min="2315" max="2560" width="11.42578125" style="1337"/>
    <col min="2561" max="2561" width="10.42578125" style="1337" bestFit="1" customWidth="1"/>
    <col min="2562" max="2562" width="53.42578125" style="1337" bestFit="1" customWidth="1"/>
    <col min="2563" max="2564" width="5" style="1337" customWidth="1"/>
    <col min="2565" max="2565" width="11" style="1337" customWidth="1"/>
    <col min="2566" max="2568" width="7.5703125" style="1337" customWidth="1"/>
    <col min="2569" max="2570" width="8.42578125" style="1337" customWidth="1"/>
    <col min="2571" max="2816" width="11.42578125" style="1337"/>
    <col min="2817" max="2817" width="10.42578125" style="1337" bestFit="1" customWidth="1"/>
    <col min="2818" max="2818" width="53.42578125" style="1337" bestFit="1" customWidth="1"/>
    <col min="2819" max="2820" width="5" style="1337" customWidth="1"/>
    <col min="2821" max="2821" width="11" style="1337" customWidth="1"/>
    <col min="2822" max="2824" width="7.5703125" style="1337" customWidth="1"/>
    <col min="2825" max="2826" width="8.42578125" style="1337" customWidth="1"/>
    <col min="2827" max="3072" width="11.42578125" style="1337"/>
    <col min="3073" max="3073" width="10.42578125" style="1337" bestFit="1" customWidth="1"/>
    <col min="3074" max="3074" width="53.42578125" style="1337" bestFit="1" customWidth="1"/>
    <col min="3075" max="3076" width="5" style="1337" customWidth="1"/>
    <col min="3077" max="3077" width="11" style="1337" customWidth="1"/>
    <col min="3078" max="3080" width="7.5703125" style="1337" customWidth="1"/>
    <col min="3081" max="3082" width="8.42578125" style="1337" customWidth="1"/>
    <col min="3083" max="3328" width="11.42578125" style="1337"/>
    <col min="3329" max="3329" width="10.42578125" style="1337" bestFit="1" customWidth="1"/>
    <col min="3330" max="3330" width="53.42578125" style="1337" bestFit="1" customWidth="1"/>
    <col min="3331" max="3332" width="5" style="1337" customWidth="1"/>
    <col min="3333" max="3333" width="11" style="1337" customWidth="1"/>
    <col min="3334" max="3336" width="7.5703125" style="1337" customWidth="1"/>
    <col min="3337" max="3338" width="8.42578125" style="1337" customWidth="1"/>
    <col min="3339" max="3584" width="11.42578125" style="1337"/>
    <col min="3585" max="3585" width="10.42578125" style="1337" bestFit="1" customWidth="1"/>
    <col min="3586" max="3586" width="53.42578125" style="1337" bestFit="1" customWidth="1"/>
    <col min="3587" max="3588" width="5" style="1337" customWidth="1"/>
    <col min="3589" max="3589" width="11" style="1337" customWidth="1"/>
    <col min="3590" max="3592" width="7.5703125" style="1337" customWidth="1"/>
    <col min="3593" max="3594" width="8.42578125" style="1337" customWidth="1"/>
    <col min="3595" max="3840" width="11.42578125" style="1337"/>
    <col min="3841" max="3841" width="10.42578125" style="1337" bestFit="1" customWidth="1"/>
    <col min="3842" max="3842" width="53.42578125" style="1337" bestFit="1" customWidth="1"/>
    <col min="3843" max="3844" width="5" style="1337" customWidth="1"/>
    <col min="3845" max="3845" width="11" style="1337" customWidth="1"/>
    <col min="3846" max="3848" width="7.5703125" style="1337" customWidth="1"/>
    <col min="3849" max="3850" width="8.42578125" style="1337" customWidth="1"/>
    <col min="3851" max="4096" width="11.42578125" style="1337"/>
    <col min="4097" max="4097" width="10.42578125" style="1337" bestFit="1" customWidth="1"/>
    <col min="4098" max="4098" width="53.42578125" style="1337" bestFit="1" customWidth="1"/>
    <col min="4099" max="4100" width="5" style="1337" customWidth="1"/>
    <col min="4101" max="4101" width="11" style="1337" customWidth="1"/>
    <col min="4102" max="4104" width="7.5703125" style="1337" customWidth="1"/>
    <col min="4105" max="4106" width="8.42578125" style="1337" customWidth="1"/>
    <col min="4107" max="4352" width="11.42578125" style="1337"/>
    <col min="4353" max="4353" width="10.42578125" style="1337" bestFit="1" customWidth="1"/>
    <col min="4354" max="4354" width="53.42578125" style="1337" bestFit="1" customWidth="1"/>
    <col min="4355" max="4356" width="5" style="1337" customWidth="1"/>
    <col min="4357" max="4357" width="11" style="1337" customWidth="1"/>
    <col min="4358" max="4360" width="7.5703125" style="1337" customWidth="1"/>
    <col min="4361" max="4362" width="8.42578125" style="1337" customWidth="1"/>
    <col min="4363" max="4608" width="11.42578125" style="1337"/>
    <col min="4609" max="4609" width="10.42578125" style="1337" bestFit="1" customWidth="1"/>
    <col min="4610" max="4610" width="53.42578125" style="1337" bestFit="1" customWidth="1"/>
    <col min="4611" max="4612" width="5" style="1337" customWidth="1"/>
    <col min="4613" max="4613" width="11" style="1337" customWidth="1"/>
    <col min="4614" max="4616" width="7.5703125" style="1337" customWidth="1"/>
    <col min="4617" max="4618" width="8.42578125" style="1337" customWidth="1"/>
    <col min="4619" max="4864" width="11.42578125" style="1337"/>
    <col min="4865" max="4865" width="10.42578125" style="1337" bestFit="1" customWidth="1"/>
    <col min="4866" max="4866" width="53.42578125" style="1337" bestFit="1" customWidth="1"/>
    <col min="4867" max="4868" width="5" style="1337" customWidth="1"/>
    <col min="4869" max="4869" width="11" style="1337" customWidth="1"/>
    <col min="4870" max="4872" width="7.5703125" style="1337" customWidth="1"/>
    <col min="4873" max="4874" width="8.42578125" style="1337" customWidth="1"/>
    <col min="4875" max="5120" width="11.42578125" style="1337"/>
    <col min="5121" max="5121" width="10.42578125" style="1337" bestFit="1" customWidth="1"/>
    <col min="5122" max="5122" width="53.42578125" style="1337" bestFit="1" customWidth="1"/>
    <col min="5123" max="5124" width="5" style="1337" customWidth="1"/>
    <col min="5125" max="5125" width="11" style="1337" customWidth="1"/>
    <col min="5126" max="5128" width="7.5703125" style="1337" customWidth="1"/>
    <col min="5129" max="5130" width="8.42578125" style="1337" customWidth="1"/>
    <col min="5131" max="5376" width="11.42578125" style="1337"/>
    <col min="5377" max="5377" width="10.42578125" style="1337" bestFit="1" customWidth="1"/>
    <col min="5378" max="5378" width="53.42578125" style="1337" bestFit="1" customWidth="1"/>
    <col min="5379" max="5380" width="5" style="1337" customWidth="1"/>
    <col min="5381" max="5381" width="11" style="1337" customWidth="1"/>
    <col min="5382" max="5384" width="7.5703125" style="1337" customWidth="1"/>
    <col min="5385" max="5386" width="8.42578125" style="1337" customWidth="1"/>
    <col min="5387" max="5632" width="11.42578125" style="1337"/>
    <col min="5633" max="5633" width="10.42578125" style="1337" bestFit="1" customWidth="1"/>
    <col min="5634" max="5634" width="53.42578125" style="1337" bestFit="1" customWidth="1"/>
    <col min="5635" max="5636" width="5" style="1337" customWidth="1"/>
    <col min="5637" max="5637" width="11" style="1337" customWidth="1"/>
    <col min="5638" max="5640" width="7.5703125" style="1337" customWidth="1"/>
    <col min="5641" max="5642" width="8.42578125" style="1337" customWidth="1"/>
    <col min="5643" max="5888" width="11.42578125" style="1337"/>
    <col min="5889" max="5889" width="10.42578125" style="1337" bestFit="1" customWidth="1"/>
    <col min="5890" max="5890" width="53.42578125" style="1337" bestFit="1" customWidth="1"/>
    <col min="5891" max="5892" width="5" style="1337" customWidth="1"/>
    <col min="5893" max="5893" width="11" style="1337" customWidth="1"/>
    <col min="5894" max="5896" width="7.5703125" style="1337" customWidth="1"/>
    <col min="5897" max="5898" width="8.42578125" style="1337" customWidth="1"/>
    <col min="5899" max="6144" width="11.42578125" style="1337"/>
    <col min="6145" max="6145" width="10.42578125" style="1337" bestFit="1" customWidth="1"/>
    <col min="6146" max="6146" width="53.42578125" style="1337" bestFit="1" customWidth="1"/>
    <col min="6147" max="6148" width="5" style="1337" customWidth="1"/>
    <col min="6149" max="6149" width="11" style="1337" customWidth="1"/>
    <col min="6150" max="6152" width="7.5703125" style="1337" customWidth="1"/>
    <col min="6153" max="6154" width="8.42578125" style="1337" customWidth="1"/>
    <col min="6155" max="6400" width="11.42578125" style="1337"/>
    <col min="6401" max="6401" width="10.42578125" style="1337" bestFit="1" customWidth="1"/>
    <col min="6402" max="6402" width="53.42578125" style="1337" bestFit="1" customWidth="1"/>
    <col min="6403" max="6404" width="5" style="1337" customWidth="1"/>
    <col min="6405" max="6405" width="11" style="1337" customWidth="1"/>
    <col min="6406" max="6408" width="7.5703125" style="1337" customWidth="1"/>
    <col min="6409" max="6410" width="8.42578125" style="1337" customWidth="1"/>
    <col min="6411" max="6656" width="11.42578125" style="1337"/>
    <col min="6657" max="6657" width="10.42578125" style="1337" bestFit="1" customWidth="1"/>
    <col min="6658" max="6658" width="53.42578125" style="1337" bestFit="1" customWidth="1"/>
    <col min="6659" max="6660" width="5" style="1337" customWidth="1"/>
    <col min="6661" max="6661" width="11" style="1337" customWidth="1"/>
    <col min="6662" max="6664" width="7.5703125" style="1337" customWidth="1"/>
    <col min="6665" max="6666" width="8.42578125" style="1337" customWidth="1"/>
    <col min="6667" max="6912" width="11.42578125" style="1337"/>
    <col min="6913" max="6913" width="10.42578125" style="1337" bestFit="1" customWidth="1"/>
    <col min="6914" max="6914" width="53.42578125" style="1337" bestFit="1" customWidth="1"/>
    <col min="6915" max="6916" width="5" style="1337" customWidth="1"/>
    <col min="6917" max="6917" width="11" style="1337" customWidth="1"/>
    <col min="6918" max="6920" width="7.5703125" style="1337" customWidth="1"/>
    <col min="6921" max="6922" width="8.42578125" style="1337" customWidth="1"/>
    <col min="6923" max="7168" width="11.42578125" style="1337"/>
    <col min="7169" max="7169" width="10.42578125" style="1337" bestFit="1" customWidth="1"/>
    <col min="7170" max="7170" width="53.42578125" style="1337" bestFit="1" customWidth="1"/>
    <col min="7171" max="7172" width="5" style="1337" customWidth="1"/>
    <col min="7173" max="7173" width="11" style="1337" customWidth="1"/>
    <col min="7174" max="7176" width="7.5703125" style="1337" customWidth="1"/>
    <col min="7177" max="7178" width="8.42578125" style="1337" customWidth="1"/>
    <col min="7179" max="7424" width="11.42578125" style="1337"/>
    <col min="7425" max="7425" width="10.42578125" style="1337" bestFit="1" customWidth="1"/>
    <col min="7426" max="7426" width="53.42578125" style="1337" bestFit="1" customWidth="1"/>
    <col min="7427" max="7428" width="5" style="1337" customWidth="1"/>
    <col min="7429" max="7429" width="11" style="1337" customWidth="1"/>
    <col min="7430" max="7432" width="7.5703125" style="1337" customWidth="1"/>
    <col min="7433" max="7434" width="8.42578125" style="1337" customWidth="1"/>
    <col min="7435" max="7680" width="11.42578125" style="1337"/>
    <col min="7681" max="7681" width="10.42578125" style="1337" bestFit="1" customWidth="1"/>
    <col min="7682" max="7682" width="53.42578125" style="1337" bestFit="1" customWidth="1"/>
    <col min="7683" max="7684" width="5" style="1337" customWidth="1"/>
    <col min="7685" max="7685" width="11" style="1337" customWidth="1"/>
    <col min="7686" max="7688" width="7.5703125" style="1337" customWidth="1"/>
    <col min="7689" max="7690" width="8.42578125" style="1337" customWidth="1"/>
    <col min="7691" max="7936" width="11.42578125" style="1337"/>
    <col min="7937" max="7937" width="10.42578125" style="1337" bestFit="1" customWidth="1"/>
    <col min="7938" max="7938" width="53.42578125" style="1337" bestFit="1" customWidth="1"/>
    <col min="7939" max="7940" width="5" style="1337" customWidth="1"/>
    <col min="7941" max="7941" width="11" style="1337" customWidth="1"/>
    <col min="7942" max="7944" width="7.5703125" style="1337" customWidth="1"/>
    <col min="7945" max="7946" width="8.42578125" style="1337" customWidth="1"/>
    <col min="7947" max="8192" width="11.42578125" style="1337"/>
    <col min="8193" max="8193" width="10.42578125" style="1337" bestFit="1" customWidth="1"/>
    <col min="8194" max="8194" width="53.42578125" style="1337" bestFit="1" customWidth="1"/>
    <col min="8195" max="8196" width="5" style="1337" customWidth="1"/>
    <col min="8197" max="8197" width="11" style="1337" customWidth="1"/>
    <col min="8198" max="8200" width="7.5703125" style="1337" customWidth="1"/>
    <col min="8201" max="8202" width="8.42578125" style="1337" customWidth="1"/>
    <col min="8203" max="8448" width="11.42578125" style="1337"/>
    <col min="8449" max="8449" width="10.42578125" style="1337" bestFit="1" customWidth="1"/>
    <col min="8450" max="8450" width="53.42578125" style="1337" bestFit="1" customWidth="1"/>
    <col min="8451" max="8452" width="5" style="1337" customWidth="1"/>
    <col min="8453" max="8453" width="11" style="1337" customWidth="1"/>
    <col min="8454" max="8456" width="7.5703125" style="1337" customWidth="1"/>
    <col min="8457" max="8458" width="8.42578125" style="1337" customWidth="1"/>
    <col min="8459" max="8704" width="11.42578125" style="1337"/>
    <col min="8705" max="8705" width="10.42578125" style="1337" bestFit="1" customWidth="1"/>
    <col min="8706" max="8706" width="53.42578125" style="1337" bestFit="1" customWidth="1"/>
    <col min="8707" max="8708" width="5" style="1337" customWidth="1"/>
    <col min="8709" max="8709" width="11" style="1337" customWidth="1"/>
    <col min="8710" max="8712" width="7.5703125" style="1337" customWidth="1"/>
    <col min="8713" max="8714" width="8.42578125" style="1337" customWidth="1"/>
    <col min="8715" max="8960" width="11.42578125" style="1337"/>
    <col min="8961" max="8961" width="10.42578125" style="1337" bestFit="1" customWidth="1"/>
    <col min="8962" max="8962" width="53.42578125" style="1337" bestFit="1" customWidth="1"/>
    <col min="8963" max="8964" width="5" style="1337" customWidth="1"/>
    <col min="8965" max="8965" width="11" style="1337" customWidth="1"/>
    <col min="8966" max="8968" width="7.5703125" style="1337" customWidth="1"/>
    <col min="8969" max="8970" width="8.42578125" style="1337" customWidth="1"/>
    <col min="8971" max="9216" width="11.42578125" style="1337"/>
    <col min="9217" max="9217" width="10.42578125" style="1337" bestFit="1" customWidth="1"/>
    <col min="9218" max="9218" width="53.42578125" style="1337" bestFit="1" customWidth="1"/>
    <col min="9219" max="9220" width="5" style="1337" customWidth="1"/>
    <col min="9221" max="9221" width="11" style="1337" customWidth="1"/>
    <col min="9222" max="9224" width="7.5703125" style="1337" customWidth="1"/>
    <col min="9225" max="9226" width="8.42578125" style="1337" customWidth="1"/>
    <col min="9227" max="9472" width="11.42578125" style="1337"/>
    <col min="9473" max="9473" width="10.42578125" style="1337" bestFit="1" customWidth="1"/>
    <col min="9474" max="9474" width="53.42578125" style="1337" bestFit="1" customWidth="1"/>
    <col min="9475" max="9476" width="5" style="1337" customWidth="1"/>
    <col min="9477" max="9477" width="11" style="1337" customWidth="1"/>
    <col min="9478" max="9480" width="7.5703125" style="1337" customWidth="1"/>
    <col min="9481" max="9482" width="8.42578125" style="1337" customWidth="1"/>
    <col min="9483" max="9728" width="11.42578125" style="1337"/>
    <col min="9729" max="9729" width="10.42578125" style="1337" bestFit="1" customWidth="1"/>
    <col min="9730" max="9730" width="53.42578125" style="1337" bestFit="1" customWidth="1"/>
    <col min="9731" max="9732" width="5" style="1337" customWidth="1"/>
    <col min="9733" max="9733" width="11" style="1337" customWidth="1"/>
    <col min="9734" max="9736" width="7.5703125" style="1337" customWidth="1"/>
    <col min="9737" max="9738" width="8.42578125" style="1337" customWidth="1"/>
    <col min="9739" max="9984" width="11.42578125" style="1337"/>
    <col min="9985" max="9985" width="10.42578125" style="1337" bestFit="1" customWidth="1"/>
    <col min="9986" max="9986" width="53.42578125" style="1337" bestFit="1" customWidth="1"/>
    <col min="9987" max="9988" width="5" style="1337" customWidth="1"/>
    <col min="9989" max="9989" width="11" style="1337" customWidth="1"/>
    <col min="9990" max="9992" width="7.5703125" style="1337" customWidth="1"/>
    <col min="9993" max="9994" width="8.42578125" style="1337" customWidth="1"/>
    <col min="9995" max="10240" width="11.42578125" style="1337"/>
    <col min="10241" max="10241" width="10.42578125" style="1337" bestFit="1" customWidth="1"/>
    <col min="10242" max="10242" width="53.42578125" style="1337" bestFit="1" customWidth="1"/>
    <col min="10243" max="10244" width="5" style="1337" customWidth="1"/>
    <col min="10245" max="10245" width="11" style="1337" customWidth="1"/>
    <col min="10246" max="10248" width="7.5703125" style="1337" customWidth="1"/>
    <col min="10249" max="10250" width="8.42578125" style="1337" customWidth="1"/>
    <col min="10251" max="10496" width="11.42578125" style="1337"/>
    <col min="10497" max="10497" width="10.42578125" style="1337" bestFit="1" customWidth="1"/>
    <col min="10498" max="10498" width="53.42578125" style="1337" bestFit="1" customWidth="1"/>
    <col min="10499" max="10500" width="5" style="1337" customWidth="1"/>
    <col min="10501" max="10501" width="11" style="1337" customWidth="1"/>
    <col min="10502" max="10504" width="7.5703125" style="1337" customWidth="1"/>
    <col min="10505" max="10506" width="8.42578125" style="1337" customWidth="1"/>
    <col min="10507" max="10752" width="11.42578125" style="1337"/>
    <col min="10753" max="10753" width="10.42578125" style="1337" bestFit="1" customWidth="1"/>
    <col min="10754" max="10754" width="53.42578125" style="1337" bestFit="1" customWidth="1"/>
    <col min="10755" max="10756" width="5" style="1337" customWidth="1"/>
    <col min="10757" max="10757" width="11" style="1337" customWidth="1"/>
    <col min="10758" max="10760" width="7.5703125" style="1337" customWidth="1"/>
    <col min="10761" max="10762" width="8.42578125" style="1337" customWidth="1"/>
    <col min="10763" max="11008" width="11.42578125" style="1337"/>
    <col min="11009" max="11009" width="10.42578125" style="1337" bestFit="1" customWidth="1"/>
    <col min="11010" max="11010" width="53.42578125" style="1337" bestFit="1" customWidth="1"/>
    <col min="11011" max="11012" width="5" style="1337" customWidth="1"/>
    <col min="11013" max="11013" width="11" style="1337" customWidth="1"/>
    <col min="11014" max="11016" width="7.5703125" style="1337" customWidth="1"/>
    <col min="11017" max="11018" width="8.42578125" style="1337" customWidth="1"/>
    <col min="11019" max="11264" width="11.42578125" style="1337"/>
    <col min="11265" max="11265" width="10.42578125" style="1337" bestFit="1" customWidth="1"/>
    <col min="11266" max="11266" width="53.42578125" style="1337" bestFit="1" customWidth="1"/>
    <col min="11267" max="11268" width="5" style="1337" customWidth="1"/>
    <col min="11269" max="11269" width="11" style="1337" customWidth="1"/>
    <col min="11270" max="11272" width="7.5703125" style="1337" customWidth="1"/>
    <col min="11273" max="11274" width="8.42578125" style="1337" customWidth="1"/>
    <col min="11275" max="11520" width="11.42578125" style="1337"/>
    <col min="11521" max="11521" width="10.42578125" style="1337" bestFit="1" customWidth="1"/>
    <col min="11522" max="11522" width="53.42578125" style="1337" bestFit="1" customWidth="1"/>
    <col min="11523" max="11524" width="5" style="1337" customWidth="1"/>
    <col min="11525" max="11525" width="11" style="1337" customWidth="1"/>
    <col min="11526" max="11528" width="7.5703125" style="1337" customWidth="1"/>
    <col min="11529" max="11530" width="8.42578125" style="1337" customWidth="1"/>
    <col min="11531" max="11776" width="11.42578125" style="1337"/>
    <col min="11777" max="11777" width="10.42578125" style="1337" bestFit="1" customWidth="1"/>
    <col min="11778" max="11778" width="53.42578125" style="1337" bestFit="1" customWidth="1"/>
    <col min="11779" max="11780" width="5" style="1337" customWidth="1"/>
    <col min="11781" max="11781" width="11" style="1337" customWidth="1"/>
    <col min="11782" max="11784" width="7.5703125" style="1337" customWidth="1"/>
    <col min="11785" max="11786" width="8.42578125" style="1337" customWidth="1"/>
    <col min="11787" max="12032" width="11.42578125" style="1337"/>
    <col min="12033" max="12033" width="10.42578125" style="1337" bestFit="1" customWidth="1"/>
    <col min="12034" max="12034" width="53.42578125" style="1337" bestFit="1" customWidth="1"/>
    <col min="12035" max="12036" width="5" style="1337" customWidth="1"/>
    <col min="12037" max="12037" width="11" style="1337" customWidth="1"/>
    <col min="12038" max="12040" width="7.5703125" style="1337" customWidth="1"/>
    <col min="12041" max="12042" width="8.42578125" style="1337" customWidth="1"/>
    <col min="12043" max="12288" width="11.42578125" style="1337"/>
    <col min="12289" max="12289" width="10.42578125" style="1337" bestFit="1" customWidth="1"/>
    <col min="12290" max="12290" width="53.42578125" style="1337" bestFit="1" customWidth="1"/>
    <col min="12291" max="12292" width="5" style="1337" customWidth="1"/>
    <col min="12293" max="12293" width="11" style="1337" customWidth="1"/>
    <col min="12294" max="12296" width="7.5703125" style="1337" customWidth="1"/>
    <col min="12297" max="12298" width="8.42578125" style="1337" customWidth="1"/>
    <col min="12299" max="12544" width="11.42578125" style="1337"/>
    <col min="12545" max="12545" width="10.42578125" style="1337" bestFit="1" customWidth="1"/>
    <col min="12546" max="12546" width="53.42578125" style="1337" bestFit="1" customWidth="1"/>
    <col min="12547" max="12548" width="5" style="1337" customWidth="1"/>
    <col min="12549" max="12549" width="11" style="1337" customWidth="1"/>
    <col min="12550" max="12552" width="7.5703125" style="1337" customWidth="1"/>
    <col min="12553" max="12554" width="8.42578125" style="1337" customWidth="1"/>
    <col min="12555" max="12800" width="11.42578125" style="1337"/>
    <col min="12801" max="12801" width="10.42578125" style="1337" bestFit="1" customWidth="1"/>
    <col min="12802" max="12802" width="53.42578125" style="1337" bestFit="1" customWidth="1"/>
    <col min="12803" max="12804" width="5" style="1337" customWidth="1"/>
    <col min="12805" max="12805" width="11" style="1337" customWidth="1"/>
    <col min="12806" max="12808" width="7.5703125" style="1337" customWidth="1"/>
    <col min="12809" max="12810" width="8.42578125" style="1337" customWidth="1"/>
    <col min="12811" max="13056" width="11.42578125" style="1337"/>
    <col min="13057" max="13057" width="10.42578125" style="1337" bestFit="1" customWidth="1"/>
    <col min="13058" max="13058" width="53.42578125" style="1337" bestFit="1" customWidth="1"/>
    <col min="13059" max="13060" width="5" style="1337" customWidth="1"/>
    <col min="13061" max="13061" width="11" style="1337" customWidth="1"/>
    <col min="13062" max="13064" width="7.5703125" style="1337" customWidth="1"/>
    <col min="13065" max="13066" width="8.42578125" style="1337" customWidth="1"/>
    <col min="13067" max="13312" width="11.42578125" style="1337"/>
    <col min="13313" max="13313" width="10.42578125" style="1337" bestFit="1" customWidth="1"/>
    <col min="13314" max="13314" width="53.42578125" style="1337" bestFit="1" customWidth="1"/>
    <col min="13315" max="13316" width="5" style="1337" customWidth="1"/>
    <col min="13317" max="13317" width="11" style="1337" customWidth="1"/>
    <col min="13318" max="13320" width="7.5703125" style="1337" customWidth="1"/>
    <col min="13321" max="13322" width="8.42578125" style="1337" customWidth="1"/>
    <col min="13323" max="13568" width="11.42578125" style="1337"/>
    <col min="13569" max="13569" width="10.42578125" style="1337" bestFit="1" customWidth="1"/>
    <col min="13570" max="13570" width="53.42578125" style="1337" bestFit="1" customWidth="1"/>
    <col min="13571" max="13572" width="5" style="1337" customWidth="1"/>
    <col min="13573" max="13573" width="11" style="1337" customWidth="1"/>
    <col min="13574" max="13576" width="7.5703125" style="1337" customWidth="1"/>
    <col min="13577" max="13578" width="8.42578125" style="1337" customWidth="1"/>
    <col min="13579" max="13824" width="11.42578125" style="1337"/>
    <col min="13825" max="13825" width="10.42578125" style="1337" bestFit="1" customWidth="1"/>
    <col min="13826" max="13826" width="53.42578125" style="1337" bestFit="1" customWidth="1"/>
    <col min="13827" max="13828" width="5" style="1337" customWidth="1"/>
    <col min="13829" max="13829" width="11" style="1337" customWidth="1"/>
    <col min="13830" max="13832" width="7.5703125" style="1337" customWidth="1"/>
    <col min="13833" max="13834" width="8.42578125" style="1337" customWidth="1"/>
    <col min="13835" max="14080" width="11.42578125" style="1337"/>
    <col min="14081" max="14081" width="10.42578125" style="1337" bestFit="1" customWidth="1"/>
    <col min="14082" max="14082" width="53.42578125" style="1337" bestFit="1" customWidth="1"/>
    <col min="14083" max="14084" width="5" style="1337" customWidth="1"/>
    <col min="14085" max="14085" width="11" style="1337" customWidth="1"/>
    <col min="14086" max="14088" width="7.5703125" style="1337" customWidth="1"/>
    <col min="14089" max="14090" width="8.42578125" style="1337" customWidth="1"/>
    <col min="14091" max="14336" width="11.42578125" style="1337"/>
    <col min="14337" max="14337" width="10.42578125" style="1337" bestFit="1" customWidth="1"/>
    <col min="14338" max="14338" width="53.42578125" style="1337" bestFit="1" customWidth="1"/>
    <col min="14339" max="14340" width="5" style="1337" customWidth="1"/>
    <col min="14341" max="14341" width="11" style="1337" customWidth="1"/>
    <col min="14342" max="14344" width="7.5703125" style="1337" customWidth="1"/>
    <col min="14345" max="14346" width="8.42578125" style="1337" customWidth="1"/>
    <col min="14347" max="14592" width="11.42578125" style="1337"/>
    <col min="14593" max="14593" width="10.42578125" style="1337" bestFit="1" customWidth="1"/>
    <col min="14594" max="14594" width="53.42578125" style="1337" bestFit="1" customWidth="1"/>
    <col min="14595" max="14596" width="5" style="1337" customWidth="1"/>
    <col min="14597" max="14597" width="11" style="1337" customWidth="1"/>
    <col min="14598" max="14600" width="7.5703125" style="1337" customWidth="1"/>
    <col min="14601" max="14602" width="8.42578125" style="1337" customWidth="1"/>
    <col min="14603" max="14848" width="11.42578125" style="1337"/>
    <col min="14849" max="14849" width="10.42578125" style="1337" bestFit="1" customWidth="1"/>
    <col min="14850" max="14850" width="53.42578125" style="1337" bestFit="1" customWidth="1"/>
    <col min="14851" max="14852" width="5" style="1337" customWidth="1"/>
    <col min="14853" max="14853" width="11" style="1337" customWidth="1"/>
    <col min="14854" max="14856" width="7.5703125" style="1337" customWidth="1"/>
    <col min="14857" max="14858" width="8.42578125" style="1337" customWidth="1"/>
    <col min="14859" max="15104" width="11.42578125" style="1337"/>
    <col min="15105" max="15105" width="10.42578125" style="1337" bestFit="1" customWidth="1"/>
    <col min="15106" max="15106" width="53.42578125" style="1337" bestFit="1" customWidth="1"/>
    <col min="15107" max="15108" width="5" style="1337" customWidth="1"/>
    <col min="15109" max="15109" width="11" style="1337" customWidth="1"/>
    <col min="15110" max="15112" width="7.5703125" style="1337" customWidth="1"/>
    <col min="15113" max="15114" width="8.42578125" style="1337" customWidth="1"/>
    <col min="15115" max="15360" width="11.42578125" style="1337"/>
    <col min="15361" max="15361" width="10.42578125" style="1337" bestFit="1" customWidth="1"/>
    <col min="15362" max="15362" width="53.42578125" style="1337" bestFit="1" customWidth="1"/>
    <col min="15363" max="15364" width="5" style="1337" customWidth="1"/>
    <col min="15365" max="15365" width="11" style="1337" customWidth="1"/>
    <col min="15366" max="15368" width="7.5703125" style="1337" customWidth="1"/>
    <col min="15369" max="15370" width="8.42578125" style="1337" customWidth="1"/>
    <col min="15371" max="15616" width="11.42578125" style="1337"/>
    <col min="15617" max="15617" width="10.42578125" style="1337" bestFit="1" customWidth="1"/>
    <col min="15618" max="15618" width="53.42578125" style="1337" bestFit="1" customWidth="1"/>
    <col min="15619" max="15620" width="5" style="1337" customWidth="1"/>
    <col min="15621" max="15621" width="11" style="1337" customWidth="1"/>
    <col min="15622" max="15624" width="7.5703125" style="1337" customWidth="1"/>
    <col min="15625" max="15626" width="8.42578125" style="1337" customWidth="1"/>
    <col min="15627" max="15872" width="11.42578125" style="1337"/>
    <col min="15873" max="15873" width="10.42578125" style="1337" bestFit="1" customWidth="1"/>
    <col min="15874" max="15874" width="53.42578125" style="1337" bestFit="1" customWidth="1"/>
    <col min="15875" max="15876" width="5" style="1337" customWidth="1"/>
    <col min="15877" max="15877" width="11" style="1337" customWidth="1"/>
    <col min="15878" max="15880" width="7.5703125" style="1337" customWidth="1"/>
    <col min="15881" max="15882" width="8.42578125" style="1337" customWidth="1"/>
    <col min="15883" max="16128" width="11.42578125" style="1337"/>
    <col min="16129" max="16129" width="10.42578125" style="1337" bestFit="1" customWidth="1"/>
    <col min="16130" max="16130" width="53.42578125" style="1337" bestFit="1" customWidth="1"/>
    <col min="16131" max="16132" width="5" style="1337" customWidth="1"/>
    <col min="16133" max="16133" width="11" style="1337" customWidth="1"/>
    <col min="16134" max="16136" width="7.5703125" style="1337" customWidth="1"/>
    <col min="16137" max="16138" width="8.42578125" style="1337" customWidth="1"/>
    <col min="16139" max="16384" width="11.42578125" style="1337"/>
  </cols>
  <sheetData>
    <row r="1" spans="1:17" s="1316" customFormat="1" ht="20.100000000000001" customHeight="1">
      <c r="A1" s="1459" t="s">
        <v>3298</v>
      </c>
      <c r="B1" s="1459"/>
      <c r="C1" s="1459"/>
      <c r="D1" s="1459"/>
      <c r="E1" s="1459"/>
      <c r="F1" s="1459"/>
      <c r="G1" s="1459"/>
      <c r="H1" s="1459"/>
      <c r="I1" s="1459"/>
      <c r="J1" s="1459"/>
      <c r="K1" s="1314"/>
      <c r="L1" s="1314"/>
      <c r="M1" s="1314"/>
      <c r="N1" s="1314"/>
      <c r="O1" s="1314"/>
      <c r="P1" s="1314"/>
      <c r="Q1" s="1315"/>
    </row>
    <row r="2" spans="1:17" s="1316" customFormat="1" ht="20.100000000000001" customHeight="1">
      <c r="A2" s="1404" t="str">
        <f>+'5. METRADO'!B3</f>
        <v>MES DE FEBRERO DE 2021 (16/02/2021 - 18/02/2020)</v>
      </c>
      <c r="B2" s="1404"/>
      <c r="C2" s="1404"/>
      <c r="D2" s="1404"/>
      <c r="E2" s="1404"/>
      <c r="F2" s="1404"/>
      <c r="G2" s="1404"/>
      <c r="H2" s="1404"/>
      <c r="I2" s="1404"/>
      <c r="J2" s="1404"/>
      <c r="K2" s="1314"/>
      <c r="L2" s="1314"/>
      <c r="M2" s="1314"/>
      <c r="N2" s="1314"/>
      <c r="O2" s="1314"/>
      <c r="P2" s="1314"/>
      <c r="Q2" s="1315"/>
    </row>
    <row r="3" spans="1:17" s="1316" customFormat="1" ht="7.15" customHeight="1">
      <c r="B3" s="1317"/>
      <c r="C3" s="1318"/>
      <c r="D3" s="1319"/>
      <c r="E3" s="1319"/>
      <c r="F3" s="1317"/>
      <c r="G3" s="1317"/>
      <c r="H3" s="1317"/>
      <c r="I3" s="1317"/>
      <c r="J3" s="1317"/>
      <c r="K3" s="1314"/>
      <c r="L3" s="1314"/>
      <c r="M3" s="1314"/>
      <c r="N3" s="1314"/>
      <c r="O3" s="1314"/>
      <c r="P3" s="1314"/>
      <c r="Q3" s="1315"/>
    </row>
    <row r="4" spans="1:17" s="1316" customFormat="1" ht="13.15" customHeight="1">
      <c r="A4" s="1320" t="s">
        <v>3299</v>
      </c>
      <c r="B4" s="1460" t="str">
        <f>+'5. METRADO'!C4</f>
        <v>:  REMODELACIÓN DE LOSA DEPORTIVA; EN EL(LA) IE 10384 - CHOTA EN LA LOCALIDAD CHOTA, DISTRITO DE CHOTA, PROVINCIA CHOTA, DEPARTAMENTO CAJAMARCA</v>
      </c>
      <c r="C4" s="1460"/>
      <c r="D4" s="1460"/>
      <c r="E4" s="1460"/>
      <c r="F4" s="1460"/>
      <c r="G4" s="1460"/>
      <c r="H4" s="1460"/>
      <c r="I4" s="1460"/>
      <c r="J4" s="1460"/>
      <c r="K4" s="1314"/>
    </row>
    <row r="5" spans="1:17" s="1316" customFormat="1" ht="13.15" customHeight="1">
      <c r="A5" s="1320"/>
      <c r="B5" s="1460"/>
      <c r="C5" s="1460"/>
      <c r="D5" s="1460"/>
      <c r="E5" s="1460"/>
      <c r="F5" s="1460"/>
      <c r="G5" s="1460"/>
      <c r="H5" s="1460"/>
      <c r="I5" s="1460"/>
      <c r="J5" s="1460"/>
      <c r="K5" s="1314"/>
    </row>
    <row r="6" spans="1:17" s="1316" customFormat="1" ht="13.5" customHeight="1">
      <c r="A6" s="1321" t="s">
        <v>3300</v>
      </c>
      <c r="B6" s="1322" t="str">
        <f>+'5. METRADO'!C5</f>
        <v>:  GERENCIA SUB REGIONAL DE CHOTA</v>
      </c>
      <c r="C6" s="1323"/>
      <c r="D6" s="1323"/>
      <c r="E6" s="1324"/>
      <c r="F6" s="1321" t="s">
        <v>3301</v>
      </c>
      <c r="G6" s="1324" t="s">
        <v>3286</v>
      </c>
      <c r="I6" s="1325"/>
      <c r="K6" s="1314"/>
    </row>
    <row r="7" spans="1:17" s="1316" customFormat="1" ht="13.5" customHeight="1">
      <c r="A7" s="1321" t="s">
        <v>3302</v>
      </c>
      <c r="B7" s="1322" t="s">
        <v>3381</v>
      </c>
      <c r="C7" s="1323"/>
      <c r="D7" s="1323"/>
      <c r="E7" s="1324"/>
      <c r="F7" s="1321" t="s">
        <v>3303</v>
      </c>
      <c r="G7" s="1322" t="s">
        <v>3304</v>
      </c>
      <c r="H7" s="1326"/>
      <c r="I7" s="1325"/>
      <c r="K7" s="1314"/>
    </row>
    <row r="8" spans="1:17" s="1316" customFormat="1" ht="13.5" customHeight="1">
      <c r="A8" s="1321" t="s">
        <v>3305</v>
      </c>
      <c r="B8" s="1322" t="s">
        <v>3296</v>
      </c>
      <c r="C8" s="1327"/>
      <c r="D8" s="1327"/>
      <c r="E8" s="1328"/>
      <c r="F8" s="1321" t="s">
        <v>3306</v>
      </c>
      <c r="G8" s="1458">
        <f>+'1. Res.'!D8</f>
        <v>210150.65</v>
      </c>
      <c r="H8" s="1458"/>
      <c r="I8" s="1325"/>
      <c r="K8" s="1314"/>
    </row>
    <row r="9" spans="1:17" s="1316" customFormat="1" ht="13.5" customHeight="1">
      <c r="A9" s="1321" t="s">
        <v>3307</v>
      </c>
      <c r="B9" s="1322" t="str">
        <f>+'5. METRADO'!C7</f>
        <v>:  ARQING DEL NORTE CONTRATISTAS GENERALES EIRL</v>
      </c>
      <c r="C9" s="1327"/>
      <c r="D9" s="1327"/>
      <c r="E9" s="1328"/>
      <c r="F9" s="1329" t="s">
        <v>3308</v>
      </c>
      <c r="G9" s="1458">
        <f>+'1. Res.'!D9</f>
        <v>189135.59</v>
      </c>
      <c r="H9" s="1458"/>
      <c r="I9" s="1330" t="s">
        <v>3309</v>
      </c>
      <c r="K9" s="1314"/>
    </row>
    <row r="10" spans="1:17" s="1316" customFormat="1" ht="13.5" customHeight="1">
      <c r="A10" s="1321" t="s">
        <v>3310</v>
      </c>
      <c r="B10" s="1322" t="str">
        <f>+'5. METRADO'!C8</f>
        <v>:  ARQ. CARLOS ORLANDO ACOSTA ZEÑA</v>
      </c>
      <c r="C10" s="1331"/>
      <c r="D10" s="1332"/>
      <c r="E10" s="1333"/>
      <c r="F10" s="1329" t="s">
        <v>3308</v>
      </c>
      <c r="G10" s="1458">
        <f>+G9/1.18</f>
        <v>160284.39830508476</v>
      </c>
      <c r="H10" s="1458"/>
      <c r="I10" s="1330" t="s">
        <v>3311</v>
      </c>
      <c r="K10" s="1314"/>
    </row>
    <row r="11" spans="1:17" s="1316" customFormat="1" ht="13.5" customHeight="1">
      <c r="A11" s="1321" t="s">
        <v>3312</v>
      </c>
      <c r="B11" s="1322" t="str">
        <f>+'5. METRADO'!C9</f>
        <v>:  ING. GEINER MEJIA GALVEZ</v>
      </c>
      <c r="C11" s="1331"/>
      <c r="D11" s="1331"/>
      <c r="E11" s="1332"/>
      <c r="F11" s="1321" t="s">
        <v>3313</v>
      </c>
      <c r="G11" s="1334">
        <v>44211</v>
      </c>
      <c r="H11" s="1326"/>
      <c r="I11" s="1326"/>
      <c r="K11" s="1314"/>
    </row>
    <row r="12" spans="1:17" s="1316" customFormat="1" ht="13.5" customHeight="1">
      <c r="B12" s="1335"/>
      <c r="C12" s="1322"/>
      <c r="D12" s="1331"/>
      <c r="E12" s="1331"/>
      <c r="F12" s="1332"/>
      <c r="G12" s="1321" t="s">
        <v>3314</v>
      </c>
      <c r="H12" s="1336">
        <f>+G9/G8</f>
        <v>0.90000002379245558</v>
      </c>
      <c r="I12" s="1326"/>
      <c r="J12" s="1325"/>
      <c r="K12" s="1314"/>
      <c r="L12" s="1314"/>
      <c r="M12" s="1314"/>
      <c r="N12" s="1314"/>
      <c r="O12" s="1314"/>
      <c r="P12" s="1314"/>
      <c r="Q12" s="1315"/>
    </row>
    <row r="14" spans="1:17" ht="15" customHeight="1">
      <c r="A14" s="1454" t="s">
        <v>3315</v>
      </c>
      <c r="B14" s="1454" t="s">
        <v>261</v>
      </c>
      <c r="C14" s="1454" t="s">
        <v>3316</v>
      </c>
      <c r="D14" s="1456" t="s">
        <v>3317</v>
      </c>
      <c r="E14" s="1454" t="s">
        <v>3318</v>
      </c>
      <c r="F14" s="1454"/>
      <c r="G14" s="1454"/>
      <c r="H14" s="1454"/>
      <c r="I14" s="1454" t="s">
        <v>3319</v>
      </c>
      <c r="J14" s="1454" t="s">
        <v>3320</v>
      </c>
    </row>
    <row r="15" spans="1:17" ht="39" thickBot="1">
      <c r="A15" s="1455"/>
      <c r="B15" s="1455"/>
      <c r="C15" s="1455"/>
      <c r="D15" s="1457"/>
      <c r="E15" s="1338" t="s">
        <v>3321</v>
      </c>
      <c r="F15" s="1339" t="s">
        <v>3322</v>
      </c>
      <c r="G15" s="1339" t="s">
        <v>3323</v>
      </c>
      <c r="H15" s="1340" t="s">
        <v>3324</v>
      </c>
      <c r="I15" s="1455"/>
      <c r="J15" s="1455"/>
    </row>
    <row r="16" spans="1:17" ht="15" customHeight="1" thickTop="1">
      <c r="A16" s="1341">
        <v>1</v>
      </c>
      <c r="B16" s="1342" t="s">
        <v>3082</v>
      </c>
      <c r="C16" s="1343"/>
      <c r="D16" s="1344"/>
      <c r="E16" s="1344"/>
      <c r="F16" s="1344"/>
      <c r="G16" s="1344"/>
      <c r="H16" s="1344"/>
      <c r="I16" s="1344"/>
      <c r="J16" s="1345"/>
    </row>
    <row r="17" spans="1:12" ht="15" customHeight="1">
      <c r="A17" s="1346">
        <v>1.01</v>
      </c>
      <c r="B17" s="1347" t="s">
        <v>3325</v>
      </c>
      <c r="C17" s="1348" t="s">
        <v>3084</v>
      </c>
      <c r="D17" s="1349"/>
      <c r="E17" s="1349"/>
      <c r="F17" s="1349"/>
      <c r="G17" s="1349"/>
      <c r="H17" s="1349"/>
      <c r="I17" s="1349"/>
      <c r="J17" s="1350"/>
      <c r="L17" s="1351"/>
    </row>
    <row r="18" spans="1:12" ht="15" customHeight="1">
      <c r="A18" s="1346">
        <v>1.02</v>
      </c>
      <c r="B18" s="1347" t="s">
        <v>3326</v>
      </c>
      <c r="C18" s="1348" t="s">
        <v>53</v>
      </c>
      <c r="D18" s="1349"/>
      <c r="E18" s="1349"/>
      <c r="F18" s="1349"/>
      <c r="G18" s="1349"/>
      <c r="H18" s="1349"/>
      <c r="I18" s="1349"/>
      <c r="J18" s="1350"/>
      <c r="L18" s="1351"/>
    </row>
    <row r="19" spans="1:12" ht="15" customHeight="1">
      <c r="A19" s="1346">
        <v>1.03</v>
      </c>
      <c r="B19" s="1347" t="s">
        <v>3327</v>
      </c>
      <c r="C19" s="1348" t="s">
        <v>50</v>
      </c>
      <c r="D19" s="1349"/>
      <c r="E19" s="1349"/>
      <c r="F19" s="1349"/>
      <c r="G19" s="1349"/>
      <c r="H19" s="1349"/>
      <c r="I19" s="1349"/>
      <c r="J19" s="1350"/>
      <c r="L19" s="1351"/>
    </row>
    <row r="20" spans="1:12" ht="15" customHeight="1">
      <c r="A20" s="1346">
        <v>1.04</v>
      </c>
      <c r="B20" s="1347" t="s">
        <v>3328</v>
      </c>
      <c r="C20" s="1348" t="s">
        <v>53</v>
      </c>
      <c r="D20" s="1349"/>
      <c r="E20" s="1349"/>
      <c r="F20" s="1349"/>
      <c r="G20" s="1349"/>
      <c r="H20" s="1349"/>
      <c r="I20" s="1349"/>
      <c r="J20" s="1350"/>
      <c r="L20" s="1351"/>
    </row>
    <row r="21" spans="1:12" ht="15" customHeight="1">
      <c r="A21" s="1346">
        <v>1.05</v>
      </c>
      <c r="B21" s="1347" t="s">
        <v>3329</v>
      </c>
      <c r="C21" s="1348" t="s">
        <v>53</v>
      </c>
      <c r="D21" s="1349">
        <v>0.1</v>
      </c>
      <c r="E21" s="1349">
        <v>1</v>
      </c>
      <c r="F21" s="1349"/>
      <c r="G21" s="1349"/>
      <c r="H21" s="1349"/>
      <c r="I21" s="1349">
        <f>E21*D21</f>
        <v>0.1</v>
      </c>
      <c r="J21" s="1350">
        <f>I21</f>
        <v>0.1</v>
      </c>
      <c r="L21" s="1351"/>
    </row>
    <row r="22" spans="1:12" ht="15" customHeight="1">
      <c r="A22" s="1352">
        <v>2</v>
      </c>
      <c r="B22" s="1353" t="s">
        <v>3090</v>
      </c>
      <c r="C22" s="1354"/>
      <c r="D22" s="1349"/>
      <c r="E22" s="1349"/>
      <c r="F22" s="1349"/>
      <c r="G22" s="1349"/>
      <c r="H22" s="1349"/>
      <c r="I22" s="1349"/>
      <c r="J22" s="1355"/>
      <c r="L22" s="1351"/>
    </row>
    <row r="23" spans="1:12" ht="15" customHeight="1">
      <c r="A23" s="1346">
        <v>2.0099999999999998</v>
      </c>
      <c r="B23" s="1347" t="s">
        <v>3330</v>
      </c>
      <c r="C23" s="1348" t="s">
        <v>53</v>
      </c>
      <c r="D23" s="1349">
        <v>0.1</v>
      </c>
      <c r="E23" s="1349">
        <v>1</v>
      </c>
      <c r="F23" s="1349"/>
      <c r="G23" s="1349"/>
      <c r="H23" s="1349"/>
      <c r="I23" s="1349">
        <f>D23*E23</f>
        <v>0.1</v>
      </c>
      <c r="J23" s="1350">
        <f>I23</f>
        <v>0.1</v>
      </c>
      <c r="L23" s="1351"/>
    </row>
    <row r="24" spans="1:12" ht="15" customHeight="1">
      <c r="A24" s="1352">
        <v>3</v>
      </c>
      <c r="B24" s="1353" t="s">
        <v>52</v>
      </c>
      <c r="C24" s="1354"/>
      <c r="D24" s="1349"/>
      <c r="E24" s="1349"/>
      <c r="F24" s="1349"/>
      <c r="G24" s="1349"/>
      <c r="H24" s="1349"/>
      <c r="I24" s="1349"/>
      <c r="J24" s="1355"/>
      <c r="L24" s="1351"/>
    </row>
    <row r="25" spans="1:12" ht="15" customHeight="1">
      <c r="A25" s="1346">
        <v>3.01</v>
      </c>
      <c r="B25" s="1347" t="s">
        <v>3331</v>
      </c>
      <c r="C25" s="1348" t="s">
        <v>51</v>
      </c>
      <c r="D25" s="1349"/>
      <c r="E25" s="1349"/>
      <c r="F25" s="1349"/>
      <c r="G25" s="1349"/>
      <c r="H25" s="1349"/>
      <c r="I25" s="1349"/>
      <c r="J25" s="1350"/>
      <c r="L25" s="1351"/>
    </row>
    <row r="26" spans="1:12" ht="15" customHeight="1">
      <c r="A26" s="1346">
        <v>3.02</v>
      </c>
      <c r="B26" s="1347" t="s">
        <v>3332</v>
      </c>
      <c r="C26" s="1348" t="s">
        <v>3030</v>
      </c>
      <c r="D26" s="1349"/>
      <c r="E26" s="1349"/>
      <c r="F26" s="1349"/>
      <c r="G26" s="1349"/>
      <c r="H26" s="1349"/>
      <c r="I26" s="1349"/>
      <c r="J26" s="1350"/>
      <c r="L26" s="1351"/>
    </row>
    <row r="27" spans="1:12" ht="15" customHeight="1">
      <c r="A27" s="1346">
        <v>3.03</v>
      </c>
      <c r="B27" s="1347" t="s">
        <v>3333</v>
      </c>
      <c r="C27" s="1348" t="s">
        <v>3030</v>
      </c>
      <c r="D27" s="1349"/>
      <c r="E27" s="1349"/>
      <c r="F27" s="1349"/>
      <c r="G27" s="1349"/>
      <c r="H27" s="1349"/>
      <c r="I27" s="1349"/>
      <c r="J27" s="1350"/>
      <c r="L27" s="1351"/>
    </row>
    <row r="28" spans="1:12" ht="15" customHeight="1">
      <c r="A28" s="1352">
        <v>4</v>
      </c>
      <c r="B28" s="1353" t="s">
        <v>54</v>
      </c>
      <c r="C28" s="1354"/>
      <c r="D28" s="1349"/>
      <c r="E28" s="1349"/>
      <c r="F28" s="1349"/>
      <c r="G28" s="1349"/>
      <c r="H28" s="1349"/>
      <c r="I28" s="1349"/>
      <c r="J28" s="1355"/>
      <c r="L28" s="1351"/>
    </row>
    <row r="29" spans="1:12" ht="15" customHeight="1">
      <c r="A29" s="1346">
        <v>4.01</v>
      </c>
      <c r="B29" s="1347" t="s">
        <v>3334</v>
      </c>
      <c r="C29" s="1348" t="s">
        <v>3030</v>
      </c>
      <c r="D29" s="1349"/>
      <c r="E29" s="1349"/>
      <c r="F29" s="1349"/>
      <c r="G29" s="1349"/>
      <c r="H29" s="1349"/>
      <c r="I29" s="1349"/>
      <c r="J29" s="1350"/>
      <c r="L29" s="1351"/>
    </row>
    <row r="30" spans="1:12" ht="15" customHeight="1">
      <c r="A30" s="1346">
        <v>4.0199999999999996</v>
      </c>
      <c r="B30" s="1347" t="s">
        <v>3335</v>
      </c>
      <c r="C30" s="1348" t="s">
        <v>51</v>
      </c>
      <c r="D30" s="1349"/>
      <c r="E30" s="1349"/>
      <c r="F30" s="1349"/>
      <c r="G30" s="1349"/>
      <c r="H30" s="1349"/>
      <c r="I30" s="1349"/>
      <c r="J30" s="1350"/>
      <c r="L30" s="1351"/>
    </row>
    <row r="31" spans="1:12" ht="15" customHeight="1">
      <c r="A31" s="1346">
        <v>4.03</v>
      </c>
      <c r="B31" s="1347" t="s">
        <v>3336</v>
      </c>
      <c r="C31" s="1348" t="s">
        <v>3030</v>
      </c>
      <c r="D31" s="1349"/>
      <c r="E31" s="1349"/>
      <c r="F31" s="1349"/>
      <c r="G31" s="1349"/>
      <c r="H31" s="1349"/>
      <c r="I31" s="1349"/>
      <c r="J31" s="1350"/>
      <c r="L31" s="1351"/>
    </row>
    <row r="32" spans="1:12" ht="15" customHeight="1">
      <c r="A32" s="1346">
        <v>4.04</v>
      </c>
      <c r="B32" s="1347" t="s">
        <v>3337</v>
      </c>
      <c r="C32" s="1348" t="s">
        <v>3030</v>
      </c>
      <c r="D32" s="1349"/>
      <c r="E32" s="1349"/>
      <c r="F32" s="1349"/>
      <c r="G32" s="1349"/>
      <c r="H32" s="1349"/>
      <c r="I32" s="1349"/>
      <c r="J32" s="1355"/>
      <c r="L32" s="1351"/>
    </row>
    <row r="33" spans="1:12" ht="15" customHeight="1">
      <c r="A33" s="1346">
        <v>4.05</v>
      </c>
      <c r="B33" s="1347" t="s">
        <v>3338</v>
      </c>
      <c r="C33" s="1348" t="s">
        <v>3030</v>
      </c>
      <c r="D33" s="1349"/>
      <c r="E33" s="1349"/>
      <c r="F33" s="1349"/>
      <c r="G33" s="1349"/>
      <c r="H33" s="1349"/>
      <c r="I33" s="1349"/>
      <c r="J33" s="1355"/>
      <c r="L33" s="1351"/>
    </row>
    <row r="34" spans="1:12" ht="15" customHeight="1">
      <c r="A34" s="1352">
        <v>5</v>
      </c>
      <c r="B34" s="1353" t="s">
        <v>2700</v>
      </c>
      <c r="C34" s="1354"/>
      <c r="D34" s="1349"/>
      <c r="E34" s="1349"/>
      <c r="F34" s="1349"/>
      <c r="G34" s="1349"/>
      <c r="H34" s="1349"/>
      <c r="I34" s="1349"/>
      <c r="J34" s="1355"/>
      <c r="L34" s="1351"/>
    </row>
    <row r="35" spans="1:12" ht="15" customHeight="1">
      <c r="A35" s="1346">
        <v>5.01</v>
      </c>
      <c r="B35" s="1347" t="s">
        <v>3339</v>
      </c>
      <c r="C35" s="1348" t="s">
        <v>3030</v>
      </c>
      <c r="D35" s="1349"/>
      <c r="E35" s="1349"/>
      <c r="F35" s="1349"/>
      <c r="G35" s="1349"/>
      <c r="H35" s="1349"/>
      <c r="I35" s="1349"/>
      <c r="J35" s="1350"/>
      <c r="L35" s="1351"/>
    </row>
    <row r="36" spans="1:12" ht="15" customHeight="1">
      <c r="A36" s="1346">
        <v>5.0199999999999996</v>
      </c>
      <c r="B36" s="1347" t="s">
        <v>3340</v>
      </c>
      <c r="C36" s="1348" t="s">
        <v>51</v>
      </c>
      <c r="D36" s="1349"/>
      <c r="E36" s="1349"/>
      <c r="F36" s="1349"/>
      <c r="G36" s="1349"/>
      <c r="H36" s="1349"/>
      <c r="I36" s="1349"/>
      <c r="J36" s="1350"/>
      <c r="L36" s="1351"/>
    </row>
    <row r="37" spans="1:12" ht="15" customHeight="1">
      <c r="A37" s="1346">
        <v>5.03</v>
      </c>
      <c r="B37" s="1356" t="s">
        <v>3341</v>
      </c>
      <c r="C37" s="1348" t="s">
        <v>3030</v>
      </c>
      <c r="D37" s="1349"/>
      <c r="E37" s="1349"/>
      <c r="F37" s="1349"/>
      <c r="G37" s="1349"/>
      <c r="H37" s="1349"/>
      <c r="I37" s="1349"/>
      <c r="J37" s="1350"/>
      <c r="L37" s="1351"/>
    </row>
    <row r="38" spans="1:12" ht="15" customHeight="1">
      <c r="A38" s="1346">
        <v>5.04</v>
      </c>
      <c r="B38" s="1347" t="s">
        <v>3342</v>
      </c>
      <c r="C38" s="1348" t="s">
        <v>3030</v>
      </c>
      <c r="D38" s="1349"/>
      <c r="E38" s="1349"/>
      <c r="F38" s="1349"/>
      <c r="G38" s="1349"/>
      <c r="H38" s="1349"/>
      <c r="I38" s="1349"/>
      <c r="J38" s="1350"/>
      <c r="L38" s="1351"/>
    </row>
    <row r="39" spans="1:12" ht="15" customHeight="1">
      <c r="A39" s="1352">
        <v>6</v>
      </c>
      <c r="B39" s="1353" t="s">
        <v>2775</v>
      </c>
      <c r="C39" s="1354"/>
      <c r="D39" s="1349"/>
      <c r="E39" s="1349"/>
      <c r="F39" s="1349"/>
      <c r="G39" s="1349"/>
      <c r="H39" s="1349"/>
      <c r="I39" s="1349"/>
      <c r="J39" s="1355"/>
      <c r="L39" s="1351"/>
    </row>
    <row r="40" spans="1:12" ht="15" customHeight="1">
      <c r="A40" s="1346">
        <v>6.01</v>
      </c>
      <c r="B40" s="1357" t="s">
        <v>3343</v>
      </c>
      <c r="C40" s="1358"/>
      <c r="D40" s="1349"/>
      <c r="E40" s="1349"/>
      <c r="F40" s="1349"/>
      <c r="G40" s="1349"/>
      <c r="H40" s="1349"/>
      <c r="I40" s="1349"/>
      <c r="J40" s="1355"/>
      <c r="L40" s="1351"/>
    </row>
    <row r="41" spans="1:12" ht="15" customHeight="1">
      <c r="A41" s="1359">
        <v>37043</v>
      </c>
      <c r="B41" s="1360" t="s">
        <v>3344</v>
      </c>
      <c r="C41" s="1348" t="s">
        <v>3030</v>
      </c>
      <c r="D41" s="1349"/>
      <c r="E41" s="1349"/>
      <c r="F41" s="1349"/>
      <c r="G41" s="1349"/>
      <c r="H41" s="1349"/>
      <c r="I41" s="1349"/>
      <c r="J41" s="1350"/>
      <c r="L41" s="1351"/>
    </row>
    <row r="42" spans="1:12" ht="15" customHeight="1">
      <c r="A42" s="1359">
        <v>37408</v>
      </c>
      <c r="B42" s="1360" t="s">
        <v>3345</v>
      </c>
      <c r="C42" s="1348" t="s">
        <v>55</v>
      </c>
      <c r="D42" s="1349"/>
      <c r="E42" s="1349"/>
      <c r="F42" s="1349"/>
      <c r="G42" s="1349"/>
      <c r="H42" s="1349"/>
      <c r="I42" s="1349"/>
      <c r="J42" s="1350"/>
      <c r="L42" s="1351"/>
    </row>
    <row r="43" spans="1:12" ht="15" customHeight="1">
      <c r="A43" s="1346">
        <v>6.02</v>
      </c>
      <c r="B43" s="1357" t="s">
        <v>3346</v>
      </c>
      <c r="C43" s="1358"/>
      <c r="D43" s="1349"/>
      <c r="E43" s="1349"/>
      <c r="F43" s="1349"/>
      <c r="G43" s="1349"/>
      <c r="H43" s="1349"/>
      <c r="I43" s="1349"/>
      <c r="J43" s="1355"/>
      <c r="L43" s="1351"/>
    </row>
    <row r="44" spans="1:12" ht="15" customHeight="1">
      <c r="A44" s="1359">
        <v>37044</v>
      </c>
      <c r="B44" s="1360" t="s">
        <v>3347</v>
      </c>
      <c r="C44" s="1348" t="s">
        <v>3030</v>
      </c>
      <c r="D44" s="1349">
        <v>16</v>
      </c>
      <c r="E44" s="1349">
        <v>0.4</v>
      </c>
      <c r="F44" s="1349">
        <v>0.4</v>
      </c>
      <c r="G44" s="1349">
        <v>1.1000000000000001</v>
      </c>
      <c r="H44" s="1349"/>
      <c r="I44" s="1349">
        <f>+D44*E44*F44*G44</f>
        <v>2.8160000000000007</v>
      </c>
      <c r="J44" s="1350">
        <f>+I44</f>
        <v>2.8160000000000007</v>
      </c>
      <c r="L44" s="1351"/>
    </row>
    <row r="45" spans="1:12" ht="15" customHeight="1">
      <c r="A45" s="1359">
        <v>37409</v>
      </c>
      <c r="B45" s="1360" t="s">
        <v>3348</v>
      </c>
      <c r="C45" s="1348" t="s">
        <v>51</v>
      </c>
      <c r="D45" s="1349">
        <v>16</v>
      </c>
      <c r="E45" s="1349">
        <v>1.6</v>
      </c>
      <c r="F45" s="1349">
        <v>1.6</v>
      </c>
      <c r="G45" s="1349"/>
      <c r="H45" s="1349"/>
      <c r="I45" s="1349">
        <f>+D45*E45*F45</f>
        <v>40.960000000000008</v>
      </c>
      <c r="J45" s="1350">
        <f>+I45</f>
        <v>40.960000000000008</v>
      </c>
      <c r="L45" s="1351"/>
    </row>
    <row r="46" spans="1:12" ht="15" customHeight="1">
      <c r="A46" s="1359">
        <v>37774</v>
      </c>
      <c r="B46" s="1360" t="s">
        <v>3349</v>
      </c>
      <c r="C46" s="1348" t="s">
        <v>55</v>
      </c>
      <c r="D46" s="1349"/>
      <c r="E46" s="1349"/>
      <c r="F46" s="1349"/>
      <c r="G46" s="1349"/>
      <c r="H46" s="1349"/>
      <c r="I46" s="1349"/>
      <c r="J46" s="1350"/>
      <c r="L46" s="1351"/>
    </row>
    <row r="47" spans="1:12" ht="15" customHeight="1">
      <c r="A47" s="1352">
        <v>7</v>
      </c>
      <c r="B47" s="1353" t="s">
        <v>3123</v>
      </c>
      <c r="C47" s="1354"/>
      <c r="D47" s="1349"/>
      <c r="E47" s="1349"/>
      <c r="F47" s="1349"/>
      <c r="G47" s="1349"/>
      <c r="H47" s="1349"/>
      <c r="I47" s="1349"/>
      <c r="J47" s="1355"/>
      <c r="L47" s="1351"/>
    </row>
    <row r="48" spans="1:12" ht="15" customHeight="1">
      <c r="A48" s="1346">
        <v>7.01</v>
      </c>
      <c r="B48" s="1347" t="s">
        <v>3350</v>
      </c>
      <c r="C48" s="1348" t="s">
        <v>3084</v>
      </c>
      <c r="D48" s="1349"/>
      <c r="E48" s="1349"/>
      <c r="F48" s="1349"/>
      <c r="G48" s="1349"/>
      <c r="H48" s="1349"/>
      <c r="I48" s="1349"/>
      <c r="J48" s="1370"/>
      <c r="L48" s="1351"/>
    </row>
    <row r="49" spans="1:12" ht="15" customHeight="1">
      <c r="A49" s="1346">
        <v>7.02</v>
      </c>
      <c r="B49" s="1347" t="s">
        <v>3351</v>
      </c>
      <c r="C49" s="1348" t="s">
        <v>3084</v>
      </c>
      <c r="D49" s="1349"/>
      <c r="E49" s="1349"/>
      <c r="F49" s="1349"/>
      <c r="G49" s="1349"/>
      <c r="H49" s="1349"/>
      <c r="I49" s="1349"/>
      <c r="J49" s="1370"/>
      <c r="L49" s="1351"/>
    </row>
    <row r="50" spans="1:12" ht="15" customHeight="1">
      <c r="A50" s="1346">
        <v>7.03</v>
      </c>
      <c r="B50" s="1347" t="s">
        <v>3352</v>
      </c>
      <c r="C50" s="1348" t="s">
        <v>3084</v>
      </c>
      <c r="D50" s="1349">
        <v>7</v>
      </c>
      <c r="E50" s="1349">
        <v>1</v>
      </c>
      <c r="F50" s="1349"/>
      <c r="G50" s="1349"/>
      <c r="H50" s="1349"/>
      <c r="I50" s="1349">
        <f t="shared" ref="I50" si="0">+D50*E50</f>
        <v>7</v>
      </c>
      <c r="J50" s="1370">
        <f t="shared" ref="J50" si="1">+I50</f>
        <v>7</v>
      </c>
      <c r="L50" s="1351"/>
    </row>
    <row r="51" spans="1:12" ht="15" customHeight="1">
      <c r="A51" s="1346">
        <v>7.04</v>
      </c>
      <c r="B51" s="1347" t="s">
        <v>3353</v>
      </c>
      <c r="C51" s="1348" t="s">
        <v>50</v>
      </c>
      <c r="D51" s="1349">
        <v>1</v>
      </c>
      <c r="E51" s="1349">
        <v>359</v>
      </c>
      <c r="F51" s="1349"/>
      <c r="G51" s="1349"/>
      <c r="H51" s="1349"/>
      <c r="I51" s="1349">
        <f t="shared" ref="I51" si="2">+D51*E51</f>
        <v>359</v>
      </c>
      <c r="J51" s="1370">
        <f t="shared" ref="J51" si="3">+I51</f>
        <v>359</v>
      </c>
      <c r="L51" s="1351"/>
    </row>
    <row r="52" spans="1:12" ht="15" customHeight="1">
      <c r="A52" s="1346">
        <v>7.05</v>
      </c>
      <c r="B52" s="1347" t="s">
        <v>3354</v>
      </c>
      <c r="C52" s="1348" t="s">
        <v>50</v>
      </c>
      <c r="D52" s="1349"/>
      <c r="E52" s="1349"/>
      <c r="F52" s="1349"/>
      <c r="G52" s="1349"/>
      <c r="H52" s="1349"/>
      <c r="I52" s="1349"/>
      <c r="J52" s="1355"/>
      <c r="L52" s="1351"/>
    </row>
    <row r="53" spans="1:12" ht="15" customHeight="1">
      <c r="A53" s="1346">
        <v>7.06</v>
      </c>
      <c r="B53" s="1347" t="s">
        <v>3355</v>
      </c>
      <c r="C53" s="1348" t="s">
        <v>50</v>
      </c>
      <c r="D53" s="1349"/>
      <c r="E53" s="1349"/>
      <c r="F53" s="1349"/>
      <c r="G53" s="1349"/>
      <c r="H53" s="1349"/>
      <c r="I53" s="1349"/>
      <c r="J53" s="1355"/>
      <c r="L53" s="1351"/>
    </row>
    <row r="54" spans="1:12" ht="15" customHeight="1">
      <c r="A54" s="1346">
        <v>7.07</v>
      </c>
      <c r="B54" s="1347" t="s">
        <v>3356</v>
      </c>
      <c r="C54" s="1348" t="s">
        <v>50</v>
      </c>
      <c r="D54" s="1349"/>
      <c r="E54" s="1349"/>
      <c r="F54" s="1349"/>
      <c r="G54" s="1349"/>
      <c r="H54" s="1349"/>
      <c r="I54" s="1349"/>
      <c r="J54" s="1355"/>
      <c r="L54" s="1351"/>
    </row>
    <row r="55" spans="1:12" ht="15" customHeight="1">
      <c r="A55" s="1346">
        <v>7.08</v>
      </c>
      <c r="B55" s="1347" t="s">
        <v>3357</v>
      </c>
      <c r="C55" s="1348" t="s">
        <v>53</v>
      </c>
      <c r="D55" s="1349">
        <v>0.7</v>
      </c>
      <c r="E55" s="1349">
        <v>1</v>
      </c>
      <c r="F55" s="1349"/>
      <c r="G55" s="1349"/>
      <c r="H55" s="1349"/>
      <c r="I55" s="1349">
        <f t="shared" ref="I55" si="4">+D55*E55</f>
        <v>0.7</v>
      </c>
      <c r="J55" s="1370">
        <f t="shared" ref="J55" si="5">+I55</f>
        <v>0.7</v>
      </c>
      <c r="L55" s="1351"/>
    </row>
    <row r="56" spans="1:12" ht="15" customHeight="1">
      <c r="A56" s="1346">
        <v>7.09</v>
      </c>
      <c r="B56" s="1347" t="s">
        <v>3358</v>
      </c>
      <c r="C56" s="1348" t="s">
        <v>51</v>
      </c>
      <c r="D56" s="1349"/>
      <c r="E56" s="1349"/>
      <c r="F56" s="1349"/>
      <c r="G56" s="1349"/>
      <c r="H56" s="1349"/>
      <c r="I56" s="1349"/>
      <c r="J56" s="1355"/>
      <c r="L56" s="1351"/>
    </row>
    <row r="57" spans="1:12" ht="15" customHeight="1">
      <c r="A57" s="1346">
        <v>7.1</v>
      </c>
      <c r="B57" s="1347" t="s">
        <v>3359</v>
      </c>
      <c r="C57" s="1348" t="s">
        <v>51</v>
      </c>
      <c r="D57" s="1349"/>
      <c r="E57" s="1349"/>
      <c r="F57" s="1349"/>
      <c r="G57" s="1349"/>
      <c r="H57" s="1349"/>
      <c r="I57" s="1349"/>
      <c r="J57" s="1355"/>
      <c r="L57" s="1351"/>
    </row>
    <row r="58" spans="1:12" ht="15" customHeight="1">
      <c r="A58" s="1346">
        <v>7.11</v>
      </c>
      <c r="B58" s="1347" t="s">
        <v>3360</v>
      </c>
      <c r="C58" s="1348" t="s">
        <v>51</v>
      </c>
      <c r="D58" s="1349"/>
      <c r="E58" s="1349"/>
      <c r="F58" s="1349"/>
      <c r="G58" s="1349"/>
      <c r="H58" s="1349"/>
      <c r="I58" s="1349"/>
      <c r="J58" s="1355"/>
      <c r="L58" s="1351"/>
    </row>
    <row r="59" spans="1:12" ht="15" customHeight="1">
      <c r="A59" s="1352">
        <v>8</v>
      </c>
      <c r="B59" s="1353" t="s">
        <v>64</v>
      </c>
      <c r="C59" s="1354"/>
      <c r="D59" s="1349"/>
      <c r="E59" s="1349"/>
      <c r="F59" s="1349"/>
      <c r="G59" s="1349"/>
      <c r="H59" s="1349"/>
      <c r="I59" s="1349"/>
      <c r="J59" s="1355"/>
      <c r="L59" s="1351"/>
    </row>
    <row r="60" spans="1:12" ht="15" customHeight="1">
      <c r="A60" s="1346">
        <v>8.01</v>
      </c>
      <c r="B60" s="1347" t="s">
        <v>3361</v>
      </c>
      <c r="C60" s="1348" t="s">
        <v>51</v>
      </c>
      <c r="D60" s="1349"/>
      <c r="E60" s="1349"/>
      <c r="F60" s="1349"/>
      <c r="G60" s="1349"/>
      <c r="H60" s="1349"/>
      <c r="I60" s="1349"/>
      <c r="J60" s="1355"/>
      <c r="L60" s="1351"/>
    </row>
    <row r="61" spans="1:12" ht="15" customHeight="1">
      <c r="A61" s="1352">
        <v>9</v>
      </c>
      <c r="B61" s="1353" t="s">
        <v>3149</v>
      </c>
      <c r="C61" s="1354"/>
      <c r="D61" s="1349"/>
      <c r="E61" s="1349"/>
      <c r="F61" s="1349"/>
      <c r="G61" s="1349"/>
      <c r="H61" s="1349"/>
      <c r="I61" s="1349"/>
      <c r="J61" s="1355"/>
      <c r="L61" s="1351"/>
    </row>
    <row r="62" spans="1:12" ht="15" customHeight="1">
      <c r="A62" s="1346">
        <v>9.01</v>
      </c>
      <c r="B62" s="1347" t="s">
        <v>3362</v>
      </c>
      <c r="C62" s="1348" t="s">
        <v>50</v>
      </c>
      <c r="D62" s="1349"/>
      <c r="E62" s="1349"/>
      <c r="F62" s="1349"/>
      <c r="G62" s="1349"/>
      <c r="H62" s="1349"/>
      <c r="I62" s="1349"/>
      <c r="J62" s="1355"/>
      <c r="L62" s="1351"/>
    </row>
    <row r="63" spans="1:12" ht="15" customHeight="1">
      <c r="A63" s="1346">
        <v>9.02</v>
      </c>
      <c r="B63" s="1347" t="s">
        <v>3363</v>
      </c>
      <c r="C63" s="1348" t="s">
        <v>50</v>
      </c>
      <c r="D63" s="1349"/>
      <c r="E63" s="1349"/>
      <c r="F63" s="1349"/>
      <c r="G63" s="1349"/>
      <c r="H63" s="1349"/>
      <c r="I63" s="1349"/>
      <c r="J63" s="1355"/>
      <c r="L63" s="1351"/>
    </row>
    <row r="64" spans="1:12" ht="15" customHeight="1">
      <c r="A64" s="1346">
        <v>9.0299999999999994</v>
      </c>
      <c r="B64" s="1347" t="s">
        <v>3364</v>
      </c>
      <c r="C64" s="1348" t="s">
        <v>3084</v>
      </c>
      <c r="D64" s="1349"/>
      <c r="E64" s="1349"/>
      <c r="F64" s="1349"/>
      <c r="G64" s="1349"/>
      <c r="H64" s="1349"/>
      <c r="I64" s="1349"/>
      <c r="J64" s="1355"/>
      <c r="L64" s="1351"/>
    </row>
    <row r="65" spans="1:12" ht="15" customHeight="1">
      <c r="A65" s="1361">
        <v>10</v>
      </c>
      <c r="B65" s="1353" t="s">
        <v>3156</v>
      </c>
      <c r="C65" s="1354"/>
      <c r="D65" s="1349"/>
      <c r="E65" s="1349"/>
      <c r="F65" s="1349"/>
      <c r="G65" s="1349"/>
      <c r="H65" s="1349"/>
      <c r="I65" s="1349"/>
      <c r="J65" s="1355"/>
      <c r="L65" s="1351"/>
    </row>
    <row r="66" spans="1:12" ht="15" customHeight="1">
      <c r="A66" s="1362">
        <v>10.01</v>
      </c>
      <c r="B66" s="1347" t="s">
        <v>3365</v>
      </c>
      <c r="C66" s="1348" t="s">
        <v>68</v>
      </c>
      <c r="D66" s="1349"/>
      <c r="E66" s="1349"/>
      <c r="F66" s="1349"/>
      <c r="G66" s="1349"/>
      <c r="H66" s="1349"/>
      <c r="I66" s="1349"/>
      <c r="J66" s="1355"/>
      <c r="L66" s="1351"/>
    </row>
    <row r="67" spans="1:12" ht="15" customHeight="1">
      <c r="A67" s="1362">
        <v>10.02</v>
      </c>
      <c r="B67" s="1347" t="s">
        <v>3366</v>
      </c>
      <c r="C67" s="1348" t="s">
        <v>50</v>
      </c>
      <c r="D67" s="1349"/>
      <c r="E67" s="1349"/>
      <c r="F67" s="1349"/>
      <c r="G67" s="1349"/>
      <c r="H67" s="1349"/>
      <c r="I67" s="1349"/>
      <c r="J67" s="1355"/>
      <c r="L67" s="1351"/>
    </row>
    <row r="68" spans="1:12" ht="15" customHeight="1">
      <c r="A68" s="1362">
        <v>10.029999999999999</v>
      </c>
      <c r="B68" s="1347" t="s">
        <v>3367</v>
      </c>
      <c r="C68" s="1348" t="s">
        <v>50</v>
      </c>
      <c r="D68" s="1349"/>
      <c r="E68" s="1349"/>
      <c r="F68" s="1349"/>
      <c r="G68" s="1349"/>
      <c r="H68" s="1349"/>
      <c r="I68" s="1349"/>
      <c r="J68" s="1355"/>
      <c r="L68" s="1351"/>
    </row>
    <row r="69" spans="1:12" ht="15" customHeight="1">
      <c r="A69" s="1362">
        <v>10.039999999999999</v>
      </c>
      <c r="B69" s="1347" t="s">
        <v>3368</v>
      </c>
      <c r="C69" s="1348" t="s">
        <v>53</v>
      </c>
      <c r="D69" s="1349"/>
      <c r="E69" s="1349"/>
      <c r="F69" s="1349"/>
      <c r="G69" s="1349"/>
      <c r="H69" s="1349"/>
      <c r="I69" s="1349"/>
      <c r="J69" s="1355"/>
      <c r="L69" s="1351"/>
    </row>
    <row r="70" spans="1:12" ht="15" customHeight="1">
      <c r="A70" s="1362">
        <v>10.050000000000001</v>
      </c>
      <c r="B70" s="1347" t="s">
        <v>3369</v>
      </c>
      <c r="C70" s="1348" t="s">
        <v>3084</v>
      </c>
      <c r="D70" s="1349"/>
      <c r="E70" s="1349"/>
      <c r="F70" s="1349"/>
      <c r="G70" s="1349"/>
      <c r="H70" s="1349"/>
      <c r="I70" s="1349"/>
      <c r="J70" s="1355"/>
      <c r="L70" s="1351"/>
    </row>
    <row r="71" spans="1:12" ht="15" customHeight="1">
      <c r="A71" s="1362">
        <v>10.06</v>
      </c>
      <c r="B71" s="1363" t="s">
        <v>3370</v>
      </c>
      <c r="C71" s="1348" t="s">
        <v>3084</v>
      </c>
      <c r="D71" s="1349"/>
      <c r="E71" s="1349"/>
      <c r="F71" s="1349"/>
      <c r="G71" s="1349"/>
      <c r="H71" s="1349"/>
      <c r="I71" s="1349"/>
      <c r="J71" s="1355"/>
      <c r="L71" s="1351"/>
    </row>
    <row r="72" spans="1:12" ht="15" customHeight="1">
      <c r="A72" s="1362">
        <v>10.07</v>
      </c>
      <c r="B72" s="1363" t="s">
        <v>3371</v>
      </c>
      <c r="C72" s="1348" t="s">
        <v>3084</v>
      </c>
      <c r="D72" s="1349"/>
      <c r="E72" s="1349"/>
      <c r="F72" s="1349"/>
      <c r="G72" s="1349"/>
      <c r="H72" s="1349"/>
      <c r="I72" s="1349"/>
      <c r="J72" s="1355"/>
      <c r="L72" s="1351"/>
    </row>
    <row r="73" spans="1:12" ht="15" customHeight="1">
      <c r="A73" s="1362">
        <v>10.08</v>
      </c>
      <c r="B73" s="1363" t="s">
        <v>3372</v>
      </c>
      <c r="C73" s="1348" t="s">
        <v>3084</v>
      </c>
      <c r="D73" s="1349"/>
      <c r="E73" s="1349"/>
      <c r="F73" s="1349"/>
      <c r="G73" s="1349"/>
      <c r="H73" s="1349"/>
      <c r="I73" s="1349"/>
      <c r="J73" s="1355"/>
      <c r="L73" s="1351"/>
    </row>
    <row r="74" spans="1:12" ht="15" customHeight="1">
      <c r="A74" s="1364">
        <v>11</v>
      </c>
      <c r="B74" s="1353" t="s">
        <v>3174</v>
      </c>
      <c r="C74" s="1365"/>
      <c r="D74" s="1349"/>
      <c r="E74" s="1349"/>
      <c r="F74" s="1349"/>
      <c r="G74" s="1349"/>
      <c r="H74" s="1349"/>
      <c r="I74" s="1349"/>
      <c r="J74" s="1355"/>
      <c r="L74" s="1351"/>
    </row>
    <row r="75" spans="1:12" ht="15" customHeight="1">
      <c r="A75" s="1366">
        <v>11.01</v>
      </c>
      <c r="B75" s="1363" t="s">
        <v>3373</v>
      </c>
      <c r="C75" s="1348" t="s">
        <v>3084</v>
      </c>
      <c r="D75" s="1349"/>
      <c r="E75" s="1349"/>
      <c r="F75" s="1349"/>
      <c r="G75" s="1349"/>
      <c r="H75" s="1349"/>
      <c r="I75" s="1349"/>
      <c r="J75" s="1355"/>
      <c r="L75" s="1351"/>
    </row>
    <row r="76" spans="1:12" ht="15" customHeight="1">
      <c r="A76" s="1364">
        <v>12</v>
      </c>
      <c r="B76" s="1353" t="s">
        <v>65</v>
      </c>
      <c r="C76" s="1365"/>
      <c r="D76" s="1349"/>
      <c r="E76" s="1349"/>
      <c r="F76" s="1349"/>
      <c r="G76" s="1349"/>
      <c r="H76" s="1349"/>
      <c r="I76" s="1349"/>
      <c r="J76" s="1355"/>
      <c r="L76" s="1351"/>
    </row>
    <row r="77" spans="1:12" ht="15" customHeight="1">
      <c r="A77" s="1366">
        <v>12.01</v>
      </c>
      <c r="B77" s="1363" t="s">
        <v>3374</v>
      </c>
      <c r="C77" s="1348" t="s">
        <v>3375</v>
      </c>
      <c r="D77" s="1349">
        <v>0.5</v>
      </c>
      <c r="E77" s="1349">
        <v>1</v>
      </c>
      <c r="F77" s="1349"/>
      <c r="G77" s="1349"/>
      <c r="H77" s="1349"/>
      <c r="I77" s="1349">
        <f>D77*E77</f>
        <v>0.5</v>
      </c>
      <c r="J77" s="1350">
        <f>I77</f>
        <v>0.5</v>
      </c>
      <c r="L77" s="1351"/>
    </row>
    <row r="78" spans="1:12" ht="15" customHeight="1">
      <c r="A78" s="1364">
        <v>13</v>
      </c>
      <c r="B78" s="1353" t="s">
        <v>3181</v>
      </c>
      <c r="C78" s="1367"/>
      <c r="D78" s="1349"/>
      <c r="E78" s="1349"/>
      <c r="F78" s="1349"/>
      <c r="G78" s="1349"/>
      <c r="H78" s="1349"/>
      <c r="I78" s="1349"/>
      <c r="J78" s="1355"/>
      <c r="L78" s="1351"/>
    </row>
    <row r="79" spans="1:12" ht="15" customHeight="1">
      <c r="A79" s="1366">
        <v>13.01</v>
      </c>
      <c r="B79" s="1363" t="s">
        <v>3376</v>
      </c>
      <c r="C79" s="1348" t="s">
        <v>3375</v>
      </c>
      <c r="D79" s="1349">
        <v>0.1</v>
      </c>
      <c r="E79" s="1349">
        <v>1</v>
      </c>
      <c r="F79" s="1349"/>
      <c r="G79" s="1349"/>
      <c r="H79" s="1349"/>
      <c r="I79" s="1349">
        <f>D79*E79</f>
        <v>0.1</v>
      </c>
      <c r="J79" s="1350">
        <f>I79</f>
        <v>0.1</v>
      </c>
      <c r="L79" s="1351"/>
    </row>
    <row r="80" spans="1:12" ht="15" customHeight="1">
      <c r="A80" s="1366">
        <v>13.02</v>
      </c>
      <c r="B80" s="1363" t="s">
        <v>3377</v>
      </c>
      <c r="C80" s="1348" t="s">
        <v>3375</v>
      </c>
      <c r="D80" s="1349">
        <v>0.1</v>
      </c>
      <c r="E80" s="1349">
        <v>1</v>
      </c>
      <c r="F80" s="1349"/>
      <c r="G80" s="1349"/>
      <c r="H80" s="1349"/>
      <c r="I80" s="1349">
        <f>E80*D80</f>
        <v>0.1</v>
      </c>
      <c r="J80" s="1350">
        <f>I80</f>
        <v>0.1</v>
      </c>
      <c r="L80" s="1351"/>
    </row>
    <row r="81" spans="1:12" ht="15" customHeight="1">
      <c r="A81" s="1366">
        <v>13.03</v>
      </c>
      <c r="B81" s="1347" t="s">
        <v>3378</v>
      </c>
      <c r="C81" s="1348" t="s">
        <v>3375</v>
      </c>
      <c r="D81" s="1349"/>
      <c r="E81" s="1349"/>
      <c r="F81" s="1349"/>
      <c r="G81" s="1349"/>
      <c r="H81" s="1349"/>
      <c r="I81" s="1349"/>
      <c r="J81" s="1350"/>
      <c r="L81" s="1351"/>
    </row>
    <row r="82" spans="1:12" ht="15" customHeight="1">
      <c r="A82" s="1366">
        <v>13.04</v>
      </c>
      <c r="B82" s="1363" t="s">
        <v>3379</v>
      </c>
      <c r="C82" s="1348" t="s">
        <v>3375</v>
      </c>
      <c r="D82" s="1349"/>
      <c r="E82" s="1349"/>
      <c r="F82" s="1349"/>
      <c r="G82" s="1349"/>
      <c r="H82" s="1349"/>
      <c r="I82" s="1349"/>
      <c r="J82" s="1350"/>
      <c r="L82" s="1351"/>
    </row>
    <row r="83" spans="1:12" ht="15" customHeight="1">
      <c r="A83" s="1366">
        <v>13.05</v>
      </c>
      <c r="B83" s="1363" t="s">
        <v>3380</v>
      </c>
      <c r="C83" s="1348" t="s">
        <v>3375</v>
      </c>
      <c r="D83" s="1349"/>
      <c r="E83" s="1349"/>
      <c r="F83" s="1349"/>
      <c r="G83" s="1349"/>
      <c r="H83" s="1349"/>
      <c r="I83" s="1349"/>
      <c r="J83" s="1350"/>
      <c r="L83" s="1351"/>
    </row>
  </sheetData>
  <mergeCells count="13">
    <mergeCell ref="G10:H10"/>
    <mergeCell ref="A1:J1"/>
    <mergeCell ref="A2:J2"/>
    <mergeCell ref="B4:J5"/>
    <mergeCell ref="G8:H8"/>
    <mergeCell ref="G9:H9"/>
    <mergeCell ref="J14:J15"/>
    <mergeCell ref="A14:A15"/>
    <mergeCell ref="B14:B15"/>
    <mergeCell ref="C14:C15"/>
    <mergeCell ref="D14:D15"/>
    <mergeCell ref="E14:H14"/>
    <mergeCell ref="I14:I15"/>
  </mergeCells>
  <conditionalFormatting sqref="L18:L83">
    <cfRule type="cellIs" dxfId="27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view="pageBreakPreview" zoomScaleNormal="100" zoomScaleSheetLayoutView="100" workbookViewId="0">
      <selection activeCell="G23" sqref="G23"/>
    </sheetView>
  </sheetViews>
  <sheetFormatPr baseColWidth="10" defaultColWidth="11.42578125" defaultRowHeight="12.75"/>
  <cols>
    <col min="1" max="1" width="0.7109375" style="560" customWidth="1"/>
    <col min="2" max="2" width="21.5703125" style="560" bestFit="1" customWidth="1"/>
    <col min="3" max="3" width="12.5703125" style="560" customWidth="1"/>
    <col min="4" max="5" width="17.7109375" style="560" customWidth="1"/>
    <col min="6" max="6" width="16.28515625" style="560" customWidth="1"/>
    <col min="7" max="9" width="17.7109375" style="560" customWidth="1"/>
    <col min="10" max="10" width="0" style="560" hidden="1" customWidth="1"/>
    <col min="11" max="11" width="1" style="560" customWidth="1"/>
    <col min="12" max="12" width="11.42578125" style="560" customWidth="1"/>
    <col min="13" max="16384" width="11.42578125" style="560"/>
  </cols>
  <sheetData>
    <row r="1" spans="2:10" ht="6" customHeight="1"/>
    <row r="2" spans="2:10" ht="21">
      <c r="B2" s="1466" t="s">
        <v>279</v>
      </c>
      <c r="C2" s="1466"/>
      <c r="D2" s="1466"/>
      <c r="E2" s="1466"/>
      <c r="F2" s="1466"/>
      <c r="G2" s="1466"/>
      <c r="H2" s="1466"/>
      <c r="I2" s="1466"/>
      <c r="J2" s="1466"/>
    </row>
    <row r="3" spans="2:10" ht="15.75">
      <c r="B3" s="1475" t="str">
        <f>+'8. C.Fina'!B2</f>
        <v>MES DE FEBRERO DE 2021 (16/02/2021 - 18/02/2020)</v>
      </c>
      <c r="C3" s="1476"/>
      <c r="D3" s="1476"/>
      <c r="E3" s="1476"/>
      <c r="F3" s="1476"/>
      <c r="G3" s="1476"/>
      <c r="H3" s="1476"/>
      <c r="I3" s="1476"/>
      <c r="J3" s="1476"/>
    </row>
    <row r="4" spans="2:10" ht="15" customHeight="1">
      <c r="B4" s="1478" t="s">
        <v>280</v>
      </c>
      <c r="C4" s="1477" t="str">
        <f>+'2. Val.'!C4</f>
        <v>:  REMODELACIÓN DE LOSA DEPORTIVA; EN EL(LA) IE 10384 - CHOTA EN LA LOCALIDAD CHOTA, DISTRITO DE CHOTA, PROVINCIA CHOTA, DEPARTAMENTO CAJAMARCA</v>
      </c>
      <c r="D4" s="1477"/>
      <c r="E4" s="1477"/>
      <c r="F4" s="1477"/>
      <c r="G4" s="1477"/>
      <c r="H4" s="1477"/>
      <c r="I4" s="1477"/>
      <c r="J4" s="703"/>
    </row>
    <row r="5" spans="2:10" ht="15" customHeight="1">
      <c r="B5" s="1478"/>
      <c r="C5" s="1477"/>
      <c r="D5" s="1477"/>
      <c r="E5" s="1477"/>
      <c r="F5" s="1477"/>
      <c r="G5" s="1477"/>
      <c r="H5" s="1477"/>
      <c r="I5" s="1477"/>
      <c r="J5" s="703"/>
    </row>
    <row r="6" spans="2:10">
      <c r="B6" s="698" t="s">
        <v>34</v>
      </c>
      <c r="C6" s="700" t="str">
        <f>+'2. Val.'!C5</f>
        <v>:  GERENCIA SUB REGIONAL DE CHOTA</v>
      </c>
      <c r="D6" s="701"/>
      <c r="E6" s="701"/>
      <c r="F6" s="701"/>
      <c r="G6" s="699"/>
      <c r="H6" s="699"/>
      <c r="I6" s="702"/>
      <c r="J6" s="703"/>
    </row>
    <row r="7" spans="2:10">
      <c r="B7" s="698" t="s">
        <v>184</v>
      </c>
      <c r="C7" s="700" t="str">
        <f>+'2. Val.'!C6</f>
        <v>:  DISTRITO DE CHOTA, PROVINCIA CHOTA, DEPARTAMENTO CAJAMARCA</v>
      </c>
      <c r="D7" s="703"/>
      <c r="E7" s="36"/>
      <c r="F7" s="702"/>
      <c r="G7" s="699"/>
      <c r="H7" s="699"/>
      <c r="I7" s="702"/>
      <c r="J7" s="703"/>
    </row>
    <row r="8" spans="2:10">
      <c r="B8" s="698" t="s">
        <v>35</v>
      </c>
      <c r="C8" s="700" t="str">
        <f>+'2. Val.'!C7</f>
        <v>:  ARQING DEL NORTE CONTRATISTAS GENERALES EIRL</v>
      </c>
      <c r="D8" s="703"/>
      <c r="E8" s="36"/>
      <c r="F8" s="702"/>
      <c r="G8" s="699"/>
      <c r="H8" s="699"/>
      <c r="I8" s="702"/>
      <c r="J8" s="703"/>
    </row>
    <row r="9" spans="2:10">
      <c r="B9" s="698" t="s">
        <v>3199</v>
      </c>
      <c r="C9" s="700" t="str">
        <f>+'2. Val.'!C8</f>
        <v>:  ARQ. CARLOS ORLANDO ACOSTA ZEÑA</v>
      </c>
      <c r="D9" s="703"/>
      <c r="E9" s="36"/>
      <c r="F9" s="702"/>
      <c r="G9" s="699"/>
      <c r="H9" s="699"/>
      <c r="I9" s="702"/>
      <c r="J9" s="703"/>
    </row>
    <row r="10" spans="2:10">
      <c r="B10" s="698" t="s">
        <v>281</v>
      </c>
      <c r="C10" s="700" t="str">
        <f>+'2. Val.'!C9</f>
        <v>:  ING. GEINER MEJIA GALVEZ</v>
      </c>
      <c r="D10" s="703"/>
      <c r="E10" s="36"/>
      <c r="F10" s="702"/>
      <c r="G10" s="699"/>
      <c r="H10" s="699"/>
      <c r="I10" s="702"/>
      <c r="J10" s="703"/>
    </row>
    <row r="11" spans="2:10">
      <c r="B11" s="699" t="s">
        <v>282</v>
      </c>
      <c r="C11" s="704" t="s">
        <v>316</v>
      </c>
      <c r="D11" s="705">
        <f>+'1. Res.'!E42</f>
        <v>189135.592</v>
      </c>
      <c r="E11" s="706"/>
      <c r="F11" s="703"/>
      <c r="G11" s="707"/>
      <c r="H11" s="707"/>
      <c r="I11" s="703"/>
      <c r="J11" s="703"/>
    </row>
    <row r="12" spans="2:10">
      <c r="B12" s="699" t="s">
        <v>282</v>
      </c>
      <c r="C12" s="704" t="s">
        <v>317</v>
      </c>
      <c r="D12" s="705">
        <f>+D11/1.18</f>
        <v>160284.40000000002</v>
      </c>
      <c r="E12" s="706"/>
      <c r="F12" s="703"/>
      <c r="G12" s="707"/>
      <c r="H12" s="708"/>
      <c r="I12" s="703"/>
      <c r="J12" s="703"/>
    </row>
    <row r="13" spans="2:10">
      <c r="B13" s="563"/>
      <c r="C13" s="563"/>
      <c r="D13" s="562"/>
      <c r="E13" s="562"/>
      <c r="F13" s="563"/>
      <c r="G13" s="562"/>
      <c r="H13" s="562"/>
      <c r="I13" s="563"/>
      <c r="J13" s="561"/>
    </row>
    <row r="14" spans="2:10" ht="20.25" customHeight="1">
      <c r="B14" s="1467" t="s">
        <v>3211</v>
      </c>
      <c r="C14" s="1467" t="s">
        <v>283</v>
      </c>
      <c r="D14" s="1470" t="s">
        <v>284</v>
      </c>
      <c r="E14" s="1470"/>
      <c r="F14" s="1470"/>
      <c r="G14" s="1471" t="s">
        <v>285</v>
      </c>
      <c r="H14" s="1471"/>
      <c r="I14" s="1471"/>
      <c r="J14" s="1467" t="s">
        <v>286</v>
      </c>
    </row>
    <row r="15" spans="2:10">
      <c r="B15" s="1464"/>
      <c r="C15" s="1468"/>
      <c r="D15" s="1472" t="s">
        <v>287</v>
      </c>
      <c r="E15" s="1461" t="s">
        <v>288</v>
      </c>
      <c r="F15" s="1461" t="s">
        <v>289</v>
      </c>
      <c r="G15" s="1472" t="s">
        <v>287</v>
      </c>
      <c r="H15" s="1461" t="s">
        <v>288</v>
      </c>
      <c r="I15" s="1461" t="s">
        <v>289</v>
      </c>
      <c r="J15" s="1464"/>
    </row>
    <row r="16" spans="2:10">
      <c r="B16" s="1464"/>
      <c r="C16" s="1468"/>
      <c r="D16" s="1473"/>
      <c r="E16" s="1462"/>
      <c r="F16" s="1464"/>
      <c r="G16" s="1473"/>
      <c r="H16" s="1462"/>
      <c r="I16" s="1464"/>
      <c r="J16" s="1464"/>
    </row>
    <row r="17" spans="2:10">
      <c r="B17" s="1465"/>
      <c r="C17" s="1469"/>
      <c r="D17" s="1474"/>
      <c r="E17" s="1463"/>
      <c r="F17" s="1465"/>
      <c r="G17" s="1474"/>
      <c r="H17" s="1463"/>
      <c r="I17" s="1465"/>
      <c r="J17" s="1465"/>
    </row>
    <row r="18" spans="2:10" ht="16.5" customHeight="1">
      <c r="B18" s="887" t="str">
        <f>+'3. A.A.Direct.'!C20</f>
        <v>19/01/2021 - 31/01/2021</v>
      </c>
      <c r="C18" s="888">
        <v>1</v>
      </c>
      <c r="D18" s="891">
        <f>+'7. C.Av.'!D38</f>
        <v>14822.96</v>
      </c>
      <c r="E18" s="889">
        <f>D18</f>
        <v>14822.96</v>
      </c>
      <c r="F18" s="890">
        <f>E18/$D$12</f>
        <v>9.2479118367102459E-2</v>
      </c>
      <c r="G18" s="891">
        <v>14480.62</v>
      </c>
      <c r="H18" s="891">
        <f>+G18</f>
        <v>14480.62</v>
      </c>
      <c r="I18" s="890">
        <f>H18/$D$12</f>
        <v>9.034328980237627E-2</v>
      </c>
      <c r="J18" s="692">
        <f>+I18/F18</f>
        <v>0.9769047477696764</v>
      </c>
    </row>
    <row r="19" spans="2:10" ht="16.5" customHeight="1">
      <c r="B19" s="887" t="str">
        <f>+'3. A.A.Direct.'!C21</f>
        <v>01/02/2021 - 15/02/2021</v>
      </c>
      <c r="C19" s="888">
        <v>2</v>
      </c>
      <c r="D19" s="891">
        <f>+'7. C.Av.'!D39</f>
        <v>46873.05</v>
      </c>
      <c r="E19" s="891">
        <f>+D19+E18</f>
        <v>61696.01</v>
      </c>
      <c r="F19" s="890">
        <f>E19/$D$12</f>
        <v>0.38491587453301751</v>
      </c>
      <c r="G19" s="889">
        <f>+'7. C.Av.'!L39</f>
        <v>51417.02</v>
      </c>
      <c r="H19" s="891">
        <f>+H18+G19</f>
        <v>65897.64</v>
      </c>
      <c r="I19" s="890">
        <f>H19/$D$12</f>
        <v>0.41112946737174666</v>
      </c>
      <c r="J19" s="692">
        <f>+I19/F19</f>
        <v>1.0681021349678852</v>
      </c>
    </row>
    <row r="20" spans="2:10" ht="16.5" customHeight="1">
      <c r="B20" s="887" t="str">
        <f>+'3. A.A.Direct.'!C22</f>
        <v>16/02/2021 - 28/02/2021</v>
      </c>
      <c r="C20" s="888">
        <v>3</v>
      </c>
      <c r="D20" s="891">
        <f>+'7. C.Av.'!D40</f>
        <v>94383.140000000014</v>
      </c>
      <c r="E20" s="892">
        <f t="shared" ref="E20:E21" si="0">+D20+E19</f>
        <v>156079.15000000002</v>
      </c>
      <c r="F20" s="890">
        <f>E20/$D$12</f>
        <v>0.97376382230585135</v>
      </c>
      <c r="G20" s="889">
        <f>+'7. C.Av.'!L40</f>
        <v>21107.33</v>
      </c>
      <c r="H20" s="891">
        <f>+H19+G20</f>
        <v>87004.97</v>
      </c>
      <c r="I20" s="890">
        <f>H20/$D$12</f>
        <v>0.54281620669260378</v>
      </c>
      <c r="J20" s="692"/>
    </row>
    <row r="21" spans="2:10" ht="16.5" customHeight="1">
      <c r="B21" s="887" t="str">
        <f>+'3. A.A.Direct.'!C23</f>
        <v>01/03/2021 - 04/03/2021</v>
      </c>
      <c r="C21" s="888">
        <v>4</v>
      </c>
      <c r="D21" s="891">
        <f>+'7. C.Av.'!D41</f>
        <v>4205.25</v>
      </c>
      <c r="E21" s="892">
        <f t="shared" si="0"/>
        <v>160284.40000000002</v>
      </c>
      <c r="F21" s="890">
        <f>E21/$D$12</f>
        <v>1</v>
      </c>
      <c r="G21" s="889"/>
      <c r="H21" s="891"/>
      <c r="I21" s="890"/>
      <c r="J21" s="692"/>
    </row>
    <row r="22" spans="2:10" ht="16.5" customHeight="1">
      <c r="B22" s="893"/>
      <c r="C22" s="894"/>
      <c r="D22" s="895"/>
      <c r="E22" s="896"/>
      <c r="F22" s="897"/>
      <c r="G22" s="898"/>
      <c r="H22" s="898"/>
      <c r="I22" s="897"/>
      <c r="J22" s="697"/>
    </row>
    <row r="23" spans="2:10">
      <c r="B23" s="693" t="s">
        <v>107</v>
      </c>
      <c r="C23" s="694"/>
      <c r="D23" s="1152">
        <f>SUM(D18:D21)</f>
        <v>160284.40000000002</v>
      </c>
      <c r="E23" s="695"/>
      <c r="F23" s="696"/>
      <c r="G23" s="1152">
        <f>SUM(G18:G21)</f>
        <v>87004.97</v>
      </c>
      <c r="H23" s="695"/>
      <c r="I23" s="696"/>
    </row>
    <row r="28" spans="2:10">
      <c r="B28" s="757">
        <v>43374</v>
      </c>
    </row>
    <row r="29" spans="2:10">
      <c r="B29" s="757">
        <f>+B28+240</f>
        <v>43614</v>
      </c>
    </row>
    <row r="30" spans="2:10">
      <c r="D30" s="566">
        <f>+D23*1.18</f>
        <v>189135.592</v>
      </c>
    </row>
  </sheetData>
  <mergeCells count="15">
    <mergeCell ref="H15:H17"/>
    <mergeCell ref="I15:I17"/>
    <mergeCell ref="B2:J2"/>
    <mergeCell ref="B14:B17"/>
    <mergeCell ref="C14:C17"/>
    <mergeCell ref="D14:F14"/>
    <mergeCell ref="G14:I14"/>
    <mergeCell ref="J14:J17"/>
    <mergeCell ref="D15:D17"/>
    <mergeCell ref="E15:E17"/>
    <mergeCell ref="F15:F17"/>
    <mergeCell ref="G15:G17"/>
    <mergeCell ref="B3:J3"/>
    <mergeCell ref="C4:I5"/>
    <mergeCell ref="B4:B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topLeftCell="D1" zoomScaleNormal="100" zoomScaleSheetLayoutView="100" workbookViewId="0">
      <selection activeCell="R41" sqref="R41"/>
    </sheetView>
  </sheetViews>
  <sheetFormatPr baseColWidth="10" defaultColWidth="11.42578125" defaultRowHeight="12.75"/>
  <cols>
    <col min="1" max="1" width="2.140625" style="236" customWidth="1"/>
    <col min="2" max="2" width="13.28515625" style="236" customWidth="1"/>
    <col min="3" max="3" width="3.42578125" style="236" hidden="1" customWidth="1"/>
    <col min="4" max="4" width="17.140625" style="236" customWidth="1"/>
    <col min="5" max="5" width="14.28515625" style="236" customWidth="1"/>
    <col min="6" max="7" width="13" style="236" customWidth="1"/>
    <col min="8" max="8" width="11.85546875" style="236" customWidth="1"/>
    <col min="9" max="10" width="6.140625" style="236" customWidth="1"/>
    <col min="11" max="11" width="13" style="236" customWidth="1"/>
    <col min="12" max="12" width="17.42578125" style="236" customWidth="1"/>
    <col min="13" max="13" width="13.5703125" style="236" customWidth="1"/>
    <col min="14" max="14" width="13" style="237" customWidth="1"/>
    <col min="15" max="15" width="13" style="236" customWidth="1"/>
    <col min="16" max="16" width="11.42578125" style="236" customWidth="1"/>
    <col min="17" max="17" width="1.5703125" style="236" customWidth="1"/>
    <col min="18" max="16384" width="11.42578125" style="236"/>
  </cols>
  <sheetData>
    <row r="1" spans="1:20" s="187" customFormat="1" ht="21.6" customHeight="1">
      <c r="B1" s="1486" t="s">
        <v>201</v>
      </c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</row>
    <row r="2" spans="1:20" s="187" customFormat="1" ht="15.75">
      <c r="B2" s="1487" t="str">
        <f>+dqnad!B2</f>
        <v>MES DE FEBRERO DE 2021 (16/02/2021 - 18/02/2020)</v>
      </c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</row>
    <row r="3" spans="1:20" ht="5.25" customHeight="1"/>
    <row r="4" spans="1:20" s="238" customFormat="1" ht="32.25" customHeight="1">
      <c r="B4" s="67" t="str">
        <f>+'3. A.A.Direct.'!B4</f>
        <v>OBRA</v>
      </c>
      <c r="C4" s="68" t="s">
        <v>6</v>
      </c>
      <c r="D4" s="1490" t="str">
        <f>+'3. A.A.Direct.'!D4</f>
        <v>REMODELACIÓN DE LOSA DEPORTIVA; EN EL(LA) IE 10384 - CHOTA EN LA LOCALIDAD CHOTA, DISTRITO DE CHOTA, PROVINCIA CHOTA, DEPARTAMENTO CAJAMARCA</v>
      </c>
      <c r="E4" s="1491"/>
      <c r="F4" s="1491"/>
      <c r="G4" s="1491"/>
      <c r="H4" s="1491"/>
      <c r="I4" s="1491"/>
      <c r="J4" s="1491"/>
      <c r="K4" s="1491"/>
      <c r="L4" s="1491"/>
      <c r="M4" s="1491"/>
      <c r="N4" s="1491"/>
      <c r="O4" s="1491"/>
      <c r="P4" s="1491"/>
      <c r="R4" s="182"/>
      <c r="S4" s="1489"/>
      <c r="T4" s="1489"/>
    </row>
    <row r="5" spans="1:20" s="238" customFormat="1" ht="15">
      <c r="B5" s="67" t="str">
        <f>+'3. A.A.Direct.'!B5</f>
        <v>ENTIDAD</v>
      </c>
      <c r="C5" s="40" t="s">
        <v>6</v>
      </c>
      <c r="D5" s="276" t="str">
        <f>+'3. A.A.Direct.'!D5</f>
        <v>GERENCIA SUB REGIONAL DE CHOTA</v>
      </c>
      <c r="E5" s="2"/>
      <c r="F5" s="2"/>
      <c r="G5" s="2"/>
      <c r="H5" s="2"/>
      <c r="I5" s="2"/>
      <c r="J5" s="2"/>
      <c r="M5" s="182" t="s">
        <v>151</v>
      </c>
      <c r="N5" s="291">
        <f>+'2. Val.'!N10</f>
        <v>44215</v>
      </c>
      <c r="O5" s="291"/>
      <c r="R5" s="182"/>
      <c r="S5" s="1489"/>
      <c r="T5" s="1489"/>
    </row>
    <row r="6" spans="1:20" s="238" customFormat="1" ht="15">
      <c r="B6" s="67" t="str">
        <f>+'3. A.A.Direct.'!B6</f>
        <v>UBICACIÓN</v>
      </c>
      <c r="C6" s="40" t="s">
        <v>6</v>
      </c>
      <c r="D6" s="276" t="str">
        <f>+'3. A.A.Direct.'!D6</f>
        <v>DISTRITO DE CHOTA, PROVINCIA CHOTA, DEPARTAMENTO CAJAMARCA</v>
      </c>
      <c r="E6" s="2"/>
      <c r="F6" s="2"/>
      <c r="G6" s="2"/>
      <c r="H6" s="2"/>
      <c r="I6" s="2"/>
      <c r="J6" s="2"/>
      <c r="K6" s="2"/>
      <c r="L6" s="2"/>
      <c r="M6" s="182" t="s">
        <v>152</v>
      </c>
      <c r="N6" s="1095">
        <f>+'2. Val.'!N11</f>
        <v>44259</v>
      </c>
      <c r="O6" s="291"/>
      <c r="R6" s="182"/>
      <c r="S6" s="177"/>
      <c r="T6" s="3"/>
    </row>
    <row r="7" spans="1:20" s="238" customFormat="1" ht="15">
      <c r="B7" s="67" t="str">
        <f>+'3. A.A.Direct.'!B7</f>
        <v>CONTRATISTA</v>
      </c>
      <c r="C7" s="40" t="s">
        <v>6</v>
      </c>
      <c r="D7" s="276" t="str">
        <f>+'3. A.A.Direct.'!D7</f>
        <v>ARQING DEL NORTE CONTRATISTAS GENERALES EIRL</v>
      </c>
      <c r="E7" s="2"/>
      <c r="M7" s="182" t="s">
        <v>7</v>
      </c>
      <c r="N7" s="177">
        <f>+'2. Val.'!N9</f>
        <v>45</v>
      </c>
      <c r="O7" s="3"/>
      <c r="P7" s="43"/>
    </row>
    <row r="8" spans="1:20" s="238" customFormat="1" ht="15">
      <c r="B8" s="67" t="str">
        <f>+'3. A.A.Direct.'!B8</f>
        <v>RESIDENTE</v>
      </c>
      <c r="C8" s="40" t="s">
        <v>6</v>
      </c>
      <c r="D8" s="276" t="str">
        <f>+'3. A.A.Direct.'!D8</f>
        <v>ARQ. CARLOS ORLANDO ACOSTA ZEÑA</v>
      </c>
      <c r="E8" s="2"/>
      <c r="M8" s="182"/>
      <c r="N8" s="177"/>
      <c r="O8" s="3"/>
      <c r="P8" s="43"/>
    </row>
    <row r="9" spans="1:20" s="238" customFormat="1" ht="15">
      <c r="B9" s="67" t="str">
        <f>+'3. A.A.Direct.'!B9</f>
        <v>SUPERVISOR</v>
      </c>
      <c r="C9" s="40" t="s">
        <v>6</v>
      </c>
      <c r="D9" s="276" t="str">
        <f>+'3. A.A.Direct.'!D9</f>
        <v>ING. GEINER MEJIA GALVEZ</v>
      </c>
      <c r="E9" s="2"/>
      <c r="M9" s="182"/>
      <c r="N9" s="177"/>
      <c r="O9" s="3"/>
      <c r="P9" s="43"/>
    </row>
    <row r="10" spans="1:20" ht="18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</row>
    <row r="11" spans="1:20" ht="18.7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</row>
    <row r="33" spans="2:18" s="241" customFormat="1" ht="18.75" customHeight="1" thickBot="1">
      <c r="B33" s="1484" t="s">
        <v>194</v>
      </c>
      <c r="C33" s="1484"/>
      <c r="D33" s="1484"/>
      <c r="E33" s="1484"/>
      <c r="F33" s="1484"/>
      <c r="G33" s="1484"/>
      <c r="H33" s="1484"/>
      <c r="I33" s="277"/>
      <c r="J33" s="277"/>
      <c r="K33" s="1485" t="s">
        <v>195</v>
      </c>
      <c r="L33" s="1485"/>
      <c r="M33" s="1485"/>
      <c r="N33" s="1485"/>
      <c r="O33" s="1485"/>
    </row>
    <row r="34" spans="2:18" ht="15" customHeight="1">
      <c r="B34" s="242"/>
      <c r="C34" s="243"/>
      <c r="D34" s="244" t="s">
        <v>196</v>
      </c>
      <c r="E34" s="245"/>
      <c r="F34" s="1479" t="s">
        <v>185</v>
      </c>
      <c r="G34" s="1480"/>
      <c r="H34" s="1481" t="s">
        <v>187</v>
      </c>
      <c r="I34" s="278"/>
      <c r="J34" s="278"/>
      <c r="K34" s="246"/>
      <c r="L34" s="244" t="s">
        <v>196</v>
      </c>
      <c r="M34" s="245"/>
      <c r="N34" s="244" t="s">
        <v>185</v>
      </c>
      <c r="O34" s="287"/>
      <c r="P34" s="1481" t="s">
        <v>187</v>
      </c>
    </row>
    <row r="35" spans="2:18">
      <c r="B35" s="247" t="s">
        <v>3211</v>
      </c>
      <c r="C35" s="248"/>
      <c r="D35" s="249" t="s">
        <v>49</v>
      </c>
      <c r="E35" s="250" t="s">
        <v>186</v>
      </c>
      <c r="F35" s="249" t="s">
        <v>49</v>
      </c>
      <c r="G35" s="280" t="s">
        <v>186</v>
      </c>
      <c r="H35" s="1482"/>
      <c r="I35" s="278"/>
      <c r="J35" s="278"/>
      <c r="K35" s="247" t="s">
        <v>3211</v>
      </c>
      <c r="L35" s="249" t="s">
        <v>49</v>
      </c>
      <c r="M35" s="250" t="s">
        <v>186</v>
      </c>
      <c r="N35" s="249" t="s">
        <v>49</v>
      </c>
      <c r="O35" s="280" t="s">
        <v>186</v>
      </c>
      <c r="P35" s="1482"/>
    </row>
    <row r="36" spans="2:18" ht="11.25" customHeight="1" thickBot="1">
      <c r="B36" s="252"/>
      <c r="C36" s="253"/>
      <c r="D36" s="254" t="s">
        <v>161</v>
      </c>
      <c r="E36" s="254" t="s">
        <v>161</v>
      </c>
      <c r="F36" s="254" t="s">
        <v>17</v>
      </c>
      <c r="G36" s="281" t="s">
        <v>17</v>
      </c>
      <c r="H36" s="1483"/>
      <c r="I36" s="278"/>
      <c r="J36" s="278"/>
      <c r="K36" s="255"/>
      <c r="L36" s="254" t="s">
        <v>161</v>
      </c>
      <c r="M36" s="254" t="s">
        <v>161</v>
      </c>
      <c r="N36" s="254" t="s">
        <v>17</v>
      </c>
      <c r="O36" s="281" t="s">
        <v>17</v>
      </c>
      <c r="P36" s="1483"/>
    </row>
    <row r="37" spans="2:18" ht="12.75" customHeight="1">
      <c r="B37" s="256">
        <v>44215</v>
      </c>
      <c r="C37" s="257"/>
      <c r="D37" s="258">
        <v>0</v>
      </c>
      <c r="E37" s="259">
        <v>0</v>
      </c>
      <c r="F37" s="260">
        <v>0</v>
      </c>
      <c r="G37" s="282">
        <v>0</v>
      </c>
      <c r="H37" s="285"/>
      <c r="I37" s="278"/>
      <c r="J37" s="278"/>
      <c r="K37" s="262">
        <f t="shared" ref="K37:K41" si="0">+B37</f>
        <v>44215</v>
      </c>
      <c r="L37" s="258">
        <v>0</v>
      </c>
      <c r="M37" s="259">
        <f>+L37</f>
        <v>0</v>
      </c>
      <c r="N37" s="260">
        <f>+ROUND(L37/$D$43,4)</f>
        <v>0</v>
      </c>
      <c r="O37" s="282">
        <f>+N37</f>
        <v>0</v>
      </c>
      <c r="P37" s="261"/>
    </row>
    <row r="38" spans="2:18" ht="12.75" customHeight="1">
      <c r="B38" s="256">
        <v>44227</v>
      </c>
      <c r="C38" s="257"/>
      <c r="D38" s="263">
        <f>+Prog.!D16</f>
        <v>14822.96</v>
      </c>
      <c r="E38" s="263">
        <f>D38</f>
        <v>14822.96</v>
      </c>
      <c r="F38" s="260">
        <f>D38/$D$43</f>
        <v>9.2479118367102459E-2</v>
      </c>
      <c r="G38" s="282">
        <f>G37+F38</f>
        <v>9.2479118367102459E-2</v>
      </c>
      <c r="H38" s="261" t="s">
        <v>188</v>
      </c>
      <c r="I38" s="278"/>
      <c r="J38" s="278"/>
      <c r="K38" s="262">
        <f t="shared" si="0"/>
        <v>44227</v>
      </c>
      <c r="L38" s="263">
        <v>14480.62</v>
      </c>
      <c r="M38" s="263">
        <f>+M37+L38</f>
        <v>14480.62</v>
      </c>
      <c r="N38" s="260">
        <v>9.0300000000000005E-2</v>
      </c>
      <c r="O38" s="282">
        <f>+O37+N38</f>
        <v>9.0300000000000005E-2</v>
      </c>
      <c r="P38" s="261" t="s">
        <v>188</v>
      </c>
    </row>
    <row r="39" spans="2:18" ht="12.75" customHeight="1">
      <c r="B39" s="256">
        <v>44242</v>
      </c>
      <c r="C39" s="257"/>
      <c r="D39" s="263">
        <f>+Prog.!D17</f>
        <v>46873.05</v>
      </c>
      <c r="E39" s="263">
        <f>E38+D39</f>
        <v>61696.01</v>
      </c>
      <c r="F39" s="260">
        <f>D39/$D$43</f>
        <v>0.29243675616591508</v>
      </c>
      <c r="G39" s="282">
        <f t="shared" ref="G39:G41" si="1">G38+F39</f>
        <v>0.38491587453301757</v>
      </c>
      <c r="H39" s="261" t="s">
        <v>189</v>
      </c>
      <c r="I39" s="278"/>
      <c r="J39" s="278"/>
      <c r="K39" s="262">
        <f t="shared" si="0"/>
        <v>44242</v>
      </c>
      <c r="L39" s="258">
        <v>51417.02</v>
      </c>
      <c r="M39" s="263">
        <f>+M38+L39</f>
        <v>65897.64</v>
      </c>
      <c r="N39" s="260">
        <v>0.32078616192753573</v>
      </c>
      <c r="O39" s="282">
        <f>+O38+N39</f>
        <v>0.41108616192753572</v>
      </c>
      <c r="P39" s="261" t="s">
        <v>189</v>
      </c>
    </row>
    <row r="40" spans="2:18" ht="12.75" customHeight="1">
      <c r="B40" s="256">
        <v>44255</v>
      </c>
      <c r="C40" s="257"/>
      <c r="D40" s="263">
        <f>+Prog.!D18</f>
        <v>94383.140000000014</v>
      </c>
      <c r="E40" s="355">
        <f>E38+D40</f>
        <v>109206.1</v>
      </c>
      <c r="F40" s="260">
        <f>D40/$D$43</f>
        <v>0.58884794777283378</v>
      </c>
      <c r="G40" s="282">
        <f t="shared" si="1"/>
        <v>0.97376382230585135</v>
      </c>
      <c r="H40" s="261" t="s">
        <v>190</v>
      </c>
      <c r="I40" s="278"/>
      <c r="J40" s="278"/>
      <c r="K40" s="262">
        <f t="shared" ref="K40" si="2">+B40</f>
        <v>44255</v>
      </c>
      <c r="L40" s="258">
        <f>+'2. Val.'!K88</f>
        <v>21107.33</v>
      </c>
      <c r="M40" s="263">
        <f>+M39+L40</f>
        <v>87004.97</v>
      </c>
      <c r="N40" s="260">
        <f>+'2. Val.'!J90</f>
        <v>0.13168674388569598</v>
      </c>
      <c r="O40" s="282">
        <f>+O39+N40</f>
        <v>0.54277290581323168</v>
      </c>
      <c r="P40" s="261" t="s">
        <v>190</v>
      </c>
      <c r="Q40" s="8"/>
      <c r="R40" s="1371">
        <f>+O40-G40</f>
        <v>-0.43099091649261967</v>
      </c>
    </row>
    <row r="41" spans="2:18" ht="12.75" customHeight="1">
      <c r="B41" s="256">
        <v>44259</v>
      </c>
      <c r="C41" s="257"/>
      <c r="D41" s="263">
        <f>+Prog.!D19</f>
        <v>4205.25</v>
      </c>
      <c r="E41" s="355">
        <f>E39+D41</f>
        <v>65901.260000000009</v>
      </c>
      <c r="F41" s="260">
        <f>D41/$D$43</f>
        <v>2.6236177694148648E-2</v>
      </c>
      <c r="G41" s="282">
        <f t="shared" si="1"/>
        <v>1</v>
      </c>
      <c r="H41" s="261" t="s">
        <v>190</v>
      </c>
      <c r="I41" s="278"/>
      <c r="J41" s="278"/>
      <c r="K41" s="262">
        <f t="shared" si="0"/>
        <v>44259</v>
      </c>
      <c r="L41" s="258"/>
      <c r="M41" s="263"/>
      <c r="N41" s="260"/>
      <c r="O41" s="282"/>
      <c r="P41" s="261"/>
      <c r="Q41" s="8"/>
    </row>
    <row r="42" spans="2:18" ht="11.25" customHeight="1">
      <c r="B42" s="264"/>
      <c r="C42" s="265"/>
      <c r="D42" s="266"/>
      <c r="E42" s="259"/>
      <c r="F42" s="260"/>
      <c r="G42" s="283"/>
      <c r="H42" s="267"/>
      <c r="I42" s="279"/>
      <c r="J42" s="279"/>
      <c r="K42" s="268"/>
      <c r="L42" s="269"/>
      <c r="M42" s="270"/>
      <c r="N42" s="271"/>
      <c r="O42" s="288"/>
      <c r="P42" s="267"/>
    </row>
    <row r="43" spans="2:18" ht="13.5" thickBot="1">
      <c r="B43" s="272" t="s">
        <v>107</v>
      </c>
      <c r="C43" s="273"/>
      <c r="D43" s="756">
        <f>SUM(D37:D42)</f>
        <v>160284.40000000002</v>
      </c>
      <c r="E43" s="274"/>
      <c r="F43" s="275">
        <f>SUM(F37:F42)</f>
        <v>1</v>
      </c>
      <c r="G43" s="284"/>
      <c r="H43" s="286"/>
      <c r="K43" s="272" t="s">
        <v>107</v>
      </c>
      <c r="L43" s="756">
        <f>SUM(L37:L42)</f>
        <v>87004.97</v>
      </c>
      <c r="M43" s="274"/>
      <c r="N43" s="275">
        <f>SUM(N37:N41)</f>
        <v>0.54277290581323168</v>
      </c>
      <c r="O43" s="289"/>
      <c r="P43" s="286"/>
    </row>
    <row r="46" spans="2:18">
      <c r="B46" s="734"/>
      <c r="I46" s="733">
        <v>903591.79325999983</v>
      </c>
    </row>
    <row r="47" spans="2:18">
      <c r="B47" s="734"/>
      <c r="D47" s="735">
        <v>374574.35503800004</v>
      </c>
      <c r="E47" s="736">
        <v>448920.43817399989</v>
      </c>
      <c r="F47" s="736">
        <v>592182.05576400016</v>
      </c>
      <c r="G47" s="736">
        <v>547011.25362000009</v>
      </c>
      <c r="H47" s="736">
        <v>803861.43247800029</v>
      </c>
    </row>
    <row r="48" spans="2:18">
      <c r="I48" s="735">
        <v>902987.3803859998</v>
      </c>
      <c r="J48" s="735">
        <v>424273.19383799995</v>
      </c>
    </row>
    <row r="49" spans="4:11">
      <c r="D49" s="735">
        <v>404236.79454600002</v>
      </c>
      <c r="E49" s="735">
        <v>1126117.7020079996</v>
      </c>
      <c r="F49" s="735">
        <v>1225793.8328219997</v>
      </c>
      <c r="G49" s="735">
        <v>870907.80020400009</v>
      </c>
      <c r="H49" s="735">
        <v>808319.19659399986</v>
      </c>
      <c r="K49" s="735">
        <v>857306.75027400022</v>
      </c>
    </row>
  </sheetData>
  <mergeCells count="10">
    <mergeCell ref="B1:P1"/>
    <mergeCell ref="B2:P2"/>
    <mergeCell ref="S4:T4"/>
    <mergeCell ref="S5:T5"/>
    <mergeCell ref="D4:P4"/>
    <mergeCell ref="F34:G34"/>
    <mergeCell ref="H34:H36"/>
    <mergeCell ref="B33:H33"/>
    <mergeCell ref="P34:P36"/>
    <mergeCell ref="K33:O33"/>
  </mergeCells>
  <pageMargins left="0.70866141732283472" right="0.70866141732283472" top="0.55118110236220474" bottom="0.74803149606299213" header="0.31496062992125984" footer="0.31496062992125984"/>
  <pageSetup paperSize="9" scale="72" orientation="landscape" r:id="rId1"/>
  <ignoredErrors>
    <ignoredError sqref="F41 N37 F39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topLeftCell="C25" zoomScaleNormal="100" zoomScaleSheetLayoutView="100" workbookViewId="0">
      <selection activeCell="L42" sqref="L42"/>
    </sheetView>
  </sheetViews>
  <sheetFormatPr baseColWidth="10" defaultColWidth="11.42578125" defaultRowHeight="12.75"/>
  <cols>
    <col min="1" max="1" width="2.140625" style="236" customWidth="1"/>
    <col min="2" max="2" width="13.85546875" style="236" customWidth="1"/>
    <col min="3" max="3" width="1.42578125" style="236" customWidth="1"/>
    <col min="4" max="4" width="17.42578125" style="236" customWidth="1"/>
    <col min="5" max="5" width="14.28515625" style="236" customWidth="1"/>
    <col min="6" max="7" width="13" style="236" customWidth="1"/>
    <col min="8" max="8" width="12.5703125" style="236" customWidth="1"/>
    <col min="9" max="9" width="4.140625" style="236" customWidth="1"/>
    <col min="10" max="10" width="4" style="236" customWidth="1"/>
    <col min="11" max="11" width="13" style="236" customWidth="1"/>
    <col min="12" max="12" width="17.42578125" style="236" customWidth="1"/>
    <col min="13" max="13" width="13.7109375" style="236" customWidth="1"/>
    <col min="14" max="14" width="13" style="237" customWidth="1"/>
    <col min="15" max="15" width="13" style="236" customWidth="1"/>
    <col min="16" max="16" width="15" style="236" customWidth="1"/>
    <col min="17" max="17" width="1.28515625" style="236" customWidth="1"/>
    <col min="18" max="16384" width="11.42578125" style="236"/>
  </cols>
  <sheetData>
    <row r="1" spans="1:20" s="187" customFormat="1" ht="21.75" customHeight="1">
      <c r="B1" s="1486" t="s">
        <v>311</v>
      </c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  <c r="O1" s="1486"/>
      <c r="P1" s="1486"/>
    </row>
    <row r="2" spans="1:20" s="187" customFormat="1" ht="15.75">
      <c r="B2" s="1487" t="str">
        <f>+'7. C.Av.'!B2</f>
        <v>MES DE FEBRERO DE 2021 (16/02/2021 - 18/02/2020)</v>
      </c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</row>
    <row r="3" spans="1:20" ht="5.25" customHeight="1"/>
    <row r="4" spans="1:20" s="238" customFormat="1" ht="30" customHeight="1">
      <c r="B4" s="67" t="str">
        <f>+'3. A.A.Direct.'!B4</f>
        <v>OBRA</v>
      </c>
      <c r="C4" s="68" t="s">
        <v>6</v>
      </c>
      <c r="D4" s="1490" t="str">
        <f>+'3. A.A.Direct.'!D4</f>
        <v>REMODELACIÓN DE LOSA DEPORTIVA; EN EL(LA) IE 10384 - CHOTA EN LA LOCALIDAD CHOTA, DISTRITO DE CHOTA, PROVINCIA CHOTA, DEPARTAMENTO CAJAMARCA</v>
      </c>
      <c r="E4" s="1491"/>
      <c r="F4" s="1491"/>
      <c r="G4" s="1491"/>
      <c r="H4" s="1491"/>
      <c r="I4" s="1491"/>
      <c r="J4" s="1491"/>
      <c r="K4" s="1491"/>
      <c r="L4" s="1491"/>
      <c r="M4" s="1491"/>
      <c r="N4" s="1491"/>
      <c r="O4" s="1491"/>
      <c r="P4" s="1491"/>
      <c r="R4" s="182"/>
      <c r="S4" s="1489"/>
      <c r="T4" s="1489"/>
    </row>
    <row r="5" spans="1:20" s="238" customFormat="1" ht="15">
      <c r="B5" s="67" t="str">
        <f>+'3. A.A.Direct.'!B5</f>
        <v>ENTIDAD</v>
      </c>
      <c r="C5" s="40" t="s">
        <v>6</v>
      </c>
      <c r="D5" s="276" t="str">
        <f>+'3. A.A.Direct.'!D5</f>
        <v>GERENCIA SUB REGIONAL DE CHOTA</v>
      </c>
      <c r="E5" s="2"/>
      <c r="F5" s="2"/>
      <c r="G5" s="2"/>
      <c r="H5" s="2"/>
      <c r="I5" s="2"/>
      <c r="J5" s="2"/>
      <c r="M5" s="182" t="s">
        <v>151</v>
      </c>
      <c r="N5" s="1489">
        <f>+'2. Val.'!N10</f>
        <v>44215</v>
      </c>
      <c r="O5" s="1489"/>
      <c r="R5" s="182"/>
      <c r="S5" s="1489"/>
      <c r="T5" s="1489"/>
    </row>
    <row r="6" spans="1:20" s="238" customFormat="1" ht="15">
      <c r="B6" s="67" t="str">
        <f>+'3. A.A.Direct.'!B6</f>
        <v>UBICACIÓN</v>
      </c>
      <c r="C6" s="40" t="s">
        <v>6</v>
      </c>
      <c r="D6" s="276" t="str">
        <f>+'3. A.A.Direct.'!D6</f>
        <v>DISTRITO DE CHOTA, PROVINCIA CHOTA, DEPARTAMENTO CAJAMARCA</v>
      </c>
      <c r="E6" s="2"/>
      <c r="F6" s="2"/>
      <c r="G6" s="2"/>
      <c r="H6" s="2"/>
      <c r="I6" s="2"/>
      <c r="J6" s="2"/>
      <c r="K6" s="2"/>
      <c r="L6" s="2"/>
      <c r="M6" s="182" t="s">
        <v>152</v>
      </c>
      <c r="N6" s="1489">
        <f>+'2. Val.'!N11</f>
        <v>44259</v>
      </c>
      <c r="O6" s="1489"/>
      <c r="R6" s="182"/>
      <c r="S6" s="177"/>
      <c r="T6" s="3"/>
    </row>
    <row r="7" spans="1:20" s="238" customFormat="1" ht="15">
      <c r="B7" s="67" t="str">
        <f>+'3. A.A.Direct.'!B7</f>
        <v>CONTRATISTA</v>
      </c>
      <c r="C7" s="40" t="s">
        <v>6</v>
      </c>
      <c r="D7" s="276" t="str">
        <f>+'3. A.A.Direct.'!D7</f>
        <v>ARQING DEL NORTE CONTRATISTAS GENERALES EIRL</v>
      </c>
      <c r="E7" s="2"/>
      <c r="M7" s="182" t="s">
        <v>7</v>
      </c>
      <c r="N7" s="177">
        <f>+'2. Val.'!N9</f>
        <v>45</v>
      </c>
      <c r="O7" s="3"/>
      <c r="P7" s="43"/>
    </row>
    <row r="8" spans="1:20" s="238" customFormat="1" ht="15">
      <c r="B8" s="67" t="str">
        <f>+'3. A.A.Direct.'!B8</f>
        <v>RESIDENTE</v>
      </c>
      <c r="C8" s="40" t="s">
        <v>6</v>
      </c>
      <c r="D8" s="276" t="str">
        <f>+'3. A.A.Direct.'!D8</f>
        <v>ARQ. CARLOS ORLANDO ACOSTA ZEÑA</v>
      </c>
      <c r="E8" s="2"/>
      <c r="M8" s="182"/>
      <c r="N8" s="177"/>
      <c r="O8" s="3"/>
      <c r="P8" s="43"/>
    </row>
    <row r="9" spans="1:20" s="238" customFormat="1" ht="15">
      <c r="B9" s="67" t="str">
        <f>+'3. A.A.Direct.'!B9</f>
        <v>SUPERVISOR</v>
      </c>
      <c r="C9" s="40" t="s">
        <v>6</v>
      </c>
      <c r="D9" s="276" t="str">
        <f>+'3. A.A.Direct.'!D9</f>
        <v>ING. GEINER MEJIA GALVEZ</v>
      </c>
      <c r="E9" s="2"/>
      <c r="M9" s="182"/>
      <c r="N9" s="177"/>
      <c r="O9" s="3"/>
      <c r="P9" s="43"/>
    </row>
    <row r="10" spans="1:20" ht="18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</row>
    <row r="11" spans="1:20" ht="18.7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</row>
    <row r="33" spans="2:17" ht="3.6" customHeight="1"/>
    <row r="34" spans="2:17" s="241" customFormat="1" ht="18.75" customHeight="1" thickBot="1">
      <c r="B34" s="1484" t="s">
        <v>194</v>
      </c>
      <c r="C34" s="1484"/>
      <c r="D34" s="1484"/>
      <c r="E34" s="1484"/>
      <c r="F34" s="1484"/>
      <c r="G34" s="1484"/>
      <c r="H34" s="1484"/>
      <c r="I34" s="277"/>
      <c r="J34" s="277"/>
      <c r="K34" s="1484" t="s">
        <v>318</v>
      </c>
      <c r="L34" s="1484"/>
      <c r="M34" s="1484"/>
      <c r="N34" s="1484"/>
      <c r="O34" s="1484"/>
      <c r="P34" s="1484"/>
    </row>
    <row r="35" spans="2:17" ht="15" customHeight="1">
      <c r="B35" s="242"/>
      <c r="C35" s="243"/>
      <c r="D35" s="244" t="s">
        <v>310</v>
      </c>
      <c r="E35" s="245"/>
      <c r="F35" s="1479" t="s">
        <v>185</v>
      </c>
      <c r="G35" s="1480"/>
      <c r="H35" s="1481" t="s">
        <v>187</v>
      </c>
      <c r="I35" s="278"/>
      <c r="J35" s="278"/>
      <c r="K35" s="246"/>
      <c r="L35" s="244" t="s">
        <v>310</v>
      </c>
      <c r="M35" s="245"/>
      <c r="N35" s="244" t="s">
        <v>185</v>
      </c>
      <c r="O35" s="287"/>
      <c r="P35" s="1481" t="s">
        <v>187</v>
      </c>
    </row>
    <row r="36" spans="2:17">
      <c r="B36" s="247" t="s">
        <v>124</v>
      </c>
      <c r="C36" s="248"/>
      <c r="D36" s="249" t="s">
        <v>49</v>
      </c>
      <c r="E36" s="250" t="s">
        <v>186</v>
      </c>
      <c r="F36" s="249" t="s">
        <v>49</v>
      </c>
      <c r="G36" s="280" t="s">
        <v>186</v>
      </c>
      <c r="H36" s="1482"/>
      <c r="I36" s="278"/>
      <c r="J36" s="278"/>
      <c r="K36" s="251" t="s">
        <v>124</v>
      </c>
      <c r="L36" s="249" t="s">
        <v>49</v>
      </c>
      <c r="M36" s="250" t="s">
        <v>186</v>
      </c>
      <c r="N36" s="249" t="s">
        <v>49</v>
      </c>
      <c r="O36" s="280" t="s">
        <v>186</v>
      </c>
      <c r="P36" s="1482"/>
    </row>
    <row r="37" spans="2:17" ht="11.25" customHeight="1" thickBot="1">
      <c r="B37" s="252"/>
      <c r="C37" s="253"/>
      <c r="D37" s="254" t="s">
        <v>161</v>
      </c>
      <c r="E37" s="254" t="s">
        <v>161</v>
      </c>
      <c r="F37" s="254" t="s">
        <v>17</v>
      </c>
      <c r="G37" s="281" t="s">
        <v>17</v>
      </c>
      <c r="H37" s="1483"/>
      <c r="I37" s="278"/>
      <c r="J37" s="278"/>
      <c r="K37" s="255"/>
      <c r="L37" s="254" t="s">
        <v>161</v>
      </c>
      <c r="M37" s="254" t="s">
        <v>161</v>
      </c>
      <c r="N37" s="254" t="s">
        <v>17</v>
      </c>
      <c r="O37" s="281" t="s">
        <v>17</v>
      </c>
      <c r="P37" s="1483"/>
    </row>
    <row r="38" spans="2:17" ht="12.75" customHeight="1">
      <c r="B38" s="256">
        <f>+'7. C.Av.'!B37</f>
        <v>44215</v>
      </c>
      <c r="C38" s="257"/>
      <c r="D38" s="258">
        <v>0</v>
      </c>
      <c r="E38" s="259">
        <v>0</v>
      </c>
      <c r="F38" s="260">
        <f>D38/$D$44</f>
        <v>0</v>
      </c>
      <c r="G38" s="282">
        <v>0</v>
      </c>
      <c r="H38" s="285"/>
      <c r="I38" s="278"/>
      <c r="J38" s="278"/>
      <c r="K38" s="262">
        <v>43851</v>
      </c>
      <c r="L38" s="908">
        <v>0</v>
      </c>
      <c r="M38" s="908">
        <f>+L38</f>
        <v>0</v>
      </c>
      <c r="N38" s="260">
        <f>+ROUND(L38/$D$44,4)</f>
        <v>0</v>
      </c>
      <c r="O38" s="288">
        <f>+N38</f>
        <v>0</v>
      </c>
      <c r="P38" s="285"/>
    </row>
    <row r="39" spans="2:17" ht="12.75" customHeight="1">
      <c r="B39" s="256">
        <f>+'7. C.Av.'!B38</f>
        <v>44227</v>
      </c>
      <c r="C39" s="257"/>
      <c r="D39" s="263">
        <v>17491.09</v>
      </c>
      <c r="E39" s="259">
        <f>+E38+D39</f>
        <v>17491.09</v>
      </c>
      <c r="F39" s="260">
        <f>D39/$D$44</f>
        <v>9.2479104540821741E-2</v>
      </c>
      <c r="G39" s="282">
        <f>G38+F39</f>
        <v>9.2479104540821741E-2</v>
      </c>
      <c r="H39" s="261" t="s">
        <v>188</v>
      </c>
      <c r="I39" s="278"/>
      <c r="J39" s="278"/>
      <c r="K39" s="262">
        <f>+B39</f>
        <v>44227</v>
      </c>
      <c r="L39" s="263">
        <v>17087.13</v>
      </c>
      <c r="M39" s="263">
        <f>+L39+M38</f>
        <v>17087.13</v>
      </c>
      <c r="N39" s="260">
        <f>'7. C.Av.'!$N38</f>
        <v>9.0300000000000005E-2</v>
      </c>
      <c r="O39" s="282">
        <f>+O38+N39</f>
        <v>9.0300000000000005E-2</v>
      </c>
      <c r="P39" s="261" t="s">
        <v>188</v>
      </c>
    </row>
    <row r="40" spans="2:17" ht="12.75" customHeight="1">
      <c r="B40" s="256">
        <f>+'7. C.Av.'!B39</f>
        <v>44242</v>
      </c>
      <c r="C40" s="257"/>
      <c r="D40" s="263">
        <v>55310.200000000004</v>
      </c>
      <c r="E40" s="259">
        <f t="shared" ref="E40:E42" si="0">+E39+D40</f>
        <v>72801.290000000008</v>
      </c>
      <c r="F40" s="260">
        <f>D40/$D$44</f>
        <v>0.29243676454547762</v>
      </c>
      <c r="G40" s="282">
        <f t="shared" ref="G40:G42" si="1">G39+F40</f>
        <v>0.38491586908629938</v>
      </c>
      <c r="H40" s="261" t="s">
        <v>189</v>
      </c>
      <c r="I40" s="278"/>
      <c r="J40" s="278"/>
      <c r="K40" s="262">
        <f t="shared" ref="K40:K42" si="2">+B40</f>
        <v>44242</v>
      </c>
      <c r="L40" s="263">
        <v>60672.08</v>
      </c>
      <c r="M40" s="263">
        <f>+L40+M39</f>
        <v>77759.210000000006</v>
      </c>
      <c r="N40" s="260">
        <f>'7. C.Av.'!$N39</f>
        <v>0.32078616192753573</v>
      </c>
      <c r="O40" s="282">
        <f>+O39+N40</f>
        <v>0.41108616192753572</v>
      </c>
      <c r="P40" s="261" t="s">
        <v>189</v>
      </c>
    </row>
    <row r="41" spans="2:17" ht="12.75" customHeight="1">
      <c r="B41" s="256">
        <f>+'7. C.Av.'!B40</f>
        <v>44255</v>
      </c>
      <c r="C41" s="257"/>
      <c r="D41" s="263">
        <v>111372.11000000002</v>
      </c>
      <c r="E41" s="259">
        <f t="shared" si="0"/>
        <v>184173.40000000002</v>
      </c>
      <c r="F41" s="260">
        <f>D41/$D$44</f>
        <v>0.58884797937818045</v>
      </c>
      <c r="G41" s="282">
        <f t="shared" si="1"/>
        <v>0.97376384846447983</v>
      </c>
      <c r="H41" s="261" t="s">
        <v>190</v>
      </c>
      <c r="I41" s="278"/>
      <c r="J41" s="278"/>
      <c r="K41" s="262">
        <f t="shared" ref="K41" si="3">+B41</f>
        <v>44255</v>
      </c>
      <c r="L41" s="263">
        <f>+'2. Val.'!K90</f>
        <v>24906.65</v>
      </c>
      <c r="M41" s="263">
        <f>+L41+M40</f>
        <v>102665.86000000002</v>
      </c>
      <c r="N41" s="260">
        <f>'7. C.Av.'!$N40</f>
        <v>0.13168674388569598</v>
      </c>
      <c r="O41" s="282">
        <f>+O40+N41</f>
        <v>0.54277290581323168</v>
      </c>
      <c r="P41" s="261" t="s">
        <v>190</v>
      </c>
    </row>
    <row r="42" spans="2:17" ht="12.75" customHeight="1">
      <c r="B42" s="256">
        <f>+'7. C.Av.'!B41</f>
        <v>44259</v>
      </c>
      <c r="C42" s="257"/>
      <c r="D42" s="263">
        <v>4962.1900000000005</v>
      </c>
      <c r="E42" s="259">
        <f t="shared" si="0"/>
        <v>189135.59000000003</v>
      </c>
      <c r="F42" s="260">
        <f>D42/$D$44</f>
        <v>2.62361515355201E-2</v>
      </c>
      <c r="G42" s="282">
        <f t="shared" si="1"/>
        <v>0.99999999999999989</v>
      </c>
      <c r="H42" s="261" t="s">
        <v>191</v>
      </c>
      <c r="I42" s="278"/>
      <c r="J42" s="278"/>
      <c r="K42" s="262">
        <f t="shared" si="2"/>
        <v>44259</v>
      </c>
      <c r="L42" s="263"/>
      <c r="M42" s="263"/>
      <c r="N42" s="260"/>
      <c r="O42" s="282"/>
      <c r="P42" s="261"/>
      <c r="Q42" s="8"/>
    </row>
    <row r="43" spans="2:17">
      <c r="B43" s="264"/>
      <c r="C43" s="265"/>
      <c r="D43" s="266"/>
      <c r="E43" s="259"/>
      <c r="F43" s="260"/>
      <c r="G43" s="283"/>
      <c r="H43" s="267"/>
      <c r="I43" s="278"/>
      <c r="J43" s="278"/>
      <c r="K43" s="268"/>
      <c r="L43" s="269"/>
      <c r="M43" s="270"/>
      <c r="N43" s="271"/>
      <c r="O43" s="288"/>
      <c r="P43" s="267"/>
    </row>
    <row r="44" spans="2:17" ht="17.25" customHeight="1" thickBot="1">
      <c r="B44" s="272" t="s">
        <v>107</v>
      </c>
      <c r="C44" s="273"/>
      <c r="D44" s="756">
        <f>SUM(D38:D43)</f>
        <v>189135.59000000003</v>
      </c>
      <c r="E44" s="274"/>
      <c r="F44" s="275">
        <f>SUM(F38:F43)</f>
        <v>0.99999999999999989</v>
      </c>
      <c r="G44" s="284"/>
      <c r="H44" s="286"/>
      <c r="I44" s="279"/>
      <c r="J44" s="279"/>
      <c r="K44" s="272" t="s">
        <v>107</v>
      </c>
      <c r="L44" s="756">
        <f>SUM(L38:L43)</f>
        <v>102665.86000000002</v>
      </c>
      <c r="M44" s="274"/>
      <c r="N44" s="275">
        <f>SUM(N38:N42)</f>
        <v>0.54277290581323168</v>
      </c>
      <c r="O44" s="289"/>
      <c r="P44" s="286"/>
    </row>
    <row r="47" spans="2:17">
      <c r="M47" s="911">
        <f>+'2. Val.'!M85</f>
        <v>71426.28</v>
      </c>
    </row>
    <row r="48" spans="2:17">
      <c r="M48" s="911">
        <f>+'2. Val.'!M86</f>
        <v>10578.84</v>
      </c>
    </row>
    <row r="49" spans="13:13">
      <c r="M49" s="911">
        <f>+'2. Val.'!M87</f>
        <v>4999.8500000000004</v>
      </c>
    </row>
    <row r="50" spans="13:13">
      <c r="M50" s="911">
        <f>+'2. Val.'!M88</f>
        <v>87004.97</v>
      </c>
    </row>
    <row r="51" spans="13:13">
      <c r="M51" s="911">
        <f>+'2. Val.'!M89</f>
        <v>15660.8946</v>
      </c>
    </row>
    <row r="52" spans="13:13">
      <c r="M52" s="911">
        <f>+'2. Val.'!M90</f>
        <v>102665.86</v>
      </c>
    </row>
    <row r="53" spans="13:13">
      <c r="M53" s="911">
        <f>+'2. Val.'!M91</f>
        <v>0</v>
      </c>
    </row>
    <row r="54" spans="13:13">
      <c r="M54" s="911">
        <f>+'2. Val.'!M92</f>
        <v>0</v>
      </c>
    </row>
  </sheetData>
  <mergeCells count="12">
    <mergeCell ref="B1:P1"/>
    <mergeCell ref="B2:P2"/>
    <mergeCell ref="F35:G35"/>
    <mergeCell ref="H35:H37"/>
    <mergeCell ref="P35:P37"/>
    <mergeCell ref="D4:P4"/>
    <mergeCell ref="S4:T4"/>
    <mergeCell ref="N5:O5"/>
    <mergeCell ref="S5:T5"/>
    <mergeCell ref="N6:O6"/>
    <mergeCell ref="B34:H34"/>
    <mergeCell ref="K34:P34"/>
  </mergeCells>
  <pageMargins left="0.70866141732283472" right="0.70866141732283472" top="0.55118110236220474" bottom="0.74803149606299213" header="0.31496062992125984" footer="0.31496062992125984"/>
  <pageSetup paperSize="9" scale="72" orientation="landscape" r:id="rId1"/>
  <ignoredErrors>
    <ignoredError sqref="N38 F42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26</vt:i4>
      </vt:variant>
    </vt:vector>
  </HeadingPairs>
  <TitlesOfParts>
    <vt:vector size="46" baseType="lpstr">
      <vt:lpstr>1. Res.</vt:lpstr>
      <vt:lpstr>2. Val.</vt:lpstr>
      <vt:lpstr>3. A.A.Direct.</vt:lpstr>
      <vt:lpstr>4. Formato E4 </vt:lpstr>
      <vt:lpstr>5. METRADO</vt:lpstr>
      <vt:lpstr>5.1. JUSTIFICACIÓN DE METRADOS</vt:lpstr>
      <vt:lpstr>6. Prog-Pag</vt:lpstr>
      <vt:lpstr>7. C.Av.</vt:lpstr>
      <vt:lpstr>8. C.Fina</vt:lpstr>
      <vt:lpstr>R.Pag</vt:lpstr>
      <vt:lpstr>CG. VAL</vt:lpstr>
      <vt:lpstr>Prog.</vt:lpstr>
      <vt:lpstr>K</vt:lpstr>
      <vt:lpstr>Reaj.</vt:lpstr>
      <vt:lpstr>Reint.</vt:lpstr>
      <vt:lpstr>dqnad</vt:lpstr>
      <vt:lpstr>A.A.Mat.</vt:lpstr>
      <vt:lpstr>dqnam</vt:lpstr>
      <vt:lpstr>C.Ad.mat</vt:lpstr>
      <vt:lpstr>CAOV</vt:lpstr>
      <vt:lpstr>'1. Res.'!Área_de_impresión</vt:lpstr>
      <vt:lpstr>'2. Val.'!Área_de_impresión</vt:lpstr>
      <vt:lpstr>'3. A.A.Direct.'!Área_de_impresión</vt:lpstr>
      <vt:lpstr>'4. Formato E4 '!Área_de_impresión</vt:lpstr>
      <vt:lpstr>'5. METRADO'!Área_de_impresión</vt:lpstr>
      <vt:lpstr>'5.1. JUSTIFICACIÓN DE METRADOS'!Área_de_impresión</vt:lpstr>
      <vt:lpstr>'6. Prog-Pag'!Área_de_impresión</vt:lpstr>
      <vt:lpstr>'7. C.Av.'!Área_de_impresión</vt:lpstr>
      <vt:lpstr>'8. C.Fina'!Área_de_impresión</vt:lpstr>
      <vt:lpstr>A.A.Mat.!Área_de_impresión</vt:lpstr>
      <vt:lpstr>C.Ad.mat!Área_de_impresión</vt:lpstr>
      <vt:lpstr>CAOV!Área_de_impresión</vt:lpstr>
      <vt:lpstr>'CG. VAL'!Área_de_impresión</vt:lpstr>
      <vt:lpstr>dqnad!Área_de_impresión</vt:lpstr>
      <vt:lpstr>dqnam!Área_de_impresión</vt:lpstr>
      <vt:lpstr>K!Área_de_impresión</vt:lpstr>
      <vt:lpstr>Prog.!Área_de_impresión</vt:lpstr>
      <vt:lpstr>R.Pag!Área_de_impresión</vt:lpstr>
      <vt:lpstr>Reaj.!Área_de_impresión</vt:lpstr>
      <vt:lpstr>Reint.!Área_de_impresión</vt:lpstr>
      <vt:lpstr>'2. Val.'!Títulos_a_imprimir</vt:lpstr>
      <vt:lpstr>'5. METRADO'!Títulos_a_imprimir</vt:lpstr>
      <vt:lpstr>'5.1. JUSTIFICACIÓN DE METRADOS'!Títulos_a_imprimir</vt:lpstr>
      <vt:lpstr>CAOV!Títulos_a_imprimir</vt:lpstr>
      <vt:lpstr>dqnad!Títulos_a_imprimir</vt:lpstr>
      <vt:lpstr>dqnam!Títulos_a_imprimir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2021-02-17T19:29:29Z</cp:lastPrinted>
  <dcterms:created xsi:type="dcterms:W3CDTF">2017-10-25T03:19:48Z</dcterms:created>
  <dcterms:modified xsi:type="dcterms:W3CDTF">2021-03-04T17:24:40Z</dcterms:modified>
</cp:coreProperties>
</file>